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helpdesk5\Desktop\20250826\指定\"/>
    </mc:Choice>
  </mc:AlternateContent>
  <workbookProtection workbookAlgorithmName="SHA-512" workbookHashValue="3HgS8aboegwzWIcpDFPm7CewDN3T6HHk/5n0WQ22SCjVZoc/qWinLoGHqyTgwCN62Ue8VSjOkHA1DdqBPRWI/w==" workbookSaltValue="v/WV4Q5/28N18fqLKNbirA==" workbookSpinCount="100000" lockStructure="1"/>
  <bookViews>
    <workbookView xWindow="0" yWindow="0" windowWidth="28800" windowHeight="12312" tabRatio="861"/>
  </bookViews>
  <sheets>
    <sheet name="提出書" sheetId="28" r:id="rId1"/>
    <sheet name="その1" sheetId="35" r:id="rId2"/>
    <sheet name="その2" sheetId="21" r:id="rId3"/>
    <sheet name="その3" sheetId="37" r:id="rId4"/>
    <sheet name="その4" sheetId="23" r:id="rId5"/>
    <sheet name="その5（非公表）" sheetId="18" r:id="rId6"/>
    <sheet name="その6（非公表）" sheetId="36" r:id="rId7"/>
    <sheet name="点検表（DC版）" sheetId="38" r:id="rId8"/>
    <sheet name="評価シート" sheetId="45" r:id="rId9"/>
    <sheet name="ver" sheetId="46" state="hidden" r:id="rId10"/>
  </sheets>
  <externalReferences>
    <externalReference r:id="rId11"/>
  </externalReferences>
  <definedNames>
    <definedName name="_xlnm._FilterDatabase" localSheetId="7" hidden="1">'点検表（DC版）'!#REF!</definedName>
    <definedName name="A_農業_林業" localSheetId="9">#REF!</definedName>
    <definedName name="A_農業_林業" localSheetId="1">その1!$AY$8:$AY$9</definedName>
    <definedName name="A_農業_林業">#REF!</definedName>
    <definedName name="B_漁業" localSheetId="9">#REF!</definedName>
    <definedName name="B_漁業" localSheetId="1">その1!$AY$10:$AY$11</definedName>
    <definedName name="B_漁業">#REF!</definedName>
    <definedName name="C_鉱業_採石業_砂利採取業" localSheetId="9">#REF!</definedName>
    <definedName name="C_鉱業_採石業_砂利採取業" localSheetId="1">その1!$AY$12</definedName>
    <definedName name="C_鉱業_採石業_砂利採取業">#REF!</definedName>
    <definedName name="D_建設業" localSheetId="9">#REF!</definedName>
    <definedName name="D_建設業" localSheetId="1">その1!$AY$13:$AY$15</definedName>
    <definedName name="D_建設業">#REF!</definedName>
    <definedName name="E_製造業" localSheetId="9">#REF!</definedName>
    <definedName name="E_製造業" localSheetId="1">その1!$AY$16:$AY$39</definedName>
    <definedName name="E_製造業">#REF!</definedName>
    <definedName name="F_電気_ガス_熱供給_水道業" localSheetId="9">#REF!</definedName>
    <definedName name="F_電気_ガス_熱供給_水道業" localSheetId="1">その1!$AY$40:$AY$43</definedName>
    <definedName name="F_電気_ガス_熱供給_水道業">#REF!</definedName>
    <definedName name="G_情報通信業" localSheetId="9">#REF!</definedName>
    <definedName name="G_情報通信業" localSheetId="1">その1!$AY$44:$AY$48</definedName>
    <definedName name="G_情報通信業">#REF!</definedName>
    <definedName name="H_運輸業_郵便業" localSheetId="9">#REF!</definedName>
    <definedName name="H_運輸業_郵便業" localSheetId="1">その1!$AY$49:$AY$56</definedName>
    <definedName name="H_運輸業_郵便業">#REF!</definedName>
    <definedName name="I_卸売業_小売業" localSheetId="9">#REF!</definedName>
    <definedName name="I_卸売業_小売業" localSheetId="1">その1!$AY$57:$AY$68</definedName>
    <definedName name="I_卸売業_小売業">#REF!</definedName>
    <definedName name="J_金融業_保険業" localSheetId="9">#REF!</definedName>
    <definedName name="J_金融業_保険業" localSheetId="1">その1!$AY$69:$AY$74</definedName>
    <definedName name="J_金融業_保険業">#REF!</definedName>
    <definedName name="K_不動産業_物品賃貸業" localSheetId="9">#REF!</definedName>
    <definedName name="K_不動産業_物品賃貸業" localSheetId="1">その1!$AY$75:$AY$77</definedName>
    <definedName name="K_不動産業_物品賃貸業">#REF!</definedName>
    <definedName name="L_学術研究_専門_技術サービス業" localSheetId="9">#REF!</definedName>
    <definedName name="L_学術研究_専門_技術サービス業" localSheetId="1">その1!$AY$78:$AY$81</definedName>
    <definedName name="L_学術研究_専門_技術サービス業">#REF!</definedName>
    <definedName name="M_宿泊業_飲食サービス業" localSheetId="9">#REF!</definedName>
    <definedName name="M_宿泊業_飲食サービス業" localSheetId="1">その1!$AY$82:$AY$84</definedName>
    <definedName name="M_宿泊業_飲食サービス業">#REF!</definedName>
    <definedName name="N_生活関連サービス業_娯楽業" localSheetId="9">#REF!</definedName>
    <definedName name="N_生活関連サービス業_娯楽業" localSheetId="1">その1!$AY$85:$AY$87</definedName>
    <definedName name="N_生活関連サービス業_娯楽業">#REF!</definedName>
    <definedName name="O_教育_学習支援業" localSheetId="9">#REF!</definedName>
    <definedName name="O_教育_学習支援業" localSheetId="1">その1!$AY$88:$AY$89</definedName>
    <definedName name="O_教育_学習支援業">#REF!</definedName>
    <definedName name="P_医療_福祉" localSheetId="9">#REF!</definedName>
    <definedName name="P_医療_福祉" localSheetId="1">その1!$AY$90:$AY$92</definedName>
    <definedName name="P_医療_福祉">#REF!</definedName>
    <definedName name="_xlnm.Print_Area" localSheetId="1">その1!$D$3:$AQ$37</definedName>
    <definedName name="_xlnm.Print_Area" localSheetId="2">その2!$B$3:$AP$20</definedName>
    <definedName name="_xlnm.Print_Area" localSheetId="3">その3!$B$3:$AS$24</definedName>
    <definedName name="_xlnm.Print_Area" localSheetId="4">その4!$B$3:$AQ$60</definedName>
    <definedName name="_xlnm.Print_Area" localSheetId="5">'その5（非公表）'!$B$3:$Q$48</definedName>
    <definedName name="_xlnm.Print_Area" localSheetId="6">'その6（非公表）'!$B$3:$AN$39</definedName>
    <definedName name="_xlnm.Print_Area" localSheetId="0">提出書!$C$3:$AK$49</definedName>
    <definedName name="_xlnm.Print_Area" localSheetId="7">'点検表（DC版）'!$B$1:$AI$137</definedName>
    <definedName name="_xlnm.Print_Area" localSheetId="8">評価シート!$A$1:$AJ$89</definedName>
    <definedName name="_xlnm.Print_Titles" localSheetId="7">'点検表（DC版）'!$13:$14</definedName>
    <definedName name="Q_複合サービス事業" localSheetId="9">#REF!</definedName>
    <definedName name="Q_複合サービス事業" localSheetId="1">その1!$AY$93:$AY$94</definedName>
    <definedName name="Q_複合サービス事業">#REF!</definedName>
    <definedName name="R_サービス業...他に分類されないもの" localSheetId="9">#REF!</definedName>
    <definedName name="R_サービス業...他に分類されないもの" localSheetId="1">その1!$AY$95:$AY$102</definedName>
    <definedName name="R_サービス業...他に分類されないもの">#REF!</definedName>
    <definedName name="S_公務...他に分類されるものを除く" localSheetId="9">#REF!</definedName>
    <definedName name="S_公務...他に分類されるものを除く" localSheetId="1">その1!$AY$103:$AY$105</definedName>
    <definedName name="S_公務...他に分類されるものを除く">#REF!</definedName>
    <definedName name="T_分類不能の産業" localSheetId="9">#REF!</definedName>
    <definedName name="T_分類不能の産業" localSheetId="1">その1!$AY$106</definedName>
    <definedName name="T_分類不能の産業">#REF!</definedName>
    <definedName name="一部実施" localSheetId="9">#REF!</definedName>
    <definedName name="一部実施" localSheetId="3">#REF!</definedName>
    <definedName name="一部実施">#REF!</definedName>
    <definedName name="該当なし" localSheetId="9">#REF!</definedName>
    <definedName name="該当なし" localSheetId="3">#REF!</definedName>
    <definedName name="該当なし">#REF!</definedName>
    <definedName name="記号">[1]定数!$A$2:$A$65</definedName>
    <definedName name="指定地球温暖化対策事業者" localSheetId="9">#REF!</definedName>
    <definedName name="指定地球温暖化対策事業者" localSheetId="1">その1!$AX$5:$AZ$5</definedName>
    <definedName name="指定地球温暖化対策事業者">#REF!</definedName>
    <definedName name="実施済" localSheetId="9">#REF!</definedName>
    <definedName name="実施済" localSheetId="3">#REF!</definedName>
    <definedName name="実施済">#REF!</definedName>
    <definedName name="実施予定" localSheetId="9">#REF!</definedName>
    <definedName name="実施予定" localSheetId="3">#REF!</definedName>
    <definedName name="実施予定">#REF!</definedName>
    <definedName name="特定テナント等事業者" localSheetId="9">#REF!</definedName>
    <definedName name="特定テナント等事業者" localSheetId="1">その1!$AX$7:$AZ$7</definedName>
    <definedName name="特定テナント等事業者">#REF!</definedName>
    <definedName name="評価対象">評価シート!$AL$21:$AL$23</definedName>
    <definedName name="別表記号と温室効果ガス">'[1]別表(計算用)'!$B$4:$C$263</definedName>
    <definedName name="別表記号と排出活動">'[1]別表(計算用)'!$D$4:$E$263</definedName>
    <definedName name="別表単位と排出係数">'[1]別表(計算用)'!$G$4:$I$263</definedName>
    <definedName name="未定" localSheetId="9">#REF!</definedName>
    <definedName name="未定" localSheetId="3">#REF!</definedName>
    <definedName name="未定">#REF!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 i="37" l="1"/>
  <c r="C15" i="37"/>
  <c r="BC111" i="38"/>
  <c r="BC114" i="38" s="1"/>
  <c r="K9" i="38" l="1"/>
  <c r="R5" i="38"/>
  <c r="K6" i="38"/>
  <c r="O5" i="38"/>
  <c r="K5" i="38"/>
  <c r="BL109" i="38" l="1"/>
  <c r="BK109" i="38"/>
  <c r="BJ109" i="38"/>
  <c r="BI109" i="38"/>
  <c r="BG109" i="38"/>
  <c r="BF109" i="38"/>
  <c r="BD109" i="38"/>
  <c r="BE109" i="38" s="1"/>
  <c r="BQ108" i="38"/>
  <c r="BP108" i="38"/>
  <c r="BO108" i="38"/>
  <c r="BN108" i="38"/>
  <c r="AM108" i="38"/>
  <c r="AP108" i="38" s="1"/>
  <c r="BQ105" i="38"/>
  <c r="BP105" i="38"/>
  <c r="BO105" i="38"/>
  <c r="BN105" i="38"/>
  <c r="AM105" i="38"/>
  <c r="AP105" i="38" s="1"/>
  <c r="BQ102" i="38"/>
  <c r="BP102" i="38"/>
  <c r="BO102" i="38"/>
  <c r="BN102" i="38"/>
  <c r="AM102" i="38"/>
  <c r="AP102" i="38" s="1"/>
  <c r="BQ99" i="38"/>
  <c r="BP99" i="38"/>
  <c r="BO99" i="38"/>
  <c r="BN99" i="38"/>
  <c r="AM99" i="38"/>
  <c r="AP99" i="38" s="1"/>
  <c r="BQ96" i="38"/>
  <c r="BP96" i="38"/>
  <c r="BO96" i="38"/>
  <c r="BN96" i="38"/>
  <c r="AM96" i="38"/>
  <c r="AP96" i="38" s="1"/>
  <c r="BQ93" i="38"/>
  <c r="BP93" i="38"/>
  <c r="BO93" i="38"/>
  <c r="BN93" i="38"/>
  <c r="AM93" i="38"/>
  <c r="AP93" i="38" s="1"/>
  <c r="BQ90" i="38"/>
  <c r="BP90" i="38"/>
  <c r="BO90" i="38"/>
  <c r="BN90" i="38"/>
  <c r="AS90" i="38"/>
  <c r="AM90" i="38"/>
  <c r="AP90" i="38" s="1"/>
  <c r="BQ87" i="38"/>
  <c r="BP87" i="38"/>
  <c r="BO87" i="38"/>
  <c r="BN87" i="38"/>
  <c r="AM87" i="38"/>
  <c r="AP87" i="38" s="1"/>
  <c r="BL84" i="38"/>
  <c r="BK84" i="38"/>
  <c r="BJ84" i="38"/>
  <c r="BI84" i="38"/>
  <c r="BG84" i="38"/>
  <c r="BF84" i="38"/>
  <c r="BD84" i="38"/>
  <c r="BE84" i="38" s="1"/>
  <c r="BQ83" i="38"/>
  <c r="BP83" i="38"/>
  <c r="BO83" i="38"/>
  <c r="BN83" i="38"/>
  <c r="AY83" i="38"/>
  <c r="AX83" i="38"/>
  <c r="AW83" i="38"/>
  <c r="AV83" i="38"/>
  <c r="AM83" i="38"/>
  <c r="AP83" i="38" s="1"/>
  <c r="BQ80" i="38"/>
  <c r="BP80" i="38"/>
  <c r="BO80" i="38"/>
  <c r="BN80" i="38"/>
  <c r="AY80" i="38"/>
  <c r="AX80" i="38"/>
  <c r="AW80" i="38"/>
  <c r="AV80" i="38"/>
  <c r="AM80" i="38"/>
  <c r="AP80" i="38" s="1"/>
  <c r="BQ77" i="38"/>
  <c r="BP77" i="38"/>
  <c r="BO77" i="38"/>
  <c r="BN77" i="38"/>
  <c r="AY77" i="38"/>
  <c r="AX77" i="38"/>
  <c r="AW77" i="38"/>
  <c r="AV77" i="38"/>
  <c r="AM77" i="38"/>
  <c r="AP77" i="38" s="1"/>
  <c r="BQ74" i="38"/>
  <c r="BP74" i="38"/>
  <c r="BO74" i="38"/>
  <c r="BN74" i="38"/>
  <c r="AX74" i="38"/>
  <c r="AW74" i="38"/>
  <c r="AV74" i="38"/>
  <c r="AM74" i="38"/>
  <c r="AP74" i="38" s="1"/>
  <c r="BQ71" i="38"/>
  <c r="BP71" i="38"/>
  <c r="BO71" i="38"/>
  <c r="BN71" i="38"/>
  <c r="AX71" i="38"/>
  <c r="AW71" i="38"/>
  <c r="AV71" i="38"/>
  <c r="AM71" i="38"/>
  <c r="AP71" i="38" s="1"/>
  <c r="BL68" i="38"/>
  <c r="BK68" i="38"/>
  <c r="BJ68" i="38"/>
  <c r="BI68" i="38"/>
  <c r="BG68" i="38"/>
  <c r="BF68" i="38"/>
  <c r="BD68" i="38"/>
  <c r="BQ67" i="38"/>
  <c r="BP67" i="38"/>
  <c r="BO67" i="38"/>
  <c r="BN67" i="38"/>
  <c r="AX67" i="38"/>
  <c r="AW67" i="38"/>
  <c r="AV67" i="38"/>
  <c r="AM67" i="38"/>
  <c r="AP67" i="38" s="1"/>
  <c r="BQ64" i="38"/>
  <c r="BP64" i="38"/>
  <c r="BO64" i="38"/>
  <c r="BN64" i="38"/>
  <c r="AW64" i="38"/>
  <c r="AV64" i="38"/>
  <c r="AM64" i="38"/>
  <c r="AP64" i="38" s="1"/>
  <c r="BQ61" i="38"/>
  <c r="BP61" i="38"/>
  <c r="BO61" i="38"/>
  <c r="BN61" i="38"/>
  <c r="AW61" i="38"/>
  <c r="AV61" i="38"/>
  <c r="AM61" i="38"/>
  <c r="AP61" i="38" s="1"/>
  <c r="BQ58" i="38"/>
  <c r="BP58" i="38"/>
  <c r="BO58" i="38"/>
  <c r="BN58" i="38"/>
  <c r="AX58" i="38"/>
  <c r="AW58" i="38"/>
  <c r="AV58" i="38"/>
  <c r="AS58" i="38"/>
  <c r="AM58" i="38"/>
  <c r="AP58" i="38" s="1"/>
  <c r="BQ55" i="38"/>
  <c r="BP55" i="38"/>
  <c r="BO55" i="38"/>
  <c r="BN55" i="38"/>
  <c r="AY55" i="38"/>
  <c r="AX55" i="38"/>
  <c r="AW55" i="38"/>
  <c r="AV55" i="38"/>
  <c r="AM55" i="38"/>
  <c r="AP55" i="38" s="1"/>
  <c r="BQ52" i="38"/>
  <c r="BP52" i="38"/>
  <c r="BO52" i="38"/>
  <c r="BN52" i="38"/>
  <c r="AX52" i="38"/>
  <c r="AW52" i="38"/>
  <c r="AV52" i="38"/>
  <c r="AM52" i="38"/>
  <c r="AP52" i="38" s="1"/>
  <c r="BL48" i="38"/>
  <c r="BK48" i="38"/>
  <c r="BJ48" i="38"/>
  <c r="BI48" i="38"/>
  <c r="BG48" i="38"/>
  <c r="BF48" i="38"/>
  <c r="BD48" i="38"/>
  <c r="BE48" i="38" s="1"/>
  <c r="BQ47" i="38"/>
  <c r="BP47" i="38"/>
  <c r="BO47" i="38"/>
  <c r="BN47" i="38"/>
  <c r="AM47" i="38"/>
  <c r="AP47" i="38" s="1"/>
  <c r="BQ44" i="38"/>
  <c r="BP44" i="38"/>
  <c r="BO44" i="38"/>
  <c r="BN44" i="38"/>
  <c r="AM44" i="38"/>
  <c r="AP44" i="38" s="1"/>
  <c r="BQ41" i="38"/>
  <c r="BP41" i="38"/>
  <c r="BO41" i="38"/>
  <c r="BN41" i="38"/>
  <c r="AM41" i="38"/>
  <c r="AP41" i="38" s="1"/>
  <c r="BQ38" i="38"/>
  <c r="BP38" i="38"/>
  <c r="BO38" i="38"/>
  <c r="BN38" i="38"/>
  <c r="AM38" i="38"/>
  <c r="AP38" i="38" s="1"/>
  <c r="BQ35" i="38"/>
  <c r="BP35" i="38"/>
  <c r="BO35" i="38"/>
  <c r="BN35" i="38"/>
  <c r="AM35" i="38"/>
  <c r="AP35" i="38" s="1"/>
  <c r="BL32" i="38"/>
  <c r="BK32" i="38"/>
  <c r="BJ32" i="38"/>
  <c r="BI32" i="38"/>
  <c r="BG32" i="38"/>
  <c r="BF32" i="38"/>
  <c r="BD32" i="38"/>
  <c r="BQ31" i="38"/>
  <c r="BP31" i="38"/>
  <c r="BO31" i="38"/>
  <c r="BN31" i="38"/>
  <c r="AM31" i="38"/>
  <c r="AP31" i="38" s="1"/>
  <c r="BQ28" i="38"/>
  <c r="BP28" i="38"/>
  <c r="BO28" i="38"/>
  <c r="BN28" i="38"/>
  <c r="AM28" i="38"/>
  <c r="AP28" i="38" s="1"/>
  <c r="BQ25" i="38"/>
  <c r="BP25" i="38"/>
  <c r="BO25" i="38"/>
  <c r="BN25" i="38"/>
  <c r="AM25" i="38"/>
  <c r="AP25" i="38" s="1"/>
  <c r="BQ22" i="38"/>
  <c r="BP22" i="38"/>
  <c r="BO22" i="38"/>
  <c r="BN22" i="38"/>
  <c r="AW22" i="38"/>
  <c r="AV22" i="38"/>
  <c r="AM22" i="38"/>
  <c r="AP22" i="38" s="1"/>
  <c r="BQ19" i="38"/>
  <c r="BP19" i="38"/>
  <c r="BO19" i="38"/>
  <c r="BN19" i="38"/>
  <c r="AV19" i="38"/>
  <c r="AM19" i="38"/>
  <c r="AP19" i="38" s="1"/>
  <c r="BQ16" i="38"/>
  <c r="BP16" i="38"/>
  <c r="BO16" i="38"/>
  <c r="BN16" i="38"/>
  <c r="AM16" i="38"/>
  <c r="AP16" i="38" s="1"/>
  <c r="BL111" i="38" l="1"/>
  <c r="BL114" i="38" s="1"/>
  <c r="BH109" i="38"/>
  <c r="BJ111" i="38"/>
  <c r="BJ114" i="38" s="1"/>
  <c r="BH84" i="38"/>
  <c r="BK111" i="38"/>
  <c r="BI111" i="38"/>
  <c r="BF111" i="38"/>
  <c r="L15" i="37" s="1"/>
  <c r="BK114" i="38"/>
  <c r="AD15" i="37"/>
  <c r="BH68" i="38"/>
  <c r="BG111" i="38"/>
  <c r="BG114" i="38" s="1"/>
  <c r="BE68" i="38"/>
  <c r="BE111" i="38" s="1"/>
  <c r="H15" i="37" s="1"/>
  <c r="BD111" i="38"/>
  <c r="AJ15" i="37" s="1"/>
  <c r="BE32" i="38"/>
  <c r="BH32" i="38"/>
  <c r="BH48" i="38"/>
  <c r="AM11" i="38"/>
  <c r="AQ16" i="38" s="1"/>
  <c r="AS16" i="38" s="1"/>
  <c r="AS11" i="38"/>
  <c r="AQ64" i="38" s="1"/>
  <c r="AS64" i="38" s="1"/>
  <c r="AP11" i="38"/>
  <c r="AQ35" i="38" s="1"/>
  <c r="G29" i="45"/>
  <c r="AA2" i="45"/>
  <c r="AG15" i="37" l="1"/>
  <c r="BE114" i="38"/>
  <c r="BH111" i="38"/>
  <c r="T15" i="37" s="1"/>
  <c r="BD114" i="38"/>
  <c r="AQ87" i="38"/>
  <c r="AS87" i="38" s="1"/>
  <c r="AA15" i="37"/>
  <c r="BF114" i="38"/>
  <c r="BI114" i="38"/>
  <c r="X15" i="37"/>
  <c r="AQ67" i="38"/>
  <c r="AS67" i="38" s="1"/>
  <c r="AQ58" i="38"/>
  <c r="AQ47" i="38"/>
  <c r="AS47" i="38" s="1"/>
  <c r="AQ108" i="38"/>
  <c r="AS108" i="38" s="1"/>
  <c r="AQ55" i="38"/>
  <c r="AS55" i="38" s="1"/>
  <c r="AQ41" i="38"/>
  <c r="AS41" i="38" s="1"/>
  <c r="AQ52" i="38"/>
  <c r="AS52" i="38" s="1"/>
  <c r="AQ80" i="38"/>
  <c r="AS80" i="38" s="1"/>
  <c r="AQ105" i="38"/>
  <c r="AS105" i="38" s="1"/>
  <c r="AQ83" i="38"/>
  <c r="AS83" i="38" s="1"/>
  <c r="AQ38" i="38"/>
  <c r="AS38" i="38" s="1"/>
  <c r="AQ99" i="38"/>
  <c r="AS99" i="38" s="1"/>
  <c r="AQ90" i="38"/>
  <c r="AQ102" i="38"/>
  <c r="AS102" i="38" s="1"/>
  <c r="AQ71" i="38"/>
  <c r="AS71" i="38" s="1"/>
  <c r="AQ22" i="38"/>
  <c r="AS22" i="38" s="1"/>
  <c r="AQ19" i="38"/>
  <c r="AS19" i="38" s="1"/>
  <c r="AQ25" i="38"/>
  <c r="AS25" i="38" s="1"/>
  <c r="AQ93" i="38"/>
  <c r="AS93" i="38" s="1"/>
  <c r="AQ31" i="38"/>
  <c r="AS31" i="38" s="1"/>
  <c r="AQ96" i="38"/>
  <c r="AS96" i="38" s="1"/>
  <c r="AQ44" i="38"/>
  <c r="AS44" i="38" s="1"/>
  <c r="AQ61" i="38"/>
  <c r="AS61" i="38" s="1"/>
  <c r="AQ74" i="38"/>
  <c r="AS74" i="38" s="1"/>
  <c r="AS35" i="38"/>
  <c r="AQ77" i="38"/>
  <c r="AS77" i="38" s="1"/>
  <c r="AQ28" i="38"/>
  <c r="AS28" i="38" s="1"/>
  <c r="J8" i="45"/>
  <c r="AB8" i="45" s="1"/>
  <c r="D8" i="45"/>
  <c r="BH114" i="38" l="1"/>
  <c r="AT52" i="38"/>
  <c r="AT51" i="38" s="1"/>
  <c r="AT71" i="38"/>
  <c r="AT70" i="38" s="1"/>
  <c r="AR52" i="38"/>
  <c r="AR51" i="38" s="1"/>
  <c r="AR71" i="38"/>
  <c r="AR70" i="38" s="1"/>
  <c r="AR87" i="38"/>
  <c r="AR86" i="38" s="1"/>
  <c r="AT87" i="38"/>
  <c r="AT86" i="38" s="1"/>
  <c r="AT16" i="38"/>
  <c r="AT15" i="38"/>
  <c r="AR35" i="38"/>
  <c r="AR34" i="38" s="1"/>
  <c r="AR16" i="38"/>
  <c r="AR15" i="38" s="1"/>
  <c r="AT35" i="38"/>
  <c r="AT34" i="38" s="1"/>
  <c r="R36" i="45"/>
  <c r="R40" i="45" s="1"/>
  <c r="K36" i="45"/>
  <c r="G40" i="45" s="1"/>
  <c r="AB63" i="45"/>
  <c r="AA5" i="38" l="1"/>
  <c r="AB40" i="45"/>
  <c r="AB72" i="45" s="1"/>
  <c r="AB76" i="45" s="1"/>
  <c r="AB69" i="45"/>
  <c r="AB17" i="45"/>
  <c r="C25" i="45"/>
  <c r="AT29" i="23" l="1"/>
  <c r="AT7" i="23"/>
  <c r="O40" i="18" l="1"/>
  <c r="O39" i="18"/>
  <c r="O38" i="18"/>
  <c r="O35" i="18"/>
  <c r="O34" i="18"/>
  <c r="O33" i="18"/>
  <c r="O32" i="18"/>
  <c r="O30" i="18"/>
  <c r="O28" i="18"/>
  <c r="O18" i="18"/>
  <c r="P38" i="18" l="1"/>
  <c r="AJ14" i="37"/>
  <c r="AG14" i="37"/>
  <c r="AD14" i="37"/>
  <c r="AA14" i="37"/>
  <c r="P14" i="37"/>
  <c r="L14" i="37"/>
  <c r="C14" i="37"/>
  <c r="AJ13" i="37"/>
  <c r="AG13" i="37"/>
  <c r="AD13" i="37"/>
  <c r="AA13" i="37"/>
  <c r="X13" i="37"/>
  <c r="P13" i="37"/>
  <c r="L13" i="37"/>
  <c r="C13" i="37"/>
  <c r="R13" i="35"/>
  <c r="K8" i="38" s="1"/>
  <c r="R12" i="35"/>
  <c r="N7" i="38" s="1"/>
  <c r="AM11" i="35"/>
  <c r="K7" i="38" s="1"/>
  <c r="S28" i="23"/>
  <c r="Y28" i="23"/>
  <c r="AE28" i="23"/>
  <c r="AD20" i="35"/>
  <c r="P40" i="18"/>
  <c r="N38" i="18"/>
  <c r="AH8" i="36"/>
  <c r="AH9" i="36"/>
  <c r="Y15" i="23"/>
  <c r="N9" i="18"/>
  <c r="O9" i="18"/>
  <c r="P9" i="18"/>
  <c r="N23" i="18"/>
  <c r="O23" i="18"/>
  <c r="P23" i="18"/>
  <c r="AD12" i="37"/>
  <c r="AA12" i="37"/>
  <c r="X12" i="37"/>
  <c r="AB8" i="36"/>
  <c r="AB9" i="36"/>
  <c r="AN17" i="37"/>
  <c r="R17" i="35"/>
  <c r="R18" i="35"/>
  <c r="K10" i="38" s="1"/>
  <c r="P35" i="18"/>
  <c r="N19" i="18"/>
  <c r="O19" i="18"/>
  <c r="P19" i="18"/>
  <c r="S15" i="23"/>
  <c r="N13" i="18"/>
  <c r="N35" i="18"/>
  <c r="N39" i="18"/>
  <c r="N40" i="18"/>
  <c r="M42" i="18"/>
  <c r="X24" i="36" s="1"/>
  <c r="P39" i="18"/>
  <c r="O13" i="18"/>
  <c r="P13" i="18"/>
  <c r="N30" i="18"/>
  <c r="P30" i="18"/>
  <c r="N29" i="18"/>
  <c r="O29" i="18"/>
  <c r="P29" i="18"/>
  <c r="N34" i="18"/>
  <c r="P34" i="18"/>
  <c r="P43" i="18"/>
  <c r="N8" i="18"/>
  <c r="O8" i="18"/>
  <c r="P8" i="18"/>
  <c r="N24" i="18"/>
  <c r="P24" i="18"/>
  <c r="N33" i="18"/>
  <c r="P33" i="18"/>
  <c r="N32" i="18"/>
  <c r="P32" i="18"/>
  <c r="O27" i="18"/>
  <c r="O26" i="18"/>
  <c r="O25" i="18"/>
  <c r="O24" i="18"/>
  <c r="O22" i="18"/>
  <c r="O21" i="18"/>
  <c r="O20" i="18"/>
  <c r="O17" i="18"/>
  <c r="O16" i="18"/>
  <c r="O15" i="18"/>
  <c r="O14" i="18"/>
  <c r="O12" i="18"/>
  <c r="O11" i="18"/>
  <c r="O10" i="18"/>
  <c r="N28" i="18"/>
  <c r="N27" i="18"/>
  <c r="N26" i="18"/>
  <c r="N25" i="18"/>
  <c r="N22" i="18"/>
  <c r="N21" i="18"/>
  <c r="N20" i="18"/>
  <c r="N18" i="18"/>
  <c r="N17" i="18"/>
  <c r="N16" i="18"/>
  <c r="N15" i="18"/>
  <c r="N14" i="18"/>
  <c r="N12" i="18"/>
  <c r="P12" i="18"/>
  <c r="N11" i="18"/>
  <c r="N10" i="18"/>
  <c r="P10" i="18"/>
  <c r="P11" i="18"/>
  <c r="P14" i="18"/>
  <c r="P15" i="18"/>
  <c r="P16" i="18"/>
  <c r="P17" i="18"/>
  <c r="P18" i="18"/>
  <c r="P20" i="18"/>
  <c r="P21" i="18"/>
  <c r="P22" i="18"/>
  <c r="P25" i="18"/>
  <c r="P26" i="18"/>
  <c r="P27" i="18"/>
  <c r="P28" i="18"/>
  <c r="P44" i="18"/>
  <c r="M15" i="23"/>
  <c r="M28" i="23"/>
  <c r="AN35" i="35" l="1"/>
  <c r="R29" i="45"/>
  <c r="AX29" i="23" s="1"/>
  <c r="T13" i="37"/>
  <c r="P45" i="18"/>
  <c r="AJ17" i="37"/>
  <c r="T14" i="37"/>
  <c r="AE14" i="23"/>
  <c r="AE15" i="23" s="1"/>
  <c r="P17" i="37"/>
  <c r="AH12" i="36"/>
  <c r="N37" i="18"/>
  <c r="H13" i="37"/>
  <c r="H14" i="37"/>
  <c r="N42" i="18"/>
  <c r="AN36" i="35"/>
  <c r="X23" i="36"/>
  <c r="AA17" i="37"/>
  <c r="AG17" i="37"/>
  <c r="L17" i="37"/>
  <c r="P42" i="18"/>
  <c r="P37" i="18"/>
  <c r="R19" i="35"/>
  <c r="AK28" i="23"/>
  <c r="X14" i="37"/>
  <c r="T17" i="37" l="1"/>
  <c r="AD17" i="37"/>
  <c r="N46" i="18"/>
  <c r="M47" i="18" s="1"/>
  <c r="H17" i="37"/>
  <c r="X17" i="37"/>
  <c r="P46" i="18"/>
  <c r="K29" i="45" s="1"/>
  <c r="AX7" i="23" s="1"/>
  <c r="AV7" i="23" l="1"/>
  <c r="AW7" i="23"/>
  <c r="AU7" i="23"/>
  <c r="AW29" i="23"/>
  <c r="AU29" i="23" l="1"/>
  <c r="AV29" i="23"/>
  <c r="AB66" i="45"/>
  <c r="AP30" i="23" l="1"/>
</calcChain>
</file>

<file path=xl/comments1.xml><?xml version="1.0" encoding="utf-8"?>
<comments xmlns="http://schemas.openxmlformats.org/spreadsheetml/2006/main">
  <authors>
    <author>東京都</author>
    <author>総量削減課</author>
    <author>田部井</author>
  </authors>
  <commentList>
    <comment ref="T7" authorId="0" shapeId="0">
      <text>
        <r>
          <rPr>
            <sz val="9"/>
            <color indexed="81"/>
            <rFont val="MS P ゴシック"/>
            <family val="3"/>
            <charset val="128"/>
          </rPr>
          <t>「届出者」もしくは「代理人」を選択してください。</t>
        </r>
      </text>
    </comment>
    <comment ref="X10" authorId="1" shapeId="0">
      <text>
        <r>
          <rPr>
            <sz val="9"/>
            <color indexed="81"/>
            <rFont val="ＭＳ Ｐゴシック"/>
            <family val="3"/>
            <charset val="128"/>
          </rPr>
          <t>法人の場合、このセルに法人名称を入力してください。個人の場合はここは空欄としてください。</t>
        </r>
      </text>
    </comment>
    <comment ref="X12" authorId="1" shapeId="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1" shapeId="0">
      <text>
        <r>
          <rPr>
            <sz val="9"/>
            <color indexed="81"/>
            <rFont val="ＭＳ Ｐゴシック"/>
            <family val="3"/>
            <charset val="128"/>
          </rPr>
          <t xml:space="preserve">区市町村をプルダウンで選択してください。
</t>
        </r>
      </text>
    </comment>
    <comment ref="AK49" authorId="2" shapeId="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authors>
    <author>ghg00030</author>
  </authors>
  <commentList>
    <comment ref="AG17" authorId="0" shapeId="0">
      <text>
        <r>
          <rPr>
            <b/>
            <sz val="9"/>
            <color indexed="81"/>
            <rFont val="ＭＳ Ｐゴシック"/>
            <family val="3"/>
            <charset val="128"/>
          </rPr>
          <t>事業の業種は大分類（左のセル）、及び中分類（右のセル）の両方を選択してください。</t>
        </r>
      </text>
    </comment>
  </commentList>
</comments>
</file>

<file path=xl/comments3.xml><?xml version="1.0" encoding="utf-8"?>
<comments xmlns="http://schemas.openxmlformats.org/spreadsheetml/2006/main">
  <authors>
    <author>東京都</author>
  </authors>
  <commentList>
    <comment ref="AG19" authorId="0" shapeId="0">
      <text>
        <r>
          <rPr>
            <b/>
            <sz val="14"/>
            <color indexed="12"/>
            <rFont val="Meiryo UI"/>
            <family val="3"/>
            <charset val="128"/>
          </rPr>
          <t>№1で『0』を選択した場合は、
『0』しか選択できません。</t>
        </r>
      </text>
    </comment>
    <comment ref="AG22" authorId="0" shapeId="0">
      <text>
        <r>
          <rPr>
            <b/>
            <sz val="14"/>
            <color indexed="12"/>
            <rFont val="Meiryo UI"/>
            <family val="3"/>
            <charset val="128"/>
          </rPr>
          <t>№1で『0』を選択した場合は、
『0』しか選択できません。</t>
        </r>
      </text>
    </comment>
    <comment ref="AG58"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90" authorId="0" shapeId="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List>
</comments>
</file>

<file path=xl/sharedStrings.xml><?xml version="1.0" encoding="utf-8"?>
<sst xmlns="http://schemas.openxmlformats.org/spreadsheetml/2006/main" count="838" uniqueCount="641">
  <si>
    <t>のセルを入力してください。</t>
    <rPh sb="4" eb="6">
      <t>ニュウリョク</t>
    </rPh>
    <phoneticPr fontId="2"/>
  </si>
  <si>
    <t>g3：</t>
    <phoneticPr fontId="2"/>
  </si>
  <si>
    <t>b：</t>
    <phoneticPr fontId="2"/>
  </si>
  <si>
    <t>b'：</t>
    <phoneticPr fontId="2"/>
  </si>
  <si>
    <t>c：</t>
    <phoneticPr fontId="2"/>
  </si>
  <si>
    <t>d：</t>
    <phoneticPr fontId="2"/>
  </si>
  <si>
    <t>e：</t>
    <phoneticPr fontId="2"/>
  </si>
  <si>
    <t>f：</t>
    <phoneticPr fontId="2"/>
  </si>
  <si>
    <t>h：</t>
    <phoneticPr fontId="2"/>
  </si>
  <si>
    <t>i：</t>
    <phoneticPr fontId="2"/>
  </si>
  <si>
    <t>No.</t>
    <phoneticPr fontId="2"/>
  </si>
  <si>
    <t>業種
（ＤＣ）
対策分類</t>
    <rPh sb="0" eb="2">
      <t>ギョウシュ</t>
    </rPh>
    <rPh sb="9" eb="11">
      <t>タイサク</t>
    </rPh>
    <rPh sb="11" eb="13">
      <t>ブンルイ</t>
    </rPh>
    <phoneticPr fontId="2"/>
  </si>
  <si>
    <t>テナント点検表【DC版】</t>
    <rPh sb="4" eb="6">
      <t>テンケン</t>
    </rPh>
    <rPh sb="6" eb="7">
      <t>ヒョウ</t>
    </rPh>
    <rPh sb="10" eb="11">
      <t>バン</t>
    </rPh>
    <phoneticPr fontId="2"/>
  </si>
  <si>
    <t>f=b*d    h1=f*40/g1    i=(a/b')*h1 減点の場合はi=a*e ただしa=-1
f=b*d    h2=f*10/g2    i=(a/b')*h2 減点の場合はi=a*e ただしa=-1
f=b*d    h3=f*50/g3    i=(a/b')*h3 減点の場合はi=a*e ただしa=-1
a：選択セル（回答欄）
該当無の場合、c=0で総点数から除外</t>
    <rPh sb="35" eb="37">
      <t>ゲンテン</t>
    </rPh>
    <rPh sb="38" eb="40">
      <t>バアイ</t>
    </rPh>
    <rPh sb="168" eb="170">
      <t>センタク</t>
    </rPh>
    <rPh sb="173" eb="175">
      <t>カイトウ</t>
    </rPh>
    <rPh sb="175" eb="176">
      <t>ラン</t>
    </rPh>
    <rPh sb="182" eb="184">
      <t>バアイ</t>
    </rPh>
    <rPh sb="189" eb="190">
      <t>ソウ</t>
    </rPh>
    <rPh sb="190" eb="192">
      <t>テンスウ</t>
    </rPh>
    <rPh sb="194" eb="196">
      <t>ジョガイ</t>
    </rPh>
    <phoneticPr fontId="2"/>
  </si>
  <si>
    <t>主な居室において、適正な照度を実現しているか</t>
    <rPh sb="0" eb="1">
      <t>オモ</t>
    </rPh>
    <rPh sb="2" eb="4">
      <t>キョシツ</t>
    </rPh>
    <rPh sb="9" eb="11">
      <t>テキセイ</t>
    </rPh>
    <rPh sb="12" eb="14">
      <t>ショウド</t>
    </rPh>
    <rPh sb="15" eb="17">
      <t>ジツゲン</t>
    </rPh>
    <phoneticPr fontId="2"/>
  </si>
  <si>
    <t>１：500lx以下
０：750lx程度
-１：1000lx以上又は把握していない</t>
    <phoneticPr fontId="2"/>
  </si>
  <si>
    <t>主な居室において、夏季の「実際の室内温度」を何度にしているか</t>
    <rPh sb="0" eb="1">
      <t>オモ</t>
    </rPh>
    <rPh sb="2" eb="4">
      <t>キョシツ</t>
    </rPh>
    <phoneticPr fontId="2"/>
  </si>
  <si>
    <t>電気設備の導入</t>
    <rPh sb="0" eb="2">
      <t>デンキ</t>
    </rPh>
    <rPh sb="2" eb="4">
      <t>セツビ</t>
    </rPh>
    <rPh sb="5" eb="7">
      <t>ドウニュウ</t>
    </rPh>
    <phoneticPr fontId="2"/>
  </si>
  <si>
    <t>400Ｖ配電方式又は直流配電方式を導入しているか</t>
    <rPh sb="4" eb="6">
      <t>ハイデン</t>
    </rPh>
    <rPh sb="6" eb="8">
      <t>ホウシキ</t>
    </rPh>
    <rPh sb="8" eb="9">
      <t>マタ</t>
    </rPh>
    <rPh sb="10" eb="12">
      <t>チョクリュウ</t>
    </rPh>
    <rPh sb="12" eb="14">
      <t>ハイデン</t>
    </rPh>
    <rPh sb="14" eb="16">
      <t>ホウシキ</t>
    </rPh>
    <rPh sb="17" eb="19">
      <t>ドウニュウ</t>
    </rPh>
    <phoneticPr fontId="2"/>
  </si>
  <si>
    <t>１：導入している
０：導入していない</t>
  </si>
  <si>
    <t>電気室の温度管理</t>
    <rPh sb="0" eb="2">
      <t>デンキ</t>
    </rPh>
    <rPh sb="2" eb="3">
      <t>シツ</t>
    </rPh>
    <rPh sb="4" eb="6">
      <t>オンド</t>
    </rPh>
    <rPh sb="6" eb="8">
      <t>カンリ</t>
    </rPh>
    <phoneticPr fontId="2"/>
  </si>
  <si>
    <t>電気室の室内温度の適正化（30℃以上）を、全電気室数に対して、どの程度の割合で実施しているか</t>
    <rPh sb="0" eb="2">
      <t>デンキ</t>
    </rPh>
    <rPh sb="2" eb="3">
      <t>シツ</t>
    </rPh>
    <rPh sb="4" eb="6">
      <t>シツナイ</t>
    </rPh>
    <rPh sb="6" eb="8">
      <t>オンド</t>
    </rPh>
    <rPh sb="9" eb="12">
      <t>テキセイカ</t>
    </rPh>
    <rPh sb="15" eb="18">
      <t>ドイジョウ</t>
    </rPh>
    <rPh sb="21" eb="22">
      <t>ゼン</t>
    </rPh>
    <rPh sb="22" eb="24">
      <t>デンキ</t>
    </rPh>
    <rPh sb="24" eb="25">
      <t>シツ</t>
    </rPh>
    <rPh sb="25" eb="26">
      <t>カズ</t>
    </rPh>
    <rPh sb="27" eb="28">
      <t>タイ</t>
    </rPh>
    <rPh sb="33" eb="35">
      <t>テイド</t>
    </rPh>
    <rPh sb="36" eb="38">
      <t>ワリアイ</t>
    </rPh>
    <rPh sb="39" eb="41">
      <t>ジッシ</t>
    </rPh>
    <phoneticPr fontId="2"/>
  </si>
  <si>
    <t>サーバに関して
自社及び顧客のサーバを設置している場合 　→「３」を選択し、No.12からお答えください
自社のみのサーバを設置している場合　　　 →「２」を選択し、No.12～No.17とNo.23以降にお答えください
顧客のみのサーバを設置している場合　　　 →「１」を選択し、No.18からお答えください</t>
    <rPh sb="4" eb="5">
      <t>カン</t>
    </rPh>
    <rPh sb="8" eb="10">
      <t>ジシャ</t>
    </rPh>
    <rPh sb="10" eb="11">
      <t>オヨ</t>
    </rPh>
    <rPh sb="19" eb="21">
      <t>セッチ</t>
    </rPh>
    <rPh sb="25" eb="27">
      <t>バアイ</t>
    </rPh>
    <rPh sb="137" eb="139">
      <t>センタク</t>
    </rPh>
    <phoneticPr fontId="2"/>
  </si>
  <si>
    <t>全体事項</t>
    <rPh sb="0" eb="2">
      <t>ゼンタイ</t>
    </rPh>
    <rPh sb="2" eb="4">
      <t>ジコウ</t>
    </rPh>
    <phoneticPr fontId="2"/>
  </si>
  <si>
    <t>サーバ機器の選定、ラックの種類及び配置、ケーブル施工等についての明確な基準があり、それに基づきサーバルームを管理・運営しているか</t>
    <rPh sb="3" eb="5">
      <t>キキ</t>
    </rPh>
    <rPh sb="6" eb="8">
      <t>センテイ</t>
    </rPh>
    <rPh sb="13" eb="15">
      <t>シュルイ</t>
    </rPh>
    <rPh sb="15" eb="16">
      <t>オヨ</t>
    </rPh>
    <rPh sb="17" eb="19">
      <t>ハイチ</t>
    </rPh>
    <rPh sb="24" eb="26">
      <t>セコウ</t>
    </rPh>
    <rPh sb="26" eb="27">
      <t>トウ</t>
    </rPh>
    <rPh sb="32" eb="34">
      <t>メイカク</t>
    </rPh>
    <rPh sb="35" eb="37">
      <t>キジュン</t>
    </rPh>
    <rPh sb="44" eb="45">
      <t>モト</t>
    </rPh>
    <rPh sb="54" eb="56">
      <t>カンリ</t>
    </rPh>
    <rPh sb="57" eb="59">
      <t>ウンエイ</t>
    </rPh>
    <phoneticPr fontId="2"/>
  </si>
  <si>
    <t>サーバ</t>
    <phoneticPr fontId="2"/>
  </si>
  <si>
    <t>ケーブル類</t>
    <rPh sb="4" eb="5">
      <t>ルイ</t>
    </rPh>
    <phoneticPr fontId="2"/>
  </si>
  <si>
    <t>冷気の通風を確保するために、電源ケーブルやネットワークケーブルの長さを適正にし、配線を整理しているか</t>
    <rPh sb="14" eb="16">
      <t>デンゲン</t>
    </rPh>
    <rPh sb="32" eb="33">
      <t>ナガ</t>
    </rPh>
    <rPh sb="35" eb="37">
      <t>テキセイ</t>
    </rPh>
    <rPh sb="40" eb="42">
      <t>ハイセン</t>
    </rPh>
    <rPh sb="43" eb="45">
      <t>セイリ</t>
    </rPh>
    <phoneticPr fontId="2"/>
  </si>
  <si>
    <t>冷暖分離</t>
    <rPh sb="0" eb="1">
      <t>レイ</t>
    </rPh>
    <rPh sb="1" eb="2">
      <t>ダン</t>
    </rPh>
    <rPh sb="2" eb="4">
      <t>ブンリ</t>
    </rPh>
    <phoneticPr fontId="2"/>
  </si>
  <si>
    <t>熱だまり防止の観点から、ラックの開口率を把握しているか</t>
    <rPh sb="0" eb="1">
      <t>ネツ</t>
    </rPh>
    <rPh sb="4" eb="6">
      <t>ボウシ</t>
    </rPh>
    <rPh sb="7" eb="9">
      <t>カンテン</t>
    </rPh>
    <rPh sb="16" eb="18">
      <t>カイコウ</t>
    </rPh>
    <rPh sb="18" eb="19">
      <t>リツ</t>
    </rPh>
    <rPh sb="20" eb="22">
      <t>ハアク</t>
    </rPh>
    <phoneticPr fontId="2"/>
  </si>
  <si>
    <t>サーバルーム（自社）における省エネ対策</t>
    <rPh sb="7" eb="9">
      <t>ジシャ</t>
    </rPh>
    <rPh sb="14" eb="15">
      <t>ショウ</t>
    </rPh>
    <rPh sb="17" eb="19">
      <t>タイサク</t>
    </rPh>
    <phoneticPr fontId="2"/>
  </si>
  <si>
    <t>冷気の通風を確保するために、電源ケーブルやネットワークケーブルの長さを適正にし、配線を整理するよう働きかけているか</t>
    <rPh sb="14" eb="16">
      <t>デンゲン</t>
    </rPh>
    <rPh sb="32" eb="33">
      <t>ナガ</t>
    </rPh>
    <rPh sb="35" eb="37">
      <t>テキセイ</t>
    </rPh>
    <rPh sb="40" eb="42">
      <t>ハイセン</t>
    </rPh>
    <rPh sb="43" eb="45">
      <t>セイリ</t>
    </rPh>
    <rPh sb="49" eb="50">
      <t>ハタラ</t>
    </rPh>
    <phoneticPr fontId="2"/>
  </si>
  <si>
    <t>顧客のラック内にブランクパネルを設置するよう働きかけているか</t>
    <rPh sb="0" eb="2">
      <t>コキャク</t>
    </rPh>
    <rPh sb="6" eb="7">
      <t>ナイ</t>
    </rPh>
    <rPh sb="16" eb="18">
      <t>セッチ</t>
    </rPh>
    <rPh sb="22" eb="23">
      <t>ハタラ</t>
    </rPh>
    <phoneticPr fontId="2"/>
  </si>
  <si>
    <t>サーバルーム（顧客）における省エネ対策</t>
    <rPh sb="7" eb="9">
      <t>コキャク</t>
    </rPh>
    <rPh sb="14" eb="15">
      <t>ショウ</t>
    </rPh>
    <rPh sb="17" eb="19">
      <t>タイサク</t>
    </rPh>
    <phoneticPr fontId="2"/>
  </si>
  <si>
    <t>モニタリング</t>
    <phoneticPr fontId="2"/>
  </si>
  <si>
    <t>エネルギー使用量をどの程度の単位で把握しているか</t>
    <rPh sb="5" eb="7">
      <t>シヨウ</t>
    </rPh>
    <rPh sb="7" eb="8">
      <t>リョウ</t>
    </rPh>
    <rPh sb="11" eb="13">
      <t>テイド</t>
    </rPh>
    <rPh sb="14" eb="16">
      <t>タンイ</t>
    </rPh>
    <rPh sb="17" eb="19">
      <t>ハアク</t>
    </rPh>
    <phoneticPr fontId="2"/>
  </si>
  <si>
    <t>２：ラック単位
１：分電盤単位
０：把握していない</t>
    <rPh sb="5" eb="7">
      <t>タンイ</t>
    </rPh>
    <rPh sb="10" eb="11">
      <t>ブン</t>
    </rPh>
    <rPh sb="11" eb="12">
      <t>デン</t>
    </rPh>
    <rPh sb="12" eb="13">
      <t>バン</t>
    </rPh>
    <rPh sb="13" eb="15">
      <t>タンイ</t>
    </rPh>
    <rPh sb="18" eb="20">
      <t>ハアク</t>
    </rPh>
    <phoneticPr fontId="2"/>
  </si>
  <si>
    <t>PUE</t>
    <phoneticPr fontId="2"/>
  </si>
  <si>
    <t>１：把握している
０：把握していない</t>
    <rPh sb="2" eb="4">
      <t>ハアク</t>
    </rPh>
    <phoneticPr fontId="2"/>
  </si>
  <si>
    <t>温熱環境</t>
    <rPh sb="0" eb="2">
      <t>オンネツ</t>
    </rPh>
    <rPh sb="2" eb="4">
      <t>カンキョウ</t>
    </rPh>
    <phoneticPr fontId="2"/>
  </si>
  <si>
    <t>サーバルーム内の温度やエアフローを把握しているか
（システムを利用するなどしてシミュレーションを行っている場合は「２」を選択）</t>
    <rPh sb="6" eb="7">
      <t>ナイ</t>
    </rPh>
    <rPh sb="8" eb="10">
      <t>オンド</t>
    </rPh>
    <rPh sb="17" eb="19">
      <t>ハアク</t>
    </rPh>
    <rPh sb="31" eb="33">
      <t>リヨウ</t>
    </rPh>
    <rPh sb="48" eb="49">
      <t>オコナ</t>
    </rPh>
    <rPh sb="53" eb="55">
      <t>バアイ</t>
    </rPh>
    <rPh sb="60" eb="62">
      <t>センタク</t>
    </rPh>
    <phoneticPr fontId="2"/>
  </si>
  <si>
    <t>２：１に加えて、シミュレーションを行い、対策に活用している
１：各ラック毎の吸込口等の温度把握を行っている
０：把握していない</t>
    <rPh sb="4" eb="5">
      <t>クワ</t>
    </rPh>
    <rPh sb="17" eb="18">
      <t>オコナ</t>
    </rPh>
    <rPh sb="20" eb="22">
      <t>タイサク</t>
    </rPh>
    <rPh sb="23" eb="25">
      <t>カツヨウ</t>
    </rPh>
    <rPh sb="32" eb="33">
      <t>カク</t>
    </rPh>
    <rPh sb="36" eb="37">
      <t>ゴト</t>
    </rPh>
    <rPh sb="38" eb="39">
      <t>キュウ</t>
    </rPh>
    <rPh sb="39" eb="40">
      <t>コミ</t>
    </rPh>
    <rPh sb="40" eb="42">
      <t>グチナド</t>
    </rPh>
    <rPh sb="43" eb="45">
      <t>オンド</t>
    </rPh>
    <rPh sb="45" eb="47">
      <t>ハアク</t>
    </rPh>
    <rPh sb="48" eb="49">
      <t>オコナ</t>
    </rPh>
    <rPh sb="56" eb="58">
      <t>ハアク</t>
    </rPh>
    <phoneticPr fontId="2"/>
  </si>
  <si>
    <t>高効率空調機の導入</t>
    <rPh sb="0" eb="3">
      <t>コウコウリツ</t>
    </rPh>
    <rPh sb="3" eb="6">
      <t>クウチョウキ</t>
    </rPh>
    <rPh sb="7" eb="9">
      <t>ドウニュウ</t>
    </rPh>
    <phoneticPr fontId="2"/>
  </si>
  <si>
    <t>高効率パッケージ形空調機（ビル用マルチエアコン等）を、パッケージ形空調機総冷却能力に対して、どの程度の割合で導入しているか
（インバータ制御機器、高効率冷媒（R410A）、水冷PAC又は散水システムのいずれかを導入している場合は、そのパッケージ形空調機冷却能力合計値のパッケージ形空調総冷却能力に対する割合）</t>
    <rPh sb="0" eb="3">
      <t>コウコウリツ</t>
    </rPh>
    <rPh sb="8" eb="9">
      <t>ガタ</t>
    </rPh>
    <rPh sb="9" eb="12">
      <t>クウチョウキ</t>
    </rPh>
    <rPh sb="15" eb="16">
      <t>ヨウ</t>
    </rPh>
    <rPh sb="23" eb="24">
      <t>トウ</t>
    </rPh>
    <rPh sb="32" eb="33">
      <t>ガタ</t>
    </rPh>
    <rPh sb="33" eb="35">
      <t>クウチョウ</t>
    </rPh>
    <rPh sb="35" eb="36">
      <t>キ</t>
    </rPh>
    <rPh sb="36" eb="37">
      <t>ソウ</t>
    </rPh>
    <rPh sb="37" eb="39">
      <t>レイキャク</t>
    </rPh>
    <rPh sb="39" eb="41">
      <t>ノウリョク</t>
    </rPh>
    <rPh sb="42" eb="43">
      <t>タイ</t>
    </rPh>
    <rPh sb="48" eb="50">
      <t>テイド</t>
    </rPh>
    <rPh sb="51" eb="53">
      <t>ワリアイ</t>
    </rPh>
    <rPh sb="54" eb="56">
      <t>ドウニュウ</t>
    </rPh>
    <rPh sb="68" eb="70">
      <t>セイギョ</t>
    </rPh>
    <rPh sb="70" eb="72">
      <t>キキ</t>
    </rPh>
    <rPh sb="73" eb="76">
      <t>コウコウリツ</t>
    </rPh>
    <rPh sb="76" eb="78">
      <t>レイバイ</t>
    </rPh>
    <rPh sb="86" eb="88">
      <t>スイレイ</t>
    </rPh>
    <rPh sb="91" eb="92">
      <t>マタ</t>
    </rPh>
    <rPh sb="93" eb="95">
      <t>サンスイ</t>
    </rPh>
    <rPh sb="105" eb="107">
      <t>ドウニュウ</t>
    </rPh>
    <rPh sb="111" eb="113">
      <t>バアイ</t>
    </rPh>
    <rPh sb="122" eb="123">
      <t>ガタ</t>
    </rPh>
    <rPh sb="123" eb="126">
      <t>クウチョウキ</t>
    </rPh>
    <rPh sb="126" eb="128">
      <t>レイキャク</t>
    </rPh>
    <rPh sb="128" eb="130">
      <t>ノウリョク</t>
    </rPh>
    <rPh sb="130" eb="133">
      <t>ゴウケイチ</t>
    </rPh>
    <rPh sb="139" eb="140">
      <t>ガタ</t>
    </rPh>
    <rPh sb="140" eb="142">
      <t>クウチョウ</t>
    </rPh>
    <rPh sb="142" eb="143">
      <t>ソウ</t>
    </rPh>
    <rPh sb="143" eb="145">
      <t>レイキャク</t>
    </rPh>
    <rPh sb="145" eb="147">
      <t>ノウリョク</t>
    </rPh>
    <rPh sb="148" eb="149">
      <t>タイ</t>
    </rPh>
    <rPh sb="151" eb="153">
      <t>ワリアイ</t>
    </rPh>
    <phoneticPr fontId="2"/>
  </si>
  <si>
    <t>その他設備導入</t>
    <rPh sb="2" eb="3">
      <t>ホカ</t>
    </rPh>
    <rPh sb="3" eb="5">
      <t>セツビ</t>
    </rPh>
    <rPh sb="5" eb="7">
      <t>ドウニュウ</t>
    </rPh>
    <phoneticPr fontId="2"/>
  </si>
  <si>
    <t>高発熱領域に対して局所冷房設備を導入しているか
局所冷却設備とは、サーバルーム全体に対する空調とは別に、サーバ本体の高発熱領域を冷水又は冷却塔の冷却水で直接冷却するもの（空気で冷却するものは含まない）とし、パッケージ形空調機を局所的に設置したものは除く</t>
    <rPh sb="0" eb="3">
      <t>コウハツネツ</t>
    </rPh>
    <rPh sb="3" eb="5">
      <t>リョウイキ</t>
    </rPh>
    <rPh sb="6" eb="7">
      <t>タイ</t>
    </rPh>
    <rPh sb="9" eb="11">
      <t>キョクショ</t>
    </rPh>
    <rPh sb="11" eb="13">
      <t>レイボウ</t>
    </rPh>
    <rPh sb="13" eb="15">
      <t>セツビ</t>
    </rPh>
    <rPh sb="16" eb="18">
      <t>ドウニュウ</t>
    </rPh>
    <rPh sb="25" eb="27">
      <t>キョクショ</t>
    </rPh>
    <rPh sb="27" eb="29">
      <t>レイキャク</t>
    </rPh>
    <rPh sb="29" eb="31">
      <t>セツビ</t>
    </rPh>
    <rPh sb="40" eb="42">
      <t>ゼンタイ</t>
    </rPh>
    <rPh sb="43" eb="44">
      <t>タイ</t>
    </rPh>
    <rPh sb="46" eb="48">
      <t>クウチョウ</t>
    </rPh>
    <rPh sb="50" eb="51">
      <t>ベツ</t>
    </rPh>
    <rPh sb="56" eb="58">
      <t>ホンタイ</t>
    </rPh>
    <rPh sb="59" eb="62">
      <t>コウハツネツ</t>
    </rPh>
    <rPh sb="62" eb="64">
      <t>リョウイキ</t>
    </rPh>
    <rPh sb="65" eb="67">
      <t>レイスイ</t>
    </rPh>
    <rPh sb="67" eb="68">
      <t>マタ</t>
    </rPh>
    <rPh sb="69" eb="72">
      <t>レイキャクトウ</t>
    </rPh>
    <rPh sb="73" eb="76">
      <t>レイキャクスイ</t>
    </rPh>
    <rPh sb="77" eb="79">
      <t>チョクセツ</t>
    </rPh>
    <rPh sb="79" eb="81">
      <t>レイキャク</t>
    </rPh>
    <rPh sb="86" eb="88">
      <t>クウキ</t>
    </rPh>
    <rPh sb="89" eb="91">
      <t>レイキャク</t>
    </rPh>
    <rPh sb="96" eb="97">
      <t>フク</t>
    </rPh>
    <rPh sb="109" eb="110">
      <t>カタチ</t>
    </rPh>
    <rPh sb="110" eb="113">
      <t>クウチョウキ</t>
    </rPh>
    <rPh sb="114" eb="116">
      <t>キョクショ</t>
    </rPh>
    <rPh sb="116" eb="117">
      <t>テキ</t>
    </rPh>
    <rPh sb="118" eb="120">
      <t>セッチ</t>
    </rPh>
    <rPh sb="125" eb="126">
      <t>ノゾ</t>
    </rPh>
    <phoneticPr fontId="2"/>
  </si>
  <si>
    <t>１：導入している
０：導入していない</t>
    <rPh sb="2" eb="4">
      <t>ドウニュウ</t>
    </rPh>
    <rPh sb="11" eb="13">
      <t>ドウニュウ</t>
    </rPh>
    <phoneticPr fontId="2"/>
  </si>
  <si>
    <t>外気冷房システムを導入しているか
（取入外気量が設計外気量の1.2倍以上の場合に限る）</t>
    <rPh sb="0" eb="2">
      <t>ガイキ</t>
    </rPh>
    <rPh sb="2" eb="4">
      <t>レイボウ</t>
    </rPh>
    <rPh sb="9" eb="11">
      <t>ドウニュウ</t>
    </rPh>
    <phoneticPr fontId="2"/>
  </si>
  <si>
    <t>整理整頓</t>
    <rPh sb="0" eb="2">
      <t>セイリ</t>
    </rPh>
    <rPh sb="2" eb="4">
      <t>セイトン</t>
    </rPh>
    <phoneticPr fontId="2"/>
  </si>
  <si>
    <t>２：取組例の複数（２つ以上）を行っている
１：取組例の１つを行っている
０：行っていない</t>
    <rPh sb="2" eb="4">
      <t>トリクミ</t>
    </rPh>
    <rPh sb="4" eb="5">
      <t>レイ</t>
    </rPh>
    <rPh sb="6" eb="8">
      <t>フクスウ</t>
    </rPh>
    <rPh sb="11" eb="13">
      <t>イジョウ</t>
    </rPh>
    <rPh sb="15" eb="16">
      <t>オコナ</t>
    </rPh>
    <rPh sb="23" eb="25">
      <t>トリクミ</t>
    </rPh>
    <rPh sb="25" eb="26">
      <t>レイ</t>
    </rPh>
    <rPh sb="30" eb="31">
      <t>オコナ</t>
    </rPh>
    <rPh sb="38" eb="39">
      <t>オコナ</t>
    </rPh>
    <phoneticPr fontId="2"/>
  </si>
  <si>
    <t>サーバルーム（共通）における省エネ対策</t>
    <rPh sb="7" eb="9">
      <t>キョウツウ</t>
    </rPh>
    <rPh sb="14" eb="15">
      <t>ショウ</t>
    </rPh>
    <rPh sb="17" eb="19">
      <t>タイサク</t>
    </rPh>
    <phoneticPr fontId="2"/>
  </si>
  <si>
    <t>点検表（ＤＣ版）</t>
    <rPh sb="0" eb="2">
      <t>テンケン</t>
    </rPh>
    <rPh sb="2" eb="3">
      <t>ヒョウ</t>
    </rPh>
    <rPh sb="6" eb="7">
      <t>バン</t>
    </rPh>
    <phoneticPr fontId="2"/>
  </si>
  <si>
    <r>
      <t>当該事業所のPUEを把握しているか
（「１」を選択した場合、</t>
    </r>
    <r>
      <rPr>
        <u/>
        <sz val="11"/>
        <color indexed="10"/>
        <rFont val="HG丸ｺﾞｼｯｸM-PRO"/>
        <family val="3"/>
        <charset val="128"/>
      </rPr>
      <t>備考欄</t>
    </r>
    <r>
      <rPr>
        <sz val="11"/>
        <color indexed="8"/>
        <rFont val="HG丸ｺﾞｼｯｸM-PRO"/>
        <family val="3"/>
        <charset val="128"/>
      </rPr>
      <t>にPUEの値を小数点以下第２位まで入力してください）</t>
    </r>
    <rPh sb="0" eb="2">
      <t>トウガイ</t>
    </rPh>
    <rPh sb="2" eb="4">
      <t>ジギョウ</t>
    </rPh>
    <rPh sb="4" eb="5">
      <t>ショ</t>
    </rPh>
    <rPh sb="10" eb="12">
      <t>ハアク</t>
    </rPh>
    <rPh sb="30" eb="32">
      <t>ビコウ</t>
    </rPh>
    <rPh sb="32" eb="33">
      <t>ラン</t>
    </rPh>
    <phoneticPr fontId="2"/>
  </si>
  <si>
    <t>届出者</t>
    <rPh sb="0" eb="2">
      <t>トドケデ</t>
    </rPh>
    <rPh sb="2" eb="3">
      <t>シャ</t>
    </rPh>
    <phoneticPr fontId="22"/>
  </si>
  <si>
    <t>代理人</t>
    <rPh sb="0" eb="3">
      <t>ダイリニン</t>
    </rPh>
    <phoneticPr fontId="22"/>
  </si>
  <si>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</si>
  <si>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</si>
  <si>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</si>
  <si>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</si>
  <si>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</si>
  <si>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</si>
  <si>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</si>
  <si>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</si>
  <si>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</si>
  <si>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</si>
  <si>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</si>
  <si>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１０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</si>
  <si>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１１　推進責任者の氏名等</t>
    <rPh sb="3" eb="5">
      <t>スイシン</t>
    </rPh>
    <rPh sb="5" eb="8">
      <t>セキニンシャ</t>
    </rPh>
    <rPh sb="9" eb="11">
      <t>シメイ</t>
    </rPh>
    <rPh sb="11" eb="12">
      <t>ナド</t>
    </rPh>
    <phoneticPr fontId="2"/>
  </si>
  <si>
    <t>１２　添付する書類</t>
    <rPh sb="3" eb="5">
      <t>テンプ</t>
    </rPh>
    <rPh sb="7" eb="9">
      <t>ショルイ</t>
    </rPh>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</si>
  <si>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</si>
  <si>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</si>
  <si>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</si>
  <si>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</si>
  <si>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</si>
  <si>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</si>
  <si>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</si>
  <si>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ﾌｧｸｼﾐﾘ番号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</si>
  <si>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</si>
  <si>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</si>
  <si>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</si>
  <si>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</si>
  <si>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</si>
  <si>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</si>
  <si>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</si>
  <si>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</si>
  <si>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</si>
  <si>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</si>
  <si>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</si>
  <si>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</si>
  <si>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黄色</t>
    <rPh sb="0" eb="2">
      <t>キイロ</t>
    </rPh>
    <phoneticPr fontId="2"/>
  </si>
  <si>
    <t>提出年月日</t>
    <rPh sb="0" eb="2">
      <t>テイシュツ</t>
    </rPh>
    <rPh sb="2" eb="5">
      <t>ネンガッピ</t>
    </rPh>
    <phoneticPr fontId="2"/>
  </si>
  <si>
    <t>月</t>
    <rPh sb="0" eb="1">
      <t>ガツ</t>
    </rPh>
    <phoneticPr fontId="2"/>
  </si>
  <si>
    <t>日</t>
    <rPh sb="0" eb="1">
      <t>ニチ</t>
    </rPh>
    <phoneticPr fontId="2"/>
  </si>
  <si>
    <t>得点算出方法</t>
    <rPh sb="0" eb="2">
      <t>トクテン</t>
    </rPh>
    <rPh sb="2" eb="4">
      <t>サンシュツ</t>
    </rPh>
    <rPh sb="4" eb="6">
      <t>ホウホウ</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</si>
  <si>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</si>
  <si>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</si>
  <si>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</si>
  <si>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</si>
  <si>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</si>
  <si>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</si>
  <si>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</si>
  <si>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</si>
  <si>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</si>
  <si>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</si>
  <si>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</si>
  <si>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</si>
  <si>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</si>
  <si>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</si>
  <si>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</si>
  <si>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</si>
  <si>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</si>
  <si>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</si>
  <si>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</si>
  <si>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</si>
  <si>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テナント事業者の
推進体制の整備</t>
    <rPh sb="4" eb="7">
      <t>ジギョウシャ</t>
    </rPh>
    <rPh sb="9" eb="11">
      <t>スイシン</t>
    </rPh>
    <rPh sb="11" eb="13">
      <t>タイセイ</t>
    </rPh>
    <rPh sb="14" eb="16">
      <t>セイビ</t>
    </rPh>
    <phoneticPr fontId="2"/>
  </si>
  <si>
    <t>１：整備している
０：整備していない</t>
    <rPh sb="2" eb="4">
      <t>セイビ</t>
    </rPh>
    <rPh sb="11" eb="13">
      <t>セイビ</t>
    </rPh>
    <phoneticPr fontId="2"/>
  </si>
  <si>
    <t>PDCA管理サイクル（計画・実施・確認・処置）の実施体制をどの程度整備しているか
（計画・実施・確認・処置のそれぞれに対する実施体制及び実施内容が、書類等で確認できる場合は、「全て整備」を選択）</t>
    <rPh sb="4" eb="6">
      <t>カンリ</t>
    </rPh>
    <rPh sb="11" eb="13">
      <t>ケイカク</t>
    </rPh>
    <rPh sb="14" eb="16">
      <t>ジッシ</t>
    </rPh>
    <rPh sb="17" eb="19">
      <t>カクニン</t>
    </rPh>
    <rPh sb="20" eb="22">
      <t>ショチ</t>
    </rPh>
    <rPh sb="24" eb="26">
      <t>ジッシ</t>
    </rPh>
    <rPh sb="26" eb="28">
      <t>タイセイ</t>
    </rPh>
    <rPh sb="31" eb="33">
      <t>テイド</t>
    </rPh>
    <rPh sb="33" eb="35">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</si>
  <si>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</si>
  <si>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</si>
  <si>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エネルギー使用量</t>
    <rPh sb="5" eb="7">
      <t>シヨウ</t>
    </rPh>
    <rPh sb="7" eb="8">
      <t>リョウ</t>
    </rPh>
    <phoneticPr fontId="2"/>
  </si>
  <si>
    <t>該当無</t>
    <rPh sb="0" eb="2">
      <t>ガイトウ</t>
    </rPh>
    <rPh sb="2" eb="3">
      <t>ナシ</t>
    </rPh>
    <phoneticPr fontId="2"/>
  </si>
  <si>
    <t>効果検証</t>
    <rPh sb="0" eb="2">
      <t>コウカ</t>
    </rPh>
    <rPh sb="2" eb="4">
      <t>ケンショウ</t>
    </rPh>
    <phoneticPr fontId="2"/>
  </si>
  <si>
    <t>合計</t>
    <rPh sb="0" eb="2">
      <t>ゴウケイ</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</si>
  <si>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</si>
  <si>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</si>
  <si>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</si>
  <si>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</si>
  <si>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</si>
  <si>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</si>
  <si>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高効率照明器具の導入</t>
    <rPh sb="0" eb="3">
      <t>コウコウリツ</t>
    </rPh>
    <rPh sb="3" eb="5">
      <t>ショウメイ</t>
    </rPh>
    <rPh sb="5" eb="7">
      <t>キグ</t>
    </rPh>
    <rPh sb="8" eb="10">
      <t>ドウニュウ</t>
    </rPh>
    <phoneticPr fontId="2"/>
  </si>
  <si>
    <t>ベース照明について、高効率化しているか
（テナント資産の場合で高効率化していない場合は「０」を選択）</t>
    <rPh sb="25" eb="27">
      <t>シサン</t>
    </rPh>
    <rPh sb="28" eb="30">
      <t>バアイ</t>
    </rPh>
    <rPh sb="31" eb="35">
      <t>コウコウリツカ</t>
    </rPh>
    <rPh sb="40" eb="42">
      <t>バアイ</t>
    </rPh>
    <rPh sb="47" eb="49">
      <t>センタク</t>
    </rPh>
    <phoneticPr fontId="2"/>
  </si>
  <si>
    <t>居室の室内温度の適正化</t>
    <rPh sb="0" eb="2">
      <t>キョシツ</t>
    </rPh>
    <rPh sb="3" eb="5">
      <t>シツナイ</t>
    </rPh>
    <rPh sb="5" eb="7">
      <t>オンド</t>
    </rPh>
    <rPh sb="8" eb="11">
      <t>テキセイカ</t>
    </rPh>
    <phoneticPr fontId="2"/>
  </si>
  <si>
    <t>３：27度（以上含む）
２：26度
１：26度未満
０：把握していない</t>
    <rPh sb="6" eb="8">
      <t>イジョウ</t>
    </rPh>
    <rPh sb="8" eb="9">
      <t>フク</t>
    </rPh>
    <rPh sb="22" eb="23">
      <t>ド</t>
    </rPh>
    <rPh sb="23" eb="25">
      <t>ミマン</t>
    </rPh>
    <rPh sb="28" eb="30">
      <t>ハアク</t>
    </rPh>
    <phoneticPr fontId="2"/>
  </si>
  <si>
    <t>g1：</t>
    <phoneticPr fontId="2"/>
  </si>
  <si>
    <t>g2：</t>
    <phoneticPr fontId="2"/>
  </si>
  <si>
    <t>該当無</t>
    <phoneticPr fontId="2"/>
  </si>
  <si>
    <t>１：なっている
０：なっていない</t>
    <phoneticPr fontId="2"/>
  </si>
  <si>
    <t>指定番号</t>
    <rPh sb="0" eb="2">
      <t>シテイ</t>
    </rPh>
    <rPh sb="2" eb="4">
      <t>バンゴウ</t>
    </rPh>
    <phoneticPr fontId="2"/>
  </si>
  <si>
    <t>推計</t>
    <rPh sb="0" eb="2">
      <t>スイケイ</t>
    </rPh>
    <phoneticPr fontId="2"/>
  </si>
  <si>
    <t>合計</t>
    <rPh sb="0" eb="2">
      <t>ゴウケイ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</si>
  <si>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</si>
  <si>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</si>
  <si>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</si>
  <si>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</si>
  <si>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</si>
  <si>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</si>
  <si>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燃料・熱の種類</t>
    <phoneticPr fontId="2"/>
  </si>
  <si>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</si>
  <si>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</si>
  <si>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</si>
  <si>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</si>
  <si>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</si>
  <si>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</si>
  <si>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</si>
  <si>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</si>
  <si>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</si>
  <si>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</si>
  <si>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</si>
  <si>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</si>
  <si>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</si>
  <si>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</si>
  <si>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</si>
  <si>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kL</t>
    <phoneticPr fontId="2"/>
  </si>
  <si>
    <t>Ｂ・Ｃ重油</t>
    <phoneticPr fontId="2"/>
  </si>
  <si>
    <t>石油アスファルト</t>
    <rPh sb="0" eb="2">
      <t>セキユ</t>
    </rPh>
    <phoneticPr fontId="2"/>
  </si>
  <si>
    <t>ｔ</t>
    <phoneticPr fontId="2"/>
  </si>
  <si>
    <t>石油コークス</t>
    <rPh sb="0" eb="2">
      <t>セキユ</t>
    </rPh>
    <phoneticPr fontId="2"/>
  </si>
  <si>
    <t>石油ガス</t>
    <rPh sb="0" eb="2">
      <t>セキユ</t>
    </rPh>
    <phoneticPr fontId="2"/>
  </si>
  <si>
    <t>液化石油ガス（LPG)</t>
    <rPh sb="0" eb="2">
      <t>エキカ</t>
    </rPh>
    <rPh sb="2" eb="4">
      <t>セキユ</t>
    </rPh>
    <phoneticPr fontId="2"/>
  </si>
  <si>
    <t>ｔ</t>
    <phoneticPr fontId="2"/>
  </si>
  <si>
    <t>石油系炭化水素ガス</t>
    <rPh sb="0" eb="3">
      <t>セキユケイ</t>
    </rPh>
    <rPh sb="3" eb="5">
      <t>タンカ</t>
    </rPh>
    <rPh sb="5" eb="7">
      <t>スイソ</t>
    </rPh>
    <phoneticPr fontId="2"/>
  </si>
  <si>
    <r>
      <t>千N</t>
    </r>
    <r>
      <rPr>
        <sz val="12"/>
        <rFont val="ＭＳ 明朝"/>
        <family val="1"/>
        <charset val="128"/>
      </rPr>
      <t>m</t>
    </r>
    <r>
      <rPr>
        <vertAlign val="superscript"/>
        <sz val="12"/>
        <rFont val="ＭＳ 明朝"/>
        <family val="1"/>
        <charset val="128"/>
      </rPr>
      <t>3</t>
    </r>
    <rPh sb="0" eb="1">
      <t>セン</t>
    </rPh>
    <phoneticPr fontId="2"/>
  </si>
  <si>
    <t>可燃性天然ガス</t>
    <rPh sb="0" eb="3">
      <t>カネンセイ</t>
    </rPh>
    <rPh sb="3" eb="5">
      <t>テンネン</t>
    </rPh>
    <phoneticPr fontId="2"/>
  </si>
  <si>
    <t>液化天然ガス（LNG)</t>
    <rPh sb="0" eb="2">
      <t>エキカ</t>
    </rPh>
    <rPh sb="2" eb="4">
      <t>テンネン</t>
    </rPh>
    <phoneticPr fontId="2"/>
  </si>
  <si>
    <t>ｔ</t>
    <phoneticPr fontId="2"/>
  </si>
  <si>
    <t>その他可燃性天然ガス</t>
    <rPh sb="2" eb="3">
      <t>タ</t>
    </rPh>
    <rPh sb="3" eb="6">
      <t>カネンセイ</t>
    </rPh>
    <rPh sb="6" eb="8">
      <t>テンネン</t>
    </rPh>
    <phoneticPr fontId="2"/>
  </si>
  <si>
    <t>石炭</t>
    <rPh sb="0" eb="2">
      <t>セキタン</t>
    </rPh>
    <phoneticPr fontId="2"/>
  </si>
  <si>
    <t>原料炭</t>
    <rPh sb="0" eb="2">
      <t>ゲンリョウ</t>
    </rPh>
    <rPh sb="2" eb="3">
      <t>スミ</t>
    </rPh>
    <phoneticPr fontId="2"/>
  </si>
  <si>
    <t>ｔ</t>
    <phoneticPr fontId="2"/>
  </si>
  <si>
    <t>一般炭</t>
    <rPh sb="0" eb="2">
      <t>イッパン</t>
    </rPh>
    <rPh sb="2" eb="3">
      <t>スミ</t>
    </rPh>
    <phoneticPr fontId="2"/>
  </si>
  <si>
    <t>無煙炭</t>
    <rPh sb="0" eb="2">
      <t>ムエン</t>
    </rPh>
    <rPh sb="2" eb="3">
      <t>スミ</t>
    </rPh>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</si>
  <si>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</si>
  <si>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</si>
  <si>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</si>
  <si>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</si>
  <si>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</si>
  <si>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</si>
  <si>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都市ガス（13A）</t>
    <rPh sb="0" eb="2">
      <t>トシ</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</si>
  <si>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</si>
  <si>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</si>
  <si>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</si>
  <si>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</si>
  <si>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</si>
  <si>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</si>
  <si>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t>電気</t>
    <rPh sb="0" eb="2">
      <t>デンキ</t>
    </rPh>
    <phoneticPr fontId="2"/>
  </si>
  <si>
    <t>昼間（8時～22時）</t>
    <phoneticPr fontId="2"/>
  </si>
  <si>
    <r>
      <t>千</t>
    </r>
    <r>
      <rPr>
        <sz val="12"/>
        <rFont val="ＭＳ 明朝"/>
        <family val="1"/>
        <charset val="128"/>
      </rPr>
      <t>kWh</t>
    </r>
    <rPh sb="0" eb="1">
      <t>セン</t>
    </rPh>
    <phoneticPr fontId="2"/>
  </si>
  <si>
    <t>夜間（22時～翌日8時）</t>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</si>
  <si>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</si>
  <si>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</si>
  <si>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</si>
  <si>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</si>
  <si>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</si>
  <si>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</si>
  <si>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GJ</t>
    <phoneticPr fontId="2"/>
  </si>
  <si>
    <t>原油換算</t>
    <phoneticPr fontId="2"/>
  </si>
  <si>
    <t>推計方法</t>
    <rPh sb="0" eb="2">
      <t>スイケイ</t>
    </rPh>
    <rPh sb="2" eb="4">
      <t>ホウホウ</t>
    </rPh>
    <phoneticPr fontId="2"/>
  </si>
  <si>
    <t>９　特定温室効果ガスの排出量の増減があった場合に考えられる要因</t>
    <rPh sb="2" eb="4">
      <t>トクテイ</t>
    </rPh>
    <rPh sb="4" eb="6">
      <t>オンシツ</t>
    </rPh>
    <rPh sb="6" eb="8">
      <t>コウカ</t>
    </rPh>
    <rPh sb="11" eb="14">
      <t>ハイシュツリョウ</t>
    </rPh>
    <rPh sb="15" eb="17">
      <t>ゾウゲン</t>
    </rPh>
    <rPh sb="21" eb="23">
      <t>バアイ</t>
    </rPh>
    <rPh sb="24" eb="25">
      <t>カンガ</t>
    </rPh>
    <rPh sb="29" eb="31">
      <t>ヨウイン</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</si>
  <si>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</si>
  <si>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</si>
  <si>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</si>
  <si>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</si>
  <si>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</si>
  <si>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</si>
  <si>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</si>
  <si>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</si>
  <si>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</si>
  <si>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</si>
  <si>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</si>
  <si>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</si>
  <si>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</si>
  <si>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</si>
  <si>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</si>
  <si>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</si>
  <si>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</si>
  <si>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</si>
  <si>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</si>
  <si>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</si>
  <si>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</si>
  <si>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</si>
  <si>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</si>
  <si>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</si>
  <si>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</si>
  <si>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</si>
  <si>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</si>
  <si>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</si>
  <si>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</si>
  <si>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</si>
  <si>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</si>
  <si>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</si>
  <si>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</si>
  <si>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</si>
  <si>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</si>
  <si>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</si>
  <si>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</si>
  <si>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</si>
  <si>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</si>
  <si>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</si>
  <si>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</si>
  <si>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</si>
  <si>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</si>
  <si>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</si>
  <si>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</si>
  <si>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</si>
  <si>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</si>
  <si>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</si>
  <si>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</si>
  <si>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</si>
  <si>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</si>
  <si>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</si>
  <si>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</si>
  <si>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</si>
  <si>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</si>
  <si>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</si>
  <si>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</si>
  <si>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</si>
  <si>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</si>
  <si>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</si>
  <si>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</si>
  <si>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</si>
  <si>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</si>
  <si>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</si>
  <si>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</si>
  <si>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</si>
  <si>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</si>
  <si>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</si>
  <si>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</si>
  <si>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</si>
  <si>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</si>
  <si>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</si>
  <si>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</si>
  <si>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</si>
  <si>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</si>
  <si>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</si>
  <si>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</si>
  <si>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</si>
  <si>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</si>
  <si>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</si>
  <si>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</si>
  <si>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</si>
  <si>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</si>
  <si>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</si>
  <si>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</si>
  <si>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</si>
  <si>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</si>
  <si>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</si>
  <si>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</si>
  <si>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</si>
  <si>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</si>
  <si>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</si>
  <si>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</si>
  <si>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</si>
  <si>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</si>
  <si>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</si>
  <si>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</si>
  <si>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</si>
  <si>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</si>
  <si>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</si>
  <si>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</si>
  <si>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</si>
  <si>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</si>
  <si>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</si>
  <si>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</si>
  <si>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</si>
  <si>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</si>
  <si>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</si>
  <si>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</si>
  <si>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</si>
  <si>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</si>
  <si>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</si>
  <si>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</si>
  <si>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</si>
  <si>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</si>
  <si>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</si>
  <si>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</si>
  <si>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</si>
  <si>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</si>
  <si>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</si>
  <si>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</si>
  <si>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</si>
  <si>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</si>
  <si>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</si>
  <si>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</si>
  <si>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</si>
  <si>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</si>
  <si>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</si>
  <si>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</si>
  <si>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</si>
  <si>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</si>
  <si>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</si>
  <si>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</si>
  <si>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</si>
  <si>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</si>
  <si>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</si>
  <si>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</si>
  <si>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</si>
  <si>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</si>
  <si>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</si>
  <si>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</si>
  <si>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</si>
  <si>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</si>
  <si>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</si>
  <si>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</si>
  <si>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</si>
  <si>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</si>
  <si>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</si>
  <si>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</si>
  <si>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</si>
  <si>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</si>
  <si>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</si>
  <si>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</si>
  <si>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</si>
  <si>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</si>
  <si>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</si>
  <si>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工場その他上記以外</t>
    <phoneticPr fontId="2"/>
  </si>
  <si>
    <t>事業の概要</t>
    <phoneticPr fontId="2"/>
  </si>
  <si>
    <t>その５</t>
    <phoneticPr fontId="3"/>
  </si>
  <si>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</si>
  <si>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</si>
  <si>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</si>
  <si>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</si>
  <si>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</si>
  <si>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</si>
  <si>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</si>
  <si>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</si>
  <si>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</si>
  <si>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</si>
  <si>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</si>
  <si>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</si>
  <si>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</si>
  <si>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</si>
  <si>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</si>
  <si>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</si>
  <si>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６　その他の取組（任意）</t>
    <rPh sb="4" eb="5">
      <t>タ</t>
    </rPh>
    <rPh sb="6" eb="8">
      <t>トリクミ</t>
    </rPh>
    <rPh sb="9" eb="11">
      <t>ニンイ</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</si>
  <si>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</si>
  <si>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</si>
  <si>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</si>
  <si>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</si>
  <si>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</si>
  <si>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</si>
  <si>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</si>
  <si>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</si>
  <si>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</si>
  <si>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</si>
  <si>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</si>
  <si>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 xml:space="preserve"> (2)　特定テナント等事業所の延べ面積当たりの特定温室効果ガス年度排出量の状況</t>
    <rPh sb="5" eb="7">
      <t>トクテイ</t>
    </rPh>
    <rPh sb="11" eb="12">
      <t>トウ</t>
    </rPh>
    <rPh sb="12" eb="14">
      <t>ジギョウ</t>
    </rPh>
    <rPh sb="14" eb="15">
      <t>ショ</t>
    </rPh>
    <rPh sb="16" eb="17">
      <t>ノ</t>
    </rPh>
    <rPh sb="18" eb="20">
      <t>メンセキ</t>
    </rPh>
    <rPh sb="20" eb="21">
      <t>ア</t>
    </rPh>
    <rPh sb="24" eb="26">
      <t>トクテイ</t>
    </rPh>
    <rPh sb="26" eb="28">
      <t>オンシツ</t>
    </rPh>
    <rPh sb="28" eb="30">
      <t>コウカ</t>
    </rPh>
    <rPh sb="32" eb="34">
      <t>ネンド</t>
    </rPh>
    <rPh sb="34" eb="37">
      <t>ハイシュツリョウ</t>
    </rPh>
    <rPh sb="38" eb="40">
      <t>ジョウキョウ</t>
    </rPh>
    <phoneticPr fontId="2"/>
  </si>
  <si>
    <t>延べ面積当たり
特定温室効果ガス
年度排出量</t>
    <rPh sb="4" eb="5">
      <t>トウ</t>
    </rPh>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</si>
  <si>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</si>
  <si>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</si>
  <si>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</si>
  <si>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</si>
  <si>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</si>
  <si>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</si>
  <si>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</si>
  <si>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</si>
  <si>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</si>
  <si>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</si>
  <si>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</si>
  <si>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</si>
  <si>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</si>
  <si>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</si>
  <si>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</si>
  <si>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備考</t>
    <rPh sb="0" eb="2">
      <t>ビコウ</t>
    </rPh>
    <phoneticPr fontId="2"/>
  </si>
  <si>
    <t>その他の買電（昼夜間不明の場合を含む。）</t>
    <rPh sb="2" eb="3">
      <t>タ</t>
    </rPh>
    <rPh sb="7" eb="9">
      <t>チュウヤ</t>
    </rPh>
    <rPh sb="9" eb="10">
      <t>アイダ</t>
    </rPh>
    <rPh sb="10" eb="12">
      <t>フメイ</t>
    </rPh>
    <rPh sb="13" eb="15">
      <t>バアイ</t>
    </rPh>
    <rPh sb="16" eb="17">
      <t>フク</t>
    </rPh>
    <phoneticPr fontId="2"/>
  </si>
  <si>
    <t>年度</t>
    <phoneticPr fontId="2"/>
  </si>
  <si>
    <t>年度</t>
    <rPh sb="0" eb="2">
      <t>ネンド</t>
    </rPh>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</si>
  <si>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</si>
  <si>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</si>
  <si>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照明</t>
    <rPh sb="0" eb="2">
      <t>ショウメイ</t>
    </rPh>
    <phoneticPr fontId="2"/>
  </si>
  <si>
    <t>空調</t>
    <rPh sb="0" eb="2">
      <t>クウチョウ</t>
    </rPh>
    <phoneticPr fontId="2"/>
  </si>
  <si>
    <t>その他</t>
    <rPh sb="2" eb="3">
      <t>タ</t>
    </rPh>
    <phoneticPr fontId="2"/>
  </si>
  <si>
    <t>年</t>
    <rPh sb="0" eb="1">
      <t>ネン</t>
    </rPh>
    <phoneticPr fontId="22"/>
  </si>
  <si>
    <t>月</t>
    <rPh sb="0" eb="1">
      <t>ツキ</t>
    </rPh>
    <phoneticPr fontId="22"/>
  </si>
  <si>
    <t>日</t>
    <rPh sb="0" eb="1">
      <t>ヒ</t>
    </rPh>
    <phoneticPr fontId="22"/>
  </si>
  <si>
    <t>東 京 都 知 事　殿</t>
    <rPh sb="0" eb="1">
      <t>ヒガシ</t>
    </rPh>
    <rPh sb="2" eb="3">
      <t>キョウ</t>
    </rPh>
    <rPh sb="4" eb="5">
      <t>ミヤコ</t>
    </rPh>
    <rPh sb="6" eb="7">
      <t>チ</t>
    </rPh>
    <rPh sb="8" eb="9">
      <t>コト</t>
    </rPh>
    <rPh sb="10" eb="11">
      <t>ドノ</t>
    </rPh>
    <phoneticPr fontId="22"/>
  </si>
  <si>
    <t>住所</t>
    <rPh sb="0" eb="2">
      <t>ジュウショ</t>
    </rPh>
    <phoneticPr fontId="22"/>
  </si>
  <si>
    <t>区</t>
    <rPh sb="0" eb="1">
      <t>ク</t>
    </rPh>
    <phoneticPr fontId="22"/>
  </si>
  <si>
    <t>氏名</t>
    <rPh sb="0" eb="2">
      <t>シメイ</t>
    </rPh>
    <phoneticPr fontId="22"/>
  </si>
  <si>
    <t>㊞</t>
    <phoneticPr fontId="22"/>
  </si>
  <si>
    <t>法人にあっては名称、代表者の氏名
及び主たる事務所の所在地</t>
    <phoneticPr fontId="22"/>
  </si>
  <si>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2"/>
  </si>
  <si>
    <t>　別添のとおり</t>
    <rPh sb="1" eb="3">
      <t>ベッテン</t>
    </rPh>
    <phoneticPr fontId="22"/>
  </si>
  <si>
    <t>連絡先</t>
    <rPh sb="0" eb="3">
      <t>レンラクサキ</t>
    </rPh>
    <phoneticPr fontId="22"/>
  </si>
  <si>
    <t>会社名</t>
    <rPh sb="0" eb="2">
      <t>カイシャ</t>
    </rPh>
    <rPh sb="2" eb="3">
      <t>メイ</t>
    </rPh>
    <phoneticPr fontId="22"/>
  </si>
  <si>
    <t>郵便番号</t>
    <rPh sb="0" eb="4">
      <t>ユウビンバンゴウ</t>
    </rPh>
    <phoneticPr fontId="22"/>
  </si>
  <si>
    <t>所属名</t>
    <rPh sb="0" eb="3">
      <t>ショゾクメイ</t>
    </rPh>
    <phoneticPr fontId="22"/>
  </si>
  <si>
    <t>担当者名</t>
    <rPh sb="0" eb="3">
      <t>タントウシャ</t>
    </rPh>
    <rPh sb="3" eb="4">
      <t>メイ</t>
    </rPh>
    <phoneticPr fontId="22"/>
  </si>
  <si>
    <t>電話番号</t>
    <rPh sb="0" eb="2">
      <t>デンワ</t>
    </rPh>
    <rPh sb="2" eb="4">
      <t>バンゴウ</t>
    </rPh>
    <phoneticPr fontId="22"/>
  </si>
  <si>
    <t>FAX番号</t>
    <rPh sb="3" eb="5">
      <t>バンゴウ</t>
    </rPh>
    <phoneticPr fontId="22"/>
  </si>
  <si>
    <t>ﾒｰﾙｱﾄﾞﾚｽ</t>
    <phoneticPr fontId="22"/>
  </si>
  <si>
    <t>備考</t>
    <rPh sb="0" eb="2">
      <t>ビコウ</t>
    </rPh>
    <phoneticPr fontId="22"/>
  </si>
  <si>
    <t>※受付欄</t>
    <phoneticPr fontId="22"/>
  </si>
  <si>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</si>
  <si>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</si>
  <si>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連絡先（電話番号等）</t>
    <rPh sb="0" eb="3">
      <t>レンラクサキ</t>
    </rPh>
    <rPh sb="4" eb="6">
      <t>デンワ</t>
    </rPh>
    <rPh sb="6" eb="8">
      <t>バンゴウ</t>
    </rPh>
    <rPh sb="8" eb="9">
      <t>トウ</t>
    </rPh>
    <phoneticPr fontId="2"/>
  </si>
  <si>
    <t>/70</t>
    <phoneticPr fontId="2"/>
  </si>
  <si>
    <r>
      <t>推進体制の整備について、</t>
    </r>
    <r>
      <rPr>
        <b/>
        <u/>
        <sz val="11"/>
        <color indexed="10"/>
        <rFont val="HGS創英角ﾎﾟｯﾌﾟ体"/>
        <family val="3"/>
        <charset val="128"/>
      </rPr>
      <t>昨年度</t>
    </r>
    <r>
      <rPr>
        <sz val="11"/>
        <color indexed="8"/>
        <rFont val="HG丸ｺﾞｼｯｸM-PRO"/>
        <family val="3"/>
        <charset val="128"/>
      </rPr>
      <t>の状況をお答えください</t>
    </r>
    <rPh sb="0" eb="2">
      <t>スイシン</t>
    </rPh>
    <rPh sb="2" eb="4">
      <t>タイセイ</t>
    </rPh>
    <rPh sb="5" eb="7">
      <t>セイビ</t>
    </rPh>
    <rPh sb="12" eb="15">
      <t>サクネンド</t>
    </rPh>
    <rPh sb="16" eb="18">
      <t>ジョウキョウ</t>
    </rPh>
    <rPh sb="20" eb="21">
      <t>コタ</t>
    </rPh>
    <phoneticPr fontId="2"/>
  </si>
  <si>
    <r>
      <t>サーバルーム（自社）について、</t>
    </r>
    <r>
      <rPr>
        <b/>
        <u/>
        <sz val="11"/>
        <color indexed="10"/>
        <rFont val="HGS創英角ﾎﾟｯﾌﾟ体"/>
        <family val="3"/>
        <charset val="128"/>
      </rPr>
      <t>昨年度</t>
    </r>
    <r>
      <rPr>
        <sz val="11"/>
        <color indexed="8"/>
        <rFont val="HG丸ｺﾞｼｯｸM-PRO"/>
        <family val="3"/>
        <charset val="128"/>
      </rPr>
      <t>の状況をお答えください</t>
    </r>
    <rPh sb="7" eb="9">
      <t>ジシャ</t>
    </rPh>
    <rPh sb="15" eb="18">
      <t>サクネンド</t>
    </rPh>
    <rPh sb="19" eb="21">
      <t>ジョウキョウ</t>
    </rPh>
    <rPh sb="23" eb="24">
      <t>コタ</t>
    </rPh>
    <phoneticPr fontId="2"/>
  </si>
  <si>
    <r>
      <t>サーバルーム（顧客）について、</t>
    </r>
    <r>
      <rPr>
        <b/>
        <u/>
        <sz val="11"/>
        <color indexed="10"/>
        <rFont val="HGS創英角ﾎﾟｯﾌﾟ体"/>
        <family val="3"/>
        <charset val="128"/>
      </rPr>
      <t>昨年度</t>
    </r>
    <r>
      <rPr>
        <sz val="11"/>
        <color indexed="8"/>
        <rFont val="HG丸ｺﾞｼｯｸM-PRO"/>
        <family val="3"/>
        <charset val="128"/>
      </rPr>
      <t>の状況をお答えください</t>
    </r>
    <rPh sb="7" eb="9">
      <t>コキャク</t>
    </rPh>
    <rPh sb="15" eb="18">
      <t>サクネンド</t>
    </rPh>
    <rPh sb="19" eb="21">
      <t>ジョウキョウ</t>
    </rPh>
    <rPh sb="23" eb="24">
      <t>コタ</t>
    </rPh>
    <phoneticPr fontId="2"/>
  </si>
  <si>
    <r>
      <t>サーバルーム（自社・顧客共通）について、</t>
    </r>
    <r>
      <rPr>
        <b/>
        <u/>
        <sz val="11"/>
        <color indexed="10"/>
        <rFont val="HGS創英角ﾎﾟｯﾌﾟ体"/>
        <family val="3"/>
        <charset val="128"/>
      </rPr>
      <t>昨年度</t>
    </r>
    <r>
      <rPr>
        <sz val="11"/>
        <color indexed="8"/>
        <rFont val="HG丸ｺﾞｼｯｸM-PRO"/>
        <family val="3"/>
        <charset val="128"/>
      </rPr>
      <t>の状況をお答えください</t>
    </r>
    <rPh sb="7" eb="9">
      <t>ジシャ</t>
    </rPh>
    <rPh sb="10" eb="12">
      <t>コキャク</t>
    </rPh>
    <rPh sb="12" eb="14">
      <t>キョウツウ</t>
    </rPh>
    <rPh sb="20" eb="23">
      <t>サクネンド</t>
    </rPh>
    <rPh sb="24" eb="26">
      <t>ジョウキョウ</t>
    </rPh>
    <rPh sb="28" eb="29">
      <t>コタ</t>
    </rPh>
    <phoneticPr fontId="2"/>
  </si>
  <si>
    <t>２：ガイドラインを作成するなど基準を明文化し対応している
１：サーバ機器の選定など一部は基準がある
０：基準はない</t>
    <rPh sb="9" eb="11">
      <t>サクセイ</t>
    </rPh>
    <rPh sb="15" eb="17">
      <t>キジュン</t>
    </rPh>
    <rPh sb="18" eb="21">
      <t>メイブンカ</t>
    </rPh>
    <rPh sb="22" eb="24">
      <t>タイオウ</t>
    </rPh>
    <rPh sb="34" eb="36">
      <t>キキ</t>
    </rPh>
    <rPh sb="37" eb="39">
      <t>センテイ</t>
    </rPh>
    <rPh sb="41" eb="43">
      <t>イチブ</t>
    </rPh>
    <rPh sb="44" eb="46">
      <t>キジュン</t>
    </rPh>
    <rPh sb="52" eb="54">
      <t>キジュン</t>
    </rPh>
    <phoneticPr fontId="2"/>
  </si>
  <si>
    <t>２：取組例の複数（２つ以上）を導入
１：取組例の１つを導入
０：集約化していない</t>
    <rPh sb="2" eb="4">
      <t>トリクミ</t>
    </rPh>
    <rPh sb="4" eb="5">
      <t>レイ</t>
    </rPh>
    <rPh sb="20" eb="22">
      <t>トリクミ</t>
    </rPh>
    <rPh sb="22" eb="23">
      <t>レイ</t>
    </rPh>
    <rPh sb="32" eb="34">
      <t>シュウヤク</t>
    </rPh>
    <rPh sb="34" eb="35">
      <t>カ</t>
    </rPh>
    <phoneticPr fontId="2"/>
  </si>
  <si>
    <t>１：整理している
０：整理していない</t>
    <rPh sb="2" eb="4">
      <t>セイリ</t>
    </rPh>
    <rPh sb="11" eb="13">
      <t>セイリ</t>
    </rPh>
    <phoneticPr fontId="2"/>
  </si>
  <si>
    <t>１：把握している
０：把握していない</t>
    <rPh sb="2" eb="4">
      <t>ハアク</t>
    </rPh>
    <rPh sb="11" eb="13">
      <t>ハアク</t>
    </rPh>
    <phoneticPr fontId="2"/>
  </si>
  <si>
    <t>２：全て分離している
１：一部分離している
０：分離していない</t>
    <rPh sb="2" eb="3">
      <t>スベ</t>
    </rPh>
    <rPh sb="4" eb="6">
      <t>ブンリ</t>
    </rPh>
    <rPh sb="13" eb="15">
      <t>イチブ</t>
    </rPh>
    <phoneticPr fontId="2"/>
  </si>
  <si>
    <t>２：１に加えて、導入割合を把握している
１：働きかけている
０：働きかけていない</t>
    <rPh sb="4" eb="5">
      <t>クワ</t>
    </rPh>
    <rPh sb="8" eb="10">
      <t>ドウニュウ</t>
    </rPh>
    <rPh sb="10" eb="12">
      <t>ワリアイ</t>
    </rPh>
    <rPh sb="13" eb="15">
      <t>ハアク</t>
    </rPh>
    <rPh sb="22" eb="23">
      <t>ハタラ</t>
    </rPh>
    <rPh sb="32" eb="33">
      <t>ハタラ</t>
    </rPh>
    <phoneticPr fontId="2"/>
  </si>
  <si>
    <t>２：１に加えて、顧客の取組状況を把握している
１：働きかけている
０：働きかけていない</t>
    <rPh sb="4" eb="5">
      <t>クワ</t>
    </rPh>
    <rPh sb="8" eb="10">
      <t>コキャク</t>
    </rPh>
    <rPh sb="11" eb="13">
      <t>トリクミ</t>
    </rPh>
    <rPh sb="13" eb="15">
      <t>ジョウキョウ</t>
    </rPh>
    <rPh sb="16" eb="18">
      <t>ハアク</t>
    </rPh>
    <rPh sb="25" eb="26">
      <t>ハタラ</t>
    </rPh>
    <rPh sb="35" eb="36">
      <t>ハタラ</t>
    </rPh>
    <phoneticPr fontId="2"/>
  </si>
  <si>
    <t>３：契約事項に盛り込んでいる
２：ガイドラインを提示し、働きかけている
１：働きかけている
０：働きかけていない</t>
    <rPh sb="7" eb="8">
      <t>モ</t>
    </rPh>
    <rPh sb="9" eb="10">
      <t>コ</t>
    </rPh>
    <rPh sb="24" eb="26">
      <t>テイジ</t>
    </rPh>
    <rPh sb="28" eb="29">
      <t>ハタラ</t>
    </rPh>
    <rPh sb="38" eb="39">
      <t>ハタラ</t>
    </rPh>
    <rPh sb="48" eb="49">
      <t>ハタラ</t>
    </rPh>
    <phoneticPr fontId="2"/>
  </si>
  <si>
    <t>３：設置済
２：ブランクパネルを貸し出して、設置を働きかけている
１：働きかけている
０：働きかけていない又は設置していない</t>
    <rPh sb="2" eb="4">
      <t>セッチ</t>
    </rPh>
    <rPh sb="4" eb="5">
      <t>ズ</t>
    </rPh>
    <rPh sb="25" eb="26">
      <t>ハタラ</t>
    </rPh>
    <rPh sb="35" eb="36">
      <t>ハタラ</t>
    </rPh>
    <rPh sb="45" eb="46">
      <t>ハタラ</t>
    </rPh>
    <rPh sb="53" eb="54">
      <t>マタ</t>
    </rPh>
    <phoneticPr fontId="2"/>
  </si>
  <si>
    <t>３：契約事項に盛り込んでいる
２：ガイドラインを提示し、働きかけている
１：働きかけている
０：働きかけていない</t>
    <phoneticPr fontId="2"/>
  </si>
  <si>
    <t>）のとおり</t>
    <phoneticPr fontId="2"/>
  </si>
  <si>
    <t>①　評価対象となるテナント事業所の判定</t>
    <rPh sb="2" eb="4">
      <t>ヒョウカ</t>
    </rPh>
    <rPh sb="4" eb="6">
      <t>タイショウ</t>
    </rPh>
    <rPh sb="13" eb="16">
      <t>ジギョウショ</t>
    </rPh>
    <rPh sb="17" eb="19">
      <t>ハンテイ</t>
    </rPh>
    <phoneticPr fontId="2"/>
  </si>
  <si>
    <t>●特定テナント等事業所の使用開始時期</t>
    <rPh sb="1" eb="3">
      <t>トクテイ</t>
    </rPh>
    <rPh sb="7" eb="8">
      <t>トウ</t>
    </rPh>
    <rPh sb="8" eb="10">
      <t>ジギョウ</t>
    </rPh>
    <rPh sb="10" eb="11">
      <t>ショ</t>
    </rPh>
    <rPh sb="12" eb="14">
      <t>シヨウ</t>
    </rPh>
    <rPh sb="14" eb="16">
      <t>カイシ</t>
    </rPh>
    <rPh sb="16" eb="18">
      <t>ジキ</t>
    </rPh>
    <phoneticPr fontId="2"/>
  </si>
  <si>
    <r>
      <t>●</t>
    </r>
    <r>
      <rPr>
        <sz val="10"/>
        <color indexed="8"/>
        <rFont val="Meiryo UI"/>
        <family val="3"/>
        <charset val="128"/>
      </rPr>
      <t>事業所の使用開始年月日</t>
    </r>
    <rPh sb="1" eb="3">
      <t>ジギョウ</t>
    </rPh>
    <rPh sb="3" eb="4">
      <t>ショ</t>
    </rPh>
    <rPh sb="5" eb="7">
      <t>シヨウ</t>
    </rPh>
    <rPh sb="7" eb="9">
      <t>カイシ</t>
    </rPh>
    <rPh sb="9" eb="12">
      <t>ネンガッピ</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</si>
  <si>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</si>
  <si>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</si>
  <si>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</si>
  <si>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</si>
  <si>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評価２年目以降</t>
    <rPh sb="0" eb="2">
      <t>ヒョウカ</t>
    </rPh>
    <rPh sb="3" eb="5">
      <t>ネンメ</t>
    </rPh>
    <rPh sb="5" eb="7">
      <t>イコウ</t>
    </rPh>
    <phoneticPr fontId="2"/>
  </si>
  <si>
    <t>排出実績</t>
    <rPh sb="0" eb="2">
      <t>ハイシュツジセキ</t>
    </rPh>
    <rPh sb="2" eb="4">
      <t>ジッセキ</t>
    </rPh>
    <phoneticPr fontId="2"/>
  </si>
  <si>
    <t>原単位</t>
    <rPh sb="0" eb="3">
      <t>ゲンタンイ</t>
    </rPh>
    <phoneticPr fontId="2"/>
  </si>
  <si>
    <t>kg/㎡・年</t>
    <rPh sb="5" eb="6">
      <t>ネン</t>
    </rPh>
    <phoneticPr fontId="2"/>
  </si>
  <si>
    <t>当該年度</t>
    <rPh sb="0" eb="2">
      <t>トウガイ</t>
    </rPh>
    <rPh sb="2" eb="4">
      <t>ネンド</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</si>
  <si>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</si>
  <si>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</si>
  <si>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●あなたの事業所の削減状況</t>
    <rPh sb="5" eb="7">
      <t>ジギョウ</t>
    </rPh>
    <rPh sb="7" eb="8">
      <t>ショ</t>
    </rPh>
    <rPh sb="9" eb="11">
      <t>サクゲン</t>
    </rPh>
    <rPh sb="11" eb="13">
      <t>ジョウキョウ</t>
    </rPh>
    <phoneticPr fontId="2"/>
  </si>
  <si>
    <t>排出実績_削減率</t>
    <rPh sb="0" eb="2">
      <t>ハイシュツジセキ</t>
    </rPh>
    <rPh sb="2" eb="4">
      <t>ジッセキ</t>
    </rPh>
    <rPh sb="5" eb="7">
      <t>サクゲン</t>
    </rPh>
    <rPh sb="7" eb="8">
      <t>リツ</t>
    </rPh>
    <phoneticPr fontId="2"/>
  </si>
  <si>
    <t>原単位_削減率</t>
    <rPh sb="0" eb="3">
      <t>ゲンタンイ</t>
    </rPh>
    <rPh sb="4" eb="6">
      <t>サクゲン</t>
    </rPh>
    <rPh sb="6" eb="7">
      <t>リツ</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</si>
  <si>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</si>
  <si>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</si>
  <si>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</si>
  <si>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</si>
  <si>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</si>
  <si>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</si>
  <si>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</si>
  <si>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</si>
  <si>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</si>
  <si>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20以上</t>
    <rPh sb="2" eb="4">
      <t>イジョウ</t>
    </rPh>
    <phoneticPr fontId="2"/>
  </si>
  <si>
    <t>10以上
～20未満</t>
    <rPh sb="2" eb="4">
      <t>イジョウ</t>
    </rPh>
    <rPh sb="8" eb="10">
      <t>ミマン</t>
    </rPh>
    <phoneticPr fontId="2"/>
  </si>
  <si>
    <t>10未満</t>
    <rPh sb="2" eb="4">
      <t>ミマン</t>
    </rPh>
    <phoneticPr fontId="2"/>
  </si>
  <si>
    <t>ー10未満</t>
    <rPh sb="3" eb="5">
      <t>ミマン</t>
    </rPh>
    <phoneticPr fontId="2"/>
  </si>
  <si>
    <t>ー10以上
～－20未満</t>
    <rPh sb="3" eb="5">
      <t>イジョウ</t>
    </rPh>
    <rPh sb="10" eb="12">
      <t>ミマン</t>
    </rPh>
    <phoneticPr fontId="2"/>
  </si>
  <si>
    <t>ー20以上</t>
    <rPh sb="3" eb="5">
      <t>イジョウ</t>
    </rPh>
    <phoneticPr fontId="2"/>
  </si>
  <si>
    <t>【解説：原単位による配点補正の有無】</t>
    <rPh sb="1" eb="3">
      <t>カイセツ</t>
    </rPh>
    <rPh sb="4" eb="7">
      <t>ゲンタンイ</t>
    </rPh>
    <rPh sb="10" eb="12">
      <t>ハイテン</t>
    </rPh>
    <rPh sb="12" eb="14">
      <t>ホセイ</t>
    </rPh>
    <rPh sb="15" eb="17">
      <t>ウム</t>
    </rPh>
    <phoneticPr fontId="2"/>
  </si>
  <si>
    <t>排出実績</t>
    <rPh sb="0" eb="2">
      <t>ハイシュツ</t>
    </rPh>
    <rPh sb="2" eb="4">
      <t>ジッセキ</t>
    </rPh>
    <phoneticPr fontId="2"/>
  </si>
  <si>
    <t>増加</t>
    <rPh sb="0" eb="2">
      <t>ゾウカ</t>
    </rPh>
    <phoneticPr fontId="2"/>
  </si>
  <si>
    <t>無</t>
    <rPh sb="0" eb="1">
      <t>ム</t>
    </rPh>
    <phoneticPr fontId="2"/>
  </si>
  <si>
    <r>
      <t xml:space="preserve">同等 or </t>
    </r>
    <r>
      <rPr>
        <sz val="10"/>
        <color indexed="12"/>
        <rFont val="Meiryo UI"/>
        <family val="3"/>
        <charset val="128"/>
      </rPr>
      <t>減少</t>
    </r>
    <rPh sb="0" eb="2">
      <t>ドウトウ</t>
    </rPh>
    <rPh sb="6" eb="8">
      <t>ゲンショウ</t>
    </rPh>
    <phoneticPr fontId="2"/>
  </si>
  <si>
    <r>
      <t>有</t>
    </r>
    <r>
      <rPr>
        <b/>
        <sz val="7"/>
        <color indexed="8"/>
        <rFont val="Meiryo UI"/>
        <family val="3"/>
        <charset val="128"/>
      </rPr>
      <t>（削減率0%と見做す）</t>
    </r>
    <rPh sb="0" eb="1">
      <t>アリ</t>
    </rPh>
    <rPh sb="2" eb="4">
      <t>サクゲン</t>
    </rPh>
    <rPh sb="4" eb="5">
      <t>リツ</t>
    </rPh>
    <rPh sb="8" eb="10">
      <t>ミナ</t>
    </rPh>
    <phoneticPr fontId="2"/>
  </si>
  <si>
    <t>増減問わず</t>
    <rPh sb="0" eb="2">
      <t>ゾウゲン</t>
    </rPh>
    <rPh sb="2" eb="3">
      <t>ト</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</si>
  <si>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</si>
  <si>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</si>
  <si>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</si>
  <si>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総合
評価点</t>
    <rPh sb="0" eb="2">
      <t>ソウゴウ</t>
    </rPh>
    <rPh sb="3" eb="5">
      <t>ヒョウカ</t>
    </rPh>
    <rPh sb="5" eb="6">
      <t>テン</t>
    </rPh>
    <phoneticPr fontId="2"/>
  </si>
  <si>
    <t>●評価区分</t>
    <rPh sb="1" eb="3">
      <t>ヒョウカ</t>
    </rPh>
    <rPh sb="3" eb="5">
      <t>クブン</t>
    </rPh>
    <phoneticPr fontId="2"/>
  </si>
  <si>
    <t>評価結果</t>
    <rPh sb="0" eb="2">
      <t>ヒョウカ</t>
    </rPh>
    <rPh sb="2" eb="4">
      <t>ケッカ</t>
    </rPh>
    <phoneticPr fontId="2"/>
  </si>
  <si>
    <t>【解説：評価区分】</t>
    <rPh sb="1" eb="3">
      <t>カイセツ</t>
    </rPh>
    <rPh sb="4" eb="6">
      <t>ヒョウカ</t>
    </rPh>
    <rPh sb="6" eb="8">
      <t>クブン</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</si>
  <si>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</si>
  <si>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</si>
  <si>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t>体制・取組が進んでいるテナント</t>
    <rPh sb="0" eb="2">
      <t>タイセイ</t>
    </rPh>
    <rPh sb="3" eb="5">
      <t>トリクミ</t>
    </rPh>
    <rPh sb="6" eb="7">
      <t>スス</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</si>
  <si>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</si>
  <si>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</si>
  <si>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</si>
  <si>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</si>
  <si>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t>体制・取組が不十分なテナント</t>
    <rPh sb="0" eb="2">
      <t>タイセイ</t>
    </rPh>
    <rPh sb="3" eb="5">
      <t>トリクミ</t>
    </rPh>
    <rPh sb="6" eb="9">
      <t>フジュウブン</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</si>
  <si>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</si>
  <si>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評価シート</t>
    <rPh sb="0" eb="2">
      <t>ヒョウカ</t>
    </rPh>
    <phoneticPr fontId="2"/>
  </si>
  <si>
    <t>■ 特定テナント評価シート</t>
    <rPh sb="2" eb="4">
      <t>トクテイ</t>
    </rPh>
    <rPh sb="8" eb="10">
      <t>ヒョウカ</t>
    </rPh>
    <phoneticPr fontId="2"/>
  </si>
  <si>
    <t>特定テナント等事業者の氏名：</t>
    <rPh sb="0" eb="2">
      <t>トクテイ</t>
    </rPh>
    <rPh sb="6" eb="7">
      <t>トウ</t>
    </rPh>
    <rPh sb="7" eb="10">
      <t>ジギョウシャ</t>
    </rPh>
    <rPh sb="11" eb="13">
      <t>シメイ</t>
    </rPh>
    <phoneticPr fontId="2"/>
  </si>
  <si>
    <t>S</t>
    <phoneticPr fontId="2"/>
  </si>
  <si>
    <t>AAA</t>
    <phoneticPr fontId="2"/>
  </si>
  <si>
    <t>AA</t>
    <phoneticPr fontId="2"/>
  </si>
  <si>
    <t>A</t>
    <phoneticPr fontId="2"/>
  </si>
  <si>
    <t>B</t>
    <phoneticPr fontId="2"/>
  </si>
  <si>
    <t>C</t>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</si>
  <si>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</si>
  <si>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</si>
  <si>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</si>
  <si>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 xml:space="preserve"> (5)　計画書作成の担当部署</t>
    <rPh sb="5" eb="7">
      <t>ケイカク</t>
    </rPh>
    <rPh sb="7" eb="8">
      <t>ショ</t>
    </rPh>
    <rPh sb="8" eb="10">
      <t>サクセイ</t>
    </rPh>
    <rPh sb="11" eb="13">
      <t>タントウ</t>
    </rPh>
    <rPh sb="13" eb="15">
      <t>ブショ</t>
    </rPh>
    <phoneticPr fontId="2"/>
  </si>
  <si>
    <t>２：四半期に１回以上
１：年１回以上
０：実施無し</t>
    <rPh sb="2" eb="3">
      <t>シ</t>
    </rPh>
    <rPh sb="3" eb="5">
      <t>ハンキ</t>
    </rPh>
    <rPh sb="7" eb="8">
      <t>カイ</t>
    </rPh>
    <rPh sb="8" eb="10">
      <t>イジョウ</t>
    </rPh>
    <rPh sb="13" eb="14">
      <t>ネン</t>
    </rPh>
    <rPh sb="15" eb="16">
      <t>カイ</t>
    </rPh>
    <rPh sb="16" eb="18">
      <t>イジョウ</t>
    </rPh>
    <rPh sb="21" eb="23">
      <t>ジッシ</t>
    </rPh>
    <rPh sb="23" eb="24">
      <t>ナ</t>
    </rPh>
    <phoneticPr fontId="2"/>
  </si>
  <si>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</si>
  <si>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</si>
  <si>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</si>
  <si>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</si>
  <si>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</si>
  <si>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</si>
  <si>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</si>
  <si>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体制・取組が優れたテナント</t>
    <rPh sb="0" eb="2">
      <t>タイセイ</t>
    </rPh>
    <rPh sb="3" eb="5">
      <t>トリクミ</t>
    </rPh>
    <rPh sb="6" eb="7">
      <t>スグ</t>
    </rPh>
    <phoneticPr fontId="2"/>
  </si>
  <si>
    <t>体制・取組が良好なテナント</t>
    <rPh sb="0" eb="2">
      <t>タイセイ</t>
    </rPh>
    <rPh sb="3" eb="5">
      <t>トリクミ</t>
    </rPh>
    <rPh sb="6" eb="8">
      <t>リョウコウ</t>
    </rPh>
    <phoneticPr fontId="2"/>
  </si>
  <si>
    <t>③　省エネ対策の評価</t>
    <rPh sb="2" eb="3">
      <t>ショウ</t>
    </rPh>
    <rPh sb="5" eb="7">
      <t>タイサク</t>
    </rPh>
    <rPh sb="8" eb="10">
      <t>ヒョウカ</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</si>
  <si>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</si>
  <si>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</si>
  <si>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７　特定温室効果ガス排出量</t>
    <rPh sb="2" eb="4">
      <t>トクテイ</t>
    </rPh>
    <rPh sb="4" eb="6">
      <t>オンシツ</t>
    </rPh>
    <rPh sb="6" eb="8">
      <t>コウカ</t>
    </rPh>
    <rPh sb="10" eb="12">
      <t>ハイシュツ</t>
    </rPh>
    <rPh sb="12" eb="13">
      <t>リョウ</t>
    </rPh>
    <phoneticPr fontId="2"/>
  </si>
  <si>
    <t>８　特定温室効果ガス排出量の算定</t>
    <rPh sb="2" eb="4">
      <t>トクテイ</t>
    </rPh>
    <rPh sb="4" eb="6">
      <t>オンシツ</t>
    </rPh>
    <rPh sb="6" eb="8">
      <t>コウカ</t>
    </rPh>
    <rPh sb="10" eb="12">
      <t>ハイシュツ</t>
    </rPh>
    <rPh sb="12" eb="13">
      <t>リョウ</t>
    </rPh>
    <rPh sb="14" eb="16">
      <t>サンテイ</t>
    </rPh>
    <phoneticPr fontId="3"/>
  </si>
  <si>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</si>
  <si>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 xml:space="preserve"> (1)　特定温室効果ガス排出量の推移</t>
    <rPh sb="5" eb="7">
      <t>トクテイ</t>
    </rPh>
    <rPh sb="7" eb="9">
      <t>オンシツ</t>
    </rPh>
    <rPh sb="9" eb="11">
      <t>コウカ</t>
    </rPh>
    <rPh sb="13" eb="15">
      <t>ハイシュツ</t>
    </rPh>
    <rPh sb="15" eb="16">
      <t>リョウ</t>
    </rPh>
    <rPh sb="17" eb="19">
      <t>スイイ</t>
    </rPh>
    <phoneticPr fontId="2"/>
  </si>
  <si>
    <t>前年度一年間</t>
    <rPh sb="0" eb="3">
      <t>ゼンネンド</t>
    </rPh>
    <rPh sb="3" eb="6">
      <t>イチネンカン</t>
    </rPh>
    <phoneticPr fontId="2"/>
  </si>
  <si>
    <t>事務室・共用部等（サーバルーム以外）について、昨年度の状況をお答えください</t>
    <rPh sb="4" eb="6">
      <t>キョウヨウ</t>
    </rPh>
    <rPh sb="6" eb="7">
      <t>ブ</t>
    </rPh>
    <rPh sb="7" eb="8">
      <t>トウ</t>
    </rPh>
    <rPh sb="15" eb="17">
      <t>イガイ</t>
    </rPh>
    <rPh sb="23" eb="26">
      <t>サクネンド</t>
    </rPh>
    <rPh sb="27" eb="29">
      <t>ジョウキョウ</t>
    </rPh>
    <rPh sb="31" eb="32">
      <t>コタ</t>
    </rPh>
    <phoneticPr fontId="2"/>
  </si>
  <si>
    <t>事務室
・
共用部
(ｻｰﾊﾞｰﾙｰﾑ以外)</t>
    <rPh sb="6" eb="8">
      <t>キョウヨウ</t>
    </rPh>
    <rPh sb="8" eb="9">
      <t>ブ</t>
    </rPh>
    <rPh sb="20" eb="22">
      <t>イガイ</t>
    </rPh>
    <phoneticPr fontId="2"/>
  </si>
  <si>
    <t>事務室・共用部等における省エネ対策</t>
    <rPh sb="4" eb="6">
      <t>キョウヨウ</t>
    </rPh>
    <rPh sb="6" eb="7">
      <t>ブ</t>
    </rPh>
    <rPh sb="7" eb="8">
      <t>トウ</t>
    </rPh>
    <rPh sb="12" eb="13">
      <t>ショウ</t>
    </rPh>
    <rPh sb="15" eb="17">
      <t>タイサク</t>
    </rPh>
    <phoneticPr fontId="2"/>
  </si>
  <si>
    <t>業務用機械器具製造業</t>
  </si>
  <si>
    <t>電子部品・デバイス・電子回路製造業</t>
  </si>
  <si>
    <t>電気機械器具製造業</t>
  </si>
  <si>
    <t>一般送配電事業者の電線路を介して供給された電気</t>
    <phoneticPr fontId="2"/>
  </si>
  <si>
    <t>）のとおり</t>
    <phoneticPr fontId="2"/>
  </si>
  <si>
    <t>※算定対象年度の排出量・原単位を、正しく入力してください。</t>
    <phoneticPr fontId="2"/>
  </si>
  <si>
    <t>↓プルダウン用選択項目</t>
    <rPh sb="6" eb="7">
      <t>ヨウ</t>
    </rPh>
    <rPh sb="7" eb="9">
      <t>センタク</t>
    </rPh>
    <rPh sb="9" eb="11">
      <t>コウモク</t>
    </rPh>
    <phoneticPr fontId="2"/>
  </si>
  <si>
    <t>選択してください</t>
    <rPh sb="0" eb="1">
      <t>センタク</t>
    </rPh>
    <phoneticPr fontId="2"/>
  </si>
  <si>
    <t>評価１年目</t>
    <rPh sb="0" eb="2">
      <t>ヒョウカ</t>
    </rPh>
    <rPh sb="3" eb="5">
      <t>ネンメ</t>
    </rPh>
    <phoneticPr fontId="2"/>
  </si>
  <si>
    <t>↓注意事項一覧</t>
    <rPh sb="1" eb="3">
      <t>チュウイ</t>
    </rPh>
    <rPh sb="3" eb="5">
      <t>ジコウ</t>
    </rPh>
    <rPh sb="5" eb="7">
      <t>イチラン</t>
    </rPh>
    <phoneticPr fontId="2"/>
  </si>
  <si>
    <t>★その４シート　</t>
  </si>
  <si>
    <t>年度の「特定温室効果ガス」・「延べ面積当たり特定温室効果ガス年度排出量」を入力してください。</t>
  </si>
  <si>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</si>
  <si>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</si>
  <si>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（日本産業規格Ａ列４番）</t>
    <rPh sb="3" eb="5">
      <t>サンギョウ</t>
    </rPh>
    <phoneticPr fontId="22"/>
  </si>
  <si>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</si>
  <si>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</si>
  <si>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(日本産業規格Ａ列４番)</t>
    <rPh sb="3" eb="5">
      <t>サンギョウ</t>
    </rPh>
    <phoneticPr fontId="2"/>
  </si>
  <si>
    <t>様式ID</t>
    <rPh sb="0" eb="2">
      <t>ヨウシキ</t>
    </rPh>
    <phoneticPr fontId="2"/>
  </si>
  <si>
    <t>YSK10010</t>
    <phoneticPr fontId="2"/>
  </si>
  <si>
    <t>様式バージョン</t>
    <rPh sb="0" eb="2">
      <t>ヨウシキ</t>
    </rPh>
    <phoneticPr fontId="2"/>
  </si>
  <si>
    <t>第１号様式の２０（第４条の２６関係）</t>
    <rPh sb="0" eb="1">
      <t>ダイ</t>
    </rPh>
    <rPh sb="2" eb="3">
      <t>ゴウ</t>
    </rPh>
    <rPh sb="3" eb="5">
      <t>ヨウシキ</t>
    </rPh>
    <rPh sb="9" eb="10">
      <t>ダイ</t>
    </rPh>
    <rPh sb="11" eb="12">
      <t>ジョウ</t>
    </rPh>
    <rPh sb="15" eb="17">
      <t>カンケイ</t>
    </rPh>
    <phoneticPr fontId="22"/>
  </si>
  <si>
    <t>特定テナント等地球温暖化対策計画書提出書</t>
    <rPh sb="0" eb="2">
      <t>トクテイ</t>
    </rPh>
    <rPh sb="6" eb="7">
      <t>トウ</t>
    </rPh>
    <rPh sb="7" eb="9">
      <t>チキュウ</t>
    </rPh>
    <rPh sb="9" eb="12">
      <t>オンダンカ</t>
    </rPh>
    <rPh sb="12" eb="14">
      <t>タイサク</t>
    </rPh>
    <rPh sb="14" eb="17">
      <t>ケイカクショ</t>
    </rPh>
    <rPh sb="17" eb="19">
      <t>テイシュツ</t>
    </rPh>
    <rPh sb="19" eb="20">
      <t>ショ</t>
    </rPh>
    <phoneticPr fontId="22"/>
  </si>
  <si>
    <t>　都民の健康と安全を確保する環境に関する条例第７条第５項の規定により特定テナント等地球温暖化対策計画書を次のとおり提出します。</t>
    <rPh sb="25" eb="26">
      <t>ダイ</t>
    </rPh>
    <rPh sb="27" eb="28">
      <t>コウ</t>
    </rPh>
    <rPh sb="34" eb="36">
      <t>トクテイ</t>
    </rPh>
    <rPh sb="40" eb="41">
      <t>トウ</t>
    </rPh>
    <rPh sb="41" eb="43">
      <t>チキュウ</t>
    </rPh>
    <rPh sb="43" eb="45">
      <t>オンダン</t>
    </rPh>
    <rPh sb="45" eb="46">
      <t>カ</t>
    </rPh>
    <rPh sb="46" eb="48">
      <t>タイサク</t>
    </rPh>
    <rPh sb="48" eb="51">
      <t>ケイカクショ</t>
    </rPh>
    <rPh sb="52" eb="53">
      <t>ツギ</t>
    </rPh>
    <rPh sb="57" eb="59">
      <t>テイシュツ</t>
    </rPh>
    <phoneticPr fontId="22"/>
  </si>
  <si>
    <t>指定（特定）地球温暖化対策事業所の名称</t>
    <rPh sb="0" eb="2">
      <t>シテイ</t>
    </rPh>
    <rPh sb="3" eb="5">
      <t>トクテイ</t>
    </rPh>
    <rPh sb="6" eb="8">
      <t>チキュウ</t>
    </rPh>
    <rPh sb="8" eb="10">
      <t>オンダン</t>
    </rPh>
    <rPh sb="10" eb="11">
      <t>カ</t>
    </rPh>
    <rPh sb="11" eb="13">
      <t>タイサク</t>
    </rPh>
    <rPh sb="13" eb="16">
      <t>ジギョウショ</t>
    </rPh>
    <rPh sb="17" eb="19">
      <t>メイショウ</t>
    </rPh>
    <phoneticPr fontId="22"/>
  </si>
  <si>
    <t>指定（特定）地球温暖化対策事業所の所在地</t>
    <rPh sb="0" eb="2">
      <t>シテイ</t>
    </rPh>
    <rPh sb="3" eb="5">
      <t>トクテイ</t>
    </rPh>
    <rPh sb="6" eb="8">
      <t>チキュウ</t>
    </rPh>
    <rPh sb="8" eb="10">
      <t>オンダン</t>
    </rPh>
    <rPh sb="10" eb="11">
      <t>カ</t>
    </rPh>
    <rPh sb="11" eb="13">
      <t>タイサク</t>
    </rPh>
    <rPh sb="13" eb="16">
      <t>ジギョウショ</t>
    </rPh>
    <rPh sb="17" eb="20">
      <t>ショザイチ</t>
    </rPh>
    <phoneticPr fontId="22"/>
  </si>
  <si>
    <t>指定（特定）地球温暖化対策事業所の指定番号</t>
    <rPh sb="0" eb="2">
      <t>シテイ</t>
    </rPh>
    <rPh sb="3" eb="5">
      <t>トクテイ</t>
    </rPh>
    <rPh sb="6" eb="8">
      <t>チキュウ</t>
    </rPh>
    <rPh sb="8" eb="10">
      <t>オンダン</t>
    </rPh>
    <rPh sb="10" eb="11">
      <t>カ</t>
    </rPh>
    <rPh sb="11" eb="13">
      <t>タイサク</t>
    </rPh>
    <rPh sb="13" eb="16">
      <t>ジギョウショ</t>
    </rPh>
    <rPh sb="17" eb="19">
      <t>シテイ</t>
    </rPh>
    <rPh sb="19" eb="21">
      <t>バンゴウ</t>
    </rPh>
    <phoneticPr fontId="22"/>
  </si>
  <si>
    <t>分類</t>
    <rPh sb="0" eb="2">
      <t>ブンルイ</t>
    </rPh>
    <phoneticPr fontId="2"/>
  </si>
  <si>
    <t>質問内容</t>
    <rPh sb="0" eb="4">
      <t>シツモンナイヨウ</t>
    </rPh>
    <phoneticPr fontId="2"/>
  </si>
  <si>
    <t>オーナー・テナント間の協力</t>
    <rPh sb="9" eb="10">
      <t>カン</t>
    </rPh>
    <rPh sb="11" eb="13">
      <t>キョウリョク</t>
    </rPh>
    <phoneticPr fontId="2"/>
  </si>
  <si>
    <t>オンサイトの利用</t>
    <rPh sb="6" eb="8">
      <t>リヨウ</t>
    </rPh>
    <phoneticPr fontId="2"/>
  </si>
  <si>
    <t>オフサイトの利用</t>
    <rPh sb="6" eb="8">
      <t>リヨウ</t>
    </rPh>
    <phoneticPr fontId="2"/>
  </si>
  <si>
    <t>電力契約</t>
    <rPh sb="0" eb="4">
      <t>デンリョクケイヤク</t>
    </rPh>
    <phoneticPr fontId="2"/>
  </si>
  <si>
    <t>証書、クレジットの利用</t>
    <rPh sb="0" eb="2">
      <t>ショウショ</t>
    </rPh>
    <rPh sb="9" eb="11">
      <t>リヨウ</t>
    </rPh>
    <phoneticPr fontId="2"/>
  </si>
  <si>
    <t>□</t>
  </si>
  <si>
    <t>特定テナント等事業者としての排出実績が２年分ある事業所が評価対象となります。</t>
    <phoneticPr fontId="2"/>
  </si>
  <si>
    <t>リスト用</t>
    <rPh sb="3" eb="4">
      <t>ヨウ</t>
    </rPh>
    <phoneticPr fontId="2"/>
  </si>
  <si>
    <t>ア</t>
    <phoneticPr fontId="2"/>
  </si>
  <si>
    <t>イ</t>
    <phoneticPr fontId="2"/>
  </si>
  <si>
    <t>ウ</t>
    <phoneticPr fontId="2"/>
  </si>
  <si>
    <t>エ</t>
    <phoneticPr fontId="2"/>
  </si>
  <si>
    <t>ア：FIT非化石証書</t>
    <phoneticPr fontId="2"/>
  </si>
  <si>
    <t>オ</t>
    <phoneticPr fontId="2"/>
  </si>
  <si>
    <t>イ：非FIT非化石証書（再エネ指定）</t>
    <phoneticPr fontId="2"/>
  </si>
  <si>
    <t>ア：参画している
イ：参画していない</t>
    <phoneticPr fontId="2"/>
  </si>
  <si>
    <t>４：80％以上でLED化
３：50％以上～80％未満でLED化
２：80％以上でHf化
１：高効率化していないが、オーナーに提案
０：高効率化していない又は把握していない</t>
    <rPh sb="5" eb="7">
      <t>イジョウ</t>
    </rPh>
    <rPh sb="11" eb="12">
      <t>カ</t>
    </rPh>
    <rPh sb="18" eb="20">
      <t>イジョウ</t>
    </rPh>
    <rPh sb="24" eb="26">
      <t>ミマン</t>
    </rPh>
    <rPh sb="30" eb="31">
      <t>カ</t>
    </rPh>
    <rPh sb="37" eb="39">
      <t>イジョウ</t>
    </rPh>
    <rPh sb="42" eb="43">
      <t>カ</t>
    </rPh>
    <rPh sb="46" eb="50">
      <t>コウコウリツカ</t>
    </rPh>
    <rPh sb="62" eb="64">
      <t>テイアン</t>
    </rPh>
    <rPh sb="67" eb="71">
      <t>コウコウリツカ</t>
    </rPh>
    <rPh sb="76" eb="77">
      <t>マタ</t>
    </rPh>
    <rPh sb="78" eb="80">
      <t>ハアク</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</si>
  <si>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</si>
  <si>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</si>
  <si>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r>
      <t>自らの事業所内の推進体制（CO</t>
    </r>
    <r>
      <rPr>
        <vertAlign val="subscript"/>
        <sz val="11"/>
        <rFont val="HG丸ｺﾞｼｯｸM-PRO"/>
        <family val="3"/>
        <charset val="128"/>
      </rPr>
      <t>2</t>
    </r>
    <r>
      <rPr>
        <sz val="11"/>
        <rFont val="HG丸ｺﾞｼｯｸM-PRO"/>
        <family val="3"/>
        <charset val="128"/>
      </rPr>
      <t>削減推進会議）をどの程度の頻度で実施しているか</t>
    </r>
    <rPh sb="0" eb="1">
      <t>ミズカ</t>
    </rPh>
    <rPh sb="3" eb="6">
      <t>ジギョウショ</t>
    </rPh>
    <rPh sb="6" eb="7">
      <t>ナイ</t>
    </rPh>
    <rPh sb="8" eb="10">
      <t>スイシン</t>
    </rPh>
    <rPh sb="10" eb="12">
      <t>タイセイ</t>
    </rPh>
    <rPh sb="26" eb="28">
      <t>テイド</t>
    </rPh>
    <rPh sb="29" eb="31">
      <t>ヒンド</t>
    </rPh>
    <rPh sb="32" eb="34">
      <t>ジッシ</t>
    </rPh>
    <phoneticPr fontId="2"/>
  </si>
  <si>
    <r>
      <t>オーナーが整備する協力推進体制に参画しているか
（協力推進体制とは、オーナーが整備するテナント等事業者と協力して地球温暖化の対策を推進するための体制のことであり、当該事業所全体のCO</t>
    </r>
    <r>
      <rPr>
        <vertAlign val="subscript"/>
        <sz val="11"/>
        <rFont val="HG丸ｺﾞｼｯｸM-PRO"/>
        <family val="3"/>
        <charset val="128"/>
      </rPr>
      <t>2</t>
    </r>
    <r>
      <rPr>
        <sz val="11"/>
        <rFont val="HG丸ｺﾞｼｯｸM-PRO"/>
        <family val="3"/>
        <charset val="128"/>
      </rPr>
      <t>削減推進会議の代わりとして行っているオーナーとの個別打合せ含む）</t>
    </r>
    <rPh sb="5" eb="7">
      <t>セイビ</t>
    </rPh>
    <rPh sb="9" eb="11">
      <t>キョウリョク</t>
    </rPh>
    <rPh sb="11" eb="13">
      <t>スイシン</t>
    </rPh>
    <rPh sb="13" eb="15">
      <t>タイセイ</t>
    </rPh>
    <rPh sb="16" eb="18">
      <t>サンカク</t>
    </rPh>
    <rPh sb="81" eb="83">
      <t>トウガイ</t>
    </rPh>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</si>
  <si>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削減効果の検証が、改善策の項目数に対してどの程度の割合で実施しているか）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</si>
  <si>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</si>
  <si>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t>２：100％
１：50％以上～100％未満
０：実施無し又は把握していない</t>
    <rPh sb="12" eb="14">
      <t>イジョウ</t>
    </rPh>
    <rPh sb="19" eb="21">
      <t>ミマン</t>
    </rPh>
    <rPh sb="24" eb="26">
      <t>ジッシ</t>
    </rPh>
    <rPh sb="26" eb="27">
      <t>ナ</t>
    </rPh>
    <rPh sb="28" eb="29">
      <t>マタ</t>
    </rPh>
    <rPh sb="30" eb="32">
      <t>ハアク</t>
    </rPh>
    <phoneticPr fontId="2"/>
  </si>
  <si>
    <t>３：100％導入
２：80%以上～100％未満導入
１：50％以上～80％未満導入
０：50%未満又は把握していない</t>
    <rPh sb="6" eb="8">
      <t>ドウニュウ</t>
    </rPh>
    <rPh sb="14" eb="16">
      <t>イジョウ</t>
    </rPh>
    <rPh sb="21" eb="23">
      <t>ミマン</t>
    </rPh>
    <rPh sb="23" eb="25">
      <t>ドウニュウ</t>
    </rPh>
    <rPh sb="31" eb="33">
      <t>イジョウ</t>
    </rPh>
    <rPh sb="37" eb="39">
      <t>ミマン</t>
    </rPh>
    <rPh sb="39" eb="41">
      <t>ドウニュウ</t>
    </rPh>
    <rPh sb="47" eb="49">
      <t>ミマン</t>
    </rPh>
    <rPh sb="49" eb="50">
      <t>マタ</t>
    </rPh>
    <rPh sb="51" eb="53">
      <t>ハアク</t>
    </rPh>
    <phoneticPr fontId="2"/>
  </si>
  <si>
    <t>３：100％導入
２：80％以上～100％未満導入
１：50％以上～80％未満導入
０：50％未満又は把握していない
該当無：パッケージ形空調機を使用していない</t>
    <rPh sb="6" eb="8">
      <t>ドウニュウ</t>
    </rPh>
    <rPh sb="14" eb="16">
      <t>イジョウ</t>
    </rPh>
    <rPh sb="21" eb="23">
      <t>ミマン</t>
    </rPh>
    <rPh sb="23" eb="25">
      <t>ドウニュウ</t>
    </rPh>
    <rPh sb="31" eb="33">
      <t>イジョウ</t>
    </rPh>
    <rPh sb="37" eb="39">
      <t>ミマン</t>
    </rPh>
    <rPh sb="39" eb="41">
      <t>ドウニュウ</t>
    </rPh>
    <rPh sb="47" eb="49">
      <t>ミマン</t>
    </rPh>
    <rPh sb="49" eb="50">
      <t>マタ</t>
    </rPh>
    <rPh sb="51" eb="53">
      <t>ハアク</t>
    </rPh>
    <rPh sb="59" eb="61">
      <t>ガイトウ</t>
    </rPh>
    <rPh sb="61" eb="62">
      <t>ナ</t>
    </rPh>
    <rPh sb="68" eb="69">
      <t>カタ</t>
    </rPh>
    <rPh sb="69" eb="71">
      <t>クウチョウ</t>
    </rPh>
    <rPh sb="71" eb="72">
      <t>キ</t>
    </rPh>
    <rPh sb="73" eb="75">
      <t>シヨウ</t>
    </rPh>
    <phoneticPr fontId="2"/>
  </si>
  <si>
    <t>カ</t>
    <phoneticPr fontId="2"/>
  </si>
  <si>
    <t>ウ：グリーン電力証書</t>
    <phoneticPr fontId="2"/>
  </si>
  <si>
    <t>エ：グリーン熱証書</t>
    <phoneticPr fontId="2"/>
  </si>
  <si>
    <t>オ：Jークレジット（再エネ由来）</t>
    <phoneticPr fontId="2"/>
  </si>
  <si>
    <t>キ：使用している証書、クレジットはない</t>
    <rPh sb="2" eb="4">
      <t>シヨウ</t>
    </rPh>
    <rPh sb="8" eb="10">
      <t>ショウショ</t>
    </rPh>
    <phoneticPr fontId="2"/>
  </si>
  <si>
    <t>オ</t>
    <phoneticPr fontId="79"/>
  </si>
  <si>
    <t>RE100等の国際・国内イニシアティブへの参画</t>
    <rPh sb="5" eb="6">
      <t>トウ</t>
    </rPh>
    <rPh sb="7" eb="9">
      <t>コクサイ</t>
    </rPh>
    <rPh sb="10" eb="12">
      <t>コクナイ</t>
    </rPh>
    <rPh sb="21" eb="23">
      <t>サンカク</t>
    </rPh>
    <phoneticPr fontId="2"/>
  </si>
  <si>
    <t>企業として、RE100、再エネ100宣言 RE Action等の再エネに係るイニシアチブへ参画していますか。</t>
    <rPh sb="0" eb="2">
      <t>キギョウ</t>
    </rPh>
    <rPh sb="12" eb="13">
      <t>サイ</t>
    </rPh>
    <rPh sb="18" eb="20">
      <t>センゲン</t>
    </rPh>
    <rPh sb="30" eb="31">
      <t>ナド</t>
    </rPh>
    <rPh sb="32" eb="33">
      <t>サイ</t>
    </rPh>
    <rPh sb="36" eb="37">
      <t>カカワ</t>
    </rPh>
    <rPh sb="45" eb="47">
      <t>サンカク</t>
    </rPh>
    <phoneticPr fontId="2"/>
  </si>
  <si>
    <t>これまで、オーナーとのやり取りの中で、テナント専有部における再エネ利用の提案をした、又は提案を受けたことはありますか。</t>
    <rPh sb="30" eb="31">
      <t>サイ</t>
    </rPh>
    <rPh sb="33" eb="35">
      <t>リヨウ</t>
    </rPh>
    <phoneticPr fontId="2"/>
  </si>
  <si>
    <t>ア：提案した、又は提案を受け対応している(対応中含む)
イ：提案したが実現に至っていない
ウ：双方、提案したことはない。又は提案を受けたが、実現に至っていない</t>
  </si>
  <si>
    <t>カ：証書、クレジットを使用しているが、再エネ由来ではない、又は不明</t>
  </si>
  <si>
    <t>サーバ
【自社】</t>
    <rPh sb="5" eb="7">
      <t>ジシャ</t>
    </rPh>
    <phoneticPr fontId="2"/>
  </si>
  <si>
    <t>サーバ
【顧客】</t>
    <rPh sb="5" eb="7">
      <t>コキャク</t>
    </rPh>
    <phoneticPr fontId="2"/>
  </si>
  <si>
    <t>再エネ
利用</t>
    <rPh sb="0" eb="1">
      <t>サイ</t>
    </rPh>
    <rPh sb="4" eb="6">
      <t>リヨウ</t>
    </rPh>
    <phoneticPr fontId="2"/>
  </si>
  <si>
    <t>省エネ仕様のサーバ機器をどの程度の割合で導入しているか
[仕様例]
・省電力プロセッサを搭載したサーバの導入
・高効率の電源ユニットを搭載したサーバの導入
・消費電力の小さい2.5インチハードディスクを搭載したサーバの導入
・SSD(Solid State Drive)を搭載したサーバの導入
・効率的な廃熱処理機能を有するサーバの導入</t>
    <rPh sb="0" eb="1">
      <t>ショウ</t>
    </rPh>
    <rPh sb="3" eb="5">
      <t>シヨウ</t>
    </rPh>
    <rPh sb="9" eb="11">
      <t>キキ</t>
    </rPh>
    <rPh sb="14" eb="16">
      <t>テイド</t>
    </rPh>
    <rPh sb="17" eb="19">
      <t>ワリアイ</t>
    </rPh>
    <rPh sb="20" eb="22">
      <t>ドウニュウ</t>
    </rPh>
    <rPh sb="29" eb="31">
      <t>シヨウ</t>
    </rPh>
    <rPh sb="31" eb="32">
      <t>レイ</t>
    </rPh>
    <rPh sb="35" eb="38">
      <t>ショウデンリョク</t>
    </rPh>
    <rPh sb="44" eb="46">
      <t>トウサイ</t>
    </rPh>
    <rPh sb="52" eb="54">
      <t>ドウニュウ</t>
    </rPh>
    <rPh sb="56" eb="59">
      <t>コウコウリツ</t>
    </rPh>
    <rPh sb="60" eb="62">
      <t>デンゲン</t>
    </rPh>
    <rPh sb="67" eb="69">
      <t>トウサイ</t>
    </rPh>
    <rPh sb="75" eb="77">
      <t>ドウニュウ</t>
    </rPh>
    <rPh sb="79" eb="81">
      <t>ショウヒ</t>
    </rPh>
    <rPh sb="81" eb="83">
      <t>デンリョク</t>
    </rPh>
    <rPh sb="84" eb="85">
      <t>チイ</t>
    </rPh>
    <rPh sb="101" eb="103">
      <t>トウサイ</t>
    </rPh>
    <rPh sb="109" eb="111">
      <t>ドウニュウ</t>
    </rPh>
    <rPh sb="136" eb="138">
      <t>トウサイ</t>
    </rPh>
    <rPh sb="144" eb="146">
      <t>ドウニュウ</t>
    </rPh>
    <rPh sb="148" eb="151">
      <t>コウリツテキ</t>
    </rPh>
    <rPh sb="152" eb="154">
      <t>ハイネツ</t>
    </rPh>
    <rPh sb="154" eb="156">
      <t>ショリ</t>
    </rPh>
    <rPh sb="156" eb="158">
      <t>キノウ</t>
    </rPh>
    <rPh sb="159" eb="160">
      <t>ユウ</t>
    </rPh>
    <rPh sb="166" eb="168">
      <t>ドウニュウ</t>
    </rPh>
    <phoneticPr fontId="2"/>
  </si>
  <si>
    <r>
      <t>省エネの観点で、サーバ機器を集約化しているか
（取組例と同等と考えられる取組も含めて選択できる。その場合は、具体的な取組内容を</t>
    </r>
    <r>
      <rPr>
        <u/>
        <sz val="11"/>
        <color indexed="10"/>
        <rFont val="HG丸ｺﾞｼｯｸM-PRO"/>
        <family val="3"/>
        <charset val="128"/>
      </rPr>
      <t>備考欄</t>
    </r>
    <r>
      <rPr>
        <sz val="11"/>
        <color indexed="8"/>
        <rFont val="HG丸ｺﾞｼｯｸM-PRO"/>
        <family val="3"/>
        <charset val="128"/>
      </rPr>
      <t>に記載）
[取組例]
・ハードディスクの大容量化とディスク台数の削減
・ブレードサーバの導入によるサーバ台数の削減
・仮想化技術を活用したサーバ設備の集約化と台数の削減</t>
    </r>
    <rPh sb="0" eb="1">
      <t>ショウ</t>
    </rPh>
    <rPh sb="4" eb="6">
      <t>カンテン</t>
    </rPh>
    <rPh sb="11" eb="13">
      <t>キキ</t>
    </rPh>
    <rPh sb="14" eb="16">
      <t>シュウヤク</t>
    </rPh>
    <rPh sb="16" eb="17">
      <t>カ</t>
    </rPh>
    <rPh sb="24" eb="26">
      <t>トリクミ</t>
    </rPh>
    <rPh sb="26" eb="27">
      <t>レイ</t>
    </rPh>
    <rPh sb="28" eb="30">
      <t>ドウトウ</t>
    </rPh>
    <rPh sb="31" eb="32">
      <t>カンガ</t>
    </rPh>
    <rPh sb="36" eb="38">
      <t>トリクミ</t>
    </rPh>
    <rPh sb="39" eb="40">
      <t>フク</t>
    </rPh>
    <rPh sb="42" eb="44">
      <t>センタク</t>
    </rPh>
    <rPh sb="50" eb="52">
      <t>バアイ</t>
    </rPh>
    <rPh sb="54" eb="57">
      <t>グタイテキ</t>
    </rPh>
    <rPh sb="58" eb="59">
      <t>ト</t>
    </rPh>
    <rPh sb="59" eb="60">
      <t>ク</t>
    </rPh>
    <rPh sb="60" eb="62">
      <t>ナイヨウ</t>
    </rPh>
    <rPh sb="63" eb="65">
      <t>ビコウ</t>
    </rPh>
    <rPh sb="65" eb="66">
      <t>ラン</t>
    </rPh>
    <rPh sb="67" eb="69">
      <t>キサイ</t>
    </rPh>
    <rPh sb="72" eb="74">
      <t>トリクミ</t>
    </rPh>
    <rPh sb="74" eb="75">
      <t>レイ</t>
    </rPh>
    <rPh sb="86" eb="90">
      <t>ダイヨウリョウカ</t>
    </rPh>
    <rPh sb="95" eb="97">
      <t>ダイスウ</t>
    </rPh>
    <rPh sb="98" eb="100">
      <t>サクゲン</t>
    </rPh>
    <rPh sb="110" eb="112">
      <t>ドウニュウ</t>
    </rPh>
    <rPh sb="118" eb="120">
      <t>ダイスウ</t>
    </rPh>
    <rPh sb="121" eb="123">
      <t>サクゲン</t>
    </rPh>
    <rPh sb="125" eb="128">
      <t>カソウカ</t>
    </rPh>
    <rPh sb="128" eb="130">
      <t>ギジュツ</t>
    </rPh>
    <rPh sb="131" eb="133">
      <t>カツヨウ</t>
    </rPh>
    <rPh sb="138" eb="140">
      <t>セツビ</t>
    </rPh>
    <rPh sb="141" eb="144">
      <t>シュウヤクカ</t>
    </rPh>
    <rPh sb="145" eb="147">
      <t>ダイスウ</t>
    </rPh>
    <rPh sb="148" eb="150">
      <t>サクゲン</t>
    </rPh>
    <phoneticPr fontId="2"/>
  </si>
  <si>
    <t>サーバールーム及びラック内におけるホットアイルとコールドアイルを分離しているか
[取組例]
・サーバルーム内のエアフローの設計による冷却効率の向上
・キャッピング（遮熱カーテン等の設置）による分離
・屋根、壁等の設置による分離
・ラックの向かい合わせ設置による分離
・ブランクパネルの取り付けによる分離
・ハーフラックサーバの対面設置による分離
・フリーアクセスフロアからのケーブル引き込み口の空気漏れの防止</t>
    <rPh sb="7" eb="8">
      <t>オヨ</t>
    </rPh>
    <rPh sb="12" eb="13">
      <t>ナイ</t>
    </rPh>
    <rPh sb="32" eb="34">
      <t>ブンリ</t>
    </rPh>
    <rPh sb="41" eb="43">
      <t>トリクミ</t>
    </rPh>
    <rPh sb="43" eb="44">
      <t>レイ</t>
    </rPh>
    <rPh sb="142" eb="143">
      <t>ト</t>
    </rPh>
    <rPh sb="144" eb="145">
      <t>ツ</t>
    </rPh>
    <rPh sb="149" eb="151">
      <t>ブンリ</t>
    </rPh>
    <rPh sb="163" eb="165">
      <t>タイメン</t>
    </rPh>
    <rPh sb="165" eb="167">
      <t>セッチ</t>
    </rPh>
    <rPh sb="170" eb="172">
      <t>ブンリ</t>
    </rPh>
    <rPh sb="191" eb="192">
      <t>ヒ</t>
    </rPh>
    <rPh sb="193" eb="194">
      <t>コ</t>
    </rPh>
    <rPh sb="195" eb="196">
      <t>グチ</t>
    </rPh>
    <rPh sb="197" eb="199">
      <t>クウキ</t>
    </rPh>
    <rPh sb="199" eb="200">
      <t>モ</t>
    </rPh>
    <rPh sb="202" eb="204">
      <t>ボウシ</t>
    </rPh>
    <phoneticPr fontId="2"/>
  </si>
  <si>
    <t>顧客に省エネ仕様のサーバ機器の導入を働きかけているか
[仕様例]
・省電力プロセッサを搭載したサーバの導入
・高効率の電源ユニットを搭載したサーバの導入
・消費電力の小さい2.5インチハードディスクを搭載したサーバの導入
・SSD(Solid State Drive)を搭載したサーバの導入
・効率的な廃熱処理機能を有するサーバの導入</t>
    <rPh sb="0" eb="2">
      <t>コキャク</t>
    </rPh>
    <rPh sb="3" eb="4">
      <t>ショウ</t>
    </rPh>
    <rPh sb="6" eb="8">
      <t>シヨウ</t>
    </rPh>
    <rPh sb="18" eb="19">
      <t>ハタラ</t>
    </rPh>
    <rPh sb="28" eb="30">
      <t>シヨウ</t>
    </rPh>
    <rPh sb="30" eb="31">
      <t>レイ</t>
    </rPh>
    <rPh sb="34" eb="37">
      <t>ショウデンリョク</t>
    </rPh>
    <rPh sb="43" eb="45">
      <t>トウサイ</t>
    </rPh>
    <rPh sb="51" eb="53">
      <t>ドウニュウ</t>
    </rPh>
    <rPh sb="55" eb="58">
      <t>コウコウリツ</t>
    </rPh>
    <rPh sb="59" eb="61">
      <t>デンゲン</t>
    </rPh>
    <rPh sb="66" eb="68">
      <t>トウサイ</t>
    </rPh>
    <rPh sb="74" eb="76">
      <t>ドウニュウ</t>
    </rPh>
    <rPh sb="78" eb="80">
      <t>ショウヒ</t>
    </rPh>
    <rPh sb="80" eb="82">
      <t>デンリョク</t>
    </rPh>
    <rPh sb="83" eb="84">
      <t>チイ</t>
    </rPh>
    <rPh sb="100" eb="102">
      <t>トウサイ</t>
    </rPh>
    <rPh sb="108" eb="110">
      <t>ドウニュウ</t>
    </rPh>
    <rPh sb="135" eb="137">
      <t>トウサイ</t>
    </rPh>
    <rPh sb="143" eb="145">
      <t>ドウニュウ</t>
    </rPh>
    <rPh sb="147" eb="150">
      <t>コウリツテキ</t>
    </rPh>
    <rPh sb="151" eb="153">
      <t>ハイネツ</t>
    </rPh>
    <rPh sb="153" eb="155">
      <t>ショリ</t>
    </rPh>
    <rPh sb="155" eb="157">
      <t>キノウ</t>
    </rPh>
    <rPh sb="158" eb="159">
      <t>ユウ</t>
    </rPh>
    <rPh sb="165" eb="167">
      <t>ドウニュウ</t>
    </rPh>
    <phoneticPr fontId="2"/>
  </si>
  <si>
    <t>顧客に省エネの視点からサーバ機器等の集約化を働きかけているか
[取組例]
・ハードディスクの大容量化とディスク台数の削減
・ブレードサーバの導入によるサーバ台数の削減
・仮想化技術を活用したサーバ設備の集約化と台数の削減</t>
    <rPh sb="0" eb="2">
      <t>コキャク</t>
    </rPh>
    <rPh sb="3" eb="4">
      <t>ショウ</t>
    </rPh>
    <rPh sb="7" eb="9">
      <t>シテン</t>
    </rPh>
    <rPh sb="14" eb="16">
      <t>キキ</t>
    </rPh>
    <rPh sb="16" eb="17">
      <t>トウ</t>
    </rPh>
    <rPh sb="18" eb="20">
      <t>シュウヤク</t>
    </rPh>
    <rPh sb="20" eb="21">
      <t>カ</t>
    </rPh>
    <rPh sb="22" eb="23">
      <t>ハタラ</t>
    </rPh>
    <rPh sb="32" eb="34">
      <t>トリクミ</t>
    </rPh>
    <rPh sb="34" eb="35">
      <t>レイ</t>
    </rPh>
    <rPh sb="46" eb="50">
      <t>ダイヨウリョウカ</t>
    </rPh>
    <rPh sb="55" eb="57">
      <t>ダイスウ</t>
    </rPh>
    <rPh sb="58" eb="60">
      <t>サクゲン</t>
    </rPh>
    <rPh sb="70" eb="72">
      <t>ドウニュウ</t>
    </rPh>
    <rPh sb="78" eb="80">
      <t>ダイスウ</t>
    </rPh>
    <rPh sb="81" eb="83">
      <t>サクゲン</t>
    </rPh>
    <rPh sb="85" eb="88">
      <t>カソウカ</t>
    </rPh>
    <rPh sb="88" eb="90">
      <t>ギジュツ</t>
    </rPh>
    <rPh sb="91" eb="93">
      <t>カツヨウ</t>
    </rPh>
    <rPh sb="98" eb="100">
      <t>セツビ</t>
    </rPh>
    <rPh sb="101" eb="104">
      <t>シュウヤクカ</t>
    </rPh>
    <rPh sb="105" eb="107">
      <t>ダイスウ</t>
    </rPh>
    <rPh sb="108" eb="110">
      <t>サクゲン</t>
    </rPh>
    <phoneticPr fontId="2"/>
  </si>
  <si>
    <r>
      <t>サーバールーム内の定期的な整理整頓を行っているか
（取組例と同等と考えられる取組も含めて選択できる。その場合は、具体的な取組内容を</t>
    </r>
    <r>
      <rPr>
        <u/>
        <sz val="11"/>
        <color indexed="10"/>
        <rFont val="HG丸ｺﾞｼｯｸM-PRO"/>
        <family val="3"/>
        <charset val="128"/>
      </rPr>
      <t>備考欄</t>
    </r>
    <r>
      <rPr>
        <sz val="11"/>
        <color indexed="8"/>
        <rFont val="HG丸ｺﾞｼｯｸM-PRO"/>
        <family val="3"/>
        <charset val="128"/>
      </rPr>
      <t>に記載）
[取組例]
・毎月通気の妨げとなっているダンボール等がないか点検している
・ラック内に置かれている不要なものを月１回廃棄している
・冷風の効率を上げるために年１回床下清掃を行っている</t>
    </r>
    <rPh sb="7" eb="8">
      <t>ナイ</t>
    </rPh>
    <rPh sb="9" eb="12">
      <t>テイキテキ</t>
    </rPh>
    <rPh sb="13" eb="15">
      <t>セイリ</t>
    </rPh>
    <rPh sb="15" eb="17">
      <t>セイトン</t>
    </rPh>
    <rPh sb="18" eb="19">
      <t>オコナ</t>
    </rPh>
    <rPh sb="74" eb="76">
      <t>トリクミ</t>
    </rPh>
    <rPh sb="76" eb="77">
      <t>レイ</t>
    </rPh>
    <rPh sb="80" eb="82">
      <t>マイツキ</t>
    </rPh>
    <rPh sb="82" eb="84">
      <t>ツウキ</t>
    </rPh>
    <rPh sb="85" eb="86">
      <t>サマタ</t>
    </rPh>
    <rPh sb="98" eb="99">
      <t>トウ</t>
    </rPh>
    <rPh sb="103" eb="105">
      <t>テンケン</t>
    </rPh>
    <rPh sb="114" eb="115">
      <t>ナイ</t>
    </rPh>
    <rPh sb="116" eb="117">
      <t>オ</t>
    </rPh>
    <rPh sb="122" eb="124">
      <t>フヨウ</t>
    </rPh>
    <rPh sb="128" eb="129">
      <t>ツキ</t>
    </rPh>
    <rPh sb="130" eb="131">
      <t>カイ</t>
    </rPh>
    <rPh sb="131" eb="133">
      <t>ハイキ</t>
    </rPh>
    <rPh sb="139" eb="141">
      <t>レイフウ</t>
    </rPh>
    <rPh sb="142" eb="144">
      <t>コウリツ</t>
    </rPh>
    <rPh sb="145" eb="146">
      <t>ア</t>
    </rPh>
    <rPh sb="151" eb="152">
      <t>ネン</t>
    </rPh>
    <rPh sb="153" eb="154">
      <t>カイ</t>
    </rPh>
    <rPh sb="154" eb="156">
      <t>ユカシタ</t>
    </rPh>
    <rPh sb="156" eb="158">
      <t>セイソウ</t>
    </rPh>
    <rPh sb="159" eb="160">
      <t>オコナ</t>
    </rPh>
    <phoneticPr fontId="2"/>
  </si>
  <si>
    <r>
      <t>　大規模事業所を対象とした温室効果ガス排出総量削減義務と排出量取引制度（キャップ＆トレード制度）では、第四計画期間に向けて、再エネの利用拡大、小売電気事業者等別のCO</t>
    </r>
    <r>
      <rPr>
        <vertAlign val="subscript"/>
        <sz val="14"/>
        <rFont val="HG丸ｺﾞｼｯｸM-PRO"/>
        <family val="3"/>
        <charset val="128"/>
      </rPr>
      <t>2</t>
    </r>
    <r>
      <rPr>
        <sz val="14"/>
        <rFont val="HG丸ｺﾞｼｯｸM-PRO"/>
        <family val="3"/>
        <charset val="128"/>
      </rPr>
      <t>排出係数</t>
    </r>
    <r>
      <rPr>
        <vertAlign val="superscript"/>
        <sz val="14"/>
        <rFont val="HG丸ｺﾞｼｯｸM-PRO"/>
        <family val="3"/>
        <charset val="128"/>
      </rPr>
      <t>※</t>
    </r>
    <r>
      <rPr>
        <sz val="14"/>
        <rFont val="HG丸ｺﾞｼｯｸM-PRO"/>
        <family val="3"/>
        <charset val="128"/>
      </rPr>
      <t>の使用、公表内容の拡充等の見直しを検討しています。そのなかで、特定テナント等事業者の制度においても、同様の見直しを検討しています。
　事業者様の排出削減に向けた取組を適切に評価に反映させるため、再エネの利用状況等についてもテナント点検表の項目に盛り込むことを検討しており、つきましては、現状の特定テナント等事業者の皆様の再エネの利用状況に関する以下の質問に御回答いただきますようお願いいたします。
　</t>
    </r>
    <r>
      <rPr>
        <u/>
        <sz val="14"/>
        <color rgb="FFFF0000"/>
        <rFont val="HG丸ｺﾞｼｯｸM-PRO"/>
        <family val="3"/>
        <charset val="128"/>
      </rPr>
      <t>●御回答いただいた内容によって、今年度の評価の結果が変わることはございません。</t>
    </r>
    <r>
      <rPr>
        <sz val="14"/>
        <rFont val="HG丸ｺﾞｼｯｸM-PRO"/>
        <family val="3"/>
        <charset val="128"/>
      </rPr>
      <t xml:space="preserve">
　※単位当たりのCO</t>
    </r>
    <r>
      <rPr>
        <vertAlign val="subscript"/>
        <sz val="14"/>
        <rFont val="HG丸ｺﾞｼｯｸM-PRO"/>
        <family val="3"/>
        <charset val="128"/>
      </rPr>
      <t>2</t>
    </r>
    <r>
      <rPr>
        <sz val="14"/>
        <rFont val="HG丸ｺﾞｼｯｸM-PRO"/>
        <family val="3"/>
        <charset val="128"/>
      </rPr>
      <t>排出量。電気の場合は、１キロワット時当たりに排出されるCO</t>
    </r>
    <r>
      <rPr>
        <vertAlign val="subscript"/>
        <sz val="14"/>
        <rFont val="HG丸ｺﾞｼｯｸM-PRO"/>
        <family val="3"/>
        <charset val="128"/>
      </rPr>
      <t>2</t>
    </r>
    <r>
      <rPr>
        <sz val="14"/>
        <rFont val="HG丸ｺﾞｼｯｸM-PRO"/>
        <family val="3"/>
        <charset val="128"/>
      </rPr>
      <t>排出量</t>
    </r>
    <phoneticPr fontId="2"/>
  </si>
  <si>
    <t>サーバルームにおける省エネ対策</t>
    <rPh sb="10" eb="11">
      <t>ショウ</t>
    </rPh>
    <rPh sb="13" eb="15">
      <t>タイサク</t>
    </rPh>
    <phoneticPr fontId="2"/>
  </si>
  <si>
    <t>データセンター</t>
    <phoneticPr fontId="2"/>
  </si>
  <si>
    <t>ア：１００％
イ：７５％以上～１００％未満
ウ：５０％以上～７５％未満
エ：２５％以上～５０％未満
オ：２５％未満</t>
    <rPh sb="12" eb="14">
      <t>イジョウ</t>
    </rPh>
    <rPh sb="19" eb="21">
      <t>ミマン</t>
    </rPh>
    <rPh sb="27" eb="29">
      <t>イジョウ</t>
    </rPh>
    <rPh sb="33" eb="35">
      <t>ミマン</t>
    </rPh>
    <rPh sb="41" eb="43">
      <t>イジョウ</t>
    </rPh>
    <rPh sb="47" eb="49">
      <t>ミマン</t>
    </rPh>
    <rPh sb="55" eb="57">
      <t>ミマン</t>
    </rPh>
    <phoneticPr fontId="2"/>
  </si>
  <si>
    <r>
      <t xml:space="preserve">【No.５でアからオを回答された方のみ御回答ください】
証書又はクレジットを利用している場合、全排出量に対してどの程度の割合を充当されていますか。
</t>
    </r>
    <r>
      <rPr>
        <sz val="11"/>
        <rFont val="HG丸ｺﾞｼｯｸM-PRO"/>
        <family val="3"/>
        <charset val="128"/>
      </rPr>
      <t>※割合の算定方法は備考欄参照</t>
    </r>
    <rPh sb="76" eb="78">
      <t>ワリアイ</t>
    </rPh>
    <rPh sb="79" eb="81">
      <t>サンテイ</t>
    </rPh>
    <rPh sb="81" eb="83">
      <t>ホウホウ</t>
    </rPh>
    <rPh sb="84" eb="87">
      <t>ビコウラン</t>
    </rPh>
    <rPh sb="87" eb="89">
      <t>サンショウ</t>
    </rPh>
    <phoneticPr fontId="2"/>
  </si>
  <si>
    <r>
      <t>ア：0 t-CO</t>
    </r>
    <r>
      <rPr>
        <vertAlign val="subscript"/>
        <sz val="11"/>
        <color indexed="8"/>
        <rFont val="HG丸ｺﾞｼｯｸM-PRO"/>
        <family val="3"/>
        <charset val="128"/>
      </rPr>
      <t>2</t>
    </r>
    <r>
      <rPr>
        <sz val="11"/>
        <color indexed="8"/>
        <rFont val="HG丸ｺﾞｼｯｸM-PRO"/>
        <family val="3"/>
        <charset val="128"/>
      </rPr>
      <t>/千kWh
イ：0 t-CO</t>
    </r>
    <r>
      <rPr>
        <vertAlign val="subscript"/>
        <sz val="11"/>
        <color indexed="8"/>
        <rFont val="HG丸ｺﾞｼｯｸM-PRO"/>
        <family val="3"/>
        <charset val="128"/>
      </rPr>
      <t>2</t>
    </r>
    <r>
      <rPr>
        <sz val="11"/>
        <color indexed="8"/>
        <rFont val="HG丸ｺﾞｼｯｸM-PRO"/>
        <family val="3"/>
        <charset val="128"/>
      </rPr>
      <t>/千kWh超～0 .1 t-CO</t>
    </r>
    <r>
      <rPr>
        <vertAlign val="subscript"/>
        <sz val="11"/>
        <color indexed="8"/>
        <rFont val="HG丸ｺﾞｼｯｸM-PRO"/>
        <family val="3"/>
        <charset val="128"/>
      </rPr>
      <t>2</t>
    </r>
    <r>
      <rPr>
        <sz val="11"/>
        <color indexed="8"/>
        <rFont val="HG丸ｺﾞｼｯｸM-PRO"/>
        <family val="3"/>
        <charset val="128"/>
      </rPr>
      <t>/千kWh 未満
ウ：0 .1 t-CO</t>
    </r>
    <r>
      <rPr>
        <vertAlign val="subscript"/>
        <sz val="11"/>
        <color indexed="8"/>
        <rFont val="HG丸ｺﾞｼｯｸM-PRO"/>
        <family val="3"/>
        <charset val="128"/>
      </rPr>
      <t>2</t>
    </r>
    <r>
      <rPr>
        <sz val="11"/>
        <color indexed="8"/>
        <rFont val="HG丸ｺﾞｼｯｸM-PRO"/>
        <family val="3"/>
        <charset val="128"/>
      </rPr>
      <t>/千kWh 以上～0 .2 t-CO</t>
    </r>
    <r>
      <rPr>
        <vertAlign val="subscript"/>
        <sz val="11"/>
        <color indexed="8"/>
        <rFont val="HG丸ｺﾞｼｯｸM-PRO"/>
        <family val="3"/>
        <charset val="128"/>
      </rPr>
      <t>2</t>
    </r>
    <r>
      <rPr>
        <sz val="11"/>
        <color indexed="8"/>
        <rFont val="HG丸ｺﾞｼｯｸM-PRO"/>
        <family val="3"/>
        <charset val="128"/>
      </rPr>
      <t>/千kWh 未満
エ：0 .2 t-CO</t>
    </r>
    <r>
      <rPr>
        <vertAlign val="subscript"/>
        <sz val="11"/>
        <color indexed="8"/>
        <rFont val="HG丸ｺﾞｼｯｸM-PRO"/>
        <family val="3"/>
        <charset val="128"/>
      </rPr>
      <t>2</t>
    </r>
    <r>
      <rPr>
        <sz val="11"/>
        <color indexed="8"/>
        <rFont val="HG丸ｺﾞｼｯｸM-PRO"/>
        <family val="3"/>
        <charset val="128"/>
      </rPr>
      <t>/千kWh 以上～0 .3 t-CO</t>
    </r>
    <r>
      <rPr>
        <vertAlign val="subscript"/>
        <sz val="11"/>
        <color indexed="8"/>
        <rFont val="HG丸ｺﾞｼｯｸM-PRO"/>
        <family val="3"/>
        <charset val="128"/>
      </rPr>
      <t>2</t>
    </r>
    <r>
      <rPr>
        <sz val="11"/>
        <color indexed="8"/>
        <rFont val="HG丸ｺﾞｼｯｸM-PRO"/>
        <family val="3"/>
        <charset val="128"/>
      </rPr>
      <t>/千kWh 未満
オ：0 .3 t-CO</t>
    </r>
    <r>
      <rPr>
        <vertAlign val="subscript"/>
        <sz val="11"/>
        <color indexed="8"/>
        <rFont val="HG丸ｺﾞｼｯｸM-PRO"/>
        <family val="3"/>
        <charset val="128"/>
      </rPr>
      <t>2</t>
    </r>
    <r>
      <rPr>
        <sz val="11"/>
        <color indexed="8"/>
        <rFont val="HG丸ｺﾞｼｯｸM-PRO"/>
        <family val="3"/>
        <charset val="128"/>
      </rPr>
      <t>/千kWh 以上～0 .37 t-CO</t>
    </r>
    <r>
      <rPr>
        <vertAlign val="subscript"/>
        <sz val="11"/>
        <color indexed="8"/>
        <rFont val="HG丸ｺﾞｼｯｸM-PRO"/>
        <family val="3"/>
        <charset val="128"/>
      </rPr>
      <t>2</t>
    </r>
    <r>
      <rPr>
        <sz val="11"/>
        <color indexed="8"/>
        <rFont val="HG丸ｺﾞｼｯｸM-PRO"/>
        <family val="3"/>
        <charset val="128"/>
      </rPr>
      <t>/千kWh 未満
カ：0 .37 t-CO</t>
    </r>
    <r>
      <rPr>
        <vertAlign val="subscript"/>
        <sz val="11"/>
        <color indexed="8"/>
        <rFont val="HG丸ｺﾞｼｯｸM-PRO"/>
        <family val="3"/>
        <charset val="128"/>
      </rPr>
      <t>2</t>
    </r>
    <r>
      <rPr>
        <sz val="11"/>
        <color indexed="8"/>
        <rFont val="HG丸ｺﾞｼｯｸM-PRO"/>
        <family val="3"/>
        <charset val="128"/>
      </rPr>
      <t>/千kWh 以上</t>
    </r>
    <rPh sb="29" eb="30">
      <t>コ</t>
    </rPh>
    <phoneticPr fontId="2"/>
  </si>
  <si>
    <t>★再生可能エネルギー（再エネ）の利用状況について</t>
    <rPh sb="16" eb="20">
      <t>リヨウジョウキョウ</t>
    </rPh>
    <phoneticPr fontId="2"/>
  </si>
  <si>
    <r>
      <t>割合＝証書等による充当量÷全排出量（その5シートのP46セル参照）
証書等による充当量は以下の合計
　No.5ア～ウの場合：証書の電力量（千kWh）×0.489（t-CO</t>
    </r>
    <r>
      <rPr>
        <vertAlign val="subscript"/>
        <sz val="7.5"/>
        <rFont val="HG丸ｺﾞｼｯｸM-PRO"/>
        <family val="3"/>
        <charset val="128"/>
      </rPr>
      <t>2</t>
    </r>
    <r>
      <rPr>
        <sz val="7.5"/>
        <rFont val="HG丸ｺﾞｼｯｸM-PRO"/>
        <family val="3"/>
        <charset val="128"/>
      </rPr>
      <t>/千kWh）
　No.5エの場合　　：証書の熱量（GJ）×0.060（t-CO</t>
    </r>
    <r>
      <rPr>
        <vertAlign val="subscript"/>
        <sz val="7.5"/>
        <rFont val="HG丸ｺﾞｼｯｸM-PRO"/>
        <family val="3"/>
        <charset val="128"/>
      </rPr>
      <t>2</t>
    </r>
    <r>
      <rPr>
        <sz val="7.5"/>
        <rFont val="HG丸ｺﾞｼｯｸM-PRO"/>
        <family val="3"/>
        <charset val="128"/>
      </rPr>
      <t>/GJ）
　No.5オの場合　　：記載のクレジット（t-CO</t>
    </r>
    <r>
      <rPr>
        <vertAlign val="subscript"/>
        <sz val="7.5"/>
        <rFont val="HG丸ｺﾞｼｯｸM-PRO"/>
        <family val="3"/>
        <charset val="128"/>
      </rPr>
      <t>2</t>
    </r>
    <r>
      <rPr>
        <sz val="7.5"/>
        <rFont val="HG丸ｺﾞｼｯｸM-PRO"/>
        <family val="3"/>
        <charset val="128"/>
      </rPr>
      <t>）</t>
    </r>
    <rPh sb="3" eb="5">
      <t>ショウショ</t>
    </rPh>
    <rPh sb="5" eb="6">
      <t>トウ</t>
    </rPh>
    <rPh sb="9" eb="12">
      <t>ジュウトウリョウ</t>
    </rPh>
    <rPh sb="13" eb="17">
      <t>ゼンハイシュツリョウ</t>
    </rPh>
    <rPh sb="30" eb="32">
      <t>サンショウ</t>
    </rPh>
    <rPh sb="44" eb="46">
      <t>イカ</t>
    </rPh>
    <rPh sb="47" eb="49">
      <t>ゴウケイ</t>
    </rPh>
    <rPh sb="59" eb="61">
      <t>バアイ</t>
    </rPh>
    <rPh sb="62" eb="64">
      <t>ショウショ</t>
    </rPh>
    <rPh sb="65" eb="68">
      <t>デンリョクリョウ</t>
    </rPh>
    <rPh sb="69" eb="70">
      <t>セン</t>
    </rPh>
    <rPh sb="100" eb="102">
      <t>バアイ</t>
    </rPh>
    <rPh sb="105" eb="107">
      <t>ショウショ</t>
    </rPh>
    <rPh sb="108" eb="109">
      <t>ネツ</t>
    </rPh>
    <rPh sb="138" eb="140">
      <t>バアイ</t>
    </rPh>
    <rPh sb="143" eb="145">
      <t>キサイ</t>
    </rPh>
    <phoneticPr fontId="2"/>
  </si>
  <si>
    <t>PDCA管理サイクルの実施体制の整備</t>
    <rPh sb="4" eb="6">
      <t>カンリ</t>
    </rPh>
    <rPh sb="11" eb="13">
      <t>ジッシ</t>
    </rPh>
    <rPh sb="13" eb="15">
      <t>タイセイ</t>
    </rPh>
    <rPh sb="16" eb="18">
      <t>セイビ</t>
    </rPh>
    <phoneticPr fontId="2"/>
  </si>
  <si>
    <t>ｚ</t>
    <phoneticPr fontId="2"/>
  </si>
  <si>
    <t>テナント専有部で使用するエネルギーを再エネ化するために、利用している証書、クレジットがありましたら教えてください。
※テナント自ら非化石証書・クレジット等を調達している場合にご回答ください。
（No.4の電力契約において、非化石証書・クレジット等が充当された電気を使用している場合、その電気に充当されている非化石証書・クレジット等はこの項目では回答対象から除きます。）
※複数選択可</t>
    <phoneticPr fontId="2"/>
  </si>
  <si>
    <t>オーナーに対する働きかけ及び協働によって設置している再エネ設備（オフサイト）はありますか。
または、入居しているスペース等に自ら設置している同設備はありますか。</t>
    <phoneticPr fontId="2"/>
  </si>
  <si>
    <t>ア：設置している
イ：依頼・要請を行ったが設置には至っていない
ウ：設置していない</t>
    <phoneticPr fontId="2"/>
  </si>
  <si>
    <t>オーナーに対する働きかけ及び協働によって再エネ設備（オフサイト）からの再エネ電気を受け入れていますか。
または、テナントとして独自にエネルギー供給会社と契約して同再エネ設備からの再エネ電気の受入れを行っていますか。</t>
    <phoneticPr fontId="2"/>
  </si>
  <si>
    <t>ア：受け入れている
イ：依頼・要請を行ったが受入れには至っていない
ウ：受け入れていない</t>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</si>
  <si>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排出係数の2023年度実績値を教えてください。
※受け入れている電気のCO</t>
    </r>
    <r>
      <rPr>
        <vertAlign val="subscript"/>
        <sz val="11"/>
        <rFont val="HG丸ｺﾞｼｯｸM-PRO"/>
        <family val="3"/>
        <charset val="128"/>
      </rPr>
      <t>2</t>
    </r>
    <r>
      <rPr>
        <sz val="11"/>
        <rFont val="HG丸ｺﾞｼｯｸM-PRO"/>
        <family val="3"/>
        <charset val="128"/>
      </rPr>
      <t>排出係数が不明な場合、オーナーへ確認して御回答ください。</t>
    </r>
    <rPh sb="79" eb="80">
      <t>ゴ</t>
    </rPh>
    <rPh sb="80" eb="82">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</si>
</sst>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_ "/>
    <numFmt numFmtId="177" formatCode="#,##0.0000;[Red]\-#,##0.0000"/>
    <numFmt numFmtId="178" formatCode="#,##0_);[Red]\(#,##0\)"/>
    <numFmt numFmtId="179" formatCode="0.000_ "/>
    <numFmt numFmtId="180" formatCode="0_ "/>
    <numFmt numFmtId="181" formatCode="0.00_ "/>
    <numFmt numFmtId="182" formatCode="#,##0.000;[Red]\-#,##0.000"/>
    <numFmt numFmtId="183" formatCode="#,##0.000_);[Red]\(#,##0.000\)"/>
    <numFmt numFmtId="184" formatCode="0.0000_);[Red]\(0.0000\)"/>
    <numFmt numFmtId="185" formatCode="##&quot;年度&quot;"/>
    <numFmt numFmtId="186" formatCode="#,##0;\-#,##0;#"/>
    <numFmt numFmtId="187" formatCode="0.000_);[Red]\(0.000\)"/>
    <numFmt numFmtId="188" formatCode="0000"/>
    <numFmt numFmtId="189" formatCode="0.00_);[Red]\(0.00\)"/>
    <numFmt numFmtId="190" formatCode="0.0%"/>
    <numFmt numFmtId="191" formatCode="General\ &quot;点&quot;"/>
    <numFmt numFmtId="192" formatCode="0_ ;[Red]\-0\ "/>
    <numFmt numFmtId="193" formatCode="#,##0.0;[Red]\-#,##0.0"/>
  </numFmts>
  <fonts count="9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0"/>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4"/>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b/>
      <sz val="11"/>
      <color indexed="10"/>
      <name val="HG丸ｺﾞｼｯｸM-PRO"/>
      <family val="3"/>
      <charset val="128"/>
    </font>
    <font>
      <b/>
      <sz val="11"/>
      <name val="HG丸ｺﾞｼｯｸM-PRO"/>
      <family val="3"/>
      <charset val="128"/>
    </font>
    <font>
      <sz val="10"/>
      <color indexed="8"/>
      <name val="Arial Black"/>
      <family val="2"/>
    </font>
    <font>
      <b/>
      <sz val="14"/>
      <color indexed="8"/>
      <name val="HG丸ｺﾞｼｯｸM-PRO"/>
      <family val="3"/>
      <charset val="128"/>
    </font>
    <font>
      <b/>
      <sz val="8"/>
      <color indexed="12"/>
      <name val="HG丸ｺﾞｼｯｸM-PRO"/>
      <family val="3"/>
      <charset val="128"/>
    </font>
    <font>
      <sz val="16"/>
      <color indexed="8"/>
      <name val="HG丸ｺﾞｼｯｸM-PRO"/>
      <family val="3"/>
      <charset val="128"/>
    </font>
    <font>
      <b/>
      <sz val="45"/>
      <color indexed="8"/>
      <name val="Arial Black"/>
      <family val="2"/>
    </font>
    <font>
      <b/>
      <sz val="10"/>
      <color indexed="8"/>
      <name val="Arial Black"/>
      <family val="2"/>
    </font>
    <font>
      <b/>
      <sz val="6"/>
      <color indexed="12"/>
      <name val="HG丸ｺﾞｼｯｸM-PRO"/>
      <family val="3"/>
      <charset val="128"/>
    </font>
    <font>
      <sz val="6"/>
      <name val="HG丸ｺﾞｼｯｸM-PRO"/>
      <family val="3"/>
      <charset val="128"/>
    </font>
    <font>
      <u/>
      <sz val="11"/>
      <color indexed="10"/>
      <name val="HG丸ｺﾞｼｯｸM-PRO"/>
      <family val="3"/>
      <charset val="128"/>
    </font>
    <font>
      <b/>
      <u/>
      <sz val="11"/>
      <color indexed="10"/>
      <name val="HGS創英角ﾎﾟｯﾌﾟ体"/>
      <family val="3"/>
      <charset val="128"/>
    </font>
    <font>
      <b/>
      <sz val="14"/>
      <color indexed="12"/>
      <name val="Meiryo UI"/>
      <family val="3"/>
      <charset val="128"/>
    </font>
    <font>
      <b/>
      <sz val="14"/>
      <color indexed="10"/>
      <name val="Meiryo UI"/>
      <family val="3"/>
      <charset val="128"/>
    </font>
    <font>
      <b/>
      <sz val="20"/>
      <color indexed="8"/>
      <name val="Meiryo UI"/>
      <family val="3"/>
      <charset val="128"/>
    </font>
    <font>
      <sz val="10"/>
      <color indexed="8"/>
      <name val="Meiryo UI"/>
      <family val="3"/>
      <charset val="128"/>
    </font>
    <font>
      <b/>
      <sz val="12"/>
      <color indexed="9"/>
      <name val="Meiryo UI"/>
      <family val="3"/>
      <charset val="128"/>
    </font>
    <font>
      <sz val="10"/>
      <color indexed="9"/>
      <name val="Meiryo UI"/>
      <family val="3"/>
      <charset val="128"/>
    </font>
    <font>
      <sz val="14"/>
      <color indexed="8"/>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9"/>
      <color indexed="8"/>
      <name val="Meiryo UI"/>
      <family val="3"/>
      <charset val="128"/>
    </font>
    <font>
      <sz val="16"/>
      <color indexed="12"/>
      <name val="Arial Black"/>
      <family val="2"/>
    </font>
    <font>
      <b/>
      <sz val="12"/>
      <color indexed="12"/>
      <name val="Meiryo UI"/>
      <family val="3"/>
      <charset val="128"/>
    </font>
    <font>
      <b/>
      <sz val="24"/>
      <color indexed="8"/>
      <name val="Arial Black"/>
      <family val="2"/>
    </font>
    <font>
      <b/>
      <sz val="12"/>
      <color indexed="8"/>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sz val="10"/>
      <name val="Meiryo UI"/>
      <family val="3"/>
      <charset val="128"/>
    </font>
    <font>
      <sz val="24"/>
      <name val="Arial Black"/>
      <family val="2"/>
    </font>
    <font>
      <sz val="9"/>
      <name val="Meiryo UI"/>
      <family val="3"/>
      <charset val="128"/>
    </font>
    <font>
      <sz val="36"/>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b/>
      <sz val="16"/>
      <color indexed="10"/>
      <name val="Meiryo UI"/>
      <family val="3"/>
      <charset val="128"/>
    </font>
    <font>
      <b/>
      <sz val="16"/>
      <color indexed="13"/>
      <name val="Meiryo UI"/>
      <family val="3"/>
      <charset val="128"/>
    </font>
    <font>
      <b/>
      <sz val="14"/>
      <color indexed="81"/>
      <name val="Meiryo UI"/>
      <family val="3"/>
      <charset val="128"/>
    </font>
    <font>
      <sz val="8"/>
      <color indexed="8"/>
      <name val="Meiryo UI"/>
      <family val="3"/>
      <charset val="128"/>
    </font>
    <font>
      <sz val="11"/>
      <color theme="1"/>
      <name val="ＭＳ Ｐゴシック"/>
      <family val="3"/>
      <charset val="128"/>
      <scheme val="minor"/>
    </font>
    <font>
      <b/>
      <sz val="10"/>
      <color rgb="FFFF0000"/>
      <name val="Meiryo UI"/>
      <family val="3"/>
      <charset val="128"/>
    </font>
    <font>
      <sz val="11"/>
      <color rgb="FF000000"/>
      <name val="ＭＳ Ｐゴシック"/>
      <family val="3"/>
      <charset val="128"/>
    </font>
    <font>
      <sz val="6"/>
      <name val="ＭＳ Ｐゴシック"/>
      <family val="3"/>
      <charset val="128"/>
      <scheme val="minor"/>
    </font>
    <font>
      <sz val="7"/>
      <name val="ＭＳ 明朝"/>
      <family val="1"/>
      <charset val="128"/>
    </font>
    <font>
      <sz val="10"/>
      <color theme="0"/>
      <name val="ＭＳ 明朝"/>
      <family val="1"/>
      <charset val="128"/>
    </font>
    <font>
      <b/>
      <sz val="9"/>
      <color indexed="81"/>
      <name val="ＭＳ Ｐゴシック"/>
      <family val="3"/>
      <charset val="128"/>
    </font>
    <font>
      <b/>
      <sz val="10"/>
      <name val="Meiryo UI"/>
      <family val="3"/>
      <charset val="128"/>
    </font>
    <font>
      <sz val="20"/>
      <color indexed="8"/>
      <name val="HG丸ｺﾞｼｯｸM-PRO"/>
      <family val="3"/>
      <charset val="128"/>
    </font>
    <font>
      <u/>
      <sz val="14"/>
      <color rgb="FFFF0000"/>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sz val="14"/>
      <name val="HG丸ｺﾞｼｯｸM-PRO"/>
      <family val="3"/>
      <charset val="128"/>
    </font>
    <font>
      <vertAlign val="subscript"/>
      <sz val="14"/>
      <name val="HG丸ｺﾞｼｯｸM-PRO"/>
      <family val="3"/>
      <charset val="128"/>
    </font>
    <font>
      <vertAlign val="superscript"/>
      <sz val="14"/>
      <name val="HG丸ｺﾞｼｯｸM-PRO"/>
      <family val="3"/>
      <charset val="128"/>
    </font>
    <font>
      <sz val="7.5"/>
      <name val="HG丸ｺﾞｼｯｸM-PRO"/>
      <family val="3"/>
      <charset val="128"/>
    </font>
    <font>
      <vertAlign val="subscript"/>
      <sz val="7.5"/>
      <name val="HG丸ｺﾞｼｯｸM-PRO"/>
      <family val="3"/>
      <charset val="128"/>
    </font>
    <font>
      <sz val="9"/>
      <color indexed="81"/>
      <name val="MS P ゴシック"/>
      <family val="3"/>
      <charset val="128"/>
    </font>
  </fonts>
  <fills count="15">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indexed="29"/>
        <bgColor indexed="64"/>
      </patternFill>
    </fill>
    <fill>
      <patternFill patternType="solid">
        <fgColor indexed="44"/>
        <bgColor indexed="64"/>
      </patternFill>
    </fill>
    <fill>
      <patternFill patternType="solid">
        <fgColor indexed="41"/>
        <bgColor indexed="64"/>
      </patternFill>
    </fill>
    <fill>
      <patternFill patternType="solid">
        <fgColor indexed="31"/>
        <bgColor indexed="64"/>
      </patternFill>
    </fill>
    <fill>
      <patternFill patternType="solid">
        <fgColor indexed="42"/>
        <bgColor indexed="64"/>
      </patternFill>
    </fill>
    <fill>
      <patternFill patternType="solid">
        <fgColor indexed="48"/>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99"/>
        <bgColor indexed="64"/>
      </patternFill>
    </fill>
  </fills>
  <borders count="208">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left style="medium">
        <color indexed="64"/>
      </left>
      <right/>
      <top style="double">
        <color indexed="64"/>
      </top>
      <bottom style="thin">
        <color indexed="64"/>
      </bottom>
      <diagonal/>
    </border>
    <border diagonalUp="1">
      <left style="thin">
        <color indexed="64"/>
      </left>
      <right style="thin">
        <color indexed="64"/>
      </right>
      <top/>
      <bottom/>
      <diagonal style="thin">
        <color indexed="64"/>
      </diagonal>
    </border>
    <border diagonalUp="1">
      <left style="double">
        <color indexed="64"/>
      </left>
      <right style="thin">
        <color indexed="64"/>
      </right>
      <top/>
      <bottom style="medium">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double">
        <color indexed="64"/>
      </top>
      <bottom/>
      <diagonal/>
    </border>
    <border>
      <left/>
      <right style="thin">
        <color indexed="64"/>
      </right>
      <top style="dotted">
        <color indexed="64"/>
      </top>
      <bottom style="thin">
        <color indexed="64"/>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right style="hair">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double">
        <color indexed="64"/>
      </bottom>
      <diagonal/>
    </border>
    <border>
      <left style="hair">
        <color indexed="64"/>
      </left>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
      <left style="thin">
        <color indexed="64"/>
      </left>
      <right/>
      <top style="hair">
        <color indexed="64"/>
      </top>
      <bottom style="hair">
        <color indexed="64"/>
      </bottom>
      <diagonal/>
    </border>
  </borders>
  <cellStyleXfs count="18">
    <xf numFmtId="0" fontId="0" fillId="0" borderId="0">
      <alignment vertical="center"/>
    </xf>
    <xf numFmtId="9" fontId="4"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5" fillId="0" borderId="0" applyFont="0" applyFill="0" applyBorder="0" applyAlignment="0" applyProtection="0"/>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alignment vertical="center"/>
    </xf>
    <xf numFmtId="0" fontId="76" fillId="0" borderId="0">
      <alignment vertical="center"/>
    </xf>
    <xf numFmtId="0" fontId="5" fillId="0" borderId="0"/>
    <xf numFmtId="0" fontId="1" fillId="0" borderId="0">
      <alignment vertical="center"/>
    </xf>
    <xf numFmtId="0" fontId="5" fillId="0" borderId="0"/>
    <xf numFmtId="0" fontId="5" fillId="0" borderId="0"/>
    <xf numFmtId="0" fontId="8" fillId="0" borderId="0">
      <alignment vertical="center"/>
    </xf>
    <xf numFmtId="0" fontId="5" fillId="0" borderId="0"/>
  </cellStyleXfs>
  <cellXfs count="1569">
    <xf numFmtId="0" fontId="0" fillId="0" borderId="0" xfId="0">
      <alignment vertical="center"/>
    </xf>
    <xf numFmtId="0" fontId="7" fillId="0" borderId="0" xfId="12" applyFont="1" applyAlignment="1">
      <alignment vertical="center"/>
    </xf>
    <xf numFmtId="0" fontId="7" fillId="0" borderId="1" xfId="12" applyFont="1" applyBorder="1" applyAlignment="1">
      <alignment vertical="center"/>
    </xf>
    <xf numFmtId="0" fontId="11" fillId="0" borderId="0" xfId="14" applyFont="1"/>
    <xf numFmtId="177" fontId="11" fillId="0" borderId="0" xfId="6" applyNumberFormat="1" applyFont="1" applyFill="1" applyProtection="1"/>
    <xf numFmtId="0" fontId="7" fillId="0" borderId="2" xfId="14" applyFont="1" applyBorder="1"/>
    <xf numFmtId="0" fontId="7" fillId="0" borderId="3" xfId="14" applyFont="1" applyBorder="1"/>
    <xf numFmtId="0" fontId="11" fillId="0" borderId="3" xfId="14" applyFont="1" applyBorder="1"/>
    <xf numFmtId="0" fontId="11" fillId="0" borderId="4" xfId="14" applyFont="1" applyBorder="1"/>
    <xf numFmtId="0" fontId="11" fillId="0" borderId="5" xfId="14" applyFont="1" applyBorder="1"/>
    <xf numFmtId="0" fontId="7" fillId="0" borderId="0" xfId="14" applyFont="1" applyAlignment="1">
      <alignment vertical="center"/>
    </xf>
    <xf numFmtId="0" fontId="7" fillId="0" borderId="1" xfId="14" applyFont="1" applyBorder="1" applyAlignment="1">
      <alignment vertical="center"/>
    </xf>
    <xf numFmtId="0" fontId="7" fillId="0" borderId="6" xfId="14" applyFont="1" applyBorder="1" applyAlignment="1">
      <alignment vertical="center"/>
    </xf>
    <xf numFmtId="0" fontId="7" fillId="0" borderId="7" xfId="14" applyFont="1" applyBorder="1" applyAlignment="1">
      <alignment vertical="center"/>
    </xf>
    <xf numFmtId="0" fontId="7" fillId="0" borderId="7" xfId="14" applyFont="1" applyBorder="1" applyAlignment="1">
      <alignment horizontal="left" vertical="center"/>
    </xf>
    <xf numFmtId="0" fontId="10" fillId="0" borderId="7" xfId="14" applyFont="1" applyBorder="1" applyAlignment="1">
      <alignment horizontal="right" vertical="center"/>
    </xf>
    <xf numFmtId="176" fontId="10" fillId="0" borderId="7" xfId="14" applyNumberFormat="1" applyFont="1" applyBorder="1" applyAlignment="1">
      <alignment horizontal="left" vertical="center"/>
    </xf>
    <xf numFmtId="176" fontId="10" fillId="0" borderId="7" xfId="14" applyNumberFormat="1" applyFont="1" applyBorder="1" applyAlignment="1">
      <alignment vertical="center"/>
    </xf>
    <xf numFmtId="0" fontId="7" fillId="0" borderId="8" xfId="14" applyFont="1" applyBorder="1" applyAlignment="1">
      <alignment vertical="center"/>
    </xf>
    <xf numFmtId="0" fontId="7" fillId="0" borderId="0" xfId="14" applyFont="1" applyAlignment="1">
      <alignment horizontal="left" vertical="center"/>
    </xf>
    <xf numFmtId="0" fontId="10" fillId="0" borderId="0" xfId="14" applyFont="1" applyAlignment="1">
      <alignment horizontal="right" vertical="center"/>
    </xf>
    <xf numFmtId="178" fontId="10" fillId="0" borderId="0" xfId="14" applyNumberFormat="1" applyFont="1" applyAlignment="1">
      <alignment vertical="center"/>
    </xf>
    <xf numFmtId="0" fontId="7" fillId="0" borderId="0" xfId="14" applyFont="1" applyAlignment="1">
      <alignment horizontal="right" vertical="center"/>
    </xf>
    <xf numFmtId="177" fontId="7" fillId="0" borderId="0" xfId="6" applyNumberFormat="1" applyFont="1" applyFill="1" applyAlignment="1" applyProtection="1">
      <alignment vertical="center"/>
    </xf>
    <xf numFmtId="0" fontId="7" fillId="0" borderId="0" xfId="12" applyFont="1" applyAlignment="1">
      <alignment horizontal="right" vertical="center"/>
    </xf>
    <xf numFmtId="3" fontId="11" fillId="0" borderId="0" xfId="14" applyNumberFormat="1" applyFont="1"/>
    <xf numFmtId="177" fontId="11" fillId="0" borderId="0" xfId="5" applyNumberFormat="1" applyFont="1" applyFill="1" applyAlignment="1" applyProtection="1"/>
    <xf numFmtId="3" fontId="11" fillId="0" borderId="3" xfId="14" applyNumberFormat="1" applyFont="1" applyBorder="1"/>
    <xf numFmtId="0" fontId="7" fillId="0" borderId="9" xfId="14" applyFont="1" applyBorder="1" applyAlignment="1">
      <alignment vertical="center"/>
    </xf>
    <xf numFmtId="0" fontId="7" fillId="0" borderId="10" xfId="14" applyFont="1" applyBorder="1" applyAlignment="1">
      <alignment horizontal="center" vertical="center"/>
    </xf>
    <xf numFmtId="0" fontId="11" fillId="0" borderId="0" xfId="14" applyFont="1" applyAlignment="1">
      <alignment horizontal="center" wrapText="1"/>
    </xf>
    <xf numFmtId="0" fontId="7" fillId="0" borderId="11" xfId="14" applyFont="1" applyBorder="1" applyAlignment="1">
      <alignment vertical="center"/>
    </xf>
    <xf numFmtId="0" fontId="7" fillId="0" borderId="7" xfId="14" applyFont="1" applyBorder="1" applyAlignment="1">
      <alignment horizontal="center" vertical="center"/>
    </xf>
    <xf numFmtId="0" fontId="7" fillId="0" borderId="12" xfId="14" applyFont="1" applyBorder="1" applyAlignment="1">
      <alignment horizontal="center" vertical="center"/>
    </xf>
    <xf numFmtId="185" fontId="7" fillId="0" borderId="12" xfId="14" applyNumberFormat="1" applyFont="1" applyBorder="1" applyAlignment="1">
      <alignment horizontal="center" vertical="center"/>
    </xf>
    <xf numFmtId="0" fontId="7" fillId="0" borderId="13" xfId="14" applyFont="1" applyBorder="1" applyAlignment="1">
      <alignment horizontal="center" vertical="center" wrapText="1"/>
    </xf>
    <xf numFmtId="3" fontId="7" fillId="0" borderId="14" xfId="14" applyNumberFormat="1" applyFont="1" applyBorder="1" applyAlignment="1">
      <alignment horizontal="center" vertical="center" wrapText="1"/>
    </xf>
    <xf numFmtId="0" fontId="11" fillId="0" borderId="0" xfId="14" applyFont="1" applyAlignment="1">
      <alignment wrapText="1"/>
    </xf>
    <xf numFmtId="177" fontId="11" fillId="0" borderId="0" xfId="5" applyNumberFormat="1" applyFont="1" applyFill="1" applyAlignment="1" applyProtection="1">
      <alignment wrapText="1"/>
    </xf>
    <xf numFmtId="0" fontId="7" fillId="0" borderId="15" xfId="14" applyFont="1" applyBorder="1" applyAlignment="1">
      <alignment horizontal="center" vertical="center" textRotation="255"/>
    </xf>
    <xf numFmtId="0" fontId="7" fillId="0" borderId="13" xfId="14" applyFont="1" applyBorder="1" applyAlignment="1">
      <alignment horizontal="distributed" vertical="center"/>
    </xf>
    <xf numFmtId="0" fontId="7" fillId="0" borderId="16" xfId="14" applyFont="1" applyBorder="1" applyAlignment="1">
      <alignment vertical="center"/>
    </xf>
    <xf numFmtId="0" fontId="8" fillId="0" borderId="12" xfId="14" applyFont="1" applyBorder="1" applyAlignment="1">
      <alignment horizontal="center" vertical="center"/>
    </xf>
    <xf numFmtId="0" fontId="7" fillId="0" borderId="16" xfId="14" applyFont="1" applyBorder="1" applyAlignment="1">
      <alignment horizontal="left" vertical="center"/>
    </xf>
    <xf numFmtId="0" fontId="7" fillId="0" borderId="2" xfId="14" applyFont="1" applyBorder="1" applyAlignment="1">
      <alignment horizontal="center" vertical="center" textRotation="255"/>
    </xf>
    <xf numFmtId="0" fontId="7" fillId="0" borderId="4" xfId="14" applyFont="1" applyBorder="1" applyAlignment="1">
      <alignment vertical="center"/>
    </xf>
    <xf numFmtId="0" fontId="7" fillId="0" borderId="15" xfId="14" applyFont="1" applyBorder="1" applyAlignment="1">
      <alignment vertical="center"/>
    </xf>
    <xf numFmtId="0" fontId="14" fillId="0" borderId="13" xfId="14" applyFont="1" applyBorder="1" applyAlignment="1">
      <alignment horizontal="distributed" vertical="center"/>
    </xf>
    <xf numFmtId="0" fontId="7" fillId="0" borderId="4" xfId="14" applyFont="1" applyBorder="1" applyAlignment="1">
      <alignment vertical="center" wrapText="1"/>
    </xf>
    <xf numFmtId="0" fontId="7" fillId="0" borderId="15" xfId="14" applyFont="1" applyBorder="1" applyAlignment="1">
      <alignment vertical="center" wrapText="1"/>
    </xf>
    <xf numFmtId="0" fontId="7" fillId="0" borderId="8" xfId="14" applyFont="1" applyBorder="1" applyAlignment="1">
      <alignment vertical="center" wrapText="1"/>
    </xf>
    <xf numFmtId="0" fontId="7" fillId="0" borderId="15" xfId="14" applyFont="1" applyBorder="1" applyAlignment="1">
      <alignment horizontal="center" vertical="center" wrapText="1"/>
    </xf>
    <xf numFmtId="0" fontId="7" fillId="0" borderId="7" xfId="14" applyFont="1" applyBorder="1" applyAlignment="1">
      <alignment horizontal="distributed" vertical="center" wrapText="1"/>
    </xf>
    <xf numFmtId="0" fontId="7" fillId="0" borderId="8" xfId="14" applyFont="1" applyBorder="1" applyAlignment="1">
      <alignment horizontal="center" vertical="center" wrapText="1"/>
    </xf>
    <xf numFmtId="0" fontId="7" fillId="0" borderId="17" xfId="14" applyFont="1" applyBorder="1" applyAlignment="1">
      <alignment horizontal="center" vertical="center" textRotation="255"/>
    </xf>
    <xf numFmtId="0" fontId="7" fillId="0" borderId="18" xfId="14" applyFont="1" applyBorder="1" applyAlignment="1">
      <alignment horizontal="center" vertical="center" wrapText="1"/>
    </xf>
    <xf numFmtId="0" fontId="8" fillId="0" borderId="19" xfId="14" applyFont="1" applyBorder="1" applyAlignment="1">
      <alignment horizontal="center" vertical="center"/>
    </xf>
    <xf numFmtId="3" fontId="7" fillId="0" borderId="20" xfId="14" applyNumberFormat="1" applyFont="1" applyBorder="1" applyAlignment="1">
      <alignment horizontal="center" vertical="center"/>
    </xf>
    <xf numFmtId="186" fontId="7" fillId="0" borderId="21" xfId="14" applyNumberFormat="1" applyFont="1" applyBorder="1" applyAlignment="1">
      <alignment vertical="center"/>
    </xf>
    <xf numFmtId="178" fontId="7" fillId="0" borderId="22" xfId="14" applyNumberFormat="1" applyFont="1" applyBorder="1" applyAlignment="1">
      <alignment vertical="center"/>
    </xf>
    <xf numFmtId="186" fontId="7" fillId="0" borderId="23" xfId="14" applyNumberFormat="1" applyFont="1" applyBorder="1" applyAlignment="1">
      <alignment vertical="center"/>
    </xf>
    <xf numFmtId="3" fontId="7" fillId="0" borderId="0" xfId="14" applyNumberFormat="1" applyFont="1" applyAlignment="1">
      <alignment vertical="center"/>
    </xf>
    <xf numFmtId="0" fontId="7" fillId="0" borderId="5" xfId="14" applyFont="1" applyBorder="1" applyAlignment="1">
      <alignment vertical="center"/>
    </xf>
    <xf numFmtId="0" fontId="11" fillId="0" borderId="24" xfId="14" applyFont="1" applyBorder="1" applyAlignment="1">
      <alignment horizontal="center" vertical="center"/>
    </xf>
    <xf numFmtId="182" fontId="7" fillId="0" borderId="0" xfId="5" applyNumberFormat="1" applyFont="1" applyFill="1" applyAlignment="1" applyProtection="1">
      <alignment vertical="center"/>
    </xf>
    <xf numFmtId="0" fontId="11" fillId="0" borderId="25" xfId="14" applyFont="1" applyBorder="1" applyAlignment="1">
      <alignment horizontal="center" vertical="center"/>
    </xf>
    <xf numFmtId="0" fontId="17" fillId="0" borderId="15" xfId="14" applyFont="1" applyBorder="1" applyAlignment="1">
      <alignment horizontal="center" vertical="center" textRotation="255"/>
    </xf>
    <xf numFmtId="0" fontId="7" fillId="0" borderId="16" xfId="14" applyFont="1" applyBorder="1" applyAlignment="1">
      <alignment vertical="center" shrinkToFit="1"/>
    </xf>
    <xf numFmtId="0" fontId="11" fillId="0" borderId="12" xfId="14" applyFont="1" applyBorder="1" applyAlignment="1">
      <alignment horizontal="center" vertical="center"/>
    </xf>
    <xf numFmtId="0" fontId="11" fillId="0" borderId="26" xfId="14" applyFont="1" applyBorder="1" applyAlignment="1">
      <alignment horizontal="center" vertical="center"/>
    </xf>
    <xf numFmtId="186" fontId="7" fillId="0" borderId="27" xfId="14" applyNumberFormat="1" applyFont="1" applyBorder="1" applyAlignment="1">
      <alignment vertical="center"/>
    </xf>
    <xf numFmtId="0" fontId="17" fillId="0" borderId="21" xfId="14" applyFont="1" applyBorder="1" applyAlignment="1">
      <alignment horizontal="center" vertical="center" textRotation="255"/>
    </xf>
    <xf numFmtId="0" fontId="7" fillId="0" borderId="28" xfId="14" applyFont="1" applyBorder="1" applyAlignment="1">
      <alignment horizontal="center" vertical="center"/>
    </xf>
    <xf numFmtId="0" fontId="11" fillId="0" borderId="19" xfId="14" applyFont="1" applyBorder="1" applyAlignment="1">
      <alignment horizontal="center" vertical="center"/>
    </xf>
    <xf numFmtId="186" fontId="7" fillId="0" borderId="19" xfId="14" applyNumberFormat="1" applyFont="1" applyBorder="1" applyAlignment="1">
      <alignment vertical="center"/>
    </xf>
    <xf numFmtId="186" fontId="7" fillId="0" borderId="29" xfId="14" applyNumberFormat="1" applyFont="1" applyBorder="1" applyAlignment="1">
      <alignment vertical="center"/>
    </xf>
    <xf numFmtId="178" fontId="7" fillId="0" borderId="22" xfId="14" applyNumberFormat="1" applyFont="1" applyBorder="1" applyAlignment="1">
      <alignment horizontal="center" vertical="center"/>
    </xf>
    <xf numFmtId="0" fontId="17" fillId="0" borderId="30" xfId="14" applyFont="1" applyBorder="1" applyAlignment="1">
      <alignment horizontal="center" vertical="center" textRotation="255" wrapText="1"/>
    </xf>
    <xf numFmtId="0" fontId="7" fillId="0" borderId="31" xfId="14" applyFont="1" applyBorder="1" applyAlignment="1">
      <alignment vertical="center"/>
    </xf>
    <xf numFmtId="0" fontId="11" fillId="0" borderId="32" xfId="14" applyFont="1" applyBorder="1" applyAlignment="1">
      <alignment horizontal="center" vertical="center"/>
    </xf>
    <xf numFmtId="186" fontId="7" fillId="0" borderId="33" xfId="14" applyNumberFormat="1" applyFont="1" applyBorder="1" applyAlignment="1">
      <alignment vertical="center"/>
    </xf>
    <xf numFmtId="0" fontId="17" fillId="0" borderId="15" xfId="14" applyFont="1" applyBorder="1" applyAlignment="1">
      <alignment horizontal="center" vertical="center" textRotation="255" wrapText="1"/>
    </xf>
    <xf numFmtId="0" fontId="17" fillId="0" borderId="21" xfId="14" applyFont="1" applyBorder="1" applyAlignment="1">
      <alignment horizontal="center" vertical="center" textRotation="255" wrapText="1"/>
    </xf>
    <xf numFmtId="0" fontId="11" fillId="0" borderId="34" xfId="14" applyFont="1" applyBorder="1" applyAlignment="1">
      <alignment horizontal="center" vertical="center"/>
    </xf>
    <xf numFmtId="3" fontId="7" fillId="0" borderId="35" xfId="14" applyNumberFormat="1" applyFont="1" applyBorder="1" applyAlignment="1">
      <alignment vertical="center"/>
    </xf>
    <xf numFmtId="178" fontId="7" fillId="0" borderId="36" xfId="14" applyNumberFormat="1" applyFont="1" applyBorder="1" applyAlignment="1">
      <alignment horizontal="center" vertical="center"/>
    </xf>
    <xf numFmtId="0" fontId="7" fillId="0" borderId="37" xfId="14" applyFont="1" applyBorder="1" applyAlignment="1">
      <alignment vertical="center" wrapText="1"/>
    </xf>
    <xf numFmtId="3" fontId="7" fillId="0" borderId="38" xfId="14" applyNumberFormat="1" applyFont="1" applyBorder="1" applyAlignment="1">
      <alignment vertical="center"/>
    </xf>
    <xf numFmtId="178" fontId="7" fillId="0" borderId="39" xfId="14" applyNumberFormat="1" applyFont="1" applyBorder="1" applyAlignment="1">
      <alignment horizontal="center" vertical="center"/>
    </xf>
    <xf numFmtId="0" fontId="7" fillId="0" borderId="40" xfId="14" applyFont="1" applyBorder="1" applyAlignment="1">
      <alignment vertical="center" wrapText="1"/>
    </xf>
    <xf numFmtId="0" fontId="7" fillId="0" borderId="41" xfId="14" applyFont="1" applyBorder="1" applyAlignment="1">
      <alignment horizontal="center" vertical="center" wrapText="1"/>
    </xf>
    <xf numFmtId="0" fontId="11" fillId="0" borderId="42" xfId="14" applyFont="1" applyBorder="1" applyAlignment="1">
      <alignment horizontal="center" vertical="center"/>
    </xf>
    <xf numFmtId="176" fontId="7" fillId="0" borderId="0" xfId="14" applyNumberFormat="1" applyFont="1" applyAlignment="1">
      <alignment horizontal="center" vertical="center"/>
    </xf>
    <xf numFmtId="3" fontId="7" fillId="0" borderId="0" xfId="14" applyNumberFormat="1" applyFont="1" applyAlignment="1">
      <alignment horizontal="center" vertical="center"/>
    </xf>
    <xf numFmtId="176" fontId="10" fillId="0" borderId="0" xfId="14" applyNumberFormat="1" applyFont="1" applyAlignment="1">
      <alignment horizontal="left" vertical="center"/>
    </xf>
    <xf numFmtId="176" fontId="10" fillId="0" borderId="0" xfId="14" applyNumberFormat="1" applyFont="1" applyAlignment="1">
      <alignment vertical="center"/>
    </xf>
    <xf numFmtId="176" fontId="8" fillId="0" borderId="0" xfId="14" applyNumberFormat="1" applyFont="1" applyAlignment="1">
      <alignment horizontal="center" vertical="center"/>
    </xf>
    <xf numFmtId="3" fontId="8" fillId="0" borderId="0" xfId="14" applyNumberFormat="1" applyFont="1" applyAlignment="1">
      <alignment vertical="center"/>
    </xf>
    <xf numFmtId="3" fontId="7" fillId="0" borderId="0" xfId="14" applyNumberFormat="1" applyFont="1" applyAlignment="1">
      <alignment horizontal="right" vertical="center"/>
    </xf>
    <xf numFmtId="177" fontId="7" fillId="0" borderId="0" xfId="5" applyNumberFormat="1" applyFont="1" applyFill="1" applyAlignment="1" applyProtection="1">
      <alignment vertical="center"/>
    </xf>
    <xf numFmtId="0" fontId="7" fillId="0" borderId="0" xfId="15" applyFont="1" applyAlignment="1">
      <alignment vertical="center"/>
    </xf>
    <xf numFmtId="3" fontId="11" fillId="0" borderId="4" xfId="14" applyNumberFormat="1" applyFont="1" applyBorder="1"/>
    <xf numFmtId="3" fontId="11" fillId="0" borderId="1" xfId="14" applyNumberFormat="1" applyFont="1" applyBorder="1"/>
    <xf numFmtId="0" fontId="7" fillId="0" borderId="1" xfId="14" applyFont="1" applyBorder="1" applyAlignment="1">
      <alignment horizontal="center" vertical="center"/>
    </xf>
    <xf numFmtId="3" fontId="7" fillId="0" borderId="1" xfId="14" applyNumberFormat="1" applyFont="1" applyBorder="1" applyAlignment="1">
      <alignment horizontal="center" vertical="center" wrapText="1"/>
    </xf>
    <xf numFmtId="186" fontId="7" fillId="0" borderId="1" xfId="14" applyNumberFormat="1" applyFont="1" applyBorder="1" applyAlignment="1">
      <alignment vertical="center"/>
    </xf>
    <xf numFmtId="3" fontId="7" fillId="0" borderId="1" xfId="14" applyNumberFormat="1" applyFont="1" applyBorder="1" applyAlignment="1">
      <alignment vertical="center"/>
    </xf>
    <xf numFmtId="3" fontId="7" fillId="0" borderId="1" xfId="14" applyNumberFormat="1" applyFont="1" applyBorder="1" applyAlignment="1">
      <alignment horizontal="center" vertical="center"/>
    </xf>
    <xf numFmtId="0" fontId="7" fillId="0" borderId="7" xfId="14" applyFont="1" applyBorder="1" applyAlignment="1">
      <alignment horizontal="center" vertical="center" wrapText="1"/>
    </xf>
    <xf numFmtId="0" fontId="7" fillId="0" borderId="7" xfId="14" applyFont="1" applyBorder="1" applyAlignment="1">
      <alignment vertical="center" shrinkToFit="1"/>
    </xf>
    <xf numFmtId="0" fontId="7" fillId="0" borderId="7" xfId="14" applyFont="1" applyBorder="1" applyAlignment="1">
      <alignment horizontal="center" vertical="center" shrinkToFit="1"/>
    </xf>
    <xf numFmtId="0" fontId="11" fillId="0" borderId="7" xfId="14" applyFont="1" applyBorder="1" applyAlignment="1">
      <alignment horizontal="center" vertical="center"/>
    </xf>
    <xf numFmtId="186" fontId="7" fillId="0" borderId="7" xfId="14" applyNumberFormat="1" applyFont="1" applyBorder="1" applyAlignment="1">
      <alignment vertical="center"/>
    </xf>
    <xf numFmtId="183" fontId="7" fillId="0" borderId="7" xfId="14" applyNumberFormat="1" applyFont="1" applyBorder="1" applyAlignment="1">
      <alignment horizontal="center" vertical="center"/>
    </xf>
    <xf numFmtId="3" fontId="7" fillId="0" borderId="7" xfId="14" applyNumberFormat="1" applyFont="1" applyBorder="1" applyAlignment="1">
      <alignment vertical="center"/>
    </xf>
    <xf numFmtId="3" fontId="7" fillId="0" borderId="8" xfId="14" applyNumberFormat="1" applyFont="1" applyBorder="1" applyAlignment="1">
      <alignment vertical="center"/>
    </xf>
    <xf numFmtId="0" fontId="7" fillId="0" borderId="18" xfId="14" applyFont="1" applyBorder="1" applyAlignment="1">
      <alignment horizontal="center" vertical="center"/>
    </xf>
    <xf numFmtId="0" fontId="7" fillId="0" borderId="43" xfId="14" applyFont="1" applyBorder="1" applyAlignment="1">
      <alignment horizontal="center" vertical="center" wrapText="1"/>
    </xf>
    <xf numFmtId="0" fontId="7" fillId="0" borderId="7" xfId="14" applyFont="1" applyBorder="1"/>
    <xf numFmtId="0" fontId="11" fillId="0" borderId="7" xfId="14" applyFont="1" applyBorder="1"/>
    <xf numFmtId="3" fontId="11" fillId="0" borderId="7" xfId="14" applyNumberFormat="1" applyFont="1" applyBorder="1"/>
    <xf numFmtId="0" fontId="7" fillId="0" borderId="16" xfId="14" applyFont="1" applyBorder="1" applyAlignment="1">
      <alignment horizontal="center" vertical="center"/>
    </xf>
    <xf numFmtId="0" fontId="7" fillId="0" borderId="5" xfId="14" applyFont="1" applyBorder="1"/>
    <xf numFmtId="0" fontId="7" fillId="0" borderId="44" xfId="14" applyFont="1" applyBorder="1" applyAlignment="1">
      <alignment vertical="center"/>
    </xf>
    <xf numFmtId="0" fontId="7" fillId="0" borderId="0" xfId="14" applyFont="1"/>
    <xf numFmtId="184" fontId="7" fillId="2" borderId="45" xfId="5" applyNumberFormat="1" applyFont="1" applyFill="1" applyBorder="1" applyAlignment="1" applyProtection="1">
      <alignment vertical="center"/>
      <protection locked="0"/>
    </xf>
    <xf numFmtId="184" fontId="7" fillId="2" borderId="46" xfId="5" applyNumberFormat="1" applyFont="1" applyFill="1" applyBorder="1" applyAlignment="1" applyProtection="1">
      <alignment vertical="center"/>
      <protection locked="0"/>
    </xf>
    <xf numFmtId="0" fontId="11" fillId="0" borderId="8" xfId="16" applyFont="1" applyBorder="1" applyAlignment="1">
      <alignment vertical="center" wrapText="1"/>
    </xf>
    <xf numFmtId="0" fontId="11" fillId="0" borderId="3" xfId="16" applyFont="1" applyBorder="1" applyAlignment="1">
      <alignment vertical="center" wrapText="1"/>
    </xf>
    <xf numFmtId="0" fontId="11" fillId="0" borderId="4" xfId="16" applyFont="1" applyBorder="1" applyAlignment="1">
      <alignment vertical="center" wrapText="1"/>
    </xf>
    <xf numFmtId="0" fontId="11" fillId="0" borderId="15" xfId="16" applyFont="1" applyBorder="1">
      <alignment vertical="center"/>
    </xf>
    <xf numFmtId="0" fontId="11" fillId="0" borderId="13" xfId="16" applyFont="1" applyBorder="1">
      <alignment vertical="center"/>
    </xf>
    <xf numFmtId="0" fontId="11" fillId="0" borderId="16" xfId="16" applyFont="1" applyBorder="1">
      <alignment vertical="center"/>
    </xf>
    <xf numFmtId="0" fontId="11" fillId="0" borderId="0" xfId="16" applyFont="1">
      <alignment vertical="center"/>
    </xf>
    <xf numFmtId="0" fontId="11" fillId="0" borderId="2" xfId="16" applyFont="1" applyBorder="1">
      <alignment vertical="center"/>
    </xf>
    <xf numFmtId="0" fontId="11" fillId="0" borderId="3" xfId="16" applyFont="1" applyBorder="1">
      <alignment vertical="center"/>
    </xf>
    <xf numFmtId="0" fontId="11" fillId="0" borderId="4" xfId="16" applyFont="1" applyBorder="1">
      <alignment vertical="center"/>
    </xf>
    <xf numFmtId="0" fontId="11" fillId="0" borderId="5" xfId="16" applyFont="1" applyBorder="1">
      <alignment vertical="center"/>
    </xf>
    <xf numFmtId="0" fontId="11" fillId="0" borderId="0" xfId="16" applyFont="1" applyAlignment="1">
      <alignment horizontal="left" vertical="top"/>
    </xf>
    <xf numFmtId="0" fontId="11" fillId="0" borderId="1" xfId="16" applyFont="1" applyBorder="1">
      <alignment vertical="center"/>
    </xf>
    <xf numFmtId="0" fontId="8" fillId="0" borderId="0" xfId="16">
      <alignment vertical="center"/>
    </xf>
    <xf numFmtId="0" fontId="11" fillId="0" borderId="0" xfId="16" applyFont="1" applyAlignment="1">
      <alignment horizontal="distributed" vertical="center"/>
    </xf>
    <xf numFmtId="0" fontId="11" fillId="0" borderId="0" xfId="16" applyFont="1" applyAlignment="1">
      <alignment vertical="center" shrinkToFit="1"/>
    </xf>
    <xf numFmtId="0" fontId="11" fillId="0" borderId="6" xfId="16" applyFont="1" applyBorder="1">
      <alignment vertical="center"/>
    </xf>
    <xf numFmtId="0" fontId="11" fillId="0" borderId="8" xfId="16" applyFont="1" applyBorder="1">
      <alignment vertical="center"/>
    </xf>
    <xf numFmtId="0" fontId="11" fillId="0" borderId="4" xfId="16" applyFont="1" applyBorder="1" applyAlignment="1">
      <alignment horizontal="left" vertical="center"/>
    </xf>
    <xf numFmtId="0" fontId="11" fillId="0" borderId="15" xfId="16" applyFont="1" applyBorder="1" applyAlignment="1">
      <alignment horizontal="left" vertical="center"/>
    </xf>
    <xf numFmtId="0" fontId="11" fillId="0" borderId="1" xfId="16" applyFont="1" applyBorder="1" applyAlignment="1">
      <alignment horizontal="left" vertical="center"/>
    </xf>
    <xf numFmtId="0" fontId="8" fillId="0" borderId="3" xfId="16" applyBorder="1" applyAlignment="1">
      <alignment horizontal="distributed" vertical="center"/>
    </xf>
    <xf numFmtId="0" fontId="11" fillId="0" borderId="3" xfId="16" applyFont="1" applyBorder="1" applyAlignment="1">
      <alignment horizontal="center" vertical="center"/>
    </xf>
    <xf numFmtId="0" fontId="11" fillId="0" borderId="4" xfId="16" applyFont="1" applyBorder="1" applyAlignment="1">
      <alignment horizontal="center" vertical="center"/>
    </xf>
    <xf numFmtId="0" fontId="11" fillId="0" borderId="7" xfId="16" applyFont="1" applyBorder="1">
      <alignment vertical="center"/>
    </xf>
    <xf numFmtId="0" fontId="11" fillId="0" borderId="0" xfId="16" applyFont="1" applyAlignment="1">
      <alignment horizontal="right" vertical="center"/>
    </xf>
    <xf numFmtId="0" fontId="7" fillId="0" borderId="0" xfId="14" applyFont="1" applyAlignment="1">
      <alignment horizontal="center" vertical="center"/>
    </xf>
    <xf numFmtId="0" fontId="7" fillId="0" borderId="0" xfId="0" applyFont="1" applyAlignment="1">
      <alignment horizontal="center" vertical="center"/>
    </xf>
    <xf numFmtId="0" fontId="11" fillId="0" borderId="1" xfId="14" applyFont="1" applyBorder="1"/>
    <xf numFmtId="3" fontId="7" fillId="0" borderId="0" xfId="14" applyNumberFormat="1" applyFont="1" applyAlignment="1">
      <alignment horizontal="center" vertical="center" wrapText="1"/>
    </xf>
    <xf numFmtId="186" fontId="7" fillId="0" borderId="0" xfId="14" applyNumberFormat="1" applyFont="1" applyAlignment="1">
      <alignment vertical="center"/>
    </xf>
    <xf numFmtId="0" fontId="7" fillId="0" borderId="0" xfId="14" applyFont="1" applyAlignment="1">
      <alignment vertical="center" wrapText="1"/>
    </xf>
    <xf numFmtId="0" fontId="10" fillId="0" borderId="0" xfId="14" applyFont="1" applyAlignment="1">
      <alignment horizontal="distributed" vertical="center" wrapText="1"/>
    </xf>
    <xf numFmtId="0" fontId="7" fillId="0" borderId="0" xfId="14" applyFont="1" applyAlignment="1">
      <alignment horizontal="center" vertical="center" wrapText="1"/>
    </xf>
    <xf numFmtId="0" fontId="11" fillId="0" borderId="0" xfId="14" applyFont="1" applyAlignment="1">
      <alignment horizontal="center" vertical="center"/>
    </xf>
    <xf numFmtId="186" fontId="7" fillId="0" borderId="0" xfId="14" applyNumberFormat="1" applyFont="1" applyAlignment="1">
      <alignment horizontal="right" vertical="center"/>
    </xf>
    <xf numFmtId="180" fontId="7" fillId="0" borderId="0" xfId="14" applyNumberFormat="1" applyFont="1" applyAlignment="1">
      <alignment horizontal="center" vertical="center"/>
    </xf>
    <xf numFmtId="181" fontId="7" fillId="0" borderId="0" xfId="14" applyNumberFormat="1" applyFont="1" applyAlignment="1">
      <alignment horizontal="center" vertical="center"/>
    </xf>
    <xf numFmtId="186" fontId="7" fillId="0" borderId="0" xfId="14" applyNumberFormat="1" applyFont="1" applyAlignment="1">
      <alignment horizontal="center" vertical="center"/>
    </xf>
    <xf numFmtId="0" fontId="7" fillId="0" borderId="2" xfId="12" applyFont="1" applyBorder="1" applyAlignment="1">
      <alignment vertical="center"/>
    </xf>
    <xf numFmtId="0" fontId="7" fillId="0" borderId="3" xfId="12" applyFont="1" applyBorder="1" applyAlignment="1">
      <alignment vertical="center"/>
    </xf>
    <xf numFmtId="0" fontId="7" fillId="0" borderId="4" xfId="12" applyFont="1" applyBorder="1" applyAlignment="1">
      <alignment vertical="center"/>
    </xf>
    <xf numFmtId="0" fontId="7" fillId="0" borderId="5" xfId="12" applyFont="1" applyBorder="1" applyAlignment="1">
      <alignment vertical="center"/>
    </xf>
    <xf numFmtId="0" fontId="8" fillId="0" borderId="0" xfId="12" applyFont="1" applyAlignment="1">
      <alignment horizontal="right" vertical="center"/>
    </xf>
    <xf numFmtId="0" fontId="8" fillId="0" borderId="0" xfId="12" applyFont="1" applyAlignment="1">
      <alignment horizontal="left" vertical="center"/>
    </xf>
    <xf numFmtId="0" fontId="9" fillId="0" borderId="0" xfId="12" applyFont="1" applyAlignment="1">
      <alignment horizontal="center" vertical="center"/>
    </xf>
    <xf numFmtId="0" fontId="7" fillId="0" borderId="0" xfId="12" applyFont="1" applyAlignment="1">
      <alignment horizontal="left" vertical="center" wrapText="1"/>
    </xf>
    <xf numFmtId="0" fontId="7" fillId="0" borderId="47" xfId="12" applyFont="1" applyBorder="1" applyAlignment="1">
      <alignment vertical="center"/>
    </xf>
    <xf numFmtId="188" fontId="7" fillId="0" borderId="0" xfId="12" applyNumberFormat="1" applyFont="1" applyAlignment="1">
      <alignment horizontal="center" vertical="center"/>
    </xf>
    <xf numFmtId="0" fontId="7" fillId="0" borderId="48" xfId="12" applyFont="1" applyBorder="1" applyAlignment="1">
      <alignment vertical="center"/>
    </xf>
    <xf numFmtId="0" fontId="7" fillId="0" borderId="49" xfId="12" applyFont="1" applyBorder="1" applyAlignment="1">
      <alignment vertical="center"/>
    </xf>
    <xf numFmtId="0" fontId="7" fillId="0" borderId="0" xfId="12" applyFont="1" applyAlignment="1">
      <alignment horizontal="left" vertical="center"/>
    </xf>
    <xf numFmtId="0" fontId="7" fillId="0" borderId="40" xfId="12" applyFont="1" applyBorder="1" applyAlignment="1">
      <alignment vertical="center" wrapText="1"/>
    </xf>
    <xf numFmtId="0" fontId="7" fillId="0" borderId="41" xfId="12" applyFont="1" applyBorder="1" applyAlignment="1">
      <alignment vertical="center" wrapText="1"/>
    </xf>
    <xf numFmtId="188" fontId="7" fillId="0" borderId="0" xfId="12" applyNumberFormat="1" applyFont="1" applyAlignment="1">
      <alignment horizontal="left" vertical="center"/>
    </xf>
    <xf numFmtId="0" fontId="7" fillId="0" borderId="15" xfId="12" applyFont="1" applyBorder="1" applyAlignment="1">
      <alignment vertical="center"/>
    </xf>
    <xf numFmtId="0" fontId="7" fillId="0" borderId="16" xfId="12" applyFont="1" applyBorder="1" applyAlignment="1">
      <alignment vertical="center"/>
    </xf>
    <xf numFmtId="0" fontId="21" fillId="0" borderId="0" xfId="0" applyFont="1" applyAlignment="1">
      <alignment horizontal="center" vertical="center" shrinkToFit="1"/>
    </xf>
    <xf numFmtId="0" fontId="7" fillId="0" borderId="0" xfId="12" applyFont="1" applyAlignment="1">
      <alignment horizontal="center" vertical="center"/>
    </xf>
    <xf numFmtId="0" fontId="8" fillId="0" borderId="0" xfId="12" applyFont="1" applyAlignment="1">
      <alignment horizontal="center" vertical="center"/>
    </xf>
    <xf numFmtId="0" fontId="7" fillId="0" borderId="15" xfId="12" applyFont="1" applyBorder="1" applyAlignment="1">
      <alignment vertical="center" shrinkToFit="1"/>
    </xf>
    <xf numFmtId="0" fontId="11" fillId="0" borderId="16" xfId="12" applyFont="1" applyBorder="1" applyAlignment="1">
      <alignment vertical="center" shrinkToFit="1"/>
    </xf>
    <xf numFmtId="0" fontId="7" fillId="0" borderId="16" xfId="12" applyFont="1" applyBorder="1" applyAlignment="1">
      <alignment vertical="center" shrinkToFit="1"/>
    </xf>
    <xf numFmtId="0" fontId="7" fillId="0" borderId="6" xfId="12" applyFont="1" applyBorder="1" applyAlignment="1">
      <alignment vertical="center"/>
    </xf>
    <xf numFmtId="0" fontId="7" fillId="0" borderId="7" xfId="12" applyFont="1" applyBorder="1" applyAlignment="1">
      <alignment vertical="center"/>
    </xf>
    <xf numFmtId="0" fontId="7" fillId="0" borderId="8" xfId="12" applyFont="1" applyBorder="1" applyAlignment="1">
      <alignment vertical="center"/>
    </xf>
    <xf numFmtId="0" fontId="7" fillId="0" borderId="40" xfId="12" applyFont="1" applyBorder="1" applyAlignment="1">
      <alignment vertical="center"/>
    </xf>
    <xf numFmtId="0" fontId="7" fillId="0" borderId="41" xfId="12" applyFont="1" applyBorder="1" applyAlignment="1">
      <alignment vertical="center"/>
    </xf>
    <xf numFmtId="0" fontId="10" fillId="0" borderId="0" xfId="12" applyFont="1" applyAlignment="1">
      <alignment horizontal="left" vertical="center" wrapText="1"/>
    </xf>
    <xf numFmtId="0" fontId="7" fillId="0" borderId="9" xfId="12" applyFont="1" applyBorder="1" applyAlignment="1">
      <alignment vertical="center"/>
    </xf>
    <xf numFmtId="0" fontId="7" fillId="0" borderId="50" xfId="12" applyFont="1" applyBorder="1" applyAlignment="1">
      <alignment vertical="center"/>
    </xf>
    <xf numFmtId="0" fontId="7" fillId="0" borderId="51" xfId="12" applyFont="1" applyBorder="1" applyAlignment="1">
      <alignment vertical="center" shrinkToFit="1"/>
    </xf>
    <xf numFmtId="0" fontId="7" fillId="0" borderId="42" xfId="12" applyFont="1" applyBorder="1" applyAlignment="1">
      <alignment vertical="center" shrinkToFit="1"/>
    </xf>
    <xf numFmtId="0" fontId="7" fillId="0" borderId="0" xfId="12" applyFont="1" applyAlignment="1">
      <alignment horizontal="distributed" vertical="center"/>
    </xf>
    <xf numFmtId="0" fontId="7" fillId="0" borderId="0" xfId="12" applyFont="1" applyAlignment="1">
      <alignment vertical="center" shrinkToFit="1"/>
    </xf>
    <xf numFmtId="0" fontId="10" fillId="0" borderId="0" xfId="12" applyFont="1" applyAlignment="1">
      <alignment horizontal="distributed" vertical="center" wrapText="1" shrinkToFit="1"/>
    </xf>
    <xf numFmtId="0" fontId="10" fillId="0" borderId="0" xfId="12" applyFont="1" applyAlignment="1">
      <alignment horizontal="distributed" vertical="center" shrinkToFit="1"/>
    </xf>
    <xf numFmtId="176" fontId="7" fillId="0" borderId="0" xfId="12" applyNumberFormat="1" applyFont="1" applyAlignment="1">
      <alignment horizontal="right" vertical="center" shrinkToFit="1"/>
    </xf>
    <xf numFmtId="0" fontId="12" fillId="0" borderId="0" xfId="12" applyFont="1" applyAlignment="1">
      <alignment horizontal="right" vertical="center"/>
    </xf>
    <xf numFmtId="0" fontId="7" fillId="0" borderId="5" xfId="12" applyFont="1" applyBorder="1"/>
    <xf numFmtId="0" fontId="7" fillId="0" borderId="0" xfId="12" applyFont="1"/>
    <xf numFmtId="0" fontId="7" fillId="0" borderId="1" xfId="12" applyFont="1" applyBorder="1" applyAlignment="1">
      <alignment vertical="center" wrapText="1"/>
    </xf>
    <xf numFmtId="0" fontId="7" fillId="0" borderId="0" xfId="12" applyFont="1" applyAlignment="1">
      <alignment vertical="center" wrapText="1"/>
    </xf>
    <xf numFmtId="0" fontId="7" fillId="0" borderId="52" xfId="12" applyFont="1" applyBorder="1" applyAlignment="1">
      <alignment vertical="center" wrapText="1"/>
    </xf>
    <xf numFmtId="0" fontId="7" fillId="0" borderId="53" xfId="12" applyFont="1" applyBorder="1" applyAlignment="1">
      <alignment vertical="center"/>
    </xf>
    <xf numFmtId="0" fontId="7" fillId="0" borderId="0" xfId="12" applyFont="1" applyAlignment="1">
      <alignment horizontal="center" vertical="center" wrapText="1"/>
    </xf>
    <xf numFmtId="0" fontId="10" fillId="0" borderId="15" xfId="12" applyFont="1" applyBorder="1" applyAlignment="1">
      <alignment vertical="center" wrapText="1"/>
    </xf>
    <xf numFmtId="0" fontId="10" fillId="0" borderId="16" xfId="12" applyFont="1" applyBorder="1" applyAlignment="1">
      <alignment vertical="center" wrapText="1"/>
    </xf>
    <xf numFmtId="0" fontId="10" fillId="0" borderId="42" xfId="12" applyFont="1" applyBorder="1" applyAlignment="1">
      <alignment vertical="center" wrapText="1"/>
    </xf>
    <xf numFmtId="0" fontId="10" fillId="0" borderId="41" xfId="12" applyFont="1" applyBorder="1" applyAlignment="1">
      <alignment vertical="center" wrapText="1"/>
    </xf>
    <xf numFmtId="0" fontId="7" fillId="0" borderId="0" xfId="12" applyFont="1" applyAlignment="1">
      <alignment horizontal="left" vertical="top"/>
    </xf>
    <xf numFmtId="0" fontId="20" fillId="0" borderId="10" xfId="0" applyFont="1" applyBorder="1" applyAlignment="1"/>
    <xf numFmtId="0" fontId="0" fillId="0" borderId="10" xfId="0" applyBorder="1">
      <alignmen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7" fillId="0" borderId="0" xfId="12" applyFont="1" applyAlignment="1">
      <alignment horizontal="left" vertical="center" wrapText="1" indent="1"/>
    </xf>
    <xf numFmtId="0" fontId="7" fillId="0" borderId="3" xfId="12" applyFont="1" applyBorder="1" applyAlignment="1">
      <alignment horizontal="left" vertical="center" wrapText="1" indent="1"/>
    </xf>
    <xf numFmtId="0" fontId="7" fillId="0" borderId="4" xfId="12" applyFont="1" applyBorder="1" applyAlignment="1">
      <alignment horizontal="left" vertical="center" wrapText="1" indent="1"/>
    </xf>
    <xf numFmtId="0" fontId="7" fillId="0" borderId="1" xfId="12" applyFont="1" applyBorder="1" applyAlignment="1">
      <alignment horizontal="left" vertical="center" wrapText="1" indent="1"/>
    </xf>
    <xf numFmtId="0" fontId="7" fillId="0" borderId="1" xfId="12" applyFont="1" applyBorder="1"/>
    <xf numFmtId="0" fontId="7" fillId="0" borderId="48" xfId="12" applyFont="1" applyBorder="1" applyAlignment="1">
      <alignment vertical="center" wrapText="1"/>
    </xf>
    <xf numFmtId="0" fontId="7" fillId="0" borderId="49" xfId="12" applyFont="1" applyBorder="1" applyAlignment="1">
      <alignment vertical="center" wrapText="1"/>
    </xf>
    <xf numFmtId="0" fontId="7" fillId="0" borderId="54" xfId="12" applyFont="1" applyBorder="1" applyAlignment="1">
      <alignment vertical="center" wrapText="1"/>
    </xf>
    <xf numFmtId="0" fontId="7" fillId="0" borderId="55" xfId="12" applyFont="1" applyBorder="1" applyAlignment="1">
      <alignment vertical="center" wrapText="1"/>
    </xf>
    <xf numFmtId="0" fontId="11" fillId="0" borderId="0" xfId="12" applyFont="1" applyAlignment="1">
      <alignment vertical="center"/>
    </xf>
    <xf numFmtId="0" fontId="10" fillId="0" borderId="0" xfId="12" applyFont="1" applyAlignment="1">
      <alignment horizontal="right" vertical="center"/>
    </xf>
    <xf numFmtId="0" fontId="11" fillId="0" borderId="0" xfId="12" applyFont="1" applyAlignment="1">
      <alignment horizontal="center" vertical="center"/>
    </xf>
    <xf numFmtId="9" fontId="11" fillId="0" borderId="0" xfId="12" applyNumberFormat="1" applyFont="1" applyAlignment="1">
      <alignment vertical="center"/>
    </xf>
    <xf numFmtId="9" fontId="11" fillId="0" borderId="0" xfId="12" applyNumberFormat="1" applyFont="1" applyAlignment="1">
      <alignment horizontal="center" vertical="center"/>
    </xf>
    <xf numFmtId="0" fontId="5" fillId="0" borderId="0" xfId="12" applyAlignment="1">
      <alignment horizontal="center" vertical="center"/>
    </xf>
    <xf numFmtId="0" fontId="11" fillId="0" borderId="1" xfId="12" applyFont="1" applyBorder="1" applyAlignment="1">
      <alignment vertical="center"/>
    </xf>
    <xf numFmtId="0" fontId="0" fillId="0" borderId="0" xfId="0" applyAlignment="1">
      <alignment horizontal="center" vertical="center"/>
    </xf>
    <xf numFmtId="0" fontId="16" fillId="0" borderId="0" xfId="0" applyFont="1" applyAlignment="1">
      <alignment horizontal="right" vertical="center"/>
    </xf>
    <xf numFmtId="0" fontId="12" fillId="0" borderId="3" xfId="12" applyFont="1" applyBorder="1" applyAlignment="1">
      <alignment horizontal="right" vertical="center"/>
    </xf>
    <xf numFmtId="0" fontId="7" fillId="0" borderId="0" xfId="12" applyFont="1" applyAlignment="1">
      <alignment horizontal="right"/>
    </xf>
    <xf numFmtId="38" fontId="7" fillId="0" borderId="0" xfId="12" applyNumberFormat="1" applyFont="1" applyAlignment="1">
      <alignment horizontal="center" vertical="center"/>
    </xf>
    <xf numFmtId="0" fontId="14" fillId="0" borderId="0" xfId="12" applyFont="1" applyAlignment="1">
      <alignment horizontal="center" vertical="center" wrapText="1"/>
    </xf>
    <xf numFmtId="0" fontId="10" fillId="0" borderId="0" xfId="12" applyFont="1" applyAlignment="1">
      <alignment horizontal="right"/>
    </xf>
    <xf numFmtId="0" fontId="7" fillId="0" borderId="10" xfId="12" applyFont="1" applyBorder="1" applyAlignment="1">
      <alignment horizontal="center" vertical="center"/>
    </xf>
    <xf numFmtId="186" fontId="7" fillId="2" borderId="12" xfId="14" applyNumberFormat="1" applyFont="1" applyFill="1" applyBorder="1" applyAlignment="1" applyProtection="1">
      <alignment vertical="center"/>
      <protection locked="0"/>
    </xf>
    <xf numFmtId="186" fontId="7" fillId="2" borderId="32" xfId="14" applyNumberFormat="1" applyFont="1" applyFill="1" applyBorder="1" applyAlignment="1" applyProtection="1">
      <alignment vertical="center"/>
      <protection locked="0"/>
    </xf>
    <xf numFmtId="186" fontId="7" fillId="2" borderId="14" xfId="14" applyNumberFormat="1" applyFont="1" applyFill="1" applyBorder="1" applyAlignment="1" applyProtection="1">
      <alignment vertical="center"/>
      <protection locked="0"/>
    </xf>
    <xf numFmtId="187" fontId="7" fillId="2" borderId="56" xfId="14" applyNumberFormat="1" applyFont="1" applyFill="1" applyBorder="1" applyAlignment="1" applyProtection="1">
      <alignment vertical="center"/>
      <protection locked="0"/>
    </xf>
    <xf numFmtId="186" fontId="7" fillId="2" borderId="12" xfId="14" applyNumberFormat="1" applyFont="1" applyFill="1" applyBorder="1" applyAlignment="1" applyProtection="1">
      <alignment horizontal="right" vertical="center"/>
      <protection locked="0"/>
    </xf>
    <xf numFmtId="0" fontId="8" fillId="2" borderId="12" xfId="14" applyFont="1" applyFill="1" applyBorder="1" applyAlignment="1" applyProtection="1">
      <alignment horizontal="center" vertical="center"/>
      <protection locked="0"/>
    </xf>
    <xf numFmtId="0" fontId="7" fillId="2" borderId="13" xfId="14" applyFont="1" applyFill="1" applyBorder="1" applyAlignment="1" applyProtection="1">
      <alignment horizontal="distributed" vertical="center"/>
      <protection locked="0"/>
    </xf>
    <xf numFmtId="186" fontId="7" fillId="2" borderId="25" xfId="14" applyNumberFormat="1" applyFont="1" applyFill="1" applyBorder="1" applyAlignment="1" applyProtection="1">
      <alignment vertical="center"/>
      <protection locked="0"/>
    </xf>
    <xf numFmtId="186" fontId="7" fillId="2" borderId="24" xfId="14" applyNumberFormat="1" applyFont="1" applyFill="1" applyBorder="1" applyAlignment="1" applyProtection="1">
      <alignment vertical="center"/>
      <protection locked="0"/>
    </xf>
    <xf numFmtId="184" fontId="7" fillId="2" borderId="57" xfId="14" applyNumberFormat="1" applyFont="1" applyFill="1" applyBorder="1" applyAlignment="1" applyProtection="1">
      <alignment vertical="center"/>
      <protection locked="0"/>
    </xf>
    <xf numFmtId="0" fontId="7" fillId="2" borderId="12" xfId="14" applyFont="1" applyFill="1" applyBorder="1" applyAlignment="1" applyProtection="1">
      <alignment horizontal="center" vertical="center"/>
      <protection locked="0"/>
    </xf>
    <xf numFmtId="0" fontId="7" fillId="0" borderId="44" xfId="12" applyFont="1" applyBorder="1" applyAlignment="1">
      <alignment vertical="center"/>
    </xf>
    <xf numFmtId="0" fontId="7" fillId="0" borderId="58" xfId="12" applyFont="1" applyBorder="1" applyAlignment="1">
      <alignment vertical="center"/>
    </xf>
    <xf numFmtId="0" fontId="7" fillId="0" borderId="16" xfId="12" applyFont="1" applyBorder="1" applyAlignment="1">
      <alignment vertical="center" wrapText="1"/>
    </xf>
    <xf numFmtId="0" fontId="7" fillId="0" borderId="59" xfId="12" applyFont="1" applyBorder="1" applyAlignment="1">
      <alignment vertical="center"/>
    </xf>
    <xf numFmtId="0" fontId="7" fillId="0" borderId="54" xfId="12" applyFont="1" applyBorder="1" applyAlignment="1">
      <alignment vertical="center"/>
    </xf>
    <xf numFmtId="0" fontId="7" fillId="0" borderId="55" xfId="12" applyFont="1" applyBorder="1" applyAlignment="1">
      <alignment vertical="center"/>
    </xf>
    <xf numFmtId="0" fontId="7" fillId="0" borderId="42" xfId="12" applyFont="1" applyBorder="1" applyAlignment="1">
      <alignment vertical="center"/>
    </xf>
    <xf numFmtId="0" fontId="7" fillId="0" borderId="41" xfId="12" applyFont="1" applyBorder="1" applyAlignment="1">
      <alignment vertical="center" shrinkToFit="1"/>
    </xf>
    <xf numFmtId="49" fontId="17" fillId="0" borderId="0" xfId="12" applyNumberFormat="1" applyFont="1" applyAlignment="1">
      <alignment horizontal="center" vertical="center" wrapText="1"/>
    </xf>
    <xf numFmtId="0" fontId="11" fillId="0" borderId="5" xfId="12" applyFont="1" applyBorder="1"/>
    <xf numFmtId="0" fontId="11" fillId="0" borderId="0" xfId="12" applyFont="1"/>
    <xf numFmtId="0" fontId="7" fillId="0" borderId="0" xfId="12" applyFont="1" applyAlignment="1">
      <alignment vertical="top" wrapText="1"/>
    </xf>
    <xf numFmtId="0" fontId="7" fillId="0" borderId="1" xfId="12" applyFont="1" applyBorder="1" applyAlignment="1">
      <alignment vertical="top" wrapText="1"/>
    </xf>
    <xf numFmtId="0" fontId="7" fillId="0" borderId="3" xfId="12" applyFont="1" applyBorder="1" applyAlignment="1">
      <alignment horizontal="center" vertical="center"/>
    </xf>
    <xf numFmtId="0" fontId="7" fillId="0" borderId="0" xfId="12" applyFont="1" applyAlignment="1">
      <alignment horizontal="left" vertical="top" wrapText="1"/>
    </xf>
    <xf numFmtId="0" fontId="7" fillId="2" borderId="16" xfId="14" applyFont="1" applyFill="1" applyBorder="1" applyAlignment="1" applyProtection="1">
      <alignment horizontal="center" vertical="center"/>
      <protection locked="0"/>
    </xf>
    <xf numFmtId="0" fontId="7" fillId="2" borderId="60" xfId="14" applyFont="1" applyFill="1" applyBorder="1" applyAlignment="1" applyProtection="1">
      <alignment horizontal="center" vertical="center" shrinkToFit="1"/>
      <protection locked="0"/>
    </xf>
    <xf numFmtId="0" fontId="7" fillId="2" borderId="61" xfId="14" applyFont="1" applyFill="1" applyBorder="1" applyAlignment="1" applyProtection="1">
      <alignment horizontal="center" vertical="center" shrinkToFit="1"/>
      <protection locked="0"/>
    </xf>
    <xf numFmtId="0" fontId="7" fillId="2" borderId="16" xfId="14" applyFont="1" applyFill="1" applyBorder="1" applyAlignment="1" applyProtection="1">
      <alignment horizontal="center" vertical="center" shrinkToFit="1"/>
      <protection locked="0"/>
    </xf>
    <xf numFmtId="0" fontId="7" fillId="2" borderId="31" xfId="14" applyFont="1" applyFill="1" applyBorder="1" applyAlignment="1" applyProtection="1">
      <alignment horizontal="center" vertical="center"/>
      <protection locked="0"/>
    </xf>
    <xf numFmtId="186" fontId="7" fillId="0" borderId="12" xfId="14" applyNumberFormat="1" applyFont="1" applyBorder="1" applyAlignment="1">
      <alignment horizontal="right" vertical="center"/>
    </xf>
    <xf numFmtId="184" fontId="7" fillId="0" borderId="57" xfId="14" applyNumberFormat="1" applyFont="1" applyBorder="1" applyAlignment="1">
      <alignment vertical="center"/>
    </xf>
    <xf numFmtId="186" fontId="7" fillId="0" borderId="14" xfId="14" applyNumberFormat="1" applyFont="1" applyBorder="1" applyAlignment="1">
      <alignment vertical="center"/>
    </xf>
    <xf numFmtId="186" fontId="7" fillId="0" borderId="24" xfId="14" applyNumberFormat="1" applyFont="1" applyBorder="1" applyAlignment="1">
      <alignment vertical="center"/>
    </xf>
    <xf numFmtId="183" fontId="7" fillId="0" borderId="62" xfId="14" applyNumberFormat="1" applyFont="1" applyBorder="1" applyAlignment="1">
      <alignment vertical="center"/>
    </xf>
    <xf numFmtId="186" fontId="7" fillId="0" borderId="63" xfId="14" applyNumberFormat="1" applyFont="1" applyBorder="1" applyAlignment="1">
      <alignment vertical="center"/>
    </xf>
    <xf numFmtId="186" fontId="7" fillId="0" borderId="64" xfId="14" applyNumberFormat="1" applyFont="1" applyBorder="1" applyAlignment="1">
      <alignment vertical="center"/>
    </xf>
    <xf numFmtId="183" fontId="7" fillId="0" borderId="65" xfId="14" applyNumberFormat="1" applyFont="1" applyBorder="1" applyAlignment="1">
      <alignment vertical="center"/>
    </xf>
    <xf numFmtId="186" fontId="7" fillId="0" borderId="66" xfId="14" applyNumberFormat="1" applyFont="1" applyBorder="1" applyAlignment="1">
      <alignment vertical="center"/>
    </xf>
    <xf numFmtId="186" fontId="7" fillId="0" borderId="12" xfId="14" applyNumberFormat="1" applyFont="1" applyBorder="1" applyAlignment="1">
      <alignment vertical="center"/>
    </xf>
    <xf numFmtId="183" fontId="7" fillId="0" borderId="57" xfId="14" applyNumberFormat="1" applyFont="1" applyBorder="1" applyAlignment="1">
      <alignment vertical="center"/>
    </xf>
    <xf numFmtId="186" fontId="7" fillId="0" borderId="67" xfId="14" applyNumberFormat="1" applyFont="1" applyBorder="1" applyAlignment="1">
      <alignment vertical="center"/>
    </xf>
    <xf numFmtId="186" fontId="7" fillId="0" borderId="68" xfId="14" applyNumberFormat="1" applyFont="1" applyBorder="1" applyAlignment="1">
      <alignment vertical="center"/>
    </xf>
    <xf numFmtId="186" fontId="7" fillId="0" borderId="69" xfId="14" applyNumberFormat="1" applyFont="1" applyBorder="1" applyAlignment="1">
      <alignment vertical="center"/>
    </xf>
    <xf numFmtId="0" fontId="7" fillId="2" borderId="15" xfId="14" applyFont="1" applyFill="1" applyBorder="1" applyAlignment="1" applyProtection="1">
      <alignment horizontal="center" vertical="center"/>
      <protection locked="0"/>
    </xf>
    <xf numFmtId="0" fontId="7" fillId="2" borderId="21" xfId="14" applyFont="1" applyFill="1" applyBorder="1" applyAlignment="1" applyProtection="1">
      <alignment horizontal="center" vertical="center"/>
      <protection locked="0"/>
    </xf>
    <xf numFmtId="176" fontId="7" fillId="0" borderId="0" xfId="12" applyNumberFormat="1" applyFont="1" applyAlignment="1">
      <alignment horizontal="left" vertical="center"/>
    </xf>
    <xf numFmtId="0" fontId="14" fillId="0" borderId="0" xfId="12" applyFont="1" applyAlignment="1">
      <alignment horizontal="left" vertical="center"/>
    </xf>
    <xf numFmtId="0" fontId="8" fillId="0" borderId="3" xfId="16" applyBorder="1">
      <alignment vertical="center"/>
    </xf>
    <xf numFmtId="0" fontId="25" fillId="0" borderId="0" xfId="12" applyFont="1" applyAlignment="1">
      <alignment vertical="center"/>
    </xf>
    <xf numFmtId="0" fontId="7" fillId="0" borderId="59" xfId="12" applyFont="1" applyBorder="1" applyAlignment="1">
      <alignment horizontal="center" vertical="center"/>
    </xf>
    <xf numFmtId="0" fontId="1" fillId="0" borderId="59" xfId="0" applyFont="1" applyBorder="1" applyAlignment="1">
      <alignment horizontal="center" vertical="center"/>
    </xf>
    <xf numFmtId="0" fontId="5" fillId="0" borderId="59" xfId="12" applyBorder="1" applyAlignment="1">
      <alignment horizontal="center" vertical="center"/>
    </xf>
    <xf numFmtId="0" fontId="26" fillId="0" borderId="0" xfId="0" applyFont="1" applyAlignment="1">
      <alignment horizontal="left" vertical="center"/>
    </xf>
    <xf numFmtId="0" fontId="26" fillId="0" borderId="0" xfId="0" applyFont="1">
      <alignment vertical="center"/>
    </xf>
    <xf numFmtId="0" fontId="26" fillId="0" borderId="0" xfId="0" applyFont="1" applyAlignment="1">
      <alignment horizontal="center" vertical="center"/>
    </xf>
    <xf numFmtId="0" fontId="26" fillId="0" borderId="5"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29" fillId="3" borderId="12" xfId="0" applyFont="1" applyFill="1" applyBorder="1" applyAlignment="1" applyProtection="1">
      <alignment horizontal="center" vertical="center"/>
      <protection locked="0"/>
    </xf>
    <xf numFmtId="0" fontId="28" fillId="3" borderId="70" xfId="0" applyFont="1" applyFill="1" applyBorder="1" applyAlignment="1">
      <alignment horizontal="center" vertical="center"/>
    </xf>
    <xf numFmtId="0" fontId="28" fillId="0" borderId="0" xfId="0" applyFont="1" applyAlignment="1">
      <alignment horizontal="left" vertical="center"/>
    </xf>
    <xf numFmtId="0" fontId="29" fillId="0" borderId="13" xfId="0" applyFont="1" applyBorder="1" applyAlignment="1">
      <alignment horizontal="left" vertical="center"/>
    </xf>
    <xf numFmtId="0" fontId="27" fillId="0" borderId="0" xfId="0" applyFont="1" applyAlignment="1">
      <alignment horizontal="center" vertical="center"/>
    </xf>
    <xf numFmtId="0" fontId="29" fillId="0" borderId="0" xfId="0" applyFont="1" applyAlignment="1">
      <alignment horizontal="left" vertical="center"/>
    </xf>
    <xf numFmtId="0" fontId="16" fillId="0" borderId="0" xfId="0" applyFont="1">
      <alignment vertical="center"/>
    </xf>
    <xf numFmtId="0" fontId="29" fillId="4" borderId="30" xfId="0" applyFont="1" applyFill="1" applyBorder="1" applyAlignment="1">
      <alignment horizontal="left" vertical="center"/>
    </xf>
    <xf numFmtId="0" fontId="0" fillId="4" borderId="71" xfId="0" applyFill="1" applyBorder="1">
      <alignment vertical="center"/>
    </xf>
    <xf numFmtId="0" fontId="29" fillId="4" borderId="71" xfId="0" applyFont="1" applyFill="1" applyBorder="1" applyAlignment="1">
      <alignment horizontal="left" vertical="center"/>
    </xf>
    <xf numFmtId="0" fontId="29" fillId="4" borderId="8" xfId="0" applyFont="1" applyFill="1" applyBorder="1" applyAlignment="1">
      <alignment horizontal="left" vertical="center"/>
    </xf>
    <xf numFmtId="0" fontId="29" fillId="4" borderId="15" xfId="0" applyFont="1" applyFill="1" applyBorder="1" applyAlignment="1">
      <alignment horizontal="left" vertical="center"/>
    </xf>
    <xf numFmtId="0" fontId="29" fillId="4" borderId="13" xfId="0" applyFont="1" applyFill="1" applyBorder="1">
      <alignment vertical="center"/>
    </xf>
    <xf numFmtId="0" fontId="29" fillId="4" borderId="13" xfId="0" applyFont="1" applyFill="1" applyBorder="1" applyAlignment="1">
      <alignment horizontal="left" vertical="center"/>
    </xf>
    <xf numFmtId="0" fontId="29" fillId="4" borderId="16" xfId="0" applyFont="1" applyFill="1" applyBorder="1" applyAlignment="1">
      <alignment horizontal="left" vertical="center"/>
    </xf>
    <xf numFmtId="0" fontId="33" fillId="5" borderId="15" xfId="0" applyFont="1" applyFill="1" applyBorder="1" applyAlignment="1">
      <alignment vertical="center" wrapText="1"/>
    </xf>
    <xf numFmtId="0" fontId="0" fillId="5" borderId="13" xfId="0" applyFill="1" applyBorder="1">
      <alignment vertical="center"/>
    </xf>
    <xf numFmtId="0" fontId="29" fillId="4" borderId="15" xfId="0" applyFont="1" applyFill="1" applyBorder="1" applyAlignment="1">
      <alignment horizontal="center" vertical="center"/>
    </xf>
    <xf numFmtId="0" fontId="29" fillId="4" borderId="16" xfId="0" applyFont="1" applyFill="1" applyBorder="1" applyAlignment="1">
      <alignment horizontal="center" vertical="center"/>
    </xf>
    <xf numFmtId="0" fontId="7" fillId="0" borderId="2" xfId="12" applyFont="1" applyBorder="1" applyAlignment="1">
      <alignment vertical="center" wrapText="1"/>
    </xf>
    <xf numFmtId="0" fontId="11" fillId="0" borderId="4" xfId="12" applyFont="1" applyBorder="1"/>
    <xf numFmtId="0" fontId="10" fillId="0" borderId="59" xfId="12" applyFont="1" applyBorder="1" applyAlignment="1">
      <alignment vertical="center" textRotation="255" wrapText="1"/>
    </xf>
    <xf numFmtId="0" fontId="10" fillId="0" borderId="0" xfId="12" applyFont="1" applyAlignment="1">
      <alignment vertical="center" textRotation="255" wrapText="1"/>
    </xf>
    <xf numFmtId="0" fontId="10" fillId="0" borderId="1" xfId="12" applyFont="1" applyBorder="1" applyAlignment="1">
      <alignment vertical="center" textRotation="255" wrapText="1"/>
    </xf>
    <xf numFmtId="0" fontId="10" fillId="0" borderId="54" xfId="12" applyFont="1" applyBorder="1" applyAlignment="1">
      <alignment vertical="center" textRotation="255" wrapText="1"/>
    </xf>
    <xf numFmtId="0" fontId="10" fillId="0" borderId="47" xfId="12" applyFont="1" applyBorder="1" applyAlignment="1">
      <alignment vertical="center" textRotation="255" wrapText="1"/>
    </xf>
    <xf numFmtId="0" fontId="10" fillId="0" borderId="55" xfId="12" applyFont="1" applyBorder="1" applyAlignment="1">
      <alignment vertical="center" textRotation="255" wrapText="1"/>
    </xf>
    <xf numFmtId="0" fontId="10" fillId="0" borderId="9" xfId="12" applyFont="1" applyBorder="1" applyAlignment="1">
      <alignment vertical="center" wrapText="1"/>
    </xf>
    <xf numFmtId="0" fontId="10" fillId="0" borderId="50" xfId="12" applyFont="1" applyBorder="1" applyAlignment="1">
      <alignment vertical="center" wrapText="1"/>
    </xf>
    <xf numFmtId="0" fontId="10" fillId="0" borderId="40" xfId="12" applyFont="1" applyBorder="1" applyAlignment="1">
      <alignment vertical="center" wrapText="1"/>
    </xf>
    <xf numFmtId="0" fontId="26" fillId="0" borderId="70" xfId="0" applyFont="1" applyBorder="1" applyAlignment="1">
      <alignment horizontal="center" vertical="center"/>
    </xf>
    <xf numFmtId="0" fontId="31" fillId="0" borderId="0" xfId="0" applyFont="1" applyAlignment="1">
      <alignment horizontal="left" vertical="center" shrinkToFit="1"/>
    </xf>
    <xf numFmtId="0" fontId="31" fillId="0" borderId="0" xfId="0" applyFont="1" applyAlignment="1">
      <alignment horizontal="center" vertical="center" shrinkToFit="1"/>
    </xf>
    <xf numFmtId="0" fontId="32" fillId="0" borderId="0" xfId="0" applyFont="1" applyAlignment="1">
      <alignment horizontal="left" vertical="center" shrinkToFit="1"/>
    </xf>
    <xf numFmtId="0" fontId="32" fillId="4" borderId="7" xfId="0" applyFont="1" applyFill="1" applyBorder="1">
      <alignment vertical="center"/>
    </xf>
    <xf numFmtId="189" fontId="31" fillId="4" borderId="7" xfId="0" applyNumberFormat="1" applyFont="1" applyFill="1" applyBorder="1">
      <alignment vertical="center"/>
    </xf>
    <xf numFmtId="0" fontId="37" fillId="0" borderId="70" xfId="0" applyFont="1" applyBorder="1" applyAlignment="1">
      <alignment horizontal="center" vertical="center"/>
    </xf>
    <xf numFmtId="0" fontId="32" fillId="4" borderId="15" xfId="0" applyFont="1" applyFill="1" applyBorder="1">
      <alignment vertical="center"/>
    </xf>
    <xf numFmtId="0" fontId="32" fillId="4" borderId="13" xfId="0" applyFont="1" applyFill="1" applyBorder="1">
      <alignment vertical="center"/>
    </xf>
    <xf numFmtId="189" fontId="31" fillId="4" borderId="13" xfId="0" applyNumberFormat="1" applyFont="1" applyFill="1" applyBorder="1">
      <alignment vertical="center"/>
    </xf>
    <xf numFmtId="0" fontId="31" fillId="0" borderId="0" xfId="0" applyFont="1">
      <alignment vertical="center"/>
    </xf>
    <xf numFmtId="0" fontId="31" fillId="4" borderId="7" xfId="0" applyFont="1" applyFill="1" applyBorder="1">
      <alignment vertical="center"/>
    </xf>
    <xf numFmtId="189" fontId="31" fillId="4" borderId="8" xfId="0" applyNumberFormat="1" applyFont="1" applyFill="1" applyBorder="1">
      <alignment vertical="center"/>
    </xf>
    <xf numFmtId="0" fontId="29" fillId="4" borderId="3" xfId="0" applyFont="1" applyFill="1" applyBorder="1">
      <alignment vertical="center"/>
    </xf>
    <xf numFmtId="0" fontId="31" fillId="4" borderId="13" xfId="0" applyFont="1" applyFill="1" applyBorder="1">
      <alignment vertical="center"/>
    </xf>
    <xf numFmtId="189" fontId="31" fillId="4" borderId="16" xfId="0" applyNumberFormat="1" applyFont="1" applyFill="1" applyBorder="1">
      <alignment vertical="center"/>
    </xf>
    <xf numFmtId="0" fontId="32" fillId="4" borderId="15" xfId="0" applyFont="1" applyFill="1" applyBorder="1" applyAlignment="1">
      <alignment horizontal="left" vertical="center"/>
    </xf>
    <xf numFmtId="0" fontId="32" fillId="4" borderId="13" xfId="0" applyFont="1" applyFill="1" applyBorder="1" applyAlignment="1">
      <alignment horizontal="left" vertical="center"/>
    </xf>
    <xf numFmtId="0" fontId="32" fillId="4" borderId="16" xfId="0" applyFont="1" applyFill="1" applyBorder="1" applyAlignment="1">
      <alignment horizontal="left" vertical="center"/>
    </xf>
    <xf numFmtId="0" fontId="29" fillId="4" borderId="7" xfId="0" applyFont="1" applyFill="1" applyBorder="1">
      <alignment vertical="center"/>
    </xf>
    <xf numFmtId="0" fontId="32" fillId="4" borderId="6" xfId="0" applyFont="1" applyFill="1" applyBorder="1">
      <alignment vertical="center"/>
    </xf>
    <xf numFmtId="0" fontId="31" fillId="0" borderId="70" xfId="0" applyFont="1" applyBorder="1" applyAlignment="1">
      <alignment horizontal="left" vertical="center"/>
    </xf>
    <xf numFmtId="0" fontId="41" fillId="0" borderId="70" xfId="0" applyFont="1" applyBorder="1" applyAlignment="1">
      <alignment vertical="center" wrapText="1"/>
    </xf>
    <xf numFmtId="0" fontId="31" fillId="4" borderId="6" xfId="0" applyFont="1" applyFill="1" applyBorder="1" applyAlignment="1">
      <alignment horizontal="left" vertical="center"/>
    </xf>
    <xf numFmtId="0" fontId="31" fillId="4" borderId="7" xfId="0" applyFont="1" applyFill="1" applyBorder="1" applyAlignment="1">
      <alignment horizontal="left" vertical="center"/>
    </xf>
    <xf numFmtId="0" fontId="31" fillId="4" borderId="8" xfId="0" applyFont="1" applyFill="1" applyBorder="1" applyAlignment="1">
      <alignment horizontal="left" vertical="center"/>
    </xf>
    <xf numFmtId="0" fontId="42" fillId="0" borderId="0" xfId="0" applyFont="1" applyAlignment="1">
      <alignment vertical="center" wrapText="1"/>
    </xf>
    <xf numFmtId="0" fontId="0" fillId="5" borderId="7" xfId="0" applyFill="1" applyBorder="1">
      <alignment vertical="center"/>
    </xf>
    <xf numFmtId="0" fontId="32" fillId="4" borderId="16" xfId="0" applyFont="1" applyFill="1" applyBorder="1">
      <alignment vertical="center"/>
    </xf>
    <xf numFmtId="0" fontId="30" fillId="4" borderId="5" xfId="0" applyFont="1" applyFill="1" applyBorder="1">
      <alignment vertical="center"/>
    </xf>
    <xf numFmtId="0" fontId="30" fillId="4" borderId="0" xfId="0" applyFont="1" applyFill="1">
      <alignment vertical="center"/>
    </xf>
    <xf numFmtId="0" fontId="30" fillId="4" borderId="72" xfId="0" applyFont="1" applyFill="1" applyBorder="1">
      <alignment vertical="center"/>
    </xf>
    <xf numFmtId="0" fontId="48" fillId="0" borderId="0" xfId="0" applyFont="1">
      <alignment vertical="center"/>
    </xf>
    <xf numFmtId="0" fontId="48" fillId="0" borderId="0" xfId="0" applyFont="1" applyAlignment="1">
      <alignment horizontal="right" vertical="center"/>
    </xf>
    <xf numFmtId="0" fontId="54" fillId="0" borderId="0" xfId="0" applyFont="1" applyAlignment="1">
      <alignment horizontal="center" vertical="center"/>
    </xf>
    <xf numFmtId="0" fontId="51" fillId="0" borderId="0" xfId="0" applyFont="1" applyAlignment="1">
      <alignment horizontal="center" vertical="center"/>
    </xf>
    <xf numFmtId="0" fontId="48" fillId="0" borderId="5" xfId="0" applyFont="1" applyBorder="1">
      <alignment vertical="center"/>
    </xf>
    <xf numFmtId="0" fontId="48" fillId="0" borderId="1" xfId="0" applyFont="1" applyBorder="1">
      <alignment vertical="center"/>
    </xf>
    <xf numFmtId="0" fontId="48" fillId="0" borderId="6" xfId="0" applyFont="1" applyBorder="1">
      <alignment vertical="center"/>
    </xf>
    <xf numFmtId="0" fontId="48" fillId="0" borderId="7" xfId="0" applyFont="1" applyBorder="1">
      <alignment vertical="center"/>
    </xf>
    <xf numFmtId="0" fontId="48" fillId="0" borderId="8" xfId="0" applyFont="1" applyBorder="1">
      <alignment vertical="center"/>
    </xf>
    <xf numFmtId="0" fontId="52" fillId="0" borderId="1" xfId="0" applyFont="1" applyBorder="1">
      <alignment vertical="center"/>
    </xf>
    <xf numFmtId="0" fontId="52" fillId="0" borderId="0" xfId="0" applyFont="1">
      <alignment vertical="center"/>
    </xf>
    <xf numFmtId="0" fontId="65" fillId="0" borderId="0" xfId="0" applyFont="1" applyAlignment="1">
      <alignment horizontal="center" vertical="center"/>
    </xf>
    <xf numFmtId="0" fontId="66" fillId="0" borderId="0" xfId="0" applyFont="1" applyAlignment="1">
      <alignment horizontal="center" vertical="center"/>
    </xf>
    <xf numFmtId="0" fontId="67" fillId="0" borderId="0" xfId="0" applyFont="1" applyAlignment="1">
      <alignment horizontal="center"/>
    </xf>
    <xf numFmtId="0" fontId="50" fillId="0" borderId="0" xfId="0" applyFont="1">
      <alignment vertical="center"/>
    </xf>
    <xf numFmtId="0" fontId="31" fillId="4" borderId="79" xfId="0" applyFont="1" applyFill="1" applyBorder="1" applyAlignment="1">
      <alignment horizontal="left" vertical="center"/>
    </xf>
    <xf numFmtId="0" fontId="31" fillId="4" borderId="70" xfId="0" applyFont="1" applyFill="1" applyBorder="1" applyAlignment="1">
      <alignment horizontal="left" vertical="center"/>
    </xf>
    <xf numFmtId="0" fontId="31" fillId="4" borderId="80" xfId="0" applyFont="1" applyFill="1" applyBorder="1" applyAlignment="1">
      <alignment horizontal="left" vertical="center"/>
    </xf>
    <xf numFmtId="0" fontId="32" fillId="4" borderId="79" xfId="0" applyFont="1" applyFill="1" applyBorder="1" applyAlignment="1">
      <alignment horizontal="left" vertical="center"/>
    </xf>
    <xf numFmtId="0" fontId="32" fillId="4" borderId="70" xfId="0" applyFont="1" applyFill="1" applyBorder="1" applyAlignment="1">
      <alignment horizontal="left" vertical="center"/>
    </xf>
    <xf numFmtId="0" fontId="32" fillId="4" borderId="80" xfId="0" applyFont="1" applyFill="1" applyBorder="1" applyAlignment="1">
      <alignment horizontal="left" vertical="center"/>
    </xf>
    <xf numFmtId="0" fontId="81" fillId="0" borderId="0" xfId="12" applyFont="1" applyAlignment="1">
      <alignment horizontal="right" vertical="center"/>
    </xf>
    <xf numFmtId="0" fontId="55" fillId="0" borderId="0" xfId="0" applyFont="1">
      <alignment vertical="center"/>
    </xf>
    <xf numFmtId="0" fontId="65" fillId="0" borderId="0" xfId="0" applyFont="1">
      <alignment vertical="center"/>
    </xf>
    <xf numFmtId="0" fontId="48" fillId="0" borderId="0" xfId="0" quotePrefix="1" applyFont="1">
      <alignment vertical="center"/>
    </xf>
    <xf numFmtId="0" fontId="5" fillId="2" borderId="12" xfId="17" applyFill="1" applyBorder="1"/>
    <xf numFmtId="0" fontId="5" fillId="0" borderId="12" xfId="17" applyBorder="1"/>
    <xf numFmtId="0" fontId="5" fillId="0" borderId="0" xfId="17"/>
    <xf numFmtId="0" fontId="84" fillId="0" borderId="0" xfId="0" applyFont="1" applyAlignment="1">
      <alignment horizontal="left" vertical="center"/>
    </xf>
    <xf numFmtId="0" fontId="38" fillId="14" borderId="192" xfId="0" applyFont="1" applyFill="1" applyBorder="1" applyAlignment="1" applyProtection="1">
      <alignment horizontal="center" vertical="center"/>
      <protection locked="0"/>
    </xf>
    <xf numFmtId="0" fontId="47" fillId="0" borderId="0" xfId="0" applyFont="1">
      <alignment vertical="center"/>
    </xf>
    <xf numFmtId="0" fontId="48" fillId="0" borderId="0" xfId="0" applyFont="1" applyAlignment="1">
      <alignment horizontal="center" vertical="center"/>
    </xf>
    <xf numFmtId="38" fontId="51" fillId="0" borderId="0" xfId="8" applyFont="1" applyBorder="1" applyAlignment="1">
      <alignment horizontal="right" vertical="center"/>
    </xf>
    <xf numFmtId="0" fontId="48" fillId="0" borderId="2" xfId="0" applyFont="1" applyBorder="1">
      <alignment vertical="center"/>
    </xf>
    <xf numFmtId="0" fontId="48" fillId="0" borderId="3" xfId="0" applyFont="1" applyBorder="1">
      <alignment vertical="center"/>
    </xf>
    <xf numFmtId="0" fontId="48" fillId="0" borderId="4" xfId="0" applyFont="1" applyBorder="1">
      <alignment vertical="center"/>
    </xf>
    <xf numFmtId="0" fontId="31" fillId="0" borderId="70" xfId="0" applyFont="1" applyBorder="1" applyAlignment="1">
      <alignment horizontal="center" vertical="center"/>
    </xf>
    <xf numFmtId="0" fontId="29" fillId="0" borderId="16" xfId="0" applyFont="1" applyBorder="1" applyAlignment="1">
      <alignment horizontal="left" vertical="center"/>
    </xf>
    <xf numFmtId="0" fontId="31" fillId="0" borderId="0" xfId="0" applyFont="1" applyAlignment="1">
      <alignment horizontal="center" vertical="center"/>
    </xf>
    <xf numFmtId="0" fontId="32" fillId="0" borderId="0" xfId="0" applyFont="1" applyAlignment="1">
      <alignment horizontal="left" vertical="center"/>
    </xf>
    <xf numFmtId="0" fontId="26" fillId="0" borderId="52" xfId="0" applyFont="1" applyBorder="1" applyAlignment="1">
      <alignment horizontal="left" vertical="center"/>
    </xf>
    <xf numFmtId="0" fontId="26" fillId="0" borderId="84" xfId="0" applyFont="1" applyBorder="1" applyAlignment="1">
      <alignment horizontal="left" vertical="center"/>
    </xf>
    <xf numFmtId="0" fontId="26" fillId="0" borderId="85" xfId="0" applyFont="1" applyBorder="1" applyAlignment="1">
      <alignment horizontal="left" vertical="center"/>
    </xf>
    <xf numFmtId="0" fontId="0" fillId="0" borderId="52" xfId="0" applyBorder="1">
      <alignment vertical="center"/>
    </xf>
    <xf numFmtId="0" fontId="0" fillId="0" borderId="84" xfId="0" applyBorder="1">
      <alignment vertical="center"/>
    </xf>
    <xf numFmtId="0" fontId="0" fillId="0" borderId="85" xfId="0" applyBorder="1">
      <alignment vertical="center"/>
    </xf>
    <xf numFmtId="0" fontId="0" fillId="0" borderId="100" xfId="0" applyBorder="1">
      <alignment vertical="center"/>
    </xf>
    <xf numFmtId="0" fontId="26" fillId="0" borderId="100" xfId="0" applyFont="1" applyBorder="1" applyAlignment="1">
      <alignment horizontal="left" vertical="center"/>
    </xf>
    <xf numFmtId="0" fontId="26" fillId="0" borderId="100" xfId="0" applyFont="1" applyBorder="1">
      <alignment vertical="center"/>
    </xf>
    <xf numFmtId="0" fontId="31" fillId="0" borderId="0" xfId="0" applyFont="1" applyAlignment="1">
      <alignment vertical="center" wrapText="1"/>
    </xf>
    <xf numFmtId="0" fontId="11" fillId="0" borderId="0" xfId="16" applyFont="1" applyAlignment="1">
      <alignment horizontal="justify" vertical="center" wrapText="1"/>
    </xf>
    <xf numFmtId="0" fontId="11" fillId="0" borderId="2" xfId="16" applyFont="1" applyBorder="1" applyAlignment="1" applyProtection="1">
      <alignment horizontal="right" vertical="center" shrinkToFit="1"/>
      <protection locked="0"/>
    </xf>
    <xf numFmtId="0" fontId="8" fillId="0" borderId="3" xfId="16" applyBorder="1" applyAlignment="1" applyProtection="1">
      <alignment horizontal="right" vertical="center" shrinkToFit="1"/>
      <protection locked="0"/>
    </xf>
    <xf numFmtId="0" fontId="8" fillId="0" borderId="6" xfId="16" applyBorder="1" applyAlignment="1" applyProtection="1">
      <alignment horizontal="right" vertical="center" shrinkToFit="1"/>
      <protection locked="0"/>
    </xf>
    <xf numFmtId="0" fontId="8" fillId="0" borderId="7" xfId="16" applyBorder="1" applyAlignment="1" applyProtection="1">
      <alignment horizontal="right" vertical="center" shrinkToFit="1"/>
      <protection locked="0"/>
    </xf>
    <xf numFmtId="0" fontId="11" fillId="0" borderId="12" xfId="16" applyFont="1" applyBorder="1" applyAlignment="1" applyProtection="1">
      <alignment horizontal="left" vertical="center" shrinkToFit="1"/>
      <protection locked="0"/>
    </xf>
    <xf numFmtId="0" fontId="23" fillId="0" borderId="0" xfId="16" applyFont="1" applyAlignment="1">
      <alignment horizontal="center" vertical="center"/>
    </xf>
    <xf numFmtId="0" fontId="11" fillId="0" borderId="3" xfId="16" applyFont="1" applyBorder="1" applyAlignment="1">
      <alignment horizontal="distributed" vertical="center"/>
    </xf>
    <xf numFmtId="0" fontId="11" fillId="0" borderId="7" xfId="16" applyFont="1" applyBorder="1" applyAlignment="1">
      <alignment horizontal="distributed" vertical="center"/>
    </xf>
    <xf numFmtId="0" fontId="11" fillId="0" borderId="3" xfId="16" applyFont="1" applyBorder="1" applyAlignment="1" applyProtection="1">
      <alignment horizontal="center" vertical="center" shrinkToFit="1"/>
      <protection locked="0"/>
    </xf>
    <xf numFmtId="0" fontId="8" fillId="0" borderId="7" xfId="16" applyBorder="1" applyAlignment="1" applyProtection="1">
      <alignment horizontal="center" vertical="center" shrinkToFit="1"/>
      <protection locked="0"/>
    </xf>
    <xf numFmtId="0" fontId="11" fillId="0" borderId="2" xfId="16" applyFont="1" applyBorder="1" applyAlignment="1" applyProtection="1">
      <alignment horizontal="left" vertical="center" shrinkToFit="1"/>
      <protection locked="0"/>
    </xf>
    <xf numFmtId="0" fontId="11" fillId="0" borderId="3" xfId="16" applyFont="1" applyBorder="1" applyAlignment="1" applyProtection="1">
      <alignment horizontal="left" vertical="center" shrinkToFit="1"/>
      <protection locked="0"/>
    </xf>
    <xf numFmtId="0" fontId="11" fillId="0" borderId="4" xfId="16" applyFont="1" applyBorder="1" applyAlignment="1" applyProtection="1">
      <alignment horizontal="left" vertical="center" shrinkToFit="1"/>
      <protection locked="0"/>
    </xf>
    <xf numFmtId="0" fontId="11" fillId="0" borderId="6" xfId="16" applyFont="1" applyBorder="1" applyAlignment="1" applyProtection="1">
      <alignment horizontal="left" vertical="center" shrinkToFit="1"/>
      <protection locked="0"/>
    </xf>
    <xf numFmtId="0" fontId="11" fillId="0" borderId="7" xfId="16" applyFont="1" applyBorder="1" applyAlignment="1" applyProtection="1">
      <alignment horizontal="left" vertical="center" shrinkToFit="1"/>
      <protection locked="0"/>
    </xf>
    <xf numFmtId="0" fontId="11" fillId="0" borderId="8" xfId="16" applyFont="1" applyBorder="1" applyAlignment="1" applyProtection="1">
      <alignment horizontal="left" vertical="center" shrinkToFit="1"/>
      <protection locked="0"/>
    </xf>
    <xf numFmtId="0" fontId="11" fillId="0" borderId="2" xfId="16" applyFont="1" applyBorder="1" applyAlignment="1">
      <alignment vertical="center" wrapText="1"/>
    </xf>
    <xf numFmtId="0" fontId="11" fillId="0" borderId="3" xfId="16" applyFont="1" applyBorder="1" applyAlignment="1">
      <alignment vertical="center" wrapText="1"/>
    </xf>
    <xf numFmtId="0" fontId="11" fillId="0" borderId="4" xfId="16" applyFont="1" applyBorder="1" applyAlignment="1">
      <alignment vertical="center" wrapText="1"/>
    </xf>
    <xf numFmtId="0" fontId="11" fillId="0" borderId="6" xfId="16" applyFont="1" applyBorder="1" applyAlignment="1">
      <alignment vertical="center" wrapText="1"/>
    </xf>
    <xf numFmtId="0" fontId="11" fillId="0" borderId="7" xfId="16" applyFont="1" applyBorder="1" applyAlignment="1">
      <alignment vertical="center" wrapText="1"/>
    </xf>
    <xf numFmtId="0" fontId="11" fillId="0" borderId="8" xfId="16" applyFont="1" applyBorder="1" applyAlignment="1">
      <alignment vertical="center" wrapText="1"/>
    </xf>
    <xf numFmtId="49" fontId="11" fillId="0" borderId="3" xfId="16" applyNumberFormat="1" applyFont="1" applyBorder="1" applyAlignment="1" applyProtection="1">
      <alignment vertical="center" shrinkToFit="1"/>
      <protection locked="0"/>
    </xf>
    <xf numFmtId="49" fontId="8" fillId="0" borderId="3" xfId="16" applyNumberFormat="1" applyBorder="1" applyAlignment="1" applyProtection="1">
      <alignment vertical="center" shrinkToFit="1"/>
      <protection locked="0"/>
    </xf>
    <xf numFmtId="49" fontId="8" fillId="0" borderId="4" xfId="16" applyNumberFormat="1" applyBorder="1" applyAlignment="1" applyProtection="1">
      <alignment vertical="center" shrinkToFit="1"/>
      <protection locked="0"/>
    </xf>
    <xf numFmtId="49" fontId="8" fillId="0" borderId="7" xfId="16" applyNumberFormat="1" applyBorder="1" applyAlignment="1" applyProtection="1">
      <alignment vertical="center" shrinkToFit="1"/>
      <protection locked="0"/>
    </xf>
    <xf numFmtId="49" fontId="8" fillId="0" borderId="8" xfId="16" applyNumberFormat="1" applyBorder="1" applyAlignment="1" applyProtection="1">
      <alignment vertical="center" shrinkToFit="1"/>
      <protection locked="0"/>
    </xf>
    <xf numFmtId="0" fontId="8" fillId="0" borderId="0" xfId="16" applyAlignment="1">
      <alignment horizontal="distributed" vertical="center"/>
    </xf>
    <xf numFmtId="0" fontId="8" fillId="0" borderId="1" xfId="16" applyBorder="1" applyAlignment="1">
      <alignment horizontal="distributed" vertical="center"/>
    </xf>
    <xf numFmtId="0" fontId="8" fillId="0" borderId="7" xfId="16" applyBorder="1" applyAlignment="1">
      <alignment horizontal="distributed" vertical="center"/>
    </xf>
    <xf numFmtId="0" fontId="8" fillId="0" borderId="8" xfId="16" applyBorder="1" applyAlignment="1">
      <alignment horizontal="distributed" vertical="center"/>
    </xf>
    <xf numFmtId="0" fontId="11" fillId="0" borderId="15" xfId="16" applyFont="1" applyBorder="1">
      <alignment vertical="center"/>
    </xf>
    <xf numFmtId="0" fontId="11" fillId="0" borderId="13" xfId="16" applyFont="1" applyBorder="1">
      <alignment vertical="center"/>
    </xf>
    <xf numFmtId="0" fontId="11" fillId="0" borderId="16" xfId="16" applyFont="1" applyBorder="1">
      <alignment vertical="center"/>
    </xf>
    <xf numFmtId="0" fontId="11" fillId="0" borderId="0" xfId="16" applyFont="1" applyAlignment="1">
      <alignment horizontal="distributed" vertical="center"/>
    </xf>
    <xf numFmtId="0" fontId="18" fillId="0" borderId="12" xfId="4" applyBorder="1" applyAlignment="1" applyProtection="1">
      <alignment horizontal="left" vertical="center" shrinkToFit="1"/>
      <protection locked="0"/>
    </xf>
    <xf numFmtId="49" fontId="11" fillId="0" borderId="2" xfId="16" applyNumberFormat="1" applyFont="1" applyBorder="1" applyAlignment="1" applyProtection="1">
      <alignment horizontal="left" vertical="center"/>
      <protection locked="0"/>
    </xf>
    <xf numFmtId="49" fontId="11" fillId="0" borderId="3" xfId="16" applyNumberFormat="1" applyFont="1" applyBorder="1" applyAlignment="1" applyProtection="1">
      <alignment horizontal="left" vertical="center"/>
      <protection locked="0"/>
    </xf>
    <xf numFmtId="49" fontId="11" fillId="0" borderId="4" xfId="16" applyNumberFormat="1" applyFont="1" applyBorder="1" applyAlignment="1" applyProtection="1">
      <alignment horizontal="left" vertical="center"/>
      <protection locked="0"/>
    </xf>
    <xf numFmtId="49" fontId="11" fillId="0" borderId="6" xfId="16" applyNumberFormat="1" applyFont="1" applyBorder="1" applyAlignment="1" applyProtection="1">
      <alignment horizontal="left" vertical="center"/>
      <protection locked="0"/>
    </xf>
    <xf numFmtId="49" fontId="11" fillId="0" borderId="7" xfId="16" applyNumberFormat="1" applyFont="1" applyBorder="1" applyAlignment="1" applyProtection="1">
      <alignment horizontal="left" vertical="center"/>
      <protection locked="0"/>
    </xf>
    <xf numFmtId="49" fontId="11" fillId="0" borderId="8" xfId="16" applyNumberFormat="1" applyFont="1" applyBorder="1" applyAlignment="1" applyProtection="1">
      <alignment horizontal="left" vertical="center"/>
      <protection locked="0"/>
    </xf>
    <xf numFmtId="0" fontId="11" fillId="0" borderId="0" xfId="16" applyFont="1" applyAlignment="1">
      <alignment horizontal="distributed" vertical="center" wrapText="1"/>
    </xf>
    <xf numFmtId="0" fontId="11" fillId="0" borderId="0" xfId="16" applyFont="1" applyAlignment="1" applyProtection="1">
      <alignment vertical="center" wrapText="1"/>
      <protection locked="0"/>
    </xf>
    <xf numFmtId="0" fontId="8" fillId="0" borderId="0" xfId="16">
      <alignment vertical="center"/>
    </xf>
    <xf numFmtId="0" fontId="11" fillId="0" borderId="0" xfId="16" applyFont="1" applyAlignment="1" applyProtection="1">
      <alignment vertical="center" shrinkToFit="1"/>
      <protection locked="0"/>
    </xf>
    <xf numFmtId="0" fontId="8" fillId="0" borderId="0" xfId="16" applyAlignment="1" applyProtection="1">
      <alignment vertical="center" shrinkToFit="1"/>
      <protection locked="0"/>
    </xf>
    <xf numFmtId="0" fontId="11" fillId="0" borderId="0" xfId="16" applyFont="1" applyAlignment="1" applyProtection="1">
      <alignment vertical="top"/>
      <protection locked="0"/>
    </xf>
    <xf numFmtId="0" fontId="8" fillId="0" borderId="16" xfId="12" applyFont="1" applyBorder="1" applyAlignment="1">
      <alignment horizontal="center" vertical="center"/>
    </xf>
    <xf numFmtId="0" fontId="8" fillId="0" borderId="14" xfId="12" applyFont="1" applyBorder="1" applyAlignment="1">
      <alignment horizontal="center" vertical="center"/>
    </xf>
    <xf numFmtId="0" fontId="7" fillId="0" borderId="43" xfId="12" applyFont="1" applyBorder="1" applyAlignment="1">
      <alignment horizontal="distributed" vertical="center" shrinkToFit="1"/>
    </xf>
    <xf numFmtId="0" fontId="10" fillId="2" borderId="42" xfId="12" applyFont="1" applyFill="1" applyBorder="1" applyAlignment="1" applyProtection="1">
      <alignment horizontal="left" vertical="center" wrapText="1"/>
      <protection locked="0"/>
    </xf>
    <xf numFmtId="0" fontId="10" fillId="2" borderId="43" xfId="12" applyFont="1" applyFill="1" applyBorder="1" applyAlignment="1" applyProtection="1">
      <alignment horizontal="left" vertical="center" wrapText="1"/>
      <protection locked="0"/>
    </xf>
    <xf numFmtId="0" fontId="10" fillId="2" borderId="81" xfId="12" applyFont="1" applyFill="1" applyBorder="1" applyAlignment="1" applyProtection="1">
      <alignment horizontal="left" vertical="center" wrapText="1"/>
      <protection locked="0"/>
    </xf>
    <xf numFmtId="0" fontId="7" fillId="0" borderId="12" xfId="12" applyFont="1" applyBorder="1" applyAlignment="1">
      <alignment horizontal="center" vertical="center"/>
    </xf>
    <xf numFmtId="0" fontId="7" fillId="0" borderId="15" xfId="12" applyFont="1" applyBorder="1" applyAlignment="1">
      <alignment horizontal="center" vertical="center"/>
    </xf>
    <xf numFmtId="176" fontId="7" fillId="2" borderId="13" xfId="12" applyNumberFormat="1" applyFont="1" applyFill="1" applyBorder="1" applyAlignment="1" applyProtection="1">
      <alignment horizontal="right" vertical="center"/>
      <protection locked="0"/>
    </xf>
    <xf numFmtId="0" fontId="10" fillId="0" borderId="13" xfId="12" applyFont="1" applyBorder="1" applyAlignment="1">
      <alignment horizontal="distributed" vertical="center" shrinkToFit="1"/>
    </xf>
    <xf numFmtId="176" fontId="7" fillId="2" borderId="3" xfId="12" applyNumberFormat="1" applyFont="1" applyFill="1" applyBorder="1" applyAlignment="1" applyProtection="1">
      <alignment horizontal="right" vertical="center"/>
      <protection locked="0"/>
    </xf>
    <xf numFmtId="0" fontId="7" fillId="0" borderId="12" xfId="12" applyFont="1" applyBorder="1" applyAlignment="1">
      <alignment horizontal="center" vertical="center" textRotation="255"/>
    </xf>
    <xf numFmtId="0" fontId="7" fillId="0" borderId="83" xfId="12" applyFont="1" applyBorder="1" applyAlignment="1">
      <alignment horizontal="distributed" vertical="center" wrapText="1"/>
    </xf>
    <xf numFmtId="0" fontId="0" fillId="0" borderId="83" xfId="0" applyBorder="1">
      <alignment vertical="center"/>
    </xf>
    <xf numFmtId="0" fontId="7" fillId="0" borderId="86" xfId="12" applyFont="1" applyBorder="1" applyAlignment="1">
      <alignment horizontal="left" vertical="center"/>
    </xf>
    <xf numFmtId="0" fontId="7" fillId="0" borderId="87" xfId="12" applyFont="1" applyBorder="1" applyAlignment="1">
      <alignment horizontal="left"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10" fillId="0" borderId="13" xfId="12" applyFont="1" applyBorder="1" applyAlignment="1">
      <alignment horizontal="distributed" vertical="center"/>
    </xf>
    <xf numFmtId="0" fontId="7" fillId="0" borderId="58" xfId="12" applyFont="1" applyBorder="1" applyAlignment="1">
      <alignment horizontal="center" vertical="center" textRotation="255"/>
    </xf>
    <xf numFmtId="0" fontId="7" fillId="0" borderId="3" xfId="12" applyFont="1" applyBorder="1" applyAlignment="1">
      <alignment horizontal="center" vertical="center" textRotation="255"/>
    </xf>
    <xf numFmtId="0" fontId="7" fillId="0" borderId="4" xfId="12" applyFont="1" applyBorder="1" applyAlignment="1">
      <alignment horizontal="center" vertical="center" textRotation="255"/>
    </xf>
    <xf numFmtId="0" fontId="7" fillId="0" borderId="59" xfId="12" applyFont="1" applyBorder="1" applyAlignment="1">
      <alignment horizontal="center" vertical="center" textRotation="255"/>
    </xf>
    <xf numFmtId="0" fontId="7" fillId="0" borderId="0" xfId="12" applyFont="1" applyAlignment="1">
      <alignment horizontal="center" vertical="center" textRotation="255"/>
    </xf>
    <xf numFmtId="0" fontId="7" fillId="0" borderId="1" xfId="12" applyFont="1" applyBorder="1" applyAlignment="1">
      <alignment horizontal="center" vertical="center" textRotation="255"/>
    </xf>
    <xf numFmtId="0" fontId="7" fillId="0" borderId="11" xfId="12" applyFont="1" applyBorder="1" applyAlignment="1">
      <alignment horizontal="center" vertical="center" textRotation="255"/>
    </xf>
    <xf numFmtId="0" fontId="7" fillId="0" borderId="7" xfId="12" applyFont="1" applyBorder="1" applyAlignment="1">
      <alignment horizontal="center" vertical="center" textRotation="255"/>
    </xf>
    <xf numFmtId="0" fontId="7" fillId="0" borderId="8" xfId="12" applyFont="1" applyBorder="1" applyAlignment="1">
      <alignment horizontal="center" vertical="center" textRotation="255"/>
    </xf>
    <xf numFmtId="0" fontId="7" fillId="0" borderId="12" xfId="12" applyFont="1" applyBorder="1" applyAlignment="1">
      <alignment horizontal="center" vertical="center" wrapText="1"/>
    </xf>
    <xf numFmtId="0" fontId="7" fillId="0" borderId="13" xfId="12" applyFont="1" applyBorder="1" applyAlignment="1">
      <alignment horizontal="distributed" vertical="center"/>
    </xf>
    <xf numFmtId="0" fontId="7" fillId="0" borderId="43" xfId="12" applyFont="1" applyBorder="1" applyAlignment="1">
      <alignment horizontal="distributed" vertical="center" wrapText="1"/>
    </xf>
    <xf numFmtId="0" fontId="7" fillId="0" borderId="42" xfId="12" applyFont="1" applyBorder="1" applyAlignment="1">
      <alignment horizontal="left" vertical="center"/>
    </xf>
    <xf numFmtId="0" fontId="7" fillId="0" borderId="43" xfId="12" applyFont="1" applyBorder="1" applyAlignment="1">
      <alignment horizontal="left" vertical="center"/>
    </xf>
    <xf numFmtId="0" fontId="7" fillId="0" borderId="81" xfId="12" applyFont="1" applyBorder="1" applyAlignment="1">
      <alignment horizontal="left" vertical="center"/>
    </xf>
    <xf numFmtId="0" fontId="21" fillId="2" borderId="15" xfId="0" applyFont="1" applyFill="1" applyBorder="1" applyAlignment="1" applyProtection="1">
      <alignment horizontal="center" vertical="center" shrinkToFit="1"/>
      <protection locked="0"/>
    </xf>
    <xf numFmtId="0" fontId="21" fillId="2" borderId="13" xfId="0" applyFont="1" applyFill="1" applyBorder="1" applyAlignment="1" applyProtection="1">
      <alignment horizontal="center" vertical="center" shrinkToFit="1"/>
      <protection locked="0"/>
    </xf>
    <xf numFmtId="0" fontId="21" fillId="2" borderId="82" xfId="0" applyFont="1" applyFill="1" applyBorder="1" applyAlignment="1" applyProtection="1">
      <alignment horizontal="center" vertical="center" shrinkToFit="1"/>
      <protection locked="0"/>
    </xf>
    <xf numFmtId="188" fontId="7" fillId="0" borderId="47" xfId="12" applyNumberFormat="1" applyFont="1" applyBorder="1" applyAlignment="1">
      <alignment horizontal="left" vertical="center"/>
    </xf>
    <xf numFmtId="0" fontId="10" fillId="0" borderId="83" xfId="12" applyFont="1" applyBorder="1" applyAlignment="1">
      <alignment horizontal="distributed" vertical="center"/>
    </xf>
    <xf numFmtId="0" fontId="7" fillId="0" borderId="47" xfId="12" applyFont="1" applyBorder="1" applyAlignment="1">
      <alignment horizontal="center" vertical="center"/>
    </xf>
    <xf numFmtId="0" fontId="21" fillId="2" borderId="16" xfId="0" applyFont="1" applyFill="1" applyBorder="1" applyAlignment="1" applyProtection="1">
      <alignment horizontal="center" vertical="center" shrinkToFit="1"/>
      <protection locked="0"/>
    </xf>
    <xf numFmtId="0" fontId="7" fillId="2" borderId="51" xfId="12" applyFont="1" applyFill="1" applyBorder="1" applyAlignment="1" applyProtection="1">
      <alignment horizontal="left" vertical="center"/>
      <protection locked="0"/>
    </xf>
    <xf numFmtId="0" fontId="7" fillId="2" borderId="83" xfId="12" applyFont="1" applyFill="1" applyBorder="1" applyAlignment="1" applyProtection="1">
      <alignment horizontal="left" vertical="center"/>
      <protection locked="0"/>
    </xf>
    <xf numFmtId="0" fontId="7" fillId="2" borderId="88" xfId="12" applyFont="1" applyFill="1" applyBorder="1" applyAlignment="1" applyProtection="1">
      <alignment horizontal="left" vertical="center"/>
      <protection locked="0"/>
    </xf>
    <xf numFmtId="0" fontId="7" fillId="12" borderId="15" xfId="12" applyFont="1" applyFill="1" applyBorder="1" applyAlignment="1" applyProtection="1">
      <alignment horizontal="center" vertical="center"/>
      <protection locked="0"/>
    </xf>
    <xf numFmtId="0" fontId="7" fillId="12" borderId="13" xfId="12" applyFont="1" applyFill="1" applyBorder="1" applyAlignment="1" applyProtection="1">
      <alignment horizontal="center" vertical="center"/>
      <protection locked="0"/>
    </xf>
    <xf numFmtId="0" fontId="7" fillId="12" borderId="16" xfId="12" applyFont="1" applyFill="1" applyBorder="1" applyAlignment="1" applyProtection="1">
      <alignment horizontal="center" vertical="center"/>
      <protection locked="0"/>
    </xf>
    <xf numFmtId="0" fontId="9" fillId="0" borderId="0" xfId="12" applyFont="1" applyAlignment="1">
      <alignment horizontal="center" vertical="center"/>
    </xf>
    <xf numFmtId="0" fontId="7" fillId="2" borderId="52" xfId="12" applyFont="1" applyFill="1" applyBorder="1" applyAlignment="1" applyProtection="1">
      <alignment horizontal="left" vertical="center" wrapText="1"/>
      <protection locked="0"/>
    </xf>
    <xf numFmtId="0" fontId="7" fillId="2" borderId="84" xfId="12" applyFont="1" applyFill="1" applyBorder="1" applyAlignment="1" applyProtection="1">
      <alignment horizontal="left" vertical="center" wrapText="1"/>
      <protection locked="0"/>
    </xf>
    <xf numFmtId="0" fontId="7" fillId="2" borderId="85" xfId="12" applyFont="1" applyFill="1" applyBorder="1" applyAlignment="1" applyProtection="1">
      <alignment horizontal="left" vertical="center" wrapText="1"/>
      <protection locked="0"/>
    </xf>
    <xf numFmtId="0" fontId="7" fillId="0" borderId="52" xfId="12" applyFont="1" applyBorder="1" applyAlignment="1">
      <alignment horizontal="center" vertical="center"/>
    </xf>
    <xf numFmtId="0" fontId="7" fillId="0" borderId="84" xfId="12" applyFont="1" applyBorder="1" applyAlignment="1">
      <alignment horizontal="center" vertical="center"/>
    </xf>
    <xf numFmtId="0" fontId="7" fillId="0" borderId="85" xfId="12" applyFont="1" applyBorder="1" applyAlignment="1">
      <alignment horizontal="center" vertical="center"/>
    </xf>
    <xf numFmtId="176" fontId="7" fillId="0" borderId="43" xfId="12" applyNumberFormat="1" applyFont="1" applyBorder="1" applyAlignment="1">
      <alignment horizontal="center" vertical="center" shrinkToFit="1"/>
    </xf>
    <xf numFmtId="176" fontId="7" fillId="0" borderId="41" xfId="12" applyNumberFormat="1" applyFont="1" applyBorder="1" applyAlignment="1">
      <alignment horizontal="center" vertical="center" shrinkToFit="1"/>
    </xf>
    <xf numFmtId="0" fontId="10" fillId="0" borderId="3" xfId="12" applyFont="1" applyBorder="1" applyAlignment="1">
      <alignment horizontal="distributed" vertical="center"/>
    </xf>
    <xf numFmtId="0" fontId="7" fillId="0" borderId="43" xfId="12" applyFont="1" applyBorder="1" applyAlignment="1">
      <alignment horizontal="distributed" vertical="center"/>
    </xf>
    <xf numFmtId="0" fontId="7" fillId="0" borderId="83" xfId="12" applyFont="1" applyBorder="1" applyAlignment="1">
      <alignment horizontal="distributed" vertical="center" shrinkToFit="1"/>
    </xf>
    <xf numFmtId="180" fontId="10" fillId="0" borderId="83" xfId="12" applyNumberFormat="1" applyFont="1" applyBorder="1" applyAlignment="1">
      <alignment horizontal="distributed" vertical="center"/>
    </xf>
    <xf numFmtId="176" fontId="7" fillId="0" borderId="83" xfId="12" applyNumberFormat="1" applyFont="1" applyBorder="1" applyAlignment="1">
      <alignment horizontal="right" vertical="center"/>
    </xf>
    <xf numFmtId="0" fontId="8" fillId="0" borderId="51" xfId="12" applyFont="1" applyBorder="1" applyAlignment="1">
      <alignment horizontal="center" vertical="center"/>
    </xf>
    <xf numFmtId="0" fontId="8" fillId="0" borderId="83" xfId="12" applyFont="1" applyBorder="1" applyAlignment="1">
      <alignment horizontal="center" vertical="center"/>
    </xf>
    <xf numFmtId="0" fontId="8" fillId="0" borderId="88" xfId="12" applyFont="1" applyBorder="1" applyAlignment="1">
      <alignment horizontal="center" vertical="center"/>
    </xf>
    <xf numFmtId="0" fontId="8" fillId="0" borderId="42" xfId="12" applyFont="1" applyBorder="1" applyAlignment="1">
      <alignment horizontal="center" vertical="center"/>
    </xf>
    <xf numFmtId="0" fontId="8" fillId="0" borderId="43" xfId="12" applyFont="1" applyBorder="1" applyAlignment="1">
      <alignment horizontal="center" vertical="center"/>
    </xf>
    <xf numFmtId="0" fontId="8" fillId="0" borderId="81" xfId="12" applyFont="1" applyBorder="1" applyAlignment="1">
      <alignment horizontal="center" vertical="center"/>
    </xf>
    <xf numFmtId="0" fontId="10" fillId="0" borderId="43" xfId="12" applyFont="1" applyBorder="1" applyAlignment="1">
      <alignment horizontal="distributed" vertical="center" wrapText="1" shrinkToFit="1"/>
    </xf>
    <xf numFmtId="176" fontId="7" fillId="0" borderId="43" xfId="12" applyNumberFormat="1" applyFont="1" applyBorder="1" applyAlignment="1">
      <alignment horizontal="right" vertical="center" shrinkToFit="1"/>
    </xf>
    <xf numFmtId="176" fontId="7" fillId="0" borderId="2" xfId="12" applyNumberFormat="1" applyFont="1" applyBorder="1" applyAlignment="1">
      <alignment horizontal="center" vertical="center"/>
    </xf>
    <xf numFmtId="0" fontId="7" fillId="0" borderId="3" xfId="12" applyFont="1" applyBorder="1" applyAlignment="1">
      <alignment horizontal="center" vertical="center"/>
    </xf>
    <xf numFmtId="0" fontId="7" fillId="0" borderId="13" xfId="12" applyFont="1" applyBorder="1" applyAlignment="1">
      <alignment horizontal="center" vertical="center"/>
    </xf>
    <xf numFmtId="0" fontId="7" fillId="0" borderId="82" xfId="12" applyFont="1" applyBorder="1" applyAlignment="1">
      <alignment horizontal="center" vertical="center"/>
    </xf>
    <xf numFmtId="0" fontId="7" fillId="0" borderId="3" xfId="12" applyFont="1" applyBorder="1" applyAlignment="1">
      <alignment horizontal="distributed" vertical="center" wrapText="1"/>
    </xf>
    <xf numFmtId="176" fontId="7" fillId="0" borderId="83" xfId="12" applyNumberFormat="1" applyFont="1" applyBorder="1" applyAlignment="1">
      <alignment horizontal="center" vertical="center"/>
    </xf>
    <xf numFmtId="176" fontId="7" fillId="0" borderId="49" xfId="12" applyNumberFormat="1" applyFont="1" applyBorder="1" applyAlignment="1">
      <alignment horizontal="center" vertical="center"/>
    </xf>
    <xf numFmtId="0" fontId="7" fillId="0" borderId="82" xfId="0" applyFont="1" applyBorder="1" applyAlignment="1">
      <alignment horizontal="center" vertical="center"/>
    </xf>
    <xf numFmtId="176" fontId="7" fillId="0" borderId="13" xfId="12" applyNumberFormat="1" applyFont="1" applyBorder="1" applyAlignment="1">
      <alignment horizontal="right" vertical="center"/>
    </xf>
    <xf numFmtId="0" fontId="7" fillId="0" borderId="0" xfId="12" applyFont="1" applyAlignment="1">
      <alignment horizontal="center" vertical="center"/>
    </xf>
    <xf numFmtId="0" fontId="10" fillId="0" borderId="10" xfId="12" applyFont="1" applyBorder="1" applyAlignment="1">
      <alignment horizontal="distributed" vertical="center" wrapText="1"/>
    </xf>
    <xf numFmtId="0" fontId="7" fillId="2" borderId="89" xfId="12" applyFont="1" applyFill="1" applyBorder="1" applyAlignment="1" applyProtection="1">
      <alignment horizontal="left" vertical="center"/>
      <protection locked="0"/>
    </xf>
    <xf numFmtId="0" fontId="7" fillId="2" borderId="10" xfId="12" applyFont="1" applyFill="1" applyBorder="1" applyAlignment="1" applyProtection="1">
      <alignment horizontal="left" vertical="center"/>
      <protection locked="0"/>
    </xf>
    <xf numFmtId="0" fontId="7" fillId="2" borderId="90" xfId="12" applyFont="1" applyFill="1" applyBorder="1" applyAlignment="1" applyProtection="1">
      <alignment horizontal="left" vertical="center"/>
      <protection locked="0"/>
    </xf>
    <xf numFmtId="0" fontId="7" fillId="2" borderId="42" xfId="12" applyFont="1" applyFill="1" applyBorder="1" applyAlignment="1" applyProtection="1">
      <alignment horizontal="left" vertical="center"/>
      <protection locked="0"/>
    </xf>
    <xf numFmtId="0" fontId="7" fillId="2" borderId="43" xfId="12" applyFont="1" applyFill="1" applyBorder="1" applyAlignment="1" applyProtection="1">
      <alignment horizontal="left" vertical="center"/>
      <protection locked="0"/>
    </xf>
    <xf numFmtId="0" fontId="7" fillId="2" borderId="81" xfId="12" applyFont="1" applyFill="1" applyBorder="1" applyAlignment="1" applyProtection="1">
      <alignment horizontal="left" vertical="center"/>
      <protection locked="0"/>
    </xf>
    <xf numFmtId="0" fontId="10" fillId="0" borderId="13" xfId="12" applyFont="1" applyBorder="1" applyAlignment="1">
      <alignment horizontal="distributed" vertical="center" wrapText="1"/>
    </xf>
    <xf numFmtId="0" fontId="7" fillId="2" borderId="15" xfId="12" applyFont="1" applyFill="1" applyBorder="1" applyAlignment="1" applyProtection="1">
      <alignment horizontal="left" vertical="center"/>
      <protection locked="0"/>
    </xf>
    <xf numFmtId="0" fontId="7" fillId="2" borderId="13" xfId="12" applyFont="1" applyFill="1" applyBorder="1" applyAlignment="1" applyProtection="1">
      <alignment horizontal="left" vertical="center"/>
      <protection locked="0"/>
    </xf>
    <xf numFmtId="0" fontId="7" fillId="2" borderId="82" xfId="12" applyFont="1" applyFill="1" applyBorder="1" applyAlignment="1" applyProtection="1">
      <alignment horizontal="left" vertical="center"/>
      <protection locked="0"/>
    </xf>
    <xf numFmtId="0" fontId="10" fillId="0" borderId="43" xfId="12" applyFont="1" applyBorder="1" applyAlignment="1">
      <alignment horizontal="distributed" vertical="center" wrapText="1"/>
    </xf>
    <xf numFmtId="0" fontId="20" fillId="2" borderId="52" xfId="0" applyFont="1" applyFill="1" applyBorder="1" applyAlignment="1" applyProtection="1">
      <alignment horizontal="left" vertical="center" wrapText="1"/>
      <protection locked="0"/>
    </xf>
    <xf numFmtId="0" fontId="20" fillId="2" borderId="84" xfId="0" applyFont="1" applyFill="1" applyBorder="1" applyAlignment="1" applyProtection="1">
      <alignment horizontal="left" vertical="center"/>
      <protection locked="0"/>
    </xf>
    <xf numFmtId="0" fontId="20" fillId="2" borderId="85" xfId="0" applyFont="1" applyFill="1" applyBorder="1" applyAlignment="1" applyProtection="1">
      <alignment horizontal="left" vertical="center"/>
      <protection locked="0"/>
    </xf>
    <xf numFmtId="0" fontId="7" fillId="2" borderId="9" xfId="12" applyFont="1" applyFill="1" applyBorder="1" applyAlignment="1" applyProtection="1">
      <alignment horizontal="left" vertical="top" wrapText="1"/>
      <protection locked="0"/>
    </xf>
    <xf numFmtId="0" fontId="7" fillId="2" borderId="10" xfId="12" applyFont="1" applyFill="1" applyBorder="1" applyAlignment="1" applyProtection="1">
      <alignment horizontal="left" vertical="top" wrapText="1"/>
      <protection locked="0"/>
    </xf>
    <xf numFmtId="0" fontId="7" fillId="2" borderId="90" xfId="12" applyFont="1" applyFill="1" applyBorder="1" applyAlignment="1" applyProtection="1">
      <alignment horizontal="left" vertical="top" wrapText="1"/>
      <protection locked="0"/>
    </xf>
    <xf numFmtId="0" fontId="7" fillId="2" borderId="59" xfId="12" applyFont="1" applyFill="1" applyBorder="1" applyAlignment="1" applyProtection="1">
      <alignment horizontal="left" vertical="top" wrapText="1"/>
      <protection locked="0"/>
    </xf>
    <xf numFmtId="0" fontId="7" fillId="2" borderId="0" xfId="12" applyFont="1" applyFill="1" applyAlignment="1" applyProtection="1">
      <alignment horizontal="left" vertical="top" wrapText="1"/>
      <protection locked="0"/>
    </xf>
    <xf numFmtId="0" fontId="7" fillId="2" borderId="91" xfId="12" applyFont="1" applyFill="1" applyBorder="1" applyAlignment="1" applyProtection="1">
      <alignment horizontal="left" vertical="top" wrapText="1"/>
      <protection locked="0"/>
    </xf>
    <xf numFmtId="0" fontId="7" fillId="2" borderId="54" xfId="12" applyFont="1" applyFill="1" applyBorder="1" applyAlignment="1" applyProtection="1">
      <alignment horizontal="left" vertical="top" wrapText="1"/>
      <protection locked="0"/>
    </xf>
    <xf numFmtId="0" fontId="7" fillId="2" borderId="47" xfId="12" applyFont="1" applyFill="1" applyBorder="1" applyAlignment="1" applyProtection="1">
      <alignment horizontal="left" vertical="top" wrapText="1"/>
      <protection locked="0"/>
    </xf>
    <xf numFmtId="0" fontId="7" fillId="2" borderId="92" xfId="12" applyFont="1" applyFill="1" applyBorder="1" applyAlignment="1" applyProtection="1">
      <alignment horizontal="left" vertical="top" wrapText="1"/>
      <protection locked="0"/>
    </xf>
    <xf numFmtId="0" fontId="18" fillId="2" borderId="42" xfId="4" applyFill="1" applyBorder="1" applyAlignment="1" applyProtection="1">
      <alignment horizontal="left" vertical="center"/>
      <protection locked="0"/>
    </xf>
    <xf numFmtId="0" fontId="7" fillId="0" borderId="0" xfId="12" applyFont="1" applyAlignment="1">
      <alignment horizontal="left" vertical="center"/>
    </xf>
    <xf numFmtId="0" fontId="7" fillId="0" borderId="84" xfId="12" applyFont="1" applyBorder="1" applyAlignment="1">
      <alignment horizontal="distributed" vertical="center" wrapText="1"/>
    </xf>
    <xf numFmtId="0" fontId="7" fillId="2" borderId="93" xfId="12" applyFont="1" applyFill="1" applyBorder="1" applyAlignment="1" applyProtection="1">
      <alignment horizontal="center" vertical="center"/>
      <protection locked="0"/>
    </xf>
    <xf numFmtId="0" fontId="7" fillId="2" borderId="84" xfId="12" applyFont="1" applyFill="1" applyBorder="1" applyAlignment="1" applyProtection="1">
      <alignment horizontal="center" vertical="center"/>
      <protection locked="0"/>
    </xf>
    <xf numFmtId="0" fontId="7" fillId="0" borderId="84" xfId="12" applyFont="1" applyBorder="1" applyAlignment="1">
      <alignment horizontal="left" vertical="center"/>
    </xf>
    <xf numFmtId="0" fontId="7" fillId="0" borderId="85" xfId="12" applyFont="1" applyBorder="1" applyAlignment="1">
      <alignment horizontal="left" vertical="center"/>
    </xf>
    <xf numFmtId="0" fontId="14" fillId="0" borderId="99" xfId="12" applyFont="1" applyBorder="1" applyAlignment="1">
      <alignment horizontal="center" vertical="center" wrapText="1"/>
    </xf>
    <xf numFmtId="0" fontId="5" fillId="0" borderId="99" xfId="12" applyBorder="1" applyAlignment="1">
      <alignment horizontal="center" vertical="center"/>
    </xf>
    <xf numFmtId="0" fontId="5" fillId="0" borderId="98" xfId="12" applyBorder="1" applyAlignment="1">
      <alignment horizontal="center" vertical="center"/>
    </xf>
    <xf numFmtId="0" fontId="5" fillId="0" borderId="12" xfId="12" applyBorder="1" applyAlignment="1">
      <alignment horizontal="center" vertical="center"/>
    </xf>
    <xf numFmtId="0" fontId="7" fillId="0" borderId="94" xfId="12" applyFont="1" applyBorder="1" applyAlignment="1">
      <alignment horizontal="center" vertical="center" wrapText="1"/>
    </xf>
    <xf numFmtId="0" fontId="5" fillId="0" borderId="98" xfId="12" applyBorder="1" applyAlignment="1">
      <alignment horizontal="center" vertical="center" wrapText="1"/>
    </xf>
    <xf numFmtId="0" fontId="5" fillId="0" borderId="12" xfId="12" applyBorder="1" applyAlignment="1">
      <alignment horizontal="center" vertical="center" wrapText="1"/>
    </xf>
    <xf numFmtId="0" fontId="5" fillId="0" borderId="14" xfId="12" applyBorder="1" applyAlignment="1">
      <alignment horizontal="center" vertical="center" wrapText="1"/>
    </xf>
    <xf numFmtId="0" fontId="5" fillId="0" borderId="99" xfId="12" applyBorder="1" applyAlignment="1">
      <alignment horizontal="center" vertical="center" wrapText="1"/>
    </xf>
    <xf numFmtId="0" fontId="5" fillId="0" borderId="105" xfId="12" applyBorder="1" applyAlignment="1">
      <alignment horizontal="center" vertical="center"/>
    </xf>
    <xf numFmtId="0" fontId="5" fillId="0" borderId="106" xfId="12" applyBorder="1" applyAlignment="1">
      <alignment horizontal="center" vertical="center"/>
    </xf>
    <xf numFmtId="0" fontId="5" fillId="0" borderId="105" xfId="12" applyBorder="1" applyAlignment="1">
      <alignment horizontal="center" vertical="center" wrapText="1"/>
    </xf>
    <xf numFmtId="0" fontId="5" fillId="0" borderId="106" xfId="12" applyBorder="1" applyAlignment="1">
      <alignment horizontal="center" vertical="center" wrapText="1"/>
    </xf>
    <xf numFmtId="0" fontId="5" fillId="0" borderId="107" xfId="12" applyBorder="1" applyAlignment="1">
      <alignment horizontal="center" vertical="center" wrapText="1"/>
    </xf>
    <xf numFmtId="0" fontId="5" fillId="0" borderId="100" xfId="12" applyBorder="1" applyAlignment="1">
      <alignment horizontal="center" vertical="center" wrapText="1"/>
    </xf>
    <xf numFmtId="0" fontId="1" fillId="0" borderId="97" xfId="0" applyFont="1" applyBorder="1" applyAlignment="1">
      <alignment horizontal="center" vertical="center"/>
    </xf>
    <xf numFmtId="0" fontId="1" fillId="0" borderId="99" xfId="0" applyFont="1" applyBorder="1" applyAlignment="1">
      <alignment horizontal="center" vertical="center"/>
    </xf>
    <xf numFmtId="0" fontId="1" fillId="0" borderId="94" xfId="0" applyFont="1" applyBorder="1" applyAlignment="1">
      <alignment horizontal="center" vertical="center"/>
    </xf>
    <xf numFmtId="0" fontId="5" fillId="0" borderId="87" xfId="12" applyBorder="1" applyAlignment="1">
      <alignment horizontal="center" vertical="center" wrapText="1"/>
    </xf>
    <xf numFmtId="0" fontId="5" fillId="0" borderId="97" xfId="12" applyBorder="1" applyAlignment="1">
      <alignment horizontal="center" vertical="center" wrapText="1"/>
    </xf>
    <xf numFmtId="0" fontId="11" fillId="0" borderId="0" xfId="12" applyFont="1" applyAlignment="1">
      <alignment horizontal="center" vertical="center"/>
    </xf>
    <xf numFmtId="0" fontId="7" fillId="0" borderId="106" xfId="12" applyFont="1" applyBorder="1" applyAlignment="1">
      <alignment horizontal="center" vertical="center" wrapText="1"/>
    </xf>
    <xf numFmtId="0" fontId="7" fillId="0" borderId="93" xfId="12" applyFont="1" applyBorder="1" applyAlignment="1">
      <alignment horizontal="center" vertical="center" wrapText="1"/>
    </xf>
    <xf numFmtId="0" fontId="5" fillId="0" borderId="94" xfId="12" applyBorder="1" applyAlignment="1">
      <alignment horizontal="center" vertical="center"/>
    </xf>
    <xf numFmtId="0" fontId="5" fillId="0" borderId="95" xfId="12" applyBorder="1" applyAlignment="1">
      <alignment horizontal="center" vertical="center"/>
    </xf>
    <xf numFmtId="0" fontId="5" fillId="0" borderId="96" xfId="12" applyBorder="1" applyAlignment="1">
      <alignment horizontal="center" vertical="center"/>
    </xf>
    <xf numFmtId="0" fontId="5" fillId="0" borderId="95" xfId="12" applyBorder="1" applyAlignment="1">
      <alignment horizontal="center" vertical="center" wrapText="1"/>
    </xf>
    <xf numFmtId="0" fontId="5" fillId="0" borderId="96" xfId="12" applyBorder="1" applyAlignment="1">
      <alignment horizontal="center" vertical="center" wrapText="1"/>
    </xf>
    <xf numFmtId="0" fontId="5" fillId="0" borderId="52" xfId="12" applyBorder="1" applyAlignment="1">
      <alignment horizontal="center" vertical="center"/>
    </xf>
    <xf numFmtId="0" fontId="5" fillId="0" borderId="84" xfId="12" applyBorder="1" applyAlignment="1">
      <alignment horizontal="center" vertical="center"/>
    </xf>
    <xf numFmtId="0" fontId="5" fillId="0" borderId="85" xfId="12" applyBorder="1" applyAlignment="1">
      <alignment horizontal="center" vertical="center"/>
    </xf>
    <xf numFmtId="0" fontId="5" fillId="0" borderId="86" xfId="12" applyBorder="1" applyAlignment="1">
      <alignment horizontal="center" vertical="center" wrapText="1"/>
    </xf>
    <xf numFmtId="0" fontId="1" fillId="0" borderId="100" xfId="0" applyFont="1" applyBorder="1" applyAlignment="1">
      <alignment horizontal="center" vertical="center"/>
    </xf>
    <xf numFmtId="0" fontId="5" fillId="0" borderId="48" xfId="12" applyBorder="1" applyAlignment="1">
      <alignment horizontal="center" vertical="center"/>
    </xf>
    <xf numFmtId="0" fontId="5" fillId="0" borderId="83" xfId="12" applyBorder="1" applyAlignment="1">
      <alignment horizontal="center" vertical="center"/>
    </xf>
    <xf numFmtId="0" fontId="5" fillId="0" borderId="88" xfId="12" applyBorder="1" applyAlignment="1">
      <alignment horizontal="center" vertical="center"/>
    </xf>
    <xf numFmtId="0" fontId="7" fillId="0" borderId="0" xfId="12" applyFont="1" applyAlignment="1">
      <alignment horizontal="center" vertical="center" wrapText="1"/>
    </xf>
    <xf numFmtId="0" fontId="10" fillId="0" borderId="83" xfId="12" applyFont="1" applyBorder="1" applyAlignment="1">
      <alignment horizontal="distributed" vertical="center" wrapText="1"/>
    </xf>
    <xf numFmtId="0" fontId="7" fillId="0" borderId="47" xfId="12" applyFont="1" applyBorder="1" applyAlignment="1">
      <alignment horizontal="distributed" vertical="center" wrapText="1"/>
    </xf>
    <xf numFmtId="0" fontId="7" fillId="2" borderId="104" xfId="12" applyFont="1" applyFill="1" applyBorder="1" applyAlignment="1" applyProtection="1">
      <alignment horizontal="left" vertical="center" wrapText="1"/>
      <protection locked="0"/>
    </xf>
    <xf numFmtId="0" fontId="7" fillId="2" borderId="47" xfId="12" applyFont="1" applyFill="1" applyBorder="1" applyAlignment="1" applyProtection="1">
      <alignment horizontal="left" vertical="center" wrapText="1"/>
      <protection locked="0"/>
    </xf>
    <xf numFmtId="0" fontId="7" fillId="2" borderId="92" xfId="12" applyFont="1" applyFill="1" applyBorder="1" applyAlignment="1" applyProtection="1">
      <alignment horizontal="left" vertical="center" wrapText="1"/>
      <protection locked="0"/>
    </xf>
    <xf numFmtId="0" fontId="7" fillId="0" borderId="54" xfId="12" applyFont="1" applyBorder="1" applyAlignment="1">
      <alignment vertical="center"/>
    </xf>
    <xf numFmtId="0" fontId="7" fillId="0" borderId="47" xfId="12" applyFont="1" applyBorder="1" applyAlignment="1">
      <alignment vertical="center"/>
    </xf>
    <xf numFmtId="0" fontId="7" fillId="0" borderId="51" xfId="12" applyFont="1" applyBorder="1" applyAlignment="1">
      <alignment horizontal="center" vertical="center"/>
    </xf>
    <xf numFmtId="0" fontId="7" fillId="0" borderId="83" xfId="12" applyFont="1" applyBorder="1" applyAlignment="1">
      <alignment horizontal="center" vertical="center"/>
    </xf>
    <xf numFmtId="0" fontId="7" fillId="0" borderId="49" xfId="12" applyFont="1" applyBorder="1" applyAlignment="1">
      <alignment vertical="center"/>
    </xf>
    <xf numFmtId="0" fontId="7" fillId="0" borderId="86" xfId="12" applyFont="1" applyBorder="1" applyAlignment="1">
      <alignment vertical="center"/>
    </xf>
    <xf numFmtId="0" fontId="7" fillId="0" borderId="87" xfId="12" applyFont="1" applyBorder="1" applyAlignment="1">
      <alignment vertical="center"/>
    </xf>
    <xf numFmtId="0" fontId="7" fillId="0" borderId="83" xfId="12" applyFont="1" applyBorder="1" applyAlignment="1">
      <alignment vertical="center"/>
    </xf>
    <xf numFmtId="0" fontId="5" fillId="0" borderId="103" xfId="12" applyBorder="1" applyAlignment="1">
      <alignment horizontal="center" vertical="center" wrapText="1"/>
    </xf>
    <xf numFmtId="0" fontId="14" fillId="0" borderId="97" xfId="12" applyFont="1" applyBorder="1" applyAlignment="1">
      <alignment horizontal="center" vertical="center" shrinkToFit="1"/>
    </xf>
    <xf numFmtId="0" fontId="14" fillId="0" borderId="44" xfId="12" applyFont="1" applyBorder="1" applyAlignment="1">
      <alignment horizontal="center" vertical="center" wrapText="1" shrinkToFit="1"/>
    </xf>
    <xf numFmtId="0" fontId="14" fillId="0" borderId="13" xfId="12" applyFont="1" applyBorder="1" applyAlignment="1">
      <alignment horizontal="center" vertical="center" wrapText="1" shrinkToFit="1"/>
    </xf>
    <xf numFmtId="0" fontId="14" fillId="0" borderId="82" xfId="12" applyFont="1" applyBorder="1" applyAlignment="1">
      <alignment horizontal="center" vertical="center" wrapText="1" shrinkToFit="1"/>
    </xf>
    <xf numFmtId="0" fontId="7" fillId="0" borderId="100" xfId="12" applyFont="1" applyBorder="1" applyAlignment="1">
      <alignment horizontal="center" vertical="center"/>
    </xf>
    <xf numFmtId="0" fontId="7" fillId="0" borderId="100" xfId="12" applyFont="1" applyBorder="1" applyAlignment="1">
      <alignment horizontal="center" vertical="center" wrapText="1"/>
    </xf>
    <xf numFmtId="0" fontId="5" fillId="0" borderId="86" xfId="12" applyBorder="1" applyAlignment="1">
      <alignment horizontal="center" vertical="center"/>
    </xf>
    <xf numFmtId="0" fontId="5" fillId="0" borderId="103" xfId="12" applyBorder="1" applyAlignment="1">
      <alignment horizontal="center" vertical="center"/>
    </xf>
    <xf numFmtId="0" fontId="5" fillId="0" borderId="97" xfId="12" applyBorder="1" applyAlignment="1">
      <alignment horizontal="center" vertical="center"/>
    </xf>
    <xf numFmtId="0" fontId="0" fillId="0" borderId="0" xfId="0">
      <alignment vertical="center"/>
    </xf>
    <xf numFmtId="9" fontId="11" fillId="0" borderId="0" xfId="12" applyNumberFormat="1" applyFont="1" applyAlignment="1">
      <alignment horizontal="center" vertical="center"/>
    </xf>
    <xf numFmtId="0" fontId="7" fillId="2" borderId="9" xfId="12" applyFont="1" applyFill="1" applyBorder="1" applyAlignment="1" applyProtection="1">
      <alignment horizontal="left" vertical="center" wrapText="1"/>
      <protection locked="0"/>
    </xf>
    <xf numFmtId="0" fontId="7" fillId="2" borderId="10" xfId="12" applyFont="1" applyFill="1" applyBorder="1" applyAlignment="1" applyProtection="1">
      <alignment horizontal="left" vertical="center" wrapText="1"/>
      <protection locked="0"/>
    </xf>
    <xf numFmtId="0" fontId="7" fillId="2" borderId="90" xfId="12" applyFont="1" applyFill="1" applyBorder="1" applyAlignment="1" applyProtection="1">
      <alignment horizontal="left" vertical="center" wrapText="1"/>
      <protection locked="0"/>
    </xf>
    <xf numFmtId="0" fontId="7" fillId="2" borderId="59" xfId="12" applyFont="1" applyFill="1" applyBorder="1" applyAlignment="1" applyProtection="1">
      <alignment horizontal="left" vertical="center" wrapText="1"/>
      <protection locked="0"/>
    </xf>
    <xf numFmtId="0" fontId="7" fillId="2" borderId="0" xfId="12" applyFont="1" applyFill="1" applyAlignment="1" applyProtection="1">
      <alignment horizontal="left" vertical="center" wrapText="1"/>
      <protection locked="0"/>
    </xf>
    <xf numFmtId="0" fontId="7" fillId="2" borderId="91" xfId="12" applyFont="1" applyFill="1" applyBorder="1" applyAlignment="1" applyProtection="1">
      <alignment horizontal="left" vertical="center" wrapText="1"/>
      <protection locked="0"/>
    </xf>
    <xf numFmtId="0" fontId="7" fillId="2" borderId="54" xfId="12" applyFont="1" applyFill="1" applyBorder="1" applyAlignment="1" applyProtection="1">
      <alignment horizontal="left" vertical="center" wrapText="1"/>
      <protection locked="0"/>
    </xf>
    <xf numFmtId="0" fontId="5" fillId="0" borderId="100" xfId="12" applyBorder="1" applyAlignment="1">
      <alignment horizontal="center" vertical="center"/>
    </xf>
    <xf numFmtId="0" fontId="7" fillId="0" borderId="101" xfId="12" applyFont="1" applyBorder="1" applyAlignment="1">
      <alignment horizontal="center" vertical="center" wrapText="1"/>
    </xf>
    <xf numFmtId="0" fontId="7" fillId="0" borderId="102" xfId="12" applyFont="1" applyBorder="1" applyAlignment="1">
      <alignment horizontal="center" vertical="center" wrapText="1"/>
    </xf>
    <xf numFmtId="0" fontId="7" fillId="0" borderId="105" xfId="12" applyFont="1" applyBorder="1" applyAlignment="1">
      <alignment horizontal="center" vertical="center" wrapText="1"/>
    </xf>
    <xf numFmtId="0" fontId="20" fillId="0" borderId="106" xfId="0" applyFont="1" applyBorder="1" applyAlignment="1">
      <alignment horizontal="center" vertical="center" wrapText="1"/>
    </xf>
    <xf numFmtId="0" fontId="20" fillId="0" borderId="107" xfId="0" applyFont="1" applyBorder="1" applyAlignment="1">
      <alignment horizontal="center" vertical="center" wrapText="1"/>
    </xf>
    <xf numFmtId="0" fontId="5" fillId="0" borderId="44" xfId="12" applyBorder="1" applyAlignment="1">
      <alignment horizontal="center" vertical="center"/>
    </xf>
    <xf numFmtId="0" fontId="5" fillId="0" borderId="13" xfId="12" applyBorder="1" applyAlignment="1">
      <alignment horizontal="center" vertical="center"/>
    </xf>
    <xf numFmtId="0" fontId="5" fillId="0" borderId="82" xfId="12" applyBorder="1" applyAlignment="1">
      <alignment horizontal="center" vertical="center"/>
    </xf>
    <xf numFmtId="0" fontId="5" fillId="0" borderId="108" xfId="12" applyBorder="1" applyAlignment="1">
      <alignment horizontal="center" vertical="center" wrapText="1"/>
    </xf>
    <xf numFmtId="0" fontId="5" fillId="0" borderId="94" xfId="12" applyBorder="1" applyAlignment="1">
      <alignment horizontal="center" vertical="center" wrapText="1"/>
    </xf>
    <xf numFmtId="0" fontId="5" fillId="0" borderId="40" xfId="12" applyBorder="1" applyAlignment="1">
      <alignment horizontal="center" vertical="center"/>
    </xf>
    <xf numFmtId="0" fontId="5" fillId="0" borderId="43" xfId="12" applyBorder="1" applyAlignment="1">
      <alignment horizontal="center" vertical="center"/>
    </xf>
    <xf numFmtId="0" fontId="5" fillId="0" borderId="81" xfId="12" applyBorder="1" applyAlignment="1">
      <alignment horizontal="center" vertical="center"/>
    </xf>
    <xf numFmtId="0" fontId="7" fillId="0" borderId="9" xfId="12" applyFont="1" applyBorder="1" applyAlignment="1">
      <alignment horizontal="center" vertical="center" wrapText="1"/>
    </xf>
    <xf numFmtId="0" fontId="7" fillId="0" borderId="10" xfId="12" applyFont="1" applyBorder="1" applyAlignment="1">
      <alignment horizontal="center" vertical="center" wrapText="1"/>
    </xf>
    <xf numFmtId="0" fontId="7" fillId="0" borderId="90" xfId="12" applyFont="1" applyBorder="1" applyAlignment="1">
      <alignment horizontal="center" vertical="center" wrapText="1"/>
    </xf>
    <xf numFmtId="0" fontId="7" fillId="0" borderId="54" xfId="12" applyFont="1" applyBorder="1" applyAlignment="1">
      <alignment horizontal="center" vertical="center" wrapText="1"/>
    </xf>
    <xf numFmtId="0" fontId="7" fillId="0" borderId="47" xfId="12" applyFont="1" applyBorder="1" applyAlignment="1">
      <alignment horizontal="center" vertical="center" wrapText="1"/>
    </xf>
    <xf numFmtId="0" fontId="7" fillId="0" borderId="92" xfId="12" applyFont="1" applyBorder="1" applyAlignment="1">
      <alignment horizontal="center" vertical="center" wrapText="1"/>
    </xf>
    <xf numFmtId="0" fontId="7" fillId="0" borderId="109" xfId="12" applyFont="1" applyBorder="1" applyAlignment="1">
      <alignment horizontal="right" vertical="center" wrapText="1"/>
    </xf>
    <xf numFmtId="0" fontId="7" fillId="0" borderId="110" xfId="12" applyFont="1" applyBorder="1" applyAlignment="1">
      <alignment horizontal="right" vertical="center" wrapText="1"/>
    </xf>
    <xf numFmtId="186" fontId="7" fillId="0" borderId="119" xfId="12" applyNumberFormat="1" applyFont="1" applyBorder="1" applyAlignment="1">
      <alignment horizontal="center" vertical="center"/>
    </xf>
    <xf numFmtId="0" fontId="7" fillId="2" borderId="12" xfId="12" applyFont="1" applyFill="1" applyBorder="1" applyAlignment="1" applyProtection="1">
      <alignment horizontal="center" vertical="center"/>
      <protection locked="0"/>
    </xf>
    <xf numFmtId="193" fontId="7" fillId="12" borderId="120" xfId="5" applyNumberFormat="1" applyFont="1" applyFill="1" applyBorder="1" applyAlignment="1" applyProtection="1">
      <alignment horizontal="center" vertical="center"/>
      <protection locked="0"/>
    </xf>
    <xf numFmtId="180" fontId="7" fillId="2" borderId="19" xfId="12" applyNumberFormat="1" applyFont="1" applyFill="1" applyBorder="1" applyAlignment="1" applyProtection="1">
      <alignment horizontal="center" vertical="center"/>
      <protection locked="0"/>
    </xf>
    <xf numFmtId="0" fontId="7" fillId="0" borderId="110" xfId="12" applyFont="1" applyBorder="1" applyAlignment="1">
      <alignment horizontal="center" vertical="center"/>
    </xf>
    <xf numFmtId="0" fontId="7" fillId="0" borderId="115" xfId="12" applyFont="1" applyBorder="1" applyAlignment="1">
      <alignment horizontal="center" vertical="center"/>
    </xf>
    <xf numFmtId="0" fontId="7" fillId="0" borderId="113" xfId="12" applyFont="1" applyBorder="1" applyAlignment="1">
      <alignment horizontal="center" vertical="center"/>
    </xf>
    <xf numFmtId="0" fontId="7" fillId="0" borderId="26" xfId="12" applyFont="1" applyBorder="1" applyAlignment="1">
      <alignment horizontal="center" vertical="center"/>
    </xf>
    <xf numFmtId="0" fontId="7" fillId="0" borderId="121" xfId="12" applyFont="1" applyBorder="1" applyAlignment="1">
      <alignment horizontal="center" vertical="center"/>
    </xf>
    <xf numFmtId="0" fontId="7" fillId="0" borderId="116" xfId="12" applyFont="1" applyBorder="1" applyAlignment="1">
      <alignment horizontal="center" vertical="center" wrapText="1"/>
    </xf>
    <xf numFmtId="0" fontId="7" fillId="0" borderId="112" xfId="12" applyFont="1" applyBorder="1" applyAlignment="1">
      <alignment horizontal="center" vertical="center" wrapText="1"/>
    </xf>
    <xf numFmtId="0" fontId="7" fillId="0" borderId="117" xfId="12" applyFont="1" applyBorder="1" applyAlignment="1">
      <alignment horizontal="center" vertical="center" wrapText="1"/>
    </xf>
    <xf numFmtId="0" fontId="7" fillId="0" borderId="114" xfId="12" applyFont="1" applyBorder="1" applyAlignment="1">
      <alignment horizontal="center" vertical="center"/>
    </xf>
    <xf numFmtId="0" fontId="7" fillId="2" borderId="26" xfId="12" applyFont="1" applyFill="1" applyBorder="1" applyAlignment="1" applyProtection="1">
      <alignment horizontal="center" vertical="center"/>
      <protection locked="0"/>
    </xf>
    <xf numFmtId="38" fontId="7" fillId="12" borderId="120" xfId="5" applyFont="1" applyFill="1" applyBorder="1" applyAlignment="1" applyProtection="1">
      <alignment horizontal="center" vertical="center"/>
      <protection locked="0"/>
    </xf>
    <xf numFmtId="38" fontId="7" fillId="12" borderId="68" xfId="5" applyFont="1" applyFill="1" applyBorder="1" applyAlignment="1" applyProtection="1">
      <alignment horizontal="center" vertical="center"/>
      <protection locked="0"/>
    </xf>
    <xf numFmtId="0" fontId="10" fillId="0" borderId="116" xfId="12" applyFont="1" applyBorder="1" applyAlignment="1">
      <alignment horizontal="center" vertical="center" wrapText="1"/>
    </xf>
    <xf numFmtId="0" fontId="10" fillId="0" borderId="112" xfId="12" applyFont="1" applyBorder="1" applyAlignment="1">
      <alignment horizontal="center" vertical="center" wrapText="1"/>
    </xf>
    <xf numFmtId="0" fontId="10" fillId="0" borderId="117" xfId="12" applyFont="1" applyBorder="1" applyAlignment="1">
      <alignment horizontal="center" vertical="center" wrapText="1"/>
    </xf>
    <xf numFmtId="186" fontId="7" fillId="2" borderId="19" xfId="12" applyNumberFormat="1" applyFont="1" applyFill="1" applyBorder="1" applyAlignment="1" applyProtection="1">
      <alignment horizontal="center" vertical="center"/>
      <protection locked="0"/>
    </xf>
    <xf numFmtId="0" fontId="7" fillId="0" borderId="9" xfId="12" applyFont="1" applyBorder="1" applyAlignment="1">
      <alignment horizontal="center" vertical="center" textRotation="255"/>
    </xf>
    <xf numFmtId="0" fontId="7" fillId="0" borderId="10" xfId="12" applyFont="1" applyBorder="1" applyAlignment="1">
      <alignment horizontal="center" vertical="center" textRotation="255"/>
    </xf>
    <xf numFmtId="0" fontId="7" fillId="0" borderId="122" xfId="12" applyFont="1" applyBorder="1" applyAlignment="1">
      <alignment horizontal="center" vertical="center" textRotation="255"/>
    </xf>
    <xf numFmtId="0" fontId="7" fillId="0" borderId="123" xfId="12" applyFont="1" applyBorder="1" applyAlignment="1">
      <alignment horizontal="center" vertical="center" textRotation="255"/>
    </xf>
    <xf numFmtId="176" fontId="7" fillId="2" borderId="26" xfId="12" applyNumberFormat="1" applyFont="1" applyFill="1" applyBorder="1" applyAlignment="1" applyProtection="1">
      <alignment horizontal="center" vertical="center"/>
      <protection locked="0"/>
    </xf>
    <xf numFmtId="176" fontId="7" fillId="2" borderId="12" xfId="12" applyNumberFormat="1" applyFont="1" applyFill="1" applyBorder="1" applyAlignment="1" applyProtection="1">
      <alignment horizontal="center" vertical="center"/>
      <protection locked="0"/>
    </xf>
    <xf numFmtId="0" fontId="7" fillId="0" borderId="15" xfId="12" applyFont="1" applyBorder="1" applyAlignment="1">
      <alignment horizontal="center" vertical="center" wrapText="1"/>
    </xf>
    <xf numFmtId="0" fontId="7" fillId="0" borderId="13" xfId="12" applyFont="1" applyBorder="1" applyAlignment="1">
      <alignment horizontal="center" vertical="center" wrapText="1"/>
    </xf>
    <xf numFmtId="0" fontId="7" fillId="0" borderId="16" xfId="12" applyFont="1" applyBorder="1" applyAlignment="1">
      <alignment horizontal="center" vertical="center" wrapText="1"/>
    </xf>
    <xf numFmtId="0" fontId="7" fillId="0" borderId="51" xfId="12" applyFont="1" applyBorder="1" applyAlignment="1">
      <alignment horizontal="center" vertical="center" wrapText="1"/>
    </xf>
    <xf numFmtId="0" fontId="7" fillId="0" borderId="83" xfId="12" applyFont="1" applyBorder="1" applyAlignment="1">
      <alignment horizontal="center" vertical="center" wrapText="1"/>
    </xf>
    <xf numFmtId="0" fontId="7" fillId="0" borderId="49" xfId="12" applyFont="1" applyBorder="1" applyAlignment="1">
      <alignment horizontal="center" vertical="center" wrapText="1"/>
    </xf>
    <xf numFmtId="0" fontId="7" fillId="0" borderId="116" xfId="12" applyFont="1" applyBorder="1" applyAlignment="1">
      <alignment horizontal="center" vertical="center"/>
    </xf>
    <xf numFmtId="0" fontId="7" fillId="0" borderId="112" xfId="12" applyFont="1" applyBorder="1" applyAlignment="1">
      <alignment horizontal="center" vertical="center"/>
    </xf>
    <xf numFmtId="0" fontId="7" fillId="0" borderId="117" xfId="12" applyFont="1" applyBorder="1" applyAlignment="1">
      <alignment horizontal="center" vertical="center"/>
    </xf>
    <xf numFmtId="180" fontId="7" fillId="0" borderId="19" xfId="12" applyNumberFormat="1" applyFont="1" applyBorder="1" applyAlignment="1">
      <alignment horizontal="center" vertical="center"/>
    </xf>
    <xf numFmtId="0" fontId="7" fillId="0" borderId="21" xfId="12" applyFont="1" applyBorder="1" applyAlignment="1">
      <alignment horizontal="center" vertical="center"/>
    </xf>
    <xf numFmtId="0" fontId="7" fillId="0" borderId="124" xfId="12" applyFont="1" applyBorder="1" applyAlignment="1">
      <alignment horizontal="center" vertical="center"/>
    </xf>
    <xf numFmtId="0" fontId="7" fillId="0" borderId="28" xfId="12" applyFont="1" applyBorder="1" applyAlignment="1">
      <alignment horizontal="center" vertical="center"/>
    </xf>
    <xf numFmtId="0" fontId="7" fillId="0" borderId="14" xfId="12" applyFont="1" applyBorder="1" applyAlignment="1">
      <alignment horizontal="center" vertical="center"/>
    </xf>
    <xf numFmtId="193" fontId="7" fillId="12" borderId="68" xfId="5" applyNumberFormat="1" applyFont="1" applyFill="1" applyBorder="1" applyAlignment="1" applyProtection="1">
      <alignment horizontal="center" vertical="center"/>
      <protection locked="0"/>
    </xf>
    <xf numFmtId="0" fontId="7" fillId="0" borderId="119" xfId="12" applyFont="1" applyBorder="1" applyAlignment="1">
      <alignment horizontal="center" vertical="center"/>
    </xf>
    <xf numFmtId="0" fontId="7" fillId="0" borderId="69" xfId="12" applyFont="1" applyBorder="1" applyAlignment="1">
      <alignment horizontal="center" vertical="center"/>
    </xf>
    <xf numFmtId="0" fontId="7" fillId="0" borderId="19" xfId="12" applyFont="1" applyBorder="1" applyAlignment="1">
      <alignment horizontal="center" vertical="center"/>
    </xf>
    <xf numFmtId="0" fontId="7" fillId="0" borderId="23" xfId="12" applyFont="1" applyBorder="1" applyAlignment="1">
      <alignment horizontal="center" vertical="center"/>
    </xf>
    <xf numFmtId="38" fontId="7" fillId="0" borderId="119" xfId="12" applyNumberFormat="1" applyFont="1" applyBorder="1" applyAlignment="1">
      <alignment horizontal="center" vertical="center"/>
    </xf>
    <xf numFmtId="0" fontId="10" fillId="0" borderId="7" xfId="14" applyFont="1" applyBorder="1" applyAlignment="1">
      <alignment horizontal="distributed" vertical="center" wrapText="1"/>
    </xf>
    <xf numFmtId="0" fontId="7" fillId="0" borderId="125" xfId="14" applyFont="1" applyBorder="1" applyAlignment="1">
      <alignment horizontal="center" vertical="center" textRotation="255"/>
    </xf>
    <xf numFmtId="0" fontId="7" fillId="0" borderId="126" xfId="14" applyFont="1" applyBorder="1" applyAlignment="1">
      <alignment horizontal="center" vertical="center" textRotation="255"/>
    </xf>
    <xf numFmtId="0" fontId="7" fillId="0" borderId="59" xfId="14" applyFont="1" applyBorder="1" applyAlignment="1">
      <alignment horizontal="center" vertical="center" textRotation="255"/>
    </xf>
    <xf numFmtId="0" fontId="7" fillId="0" borderId="0" xfId="14" applyFont="1" applyAlignment="1">
      <alignment horizontal="center" vertical="center" textRotation="255"/>
    </xf>
    <xf numFmtId="0" fontId="7" fillId="0" borderId="122" xfId="14" applyFont="1" applyBorder="1" applyAlignment="1">
      <alignment horizontal="center" vertical="center" textRotation="255"/>
    </xf>
    <xf numFmtId="0" fontId="7" fillId="0" borderId="123" xfId="14" applyFont="1" applyBorder="1" applyAlignment="1">
      <alignment horizontal="center" vertical="center" textRotation="255"/>
    </xf>
    <xf numFmtId="0" fontId="80" fillId="0" borderId="126" xfId="14" applyFont="1" applyBorder="1" applyAlignment="1">
      <alignment horizontal="distributed" vertical="center" wrapText="1"/>
    </xf>
    <xf numFmtId="0" fontId="80" fillId="0" borderId="7" xfId="14" applyFont="1" applyBorder="1" applyAlignment="1">
      <alignment horizontal="distributed" vertical="center" wrapText="1"/>
    </xf>
    <xf numFmtId="0" fontId="7" fillId="2" borderId="13" xfId="14" applyFont="1" applyFill="1" applyBorder="1" applyAlignment="1" applyProtection="1">
      <alignment horizontal="distributed" vertical="center"/>
      <protection locked="0"/>
    </xf>
    <xf numFmtId="0" fontId="10" fillId="0" borderId="13" xfId="14" applyFont="1" applyBorder="1" applyAlignment="1">
      <alignment horizontal="distributed" vertical="center" wrapText="1"/>
    </xf>
    <xf numFmtId="0" fontId="7" fillId="0" borderId="0" xfId="14" applyFont="1" applyAlignment="1">
      <alignment horizontal="distributed" vertical="center" wrapText="1"/>
    </xf>
    <xf numFmtId="0" fontId="7" fillId="0" borderId="60" xfId="14" applyFont="1" applyBorder="1" applyAlignment="1">
      <alignment horizontal="center" vertical="top" wrapText="1"/>
    </xf>
    <xf numFmtId="0" fontId="7" fillId="0" borderId="8" xfId="14" applyFont="1" applyBorder="1" applyAlignment="1">
      <alignment horizontal="center" vertical="top" wrapText="1"/>
    </xf>
    <xf numFmtId="0" fontId="7" fillId="0" borderId="124" xfId="14" applyFont="1" applyBorder="1" applyAlignment="1">
      <alignment horizontal="distributed" vertical="center"/>
    </xf>
    <xf numFmtId="0" fontId="7" fillId="0" borderId="127" xfId="14" applyFont="1" applyBorder="1" applyAlignment="1">
      <alignment horizontal="center" vertical="center" wrapText="1" shrinkToFit="1"/>
    </xf>
    <xf numFmtId="0" fontId="7" fillId="0" borderId="128" xfId="14" applyFont="1" applyBorder="1" applyAlignment="1">
      <alignment horizontal="center" vertical="center" wrapText="1" shrinkToFit="1"/>
    </xf>
    <xf numFmtId="0" fontId="7" fillId="0" borderId="129" xfId="14" applyFont="1" applyBorder="1" applyAlignment="1">
      <alignment horizontal="center" vertical="center" wrapText="1" shrinkToFit="1"/>
    </xf>
    <xf numFmtId="0" fontId="17" fillId="0" borderId="133" xfId="14" applyFont="1" applyBorder="1" applyAlignment="1">
      <alignment horizontal="center" vertical="center" textRotation="255"/>
    </xf>
    <xf numFmtId="0" fontId="17" fillId="0" borderId="6" xfId="14" applyFont="1" applyBorder="1" applyAlignment="1">
      <alignment horizontal="center" vertical="center" textRotation="255"/>
    </xf>
    <xf numFmtId="0" fontId="7" fillId="0" borderId="4" xfId="14" applyFont="1" applyBorder="1" applyAlignment="1">
      <alignment horizontal="center" vertical="center" wrapText="1"/>
    </xf>
    <xf numFmtId="0" fontId="7" fillId="0" borderId="1" xfId="14" applyFont="1" applyBorder="1" applyAlignment="1">
      <alignment horizontal="center" vertical="center" wrapText="1"/>
    </xf>
    <xf numFmtId="0" fontId="7" fillId="0" borderId="13" xfId="14" applyFont="1" applyBorder="1" applyAlignment="1">
      <alignment horizontal="distributed" vertical="center"/>
    </xf>
    <xf numFmtId="0" fontId="14" fillId="0" borderId="15" xfId="14" applyFont="1" applyBorder="1" applyAlignment="1">
      <alignment horizontal="center" vertical="center"/>
    </xf>
    <xf numFmtId="0" fontId="14" fillId="0" borderId="13" xfId="14" applyFont="1" applyBorder="1" applyAlignment="1">
      <alignment horizontal="center" vertical="center"/>
    </xf>
    <xf numFmtId="0" fontId="14" fillId="0" borderId="16" xfId="14" applyFont="1" applyBorder="1" applyAlignment="1">
      <alignment horizontal="center" vertical="center"/>
    </xf>
    <xf numFmtId="0" fontId="7" fillId="0" borderId="3" xfId="14" applyFont="1" applyBorder="1" applyAlignment="1">
      <alignment horizontal="distributed" vertical="center" wrapText="1"/>
    </xf>
    <xf numFmtId="0" fontId="7" fillId="0" borderId="2" xfId="14" applyFont="1" applyBorder="1" applyAlignment="1">
      <alignment horizontal="center" vertical="center" textRotation="255"/>
    </xf>
    <xf numFmtId="0" fontId="7" fillId="0" borderId="6" xfId="14" applyFont="1" applyBorder="1" applyAlignment="1">
      <alignment horizontal="center" vertical="center" textRotation="255"/>
    </xf>
    <xf numFmtId="0" fontId="7" fillId="0" borderId="83" xfId="14" applyFont="1" applyBorder="1" applyAlignment="1">
      <alignment horizontal="center" vertical="center"/>
    </xf>
    <xf numFmtId="0" fontId="7" fillId="0" borderId="88" xfId="14" applyFont="1" applyBorder="1" applyAlignment="1">
      <alignment horizontal="center" vertical="center"/>
    </xf>
    <xf numFmtId="0" fontId="7" fillId="0" borderId="130" xfId="14" applyFont="1" applyBorder="1" applyAlignment="1">
      <alignment horizontal="center" vertical="center" wrapText="1"/>
    </xf>
    <xf numFmtId="0" fontId="7" fillId="0" borderId="131" xfId="14" applyFont="1" applyBorder="1" applyAlignment="1">
      <alignment horizontal="center" vertical="center"/>
    </xf>
    <xf numFmtId="0" fontId="7" fillId="0" borderId="3" xfId="14" applyFont="1" applyBorder="1" applyAlignment="1">
      <alignment horizontal="distributed" vertical="center"/>
    </xf>
    <xf numFmtId="0" fontId="7" fillId="0" borderId="0" xfId="14" applyFont="1" applyAlignment="1">
      <alignment horizontal="distributed" vertical="center"/>
    </xf>
    <xf numFmtId="0" fontId="7" fillId="0" borderId="7" xfId="14" applyFont="1" applyBorder="1" applyAlignment="1">
      <alignment horizontal="distributed" vertical="center"/>
    </xf>
    <xf numFmtId="0" fontId="7" fillId="0" borderId="132" xfId="14" applyFont="1" applyBorder="1" applyAlignment="1">
      <alignment horizontal="center" vertical="center" wrapText="1"/>
    </xf>
    <xf numFmtId="0" fontId="7" fillId="0" borderId="26" xfId="14" applyFont="1" applyBorder="1" applyAlignment="1">
      <alignment horizontal="center" vertical="center" wrapText="1"/>
    </xf>
    <xf numFmtId="0" fontId="7" fillId="0" borderId="13" xfId="14" applyFont="1" applyBorder="1" applyAlignment="1">
      <alignment horizontal="distributed" vertical="center" wrapText="1"/>
    </xf>
    <xf numFmtId="0" fontId="7" fillId="0" borderId="10" xfId="14" applyFont="1" applyBorder="1" applyAlignment="1">
      <alignment horizontal="distributed" vertical="center"/>
    </xf>
    <xf numFmtId="0" fontId="7" fillId="0" borderId="58" xfId="14" applyFont="1" applyBorder="1" applyAlignment="1">
      <alignment horizontal="center" vertical="center" textRotation="255"/>
    </xf>
    <xf numFmtId="0" fontId="7" fillId="0" borderId="3" xfId="14" applyFont="1" applyBorder="1" applyAlignment="1">
      <alignment horizontal="center" vertical="center" textRotation="255"/>
    </xf>
    <xf numFmtId="0" fontId="7" fillId="0" borderId="5" xfId="14" applyFont="1" applyBorder="1" applyAlignment="1">
      <alignment horizontal="center" vertical="center" textRotation="255"/>
    </xf>
    <xf numFmtId="186" fontId="7" fillId="0" borderId="52" xfId="14" applyNumberFormat="1" applyFont="1" applyBorder="1" applyAlignment="1">
      <alignment horizontal="right" vertical="center"/>
    </xf>
    <xf numFmtId="186" fontId="7" fillId="0" borderId="85" xfId="14" applyNumberFormat="1" applyFont="1" applyBorder="1" applyAlignment="1">
      <alignment horizontal="right" vertical="center"/>
    </xf>
    <xf numFmtId="0" fontId="7" fillId="0" borderId="86" xfId="14" applyFont="1" applyBorder="1" applyAlignment="1">
      <alignment horizontal="center" vertical="center"/>
    </xf>
    <xf numFmtId="0" fontId="10" fillId="0" borderId="43" xfId="14" applyFont="1" applyBorder="1" applyAlignment="1">
      <alignment horizontal="distributed" vertical="center" wrapText="1"/>
    </xf>
    <xf numFmtId="0" fontId="10" fillId="0" borderId="125" xfId="14" applyFont="1" applyBorder="1" applyAlignment="1">
      <alignment horizontal="center" vertical="center" textRotation="255" wrapText="1"/>
    </xf>
    <xf numFmtId="0" fontId="10" fillId="0" borderId="126" xfId="14" applyFont="1" applyBorder="1" applyAlignment="1">
      <alignment horizontal="center" vertical="center" textRotation="255" wrapText="1"/>
    </xf>
    <xf numFmtId="0" fontId="10" fillId="0" borderId="59" xfId="14" applyFont="1" applyBorder="1" applyAlignment="1">
      <alignment horizontal="center" vertical="center" textRotation="255" wrapText="1"/>
    </xf>
    <xf numFmtId="0" fontId="10" fillId="0" borderId="0" xfId="14" applyFont="1" applyAlignment="1">
      <alignment horizontal="center" vertical="center" textRotation="255" wrapText="1"/>
    </xf>
    <xf numFmtId="0" fontId="10" fillId="0" borderId="122" xfId="14" applyFont="1" applyBorder="1" applyAlignment="1">
      <alignment horizontal="center" vertical="center" textRotation="255" wrapText="1"/>
    </xf>
    <xf numFmtId="0" fontId="10" fillId="0" borderId="123" xfId="14" applyFont="1" applyBorder="1" applyAlignment="1">
      <alignment horizontal="center" vertical="center" textRotation="255" wrapText="1"/>
    </xf>
    <xf numFmtId="0" fontId="7" fillId="0" borderId="71" xfId="14" applyFont="1" applyBorder="1" applyAlignment="1">
      <alignment horizontal="distributed" vertical="center"/>
    </xf>
    <xf numFmtId="0" fontId="14" fillId="0" borderId="134" xfId="14" applyFont="1" applyBorder="1" applyAlignment="1">
      <alignment horizontal="center" vertical="center" wrapText="1" shrinkToFit="1"/>
    </xf>
    <xf numFmtId="0" fontId="14" fillId="0" borderId="135" xfId="14" applyFont="1" applyBorder="1" applyAlignment="1">
      <alignment horizontal="center" vertical="center" wrapText="1" shrinkToFit="1"/>
    </xf>
    <xf numFmtId="0" fontId="14" fillId="0" borderId="61" xfId="14" applyFont="1" applyBorder="1" applyAlignment="1">
      <alignment horizontal="center" vertical="center" wrapText="1" shrinkToFit="1"/>
    </xf>
    <xf numFmtId="0" fontId="7" fillId="2" borderId="52" xfId="12" applyFont="1" applyFill="1" applyBorder="1" applyAlignment="1" applyProtection="1">
      <alignment vertical="center" wrapText="1"/>
      <protection locked="0"/>
    </xf>
    <xf numFmtId="0" fontId="7" fillId="2" borderId="84" xfId="12" applyFont="1" applyFill="1" applyBorder="1" applyAlignment="1" applyProtection="1">
      <alignment vertical="center" wrapText="1"/>
      <protection locked="0"/>
    </xf>
    <xf numFmtId="0" fontId="7" fillId="2" borderId="85" xfId="12" applyFont="1" applyFill="1" applyBorder="1" applyAlignment="1" applyProtection="1">
      <alignment vertical="center" wrapText="1"/>
      <protection locked="0"/>
    </xf>
    <xf numFmtId="176" fontId="11" fillId="0" borderId="83" xfId="12" applyNumberFormat="1" applyFont="1" applyBorder="1" applyAlignment="1">
      <alignment horizontal="center" vertical="center"/>
    </xf>
    <xf numFmtId="176" fontId="11" fillId="0" borderId="88" xfId="12" applyNumberFormat="1" applyFont="1" applyBorder="1" applyAlignment="1">
      <alignment horizontal="center" vertical="center"/>
    </xf>
    <xf numFmtId="0" fontId="7" fillId="0" borderId="83" xfId="12" applyFont="1" applyBorder="1" applyAlignment="1">
      <alignment horizontal="distributed" vertical="center"/>
    </xf>
    <xf numFmtId="0" fontId="7" fillId="2" borderId="51" xfId="12" applyFont="1" applyFill="1" applyBorder="1" applyAlignment="1" applyProtection="1">
      <alignment vertical="center"/>
      <protection locked="0"/>
    </xf>
    <xf numFmtId="0" fontId="7" fillId="2" borderId="83" xfId="12" applyFont="1" applyFill="1" applyBorder="1" applyAlignment="1" applyProtection="1">
      <alignment vertical="center"/>
      <protection locked="0"/>
    </xf>
    <xf numFmtId="0" fontId="7" fillId="2" borderId="88" xfId="12" applyFont="1" applyFill="1" applyBorder="1" applyAlignment="1" applyProtection="1">
      <alignment vertical="center"/>
      <protection locked="0"/>
    </xf>
    <xf numFmtId="0" fontId="7" fillId="2" borderId="15" xfId="12" applyFont="1" applyFill="1" applyBorder="1" applyAlignment="1" applyProtection="1">
      <alignment vertical="center"/>
      <protection locked="0"/>
    </xf>
    <xf numFmtId="0" fontId="7" fillId="2" borderId="13" xfId="12" applyFont="1" applyFill="1" applyBorder="1" applyAlignment="1" applyProtection="1">
      <alignment vertical="center"/>
      <protection locked="0"/>
    </xf>
    <xf numFmtId="0" fontId="7" fillId="2" borderId="82" xfId="12" applyFont="1" applyFill="1" applyBorder="1" applyAlignment="1" applyProtection="1">
      <alignment vertical="center"/>
      <protection locked="0"/>
    </xf>
    <xf numFmtId="0" fontId="7" fillId="0" borderId="47" xfId="12" applyFont="1" applyBorder="1" applyAlignment="1">
      <alignment horizontal="center" vertical="center" textRotation="255"/>
    </xf>
    <xf numFmtId="0" fontId="7" fillId="0" borderId="13" xfId="12" applyFont="1" applyBorder="1" applyAlignment="1">
      <alignment horizontal="distributed" vertical="center" wrapText="1"/>
    </xf>
    <xf numFmtId="0" fontId="7" fillId="2" borderId="42" xfId="12" applyFont="1" applyFill="1" applyBorder="1" applyAlignment="1" applyProtection="1">
      <alignment vertical="center"/>
      <protection locked="0"/>
    </xf>
    <xf numFmtId="0" fontId="7" fillId="2" borderId="43" xfId="12" applyFont="1" applyFill="1" applyBorder="1" applyAlignment="1" applyProtection="1">
      <alignment vertical="center"/>
      <protection locked="0"/>
    </xf>
    <xf numFmtId="0" fontId="7" fillId="2" borderId="81" xfId="12" applyFont="1" applyFill="1" applyBorder="1" applyAlignment="1" applyProtection="1">
      <alignment vertical="center"/>
      <protection locked="0"/>
    </xf>
    <xf numFmtId="186" fontId="7" fillId="0" borderId="111" xfId="14" applyNumberFormat="1" applyFont="1" applyBorder="1" applyAlignment="1">
      <alignment horizontal="center" vertical="center"/>
    </xf>
    <xf numFmtId="186" fontId="7" fillId="0" borderId="112" xfId="14" applyNumberFormat="1" applyFont="1" applyBorder="1" applyAlignment="1">
      <alignment horizontal="center" vertical="center"/>
    </xf>
    <xf numFmtId="186" fontId="7" fillId="0" borderId="118" xfId="14" applyNumberFormat="1" applyFont="1" applyBorder="1" applyAlignment="1">
      <alignment horizontal="center" vertical="center"/>
    </xf>
    <xf numFmtId="179" fontId="7" fillId="0" borderId="12" xfId="14" applyNumberFormat="1" applyFont="1" applyBorder="1" applyAlignment="1">
      <alignment horizontal="center" vertical="center"/>
    </xf>
    <xf numFmtId="180" fontId="7" fillId="0" borderId="12" xfId="14" applyNumberFormat="1" applyFont="1" applyBorder="1" applyAlignment="1">
      <alignment horizontal="center" vertical="center"/>
    </xf>
    <xf numFmtId="180" fontId="7" fillId="0" borderId="14" xfId="14" applyNumberFormat="1" applyFont="1" applyBorder="1" applyAlignment="1">
      <alignment horizontal="center" vertical="center"/>
    </xf>
    <xf numFmtId="176" fontId="11" fillId="0" borderId="43" xfId="12" applyNumberFormat="1" applyFont="1" applyBorder="1" applyAlignment="1">
      <alignment horizontal="center" vertical="center" shrinkToFit="1"/>
    </xf>
    <xf numFmtId="176" fontId="11" fillId="0" borderId="81" xfId="12" applyNumberFormat="1" applyFont="1" applyBorder="1" applyAlignment="1">
      <alignment horizontal="center" vertical="center" shrinkToFit="1"/>
    </xf>
    <xf numFmtId="0" fontId="7" fillId="0" borderId="86" xfId="12" applyFont="1" applyBorder="1" applyAlignment="1">
      <alignment horizontal="center" vertical="center" wrapText="1"/>
    </xf>
    <xf numFmtId="0" fontId="7" fillId="0" borderId="87" xfId="12" applyFont="1" applyBorder="1" applyAlignment="1">
      <alignment horizontal="center" vertical="center" wrapText="1"/>
    </xf>
    <xf numFmtId="0" fontId="7" fillId="0" borderId="54" xfId="14" applyFont="1" applyBorder="1" applyAlignment="1">
      <alignment horizontal="center" vertical="center"/>
    </xf>
    <xf numFmtId="0" fontId="7" fillId="0" borderId="47" xfId="14" applyFont="1" applyBorder="1" applyAlignment="1">
      <alignment horizontal="center" vertical="center"/>
    </xf>
    <xf numFmtId="0" fontId="7" fillId="0" borderId="55" xfId="14" applyFont="1" applyBorder="1" applyAlignment="1">
      <alignment horizontal="center" vertical="center"/>
    </xf>
    <xf numFmtId="0" fontId="7" fillId="2" borderId="139" xfId="14" applyFont="1" applyFill="1" applyBorder="1" applyAlignment="1" applyProtection="1">
      <alignment horizontal="distributed" vertical="center" wrapText="1" indent="1"/>
      <protection locked="0"/>
    </xf>
    <xf numFmtId="0" fontId="7" fillId="2" borderId="124" xfId="14" applyFont="1" applyFill="1" applyBorder="1" applyAlignment="1" applyProtection="1">
      <alignment horizontal="distributed" vertical="center" wrapText="1" indent="1"/>
      <protection locked="0"/>
    </xf>
    <xf numFmtId="0" fontId="7" fillId="2" borderId="28" xfId="14" applyFont="1" applyFill="1" applyBorder="1" applyAlignment="1" applyProtection="1">
      <alignment horizontal="distributed" vertical="center" wrapText="1" indent="1"/>
      <protection locked="0"/>
    </xf>
    <xf numFmtId="38" fontId="7" fillId="2" borderId="12" xfId="5" applyFont="1" applyFill="1" applyBorder="1" applyAlignment="1" applyProtection="1">
      <alignment horizontal="center" vertical="center"/>
      <protection locked="0"/>
    </xf>
    <xf numFmtId="180" fontId="7" fillId="2" borderId="12" xfId="14" applyNumberFormat="1" applyFont="1" applyFill="1" applyBorder="1" applyAlignment="1" applyProtection="1">
      <alignment horizontal="center" vertical="center"/>
      <protection locked="0"/>
    </xf>
    <xf numFmtId="0" fontId="7" fillId="2" borderId="2" xfId="12" applyFont="1" applyFill="1" applyBorder="1" applyAlignment="1" applyProtection="1">
      <alignment horizontal="left" vertical="top" wrapText="1"/>
      <protection locked="0"/>
    </xf>
    <xf numFmtId="0" fontId="7" fillId="2" borderId="3" xfId="12" applyFont="1" applyFill="1" applyBorder="1" applyAlignment="1" applyProtection="1">
      <alignment horizontal="left" vertical="top" wrapText="1"/>
      <protection locked="0"/>
    </xf>
    <xf numFmtId="0" fontId="7" fillId="2" borderId="3" xfId="12" applyFont="1" applyFill="1" applyBorder="1" applyAlignment="1" applyProtection="1">
      <alignment horizontal="left" vertical="top"/>
      <protection locked="0"/>
    </xf>
    <xf numFmtId="0" fontId="7" fillId="2" borderId="140" xfId="12" applyFont="1" applyFill="1" applyBorder="1" applyAlignment="1" applyProtection="1">
      <alignment horizontal="left" vertical="top"/>
      <protection locked="0"/>
    </xf>
    <xf numFmtId="0" fontId="7" fillId="2" borderId="104" xfId="12" applyFont="1" applyFill="1" applyBorder="1" applyAlignment="1" applyProtection="1">
      <alignment horizontal="left" vertical="top"/>
      <protection locked="0"/>
    </xf>
    <xf numFmtId="0" fontId="7" fillId="2" borderId="47" xfId="12" applyFont="1" applyFill="1" applyBorder="1" applyAlignment="1" applyProtection="1">
      <alignment horizontal="left" vertical="top"/>
      <protection locked="0"/>
    </xf>
    <xf numFmtId="0" fontId="7" fillId="2" borderId="92" xfId="12" applyFont="1" applyFill="1" applyBorder="1" applyAlignment="1" applyProtection="1">
      <alignment horizontal="left" vertical="top"/>
      <protection locked="0"/>
    </xf>
    <xf numFmtId="0" fontId="7" fillId="2" borderId="44" xfId="14" applyFont="1" applyFill="1" applyBorder="1" applyAlignment="1" applyProtection="1">
      <alignment horizontal="distributed" vertical="center" wrapText="1" indent="1"/>
      <protection locked="0"/>
    </xf>
    <xf numFmtId="0" fontId="7" fillId="2" borderId="13" xfId="14" applyFont="1" applyFill="1" applyBorder="1" applyAlignment="1" applyProtection="1">
      <alignment horizontal="distributed" vertical="center" wrapText="1" indent="1"/>
      <protection locked="0"/>
    </xf>
    <xf numFmtId="0" fontId="7" fillId="2" borderId="16" xfId="14" applyFont="1" applyFill="1" applyBorder="1" applyAlignment="1" applyProtection="1">
      <alignment horizontal="distributed" vertical="center" wrapText="1" indent="1"/>
      <protection locked="0"/>
    </xf>
    <xf numFmtId="0" fontId="7" fillId="2" borderId="58" xfId="12" applyFont="1" applyFill="1" applyBorder="1" applyAlignment="1" applyProtection="1">
      <alignment horizontal="distributed" vertical="top" wrapText="1" justifyLastLine="1"/>
      <protection locked="0"/>
    </xf>
    <xf numFmtId="0" fontId="7" fillId="2" borderId="3" xfId="12" applyFont="1" applyFill="1" applyBorder="1" applyAlignment="1" applyProtection="1">
      <alignment horizontal="distributed" vertical="top" justifyLastLine="1"/>
      <protection locked="0"/>
    </xf>
    <xf numFmtId="0" fontId="7" fillId="2" borderId="4" xfId="12" applyFont="1" applyFill="1" applyBorder="1" applyAlignment="1" applyProtection="1">
      <alignment horizontal="distributed" vertical="top" justifyLastLine="1"/>
      <protection locked="0"/>
    </xf>
    <xf numFmtId="0" fontId="7" fillId="2" borderId="54" xfId="12" applyFont="1" applyFill="1" applyBorder="1" applyAlignment="1" applyProtection="1">
      <alignment horizontal="distributed" vertical="top" justifyLastLine="1"/>
      <protection locked="0"/>
    </xf>
    <xf numFmtId="0" fontId="7" fillId="2" borderId="47" xfId="12" applyFont="1" applyFill="1" applyBorder="1" applyAlignment="1" applyProtection="1">
      <alignment horizontal="distributed" vertical="top" justifyLastLine="1"/>
      <protection locked="0"/>
    </xf>
    <xf numFmtId="0" fontId="7" fillId="2" borderId="55" xfId="12" applyFont="1" applyFill="1" applyBorder="1" applyAlignment="1" applyProtection="1">
      <alignment horizontal="distributed" vertical="top" justifyLastLine="1"/>
      <protection locked="0"/>
    </xf>
    <xf numFmtId="0" fontId="10" fillId="0" borderId="0" xfId="12" applyFont="1" applyAlignment="1">
      <alignment vertical="top" wrapText="1"/>
    </xf>
    <xf numFmtId="0" fontId="7" fillId="12" borderId="41" xfId="12" applyFont="1" applyFill="1" applyBorder="1" applyAlignment="1" applyProtection="1">
      <alignment horizontal="center" vertical="center"/>
      <protection locked="0"/>
    </xf>
    <xf numFmtId="0" fontId="7" fillId="12" borderId="96" xfId="12" applyFont="1" applyFill="1" applyBorder="1" applyAlignment="1" applyProtection="1">
      <alignment horizontal="center" vertical="center"/>
      <protection locked="0"/>
    </xf>
    <xf numFmtId="0" fontId="7" fillId="12" borderId="42" xfId="12" applyFont="1" applyFill="1" applyBorder="1" applyAlignment="1" applyProtection="1">
      <alignment horizontal="center" vertical="center"/>
      <protection locked="0"/>
    </xf>
    <xf numFmtId="0" fontId="7" fillId="0" borderId="98" xfId="12" applyFont="1" applyBorder="1" applyAlignment="1">
      <alignment vertical="center" wrapText="1"/>
    </xf>
    <xf numFmtId="0" fontId="7" fillId="0" borderId="12" xfId="12" applyFont="1" applyBorder="1" applyAlignment="1">
      <alignment vertical="center" wrapText="1"/>
    </xf>
    <xf numFmtId="0" fontId="7" fillId="0" borderId="16" xfId="12" applyFont="1" applyBorder="1" applyAlignment="1">
      <alignment vertical="center"/>
    </xf>
    <xf numFmtId="0" fontId="7" fillId="0" borderId="12" xfId="12" applyFont="1" applyBorder="1" applyAlignment="1">
      <alignment vertical="center"/>
    </xf>
    <xf numFmtId="0" fontId="7" fillId="0" borderId="14" xfId="12" applyFont="1" applyBorder="1" applyAlignment="1">
      <alignment vertical="center"/>
    </xf>
    <xf numFmtId="0" fontId="7" fillId="0" borderId="41" xfId="12" applyFont="1" applyBorder="1" applyAlignment="1">
      <alignment vertical="center"/>
    </xf>
    <xf numFmtId="0" fontId="7" fillId="0" borderId="96" xfId="12" applyFont="1" applyBorder="1" applyAlignment="1">
      <alignment vertical="center"/>
    </xf>
    <xf numFmtId="0" fontId="7" fillId="0" borderId="108" xfId="12" applyFont="1" applyBorder="1" applyAlignment="1">
      <alignment vertical="center"/>
    </xf>
    <xf numFmtId="0" fontId="7" fillId="12" borderId="12" xfId="12" applyFont="1" applyFill="1" applyBorder="1" applyAlignment="1" applyProtection="1">
      <alignment horizontal="center" vertical="center"/>
      <protection locked="0"/>
    </xf>
    <xf numFmtId="0" fontId="7" fillId="0" borderId="16" xfId="12" applyFont="1" applyBorder="1" applyAlignment="1">
      <alignment horizontal="center" vertical="center"/>
    </xf>
    <xf numFmtId="0" fontId="7" fillId="0" borderId="49" xfId="12" applyFont="1" applyBorder="1" applyAlignment="1">
      <alignment horizontal="center" vertical="center"/>
    </xf>
    <xf numFmtId="0" fontId="7" fillId="0" borderId="86" xfId="12" applyFont="1" applyBorder="1" applyAlignment="1">
      <alignment horizontal="center" vertical="center"/>
    </xf>
    <xf numFmtId="0" fontId="7" fillId="12" borderId="98" xfId="12" applyFont="1" applyFill="1" applyBorder="1" applyAlignment="1" applyProtection="1">
      <alignment vertical="center" wrapText="1"/>
      <protection locked="0"/>
    </xf>
    <xf numFmtId="0" fontId="7" fillId="12" borderId="12" xfId="12" applyFont="1" applyFill="1" applyBorder="1" applyAlignment="1" applyProtection="1">
      <alignment vertical="center" wrapText="1"/>
      <protection locked="0"/>
    </xf>
    <xf numFmtId="0" fontId="7" fillId="12" borderId="95" xfId="12" applyFont="1" applyFill="1" applyBorder="1" applyAlignment="1" applyProtection="1">
      <alignment vertical="center" wrapText="1"/>
      <protection locked="0"/>
    </xf>
    <xf numFmtId="0" fontId="7" fillId="12" borderId="96" xfId="12" applyFont="1" applyFill="1" applyBorder="1" applyAlignment="1" applyProtection="1">
      <alignment vertical="center" wrapText="1"/>
      <protection locked="0"/>
    </xf>
    <xf numFmtId="0" fontId="7" fillId="0" borderId="12" xfId="12" applyFont="1" applyBorder="1" applyAlignment="1">
      <alignment horizontal="right" vertical="center"/>
    </xf>
    <xf numFmtId="0" fontId="7" fillId="0" borderId="15" xfId="12" applyFont="1" applyBorder="1" applyAlignment="1">
      <alignment horizontal="right" vertical="center"/>
    </xf>
    <xf numFmtId="0" fontId="7" fillId="0" borderId="96" xfId="12" applyFont="1" applyBorder="1" applyAlignment="1">
      <alignment horizontal="right" vertical="center"/>
    </xf>
    <xf numFmtId="0" fontId="7" fillId="0" borderId="42" xfId="12" applyFont="1" applyBorder="1" applyAlignment="1">
      <alignment horizontal="right" vertical="center"/>
    </xf>
    <xf numFmtId="0" fontId="7" fillId="0" borderId="89" xfId="14" applyFont="1" applyBorder="1" applyAlignment="1">
      <alignment horizontal="center" vertical="center" wrapText="1"/>
    </xf>
    <xf numFmtId="0" fontId="7" fillId="0" borderId="10" xfId="14" applyFont="1" applyBorder="1" applyAlignment="1">
      <alignment horizontal="center" vertical="center"/>
    </xf>
    <xf numFmtId="0" fontId="7" fillId="0" borderId="90" xfId="14" applyFont="1" applyBorder="1" applyAlignment="1">
      <alignment horizontal="center" vertical="center"/>
    </xf>
    <xf numFmtId="0" fontId="7" fillId="0" borderId="6" xfId="14" applyFont="1" applyBorder="1" applyAlignment="1">
      <alignment horizontal="center" vertical="center"/>
    </xf>
    <xf numFmtId="0" fontId="7" fillId="0" borderId="7" xfId="14" applyFont="1" applyBorder="1" applyAlignment="1">
      <alignment horizontal="center" vertical="center"/>
    </xf>
    <xf numFmtId="0" fontId="7" fillId="0" borderId="137" xfId="14" applyFont="1" applyBorder="1" applyAlignment="1">
      <alignment horizontal="center" vertical="center"/>
    </xf>
    <xf numFmtId="179" fontId="7" fillId="0" borderId="138" xfId="14" applyNumberFormat="1" applyFont="1" applyBorder="1" applyAlignment="1">
      <alignment horizontal="center"/>
    </xf>
    <xf numFmtId="179" fontId="7" fillId="2" borderId="19" xfId="14" applyNumberFormat="1" applyFont="1" applyFill="1" applyBorder="1" applyAlignment="1" applyProtection="1">
      <alignment horizontal="center" vertical="center"/>
      <protection locked="0"/>
    </xf>
    <xf numFmtId="0" fontId="7" fillId="0" borderId="86" xfId="12" applyFont="1" applyBorder="1" applyAlignment="1">
      <alignment horizontal="right" vertical="center"/>
    </xf>
    <xf numFmtId="0" fontId="7" fillId="0" borderId="51" xfId="12" applyFont="1" applyBorder="1" applyAlignment="1">
      <alignment horizontal="right" vertical="center"/>
    </xf>
    <xf numFmtId="0" fontId="7" fillId="0" borderId="103" xfId="12" applyFont="1" applyBorder="1" applyAlignment="1">
      <alignment vertical="center" wrapText="1"/>
    </xf>
    <xf numFmtId="0" fontId="7" fillId="0" borderId="86" xfId="12" applyFont="1" applyBorder="1" applyAlignment="1">
      <alignment vertical="center" wrapText="1"/>
    </xf>
    <xf numFmtId="0" fontId="11" fillId="2" borderId="19" xfId="14" applyFont="1" applyFill="1" applyBorder="1" applyAlignment="1" applyProtection="1">
      <alignment horizontal="center" vertical="center"/>
      <protection locked="0"/>
    </xf>
    <xf numFmtId="179" fontId="7" fillId="2" borderId="12" xfId="14" applyNumberFormat="1" applyFont="1" applyFill="1" applyBorder="1" applyAlignment="1" applyProtection="1">
      <alignment horizontal="center" vertical="center"/>
      <protection locked="0"/>
    </xf>
    <xf numFmtId="0" fontId="7" fillId="0" borderId="12" xfId="14" applyFont="1" applyBorder="1" applyAlignment="1">
      <alignment horizontal="center" vertical="center"/>
    </xf>
    <xf numFmtId="0" fontId="7" fillId="0" borderId="8" xfId="14" applyFont="1" applyBorder="1" applyAlignment="1">
      <alignment horizontal="center" vertical="center"/>
    </xf>
    <xf numFmtId="180" fontId="7" fillId="2" borderId="19" xfId="14" applyNumberFormat="1" applyFont="1" applyFill="1" applyBorder="1" applyAlignment="1" applyProtection="1">
      <alignment horizontal="center" vertical="center"/>
      <protection locked="0"/>
    </xf>
    <xf numFmtId="181" fontId="7" fillId="0" borderId="138" xfId="14" applyNumberFormat="1" applyFont="1" applyBorder="1" applyAlignment="1">
      <alignment horizontal="center"/>
    </xf>
    <xf numFmtId="181" fontId="7" fillId="2" borderId="12" xfId="14" applyNumberFormat="1" applyFont="1" applyFill="1" applyBorder="1" applyAlignment="1" applyProtection="1">
      <alignment horizontal="center" vertical="center"/>
      <protection locked="0"/>
    </xf>
    <xf numFmtId="181" fontId="7" fillId="2" borderId="14" xfId="14" applyNumberFormat="1" applyFont="1" applyFill="1" applyBorder="1" applyAlignment="1" applyProtection="1">
      <alignment horizontal="center" vertical="center"/>
      <protection locked="0"/>
    </xf>
    <xf numFmtId="181" fontId="7" fillId="2" borderId="19" xfId="14" applyNumberFormat="1" applyFont="1" applyFill="1" applyBorder="1" applyAlignment="1" applyProtection="1">
      <alignment horizontal="center" vertical="center"/>
      <protection locked="0"/>
    </xf>
    <xf numFmtId="181" fontId="7" fillId="2" borderId="23" xfId="14" applyNumberFormat="1" applyFont="1" applyFill="1" applyBorder="1" applyAlignment="1" applyProtection="1">
      <alignment horizontal="center" vertical="center"/>
      <protection locked="0"/>
    </xf>
    <xf numFmtId="0" fontId="7" fillId="0" borderId="89" xfId="14" applyFont="1" applyBorder="1" applyAlignment="1">
      <alignment horizontal="center" vertical="center"/>
    </xf>
    <xf numFmtId="0" fontId="7" fillId="0" borderId="50" xfId="14" applyFont="1" applyBorder="1" applyAlignment="1">
      <alignment horizontal="center" vertical="center"/>
    </xf>
    <xf numFmtId="0" fontId="7" fillId="0" borderId="5" xfId="14" applyFont="1" applyBorder="1" applyAlignment="1">
      <alignment horizontal="center" vertical="center"/>
    </xf>
    <xf numFmtId="0" fontId="7" fillId="0" borderId="0" xfId="14" applyFont="1" applyAlignment="1">
      <alignment horizontal="center" vertical="center"/>
    </xf>
    <xf numFmtId="0" fontId="7" fillId="0" borderId="1" xfId="14" applyFont="1" applyBorder="1" applyAlignment="1">
      <alignment horizontal="center" vertical="center"/>
    </xf>
    <xf numFmtId="0" fontId="7" fillId="0" borderId="103" xfId="12" applyFont="1" applyBorder="1" applyAlignment="1">
      <alignment horizontal="center" vertical="center"/>
    </xf>
    <xf numFmtId="0" fontId="11" fillId="2" borderId="12" xfId="14" applyFont="1" applyFill="1" applyBorder="1" applyAlignment="1" applyProtection="1">
      <alignment horizontal="center" vertical="center"/>
      <protection locked="0"/>
    </xf>
    <xf numFmtId="0" fontId="7" fillId="0" borderId="141" xfId="14" applyFont="1" applyBorder="1" applyAlignment="1">
      <alignment horizontal="center" vertical="center" wrapText="1"/>
    </xf>
    <xf numFmtId="0" fontId="7" fillId="0" borderId="101" xfId="14" applyFont="1" applyBorder="1" applyAlignment="1">
      <alignment horizontal="center" vertical="center"/>
    </xf>
    <xf numFmtId="0" fontId="7" fillId="0" borderId="9" xfId="14" applyFont="1" applyBorder="1" applyAlignment="1">
      <alignment horizontal="center" vertical="center"/>
    </xf>
    <xf numFmtId="0" fontId="7" fillId="0" borderId="136" xfId="14" applyFont="1" applyBorder="1" applyAlignment="1">
      <alignment horizontal="center" vertical="center"/>
    </xf>
    <xf numFmtId="0" fontId="7" fillId="0" borderId="59" xfId="14" applyFont="1" applyBorder="1" applyAlignment="1">
      <alignment horizontal="center" vertical="center"/>
    </xf>
    <xf numFmtId="0" fontId="29" fillId="0" borderId="149" xfId="0" applyFont="1" applyBorder="1" applyAlignment="1">
      <alignment horizontal="center" vertical="center" wrapText="1"/>
    </xf>
    <xf numFmtId="0" fontId="29" fillId="0" borderId="200" xfId="0" applyFont="1" applyBorder="1" applyAlignment="1">
      <alignment horizontal="center" vertical="center" wrapText="1"/>
    </xf>
    <xf numFmtId="0" fontId="29" fillId="0" borderId="201" xfId="0" applyFont="1" applyBorder="1" applyAlignment="1">
      <alignment horizontal="center" vertical="center" wrapText="1"/>
    </xf>
    <xf numFmtId="0" fontId="29" fillId="0" borderId="207" xfId="0" applyFont="1" applyBorder="1" applyAlignment="1">
      <alignment vertical="center" wrapText="1"/>
    </xf>
    <xf numFmtId="0" fontId="29" fillId="0" borderId="200" xfId="0" applyFont="1" applyBorder="1" applyAlignment="1">
      <alignment vertical="center" wrapText="1"/>
    </xf>
    <xf numFmtId="0" fontId="29" fillId="0" borderId="201" xfId="0" applyFont="1" applyBorder="1" applyAlignment="1">
      <alignment vertical="center" wrapText="1"/>
    </xf>
    <xf numFmtId="0" fontId="29" fillId="0" borderId="192" xfId="0" applyFont="1" applyBorder="1" applyAlignment="1">
      <alignment vertical="center" wrapText="1"/>
    </xf>
    <xf numFmtId="0" fontId="29" fillId="14" borderId="180" xfId="0" applyFont="1" applyFill="1" applyBorder="1" applyAlignment="1" applyProtection="1">
      <alignment horizontal="center" vertical="center"/>
      <protection locked="0"/>
    </xf>
    <xf numFmtId="0" fontId="29" fillId="14" borderId="174" xfId="0" applyFont="1" applyFill="1" applyBorder="1" applyAlignment="1" applyProtection="1">
      <alignment horizontal="center" vertical="center"/>
      <protection locked="0"/>
    </xf>
    <xf numFmtId="0" fontId="28" fillId="14" borderId="192" xfId="0" applyFont="1" applyFill="1" applyBorder="1" applyAlignment="1" applyProtection="1">
      <alignment horizontal="left" vertical="center"/>
      <protection locked="0"/>
    </xf>
    <xf numFmtId="0" fontId="30" fillId="0" borderId="193" xfId="0" applyFont="1" applyBorder="1" applyAlignment="1">
      <alignment horizontal="left" vertical="center" wrapText="1"/>
    </xf>
    <xf numFmtId="0" fontId="30" fillId="0" borderId="184" xfId="0" applyFont="1" applyBorder="1" applyAlignment="1">
      <alignment horizontal="left" vertical="center" wrapText="1"/>
    </xf>
    <xf numFmtId="0" fontId="30" fillId="0" borderId="166"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1" xfId="0" applyFont="1" applyBorder="1" applyAlignment="1">
      <alignment horizontal="left" vertical="center" wrapText="1"/>
    </xf>
    <xf numFmtId="0" fontId="29" fillId="0" borderId="193" xfId="0" applyFont="1" applyBorder="1" applyAlignment="1">
      <alignment horizontal="left" vertical="center" wrapText="1"/>
    </xf>
    <xf numFmtId="0" fontId="29" fillId="0" borderId="184" xfId="0" applyFont="1" applyBorder="1" applyAlignment="1">
      <alignment horizontal="left" vertical="center" wrapText="1"/>
    </xf>
    <xf numFmtId="0" fontId="29" fillId="0" borderId="166"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1" xfId="0" applyFont="1" applyBorder="1" applyAlignment="1">
      <alignment horizontal="left" vertical="center" wrapText="1"/>
    </xf>
    <xf numFmtId="0" fontId="29" fillId="14" borderId="141" xfId="0" applyFont="1" applyFill="1" applyBorder="1" applyAlignment="1" applyProtection="1">
      <alignment horizontal="center" vertical="center"/>
      <protection locked="0"/>
    </xf>
    <xf numFmtId="0" fontId="28" fillId="14" borderId="193" xfId="0" applyFont="1" applyFill="1" applyBorder="1" applyAlignment="1" applyProtection="1">
      <alignment horizontal="left" vertical="center"/>
      <protection locked="0"/>
    </xf>
    <xf numFmtId="0" fontId="28" fillId="14" borderId="166" xfId="0" applyFont="1" applyFill="1" applyBorder="1" applyAlignment="1" applyProtection="1">
      <alignment horizontal="left" vertical="center"/>
      <protection locked="0"/>
    </xf>
    <xf numFmtId="0" fontId="28" fillId="14" borderId="5" xfId="0" applyFont="1" applyFill="1" applyBorder="1" applyAlignment="1" applyProtection="1">
      <alignment horizontal="left" vertical="center"/>
      <protection locked="0"/>
    </xf>
    <xf numFmtId="0" fontId="28" fillId="14" borderId="1" xfId="0" applyFont="1" applyFill="1" applyBorder="1" applyAlignment="1" applyProtection="1">
      <alignment horizontal="left" vertical="center"/>
      <protection locked="0"/>
    </xf>
    <xf numFmtId="0" fontId="29" fillId="0" borderId="182" xfId="0" applyFont="1" applyBorder="1" applyAlignment="1">
      <alignment horizontal="center" vertical="center"/>
    </xf>
    <xf numFmtId="0" fontId="29" fillId="0" borderId="192" xfId="0" applyFont="1" applyBorder="1" applyAlignment="1">
      <alignment horizontal="center" vertical="center"/>
    </xf>
    <xf numFmtId="0" fontId="29" fillId="0" borderId="172" xfId="0" applyFont="1" applyBorder="1" applyAlignment="1">
      <alignment horizontal="center" vertical="center" wrapText="1"/>
    </xf>
    <xf numFmtId="0" fontId="29" fillId="0" borderId="188" xfId="0" applyFont="1" applyBorder="1" applyAlignment="1">
      <alignment horizontal="center" vertical="center" wrapText="1"/>
    </xf>
    <xf numFmtId="0" fontId="29" fillId="0" borderId="189" xfId="0" applyFont="1" applyBorder="1" applyAlignment="1">
      <alignment horizontal="center" vertical="center" wrapText="1"/>
    </xf>
    <xf numFmtId="0" fontId="29" fillId="0" borderId="199" xfId="0" applyFont="1" applyBorder="1" applyAlignment="1">
      <alignment vertical="center" wrapText="1"/>
    </xf>
    <xf numFmtId="0" fontId="29" fillId="0" borderId="188" xfId="0" applyFont="1" applyBorder="1" applyAlignment="1">
      <alignment vertical="center" wrapText="1"/>
    </xf>
    <xf numFmtId="0" fontId="29" fillId="0" borderId="189" xfId="0" applyFont="1" applyBorder="1" applyAlignment="1">
      <alignment vertical="center" wrapText="1"/>
    </xf>
    <xf numFmtId="0" fontId="29" fillId="14" borderId="182" xfId="0" applyFont="1" applyFill="1" applyBorder="1" applyAlignment="1" applyProtection="1">
      <alignment horizontal="center" vertical="center"/>
      <protection locked="0"/>
    </xf>
    <xf numFmtId="0" fontId="29" fillId="14" borderId="192" xfId="0" applyFont="1" applyFill="1" applyBorder="1" applyAlignment="1" applyProtection="1">
      <alignment horizontal="center" vertical="center"/>
      <protection locked="0"/>
    </xf>
    <xf numFmtId="0" fontId="28" fillId="14" borderId="199" xfId="0" applyFont="1" applyFill="1" applyBorder="1" applyAlignment="1" applyProtection="1">
      <alignment horizontal="left" vertical="center"/>
      <protection locked="0"/>
    </xf>
    <xf numFmtId="0" fontId="28" fillId="14" borderId="189" xfId="0" applyFont="1" applyFill="1" applyBorder="1" applyAlignment="1" applyProtection="1">
      <alignment horizontal="left" vertical="center"/>
      <protection locked="0"/>
    </xf>
    <xf numFmtId="0" fontId="28" fillId="14" borderId="207" xfId="0" applyFont="1" applyFill="1" applyBorder="1" applyAlignment="1" applyProtection="1">
      <alignment horizontal="left" vertical="center"/>
      <protection locked="0"/>
    </xf>
    <xf numFmtId="0" fontId="28" fillId="14" borderId="201" xfId="0" applyFont="1" applyFill="1" applyBorder="1" applyAlignment="1" applyProtection="1">
      <alignment horizontal="left" vertical="center"/>
      <protection locked="0"/>
    </xf>
    <xf numFmtId="0" fontId="29" fillId="0" borderId="2" xfId="0" applyFont="1" applyBorder="1" applyAlignment="1">
      <alignment horizontal="center" vertical="center" wrapText="1"/>
    </xf>
    <xf numFmtId="0" fontId="29" fillId="0" borderId="3" xfId="0" applyFont="1" applyBorder="1" applyAlignment="1">
      <alignment horizontal="center" vertical="center"/>
    </xf>
    <xf numFmtId="0" fontId="29" fillId="0" borderId="175" xfId="0" applyFont="1" applyBorder="1" applyAlignment="1">
      <alignment horizontal="center"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72"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190" xfId="0" applyFont="1" applyBorder="1" applyAlignment="1">
      <alignment horizontal="center" vertical="center"/>
    </xf>
    <xf numFmtId="0" fontId="29" fillId="0" borderId="180" xfId="0" applyFont="1" applyBorder="1" applyAlignment="1">
      <alignment horizontal="center" vertical="center"/>
    </xf>
    <xf numFmtId="0" fontId="29" fillId="0" borderId="141" xfId="0" applyFont="1" applyBorder="1" applyAlignment="1">
      <alignment horizontal="center" vertical="center"/>
    </xf>
    <xf numFmtId="0" fontId="29" fillId="0" borderId="183" xfId="0" applyFont="1" applyBorder="1" applyAlignment="1">
      <alignment horizontal="center" vertical="center" wrapText="1"/>
    </xf>
    <xf numFmtId="0" fontId="29" fillId="0" borderId="184" xfId="0" applyFont="1" applyBorder="1" applyAlignment="1">
      <alignment horizontal="center" vertical="center" wrapText="1"/>
    </xf>
    <xf numFmtId="0" fontId="29" fillId="0" borderId="166" xfId="0" applyFont="1" applyBorder="1" applyAlignment="1">
      <alignment horizontal="center" vertical="center" wrapText="1"/>
    </xf>
    <xf numFmtId="0" fontId="29" fillId="0" borderId="171" xfId="0" applyFont="1" applyBorder="1" applyAlignment="1">
      <alignment horizontal="center" vertical="center" wrapText="1"/>
    </xf>
    <xf numFmtId="0" fontId="29"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181" xfId="0" applyFont="1" applyBorder="1" applyAlignment="1">
      <alignment horizontal="center" vertical="center"/>
    </xf>
    <xf numFmtId="0" fontId="29" fillId="0" borderId="185" xfId="0" applyFont="1" applyBorder="1" applyAlignment="1">
      <alignment horizontal="center" vertical="center" wrapText="1"/>
    </xf>
    <xf numFmtId="0" fontId="29" fillId="0" borderId="186" xfId="0" applyFont="1" applyBorder="1" applyAlignment="1">
      <alignment horizontal="center" vertical="center" wrapText="1"/>
    </xf>
    <xf numFmtId="0" fontId="29" fillId="0" borderId="187" xfId="0" applyFont="1" applyBorder="1" applyAlignment="1">
      <alignment horizontal="center" vertical="center" wrapText="1"/>
    </xf>
    <xf numFmtId="0" fontId="29" fillId="0" borderId="207" xfId="0" applyFont="1" applyBorder="1" applyAlignment="1">
      <alignment horizontal="left" vertical="center" wrapText="1"/>
    </xf>
    <xf numFmtId="0" fontId="29" fillId="0" borderId="200" xfId="0" applyFont="1" applyBorder="1" applyAlignment="1">
      <alignment horizontal="left" vertical="center" wrapText="1"/>
    </xf>
    <xf numFmtId="0" fontId="29" fillId="0" borderId="201" xfId="0" applyFont="1" applyBorder="1" applyAlignment="1">
      <alignment horizontal="left" vertical="center" wrapText="1"/>
    </xf>
    <xf numFmtId="0" fontId="29" fillId="0" borderId="198" xfId="0" applyFont="1" applyBorder="1" applyAlignment="1">
      <alignment horizontal="left" vertical="center" wrapText="1"/>
    </xf>
    <xf numFmtId="0" fontId="29" fillId="0" borderId="186" xfId="0" applyFont="1" applyBorder="1" applyAlignment="1">
      <alignment horizontal="left" vertical="center" wrapText="1"/>
    </xf>
    <xf numFmtId="0" fontId="29" fillId="0" borderId="187" xfId="0" applyFont="1" applyBorder="1" applyAlignment="1">
      <alignment horizontal="left" vertical="center" wrapText="1"/>
    </xf>
    <xf numFmtId="0" fontId="29" fillId="0" borderId="181" xfId="0" applyFont="1" applyBorder="1" applyAlignment="1">
      <alignment vertical="center" wrapText="1"/>
    </xf>
    <xf numFmtId="0" fontId="29" fillId="14" borderId="181" xfId="0" applyFont="1" applyFill="1" applyBorder="1" applyAlignment="1" applyProtection="1">
      <alignment horizontal="center" vertical="center"/>
      <protection locked="0"/>
    </xf>
    <xf numFmtId="0" fontId="28" fillId="14" borderId="198" xfId="0" applyFont="1" applyFill="1" applyBorder="1" applyAlignment="1" applyProtection="1">
      <alignment horizontal="left" vertical="center"/>
      <protection locked="0"/>
    </xf>
    <xf numFmtId="0" fontId="28" fillId="14" borderId="187" xfId="0" applyFont="1" applyFill="1" applyBorder="1" applyAlignment="1" applyProtection="1">
      <alignment horizontal="left" vertical="center"/>
      <protection locked="0"/>
    </xf>
    <xf numFmtId="0" fontId="31" fillId="0" borderId="79" xfId="0" applyFont="1" applyBorder="1" applyAlignment="1">
      <alignment horizontal="center" vertical="center"/>
    </xf>
    <xf numFmtId="0" fontId="31" fillId="0" borderId="76" xfId="0" applyFont="1" applyBorder="1" applyAlignment="1">
      <alignment horizontal="center" vertical="center"/>
    </xf>
    <xf numFmtId="0" fontId="31" fillId="0" borderId="70" xfId="0" applyFont="1" applyBorder="1" applyAlignment="1">
      <alignment horizontal="center" vertical="center"/>
    </xf>
    <xf numFmtId="0" fontId="31" fillId="0" borderId="77" xfId="0" applyFont="1" applyBorder="1" applyAlignment="1">
      <alignment horizontal="center" vertical="center"/>
    </xf>
    <xf numFmtId="0" fontId="31" fillId="0" borderId="80" xfId="0" applyFont="1" applyBorder="1" applyAlignment="1">
      <alignment horizontal="center" vertical="center"/>
    </xf>
    <xf numFmtId="0" fontId="31" fillId="0" borderId="78" xfId="0" applyFont="1" applyBorder="1" applyAlignment="1">
      <alignment horizontal="center" vertical="center"/>
    </xf>
    <xf numFmtId="0" fontId="31" fillId="4" borderId="142" xfId="0" applyFont="1" applyFill="1" applyBorder="1" applyAlignment="1">
      <alignment horizontal="center" vertical="center"/>
    </xf>
    <xf numFmtId="0" fontId="31" fillId="4" borderId="143" xfId="0" applyFont="1" applyFill="1" applyBorder="1" applyAlignment="1">
      <alignment horizontal="center" vertical="center"/>
    </xf>
    <xf numFmtId="0" fontId="31" fillId="4" borderId="144" xfId="0" applyFont="1" applyFill="1" applyBorder="1" applyAlignment="1">
      <alignment horizontal="center" vertical="center"/>
    </xf>
    <xf numFmtId="0" fontId="31" fillId="4" borderId="79" xfId="0" applyFont="1" applyFill="1" applyBorder="1" applyAlignment="1">
      <alignment horizontal="center" vertical="center"/>
    </xf>
    <xf numFmtId="0" fontId="31" fillId="4" borderId="70" xfId="0" applyFont="1" applyFill="1" applyBorder="1" applyAlignment="1">
      <alignment horizontal="center" vertical="center"/>
    </xf>
    <xf numFmtId="0" fontId="31" fillId="4" borderId="80" xfId="0" applyFont="1" applyFill="1" applyBorder="1" applyAlignment="1">
      <alignment horizontal="center" vertical="center"/>
    </xf>
    <xf numFmtId="0" fontId="32" fillId="0" borderId="76" xfId="0" applyFont="1" applyBorder="1" applyAlignment="1">
      <alignment horizontal="center" vertical="center"/>
    </xf>
    <xf numFmtId="0" fontId="32" fillId="0" borderId="145" xfId="0" applyFont="1" applyBorder="1" applyAlignment="1">
      <alignment horizontal="center" vertical="center"/>
    </xf>
    <xf numFmtId="0" fontId="32" fillId="0" borderId="142" xfId="0" applyFont="1" applyBorder="1" applyAlignment="1">
      <alignment horizontal="center" vertical="center"/>
    </xf>
    <xf numFmtId="0" fontId="31" fillId="7" borderId="146" xfId="0" applyFont="1" applyFill="1" applyBorder="1" applyAlignment="1">
      <alignment horizontal="center" vertical="center"/>
    </xf>
    <xf numFmtId="0" fontId="31" fillId="7" borderId="74" xfId="0" applyFont="1" applyFill="1" applyBorder="1" applyAlignment="1">
      <alignment horizontal="center" vertical="center"/>
    </xf>
    <xf numFmtId="0" fontId="31" fillId="7" borderId="147" xfId="0" applyFont="1" applyFill="1" applyBorder="1" applyAlignment="1">
      <alignment horizontal="center" vertical="center"/>
    </xf>
    <xf numFmtId="0" fontId="31" fillId="7" borderId="148" xfId="0" applyFont="1" applyFill="1" applyBorder="1" applyAlignment="1">
      <alignment horizontal="center" vertical="center"/>
    </xf>
    <xf numFmtId="189" fontId="31" fillId="0" borderId="146" xfId="0" applyNumberFormat="1" applyFont="1" applyBorder="1" applyAlignment="1">
      <alignment horizontal="right" vertical="center"/>
    </xf>
    <xf numFmtId="189" fontId="31" fillId="0" borderId="74" xfId="0" applyNumberFormat="1" applyFont="1" applyBorder="1" applyAlignment="1">
      <alignment horizontal="right" vertical="center"/>
    </xf>
    <xf numFmtId="189" fontId="31" fillId="0" borderId="147" xfId="0" applyNumberFormat="1" applyFont="1" applyBorder="1" applyAlignment="1">
      <alignment horizontal="right" vertical="center"/>
    </xf>
    <xf numFmtId="189" fontId="31" fillId="0" borderId="149" xfId="0" applyNumberFormat="1" applyFont="1" applyBorder="1" applyAlignment="1">
      <alignment horizontal="right" vertical="center"/>
    </xf>
    <xf numFmtId="0" fontId="31" fillId="0" borderId="149" xfId="0" applyFont="1" applyBorder="1" applyAlignment="1">
      <alignment horizontal="right" vertical="center"/>
    </xf>
    <xf numFmtId="0" fontId="32" fillId="0" borderId="79" xfId="0" applyFont="1" applyBorder="1" applyAlignment="1">
      <alignment horizontal="center" vertical="center"/>
    </xf>
    <xf numFmtId="0" fontId="31" fillId="0" borderId="150" xfId="0" applyFont="1" applyBorder="1" applyAlignment="1">
      <alignment horizontal="center" vertical="center"/>
    </xf>
    <xf numFmtId="0" fontId="31" fillId="0" borderId="143" xfId="0" applyFont="1" applyBorder="1" applyAlignment="1">
      <alignment horizontal="center" vertical="center"/>
    </xf>
    <xf numFmtId="0" fontId="31" fillId="4" borderId="151" xfId="0" applyFont="1" applyFill="1" applyBorder="1" applyAlignment="1">
      <alignment horizontal="center" vertical="center"/>
    </xf>
    <xf numFmtId="0" fontId="31" fillId="4" borderId="152" xfId="0" applyFont="1" applyFill="1" applyBorder="1" applyAlignment="1">
      <alignment horizontal="center" vertical="center"/>
    </xf>
    <xf numFmtId="189" fontId="31" fillId="0" borderId="153" xfId="0" applyNumberFormat="1" applyFont="1" applyBorder="1" applyAlignment="1">
      <alignment horizontal="right" vertical="center"/>
    </xf>
    <xf numFmtId="0" fontId="31" fillId="0" borderId="80" xfId="0" applyFont="1" applyBorder="1" applyAlignment="1">
      <alignment horizontal="right" vertical="center"/>
    </xf>
    <xf numFmtId="0" fontId="32" fillId="7" borderId="70" xfId="0" applyFont="1" applyFill="1" applyBorder="1" applyAlignment="1">
      <alignment horizontal="center" vertical="center"/>
    </xf>
    <xf numFmtId="0" fontId="31" fillId="0" borderId="146" xfId="0" applyFont="1" applyBorder="1" applyAlignment="1">
      <alignment horizontal="center" vertical="center"/>
    </xf>
    <xf numFmtId="0" fontId="31" fillId="0" borderId="74" xfId="0" applyFont="1" applyBorder="1" applyAlignment="1">
      <alignment horizontal="center" vertical="center"/>
    </xf>
    <xf numFmtId="0" fontId="31" fillId="6" borderId="146" xfId="0" applyFont="1" applyFill="1" applyBorder="1" applyAlignment="1">
      <alignment horizontal="center" vertical="center"/>
    </xf>
    <xf numFmtId="0" fontId="31" fillId="6" borderId="74" xfId="0" applyFont="1" applyFill="1" applyBorder="1" applyAlignment="1">
      <alignment horizontal="center" vertical="center"/>
    </xf>
    <xf numFmtId="0" fontId="31" fillId="6" borderId="147" xfId="0" applyFont="1" applyFill="1" applyBorder="1" applyAlignment="1">
      <alignment horizontal="center" vertical="center"/>
    </xf>
    <xf numFmtId="0" fontId="31" fillId="0" borderId="147" xfId="0" applyFont="1" applyBorder="1" applyAlignment="1">
      <alignment horizontal="center" vertical="center"/>
    </xf>
    <xf numFmtId="189" fontId="31" fillId="0" borderId="154" xfId="0" applyNumberFormat="1" applyFont="1" applyBorder="1" applyAlignment="1">
      <alignment horizontal="right" vertical="center"/>
    </xf>
    <xf numFmtId="189" fontId="31" fillId="0" borderId="73" xfId="0" applyNumberFormat="1" applyFont="1" applyBorder="1" applyAlignment="1">
      <alignment horizontal="right" vertical="center"/>
    </xf>
    <xf numFmtId="189" fontId="31" fillId="0" borderId="155" xfId="0" applyNumberFormat="1" applyFont="1" applyBorder="1" applyAlignment="1">
      <alignment horizontal="right" vertical="center"/>
    </xf>
    <xf numFmtId="0" fontId="31" fillId="6" borderId="154" xfId="0" applyFont="1" applyFill="1" applyBorder="1" applyAlignment="1">
      <alignment horizontal="center" vertical="center"/>
    </xf>
    <xf numFmtId="0" fontId="31" fillId="6" borderId="73" xfId="0" applyFont="1" applyFill="1" applyBorder="1" applyAlignment="1">
      <alignment horizontal="center" vertical="center"/>
    </xf>
    <xf numFmtId="0" fontId="38" fillId="0" borderId="0" xfId="0" applyFont="1" applyAlignment="1">
      <alignment horizontal="left" vertical="center"/>
    </xf>
    <xf numFmtId="0" fontId="29" fillId="4" borderId="2"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123" xfId="0" applyFont="1" applyFill="1" applyBorder="1" applyAlignment="1">
      <alignment horizontal="center" vertical="center"/>
    </xf>
    <xf numFmtId="0" fontId="29" fillId="0" borderId="173" xfId="0" applyFont="1" applyBorder="1" applyAlignment="1">
      <alignment horizontal="center" vertical="center"/>
    </xf>
    <xf numFmtId="0" fontId="29" fillId="0" borderId="174" xfId="0" applyFont="1" applyBorder="1" applyAlignment="1">
      <alignment horizontal="center" vertical="center"/>
    </xf>
    <xf numFmtId="0" fontId="29" fillId="4" borderId="175" xfId="0" applyFont="1" applyFill="1" applyBorder="1" applyAlignment="1">
      <alignment horizontal="center" vertical="center"/>
    </xf>
    <xf numFmtId="0" fontId="29" fillId="4" borderId="176" xfId="0" applyFont="1" applyFill="1" applyBorder="1" applyAlignment="1">
      <alignment horizontal="center" vertical="center"/>
    </xf>
    <xf numFmtId="192" fontId="39" fillId="5" borderId="62" xfId="0" applyNumberFormat="1" applyFont="1" applyFill="1" applyBorder="1" applyAlignment="1">
      <alignment horizontal="right" vertical="center"/>
    </xf>
    <xf numFmtId="192" fontId="39" fillId="5" borderId="126" xfId="0" applyNumberFormat="1" applyFont="1" applyFill="1" applyBorder="1" applyAlignment="1">
      <alignment horizontal="right" vertical="center"/>
    </xf>
    <xf numFmtId="192" fontId="39" fillId="5" borderId="177" xfId="0" applyNumberFormat="1" applyFont="1" applyFill="1" applyBorder="1" applyAlignment="1">
      <alignment horizontal="right" vertical="center"/>
    </xf>
    <xf numFmtId="192" fontId="39" fillId="5" borderId="0" xfId="0" applyNumberFormat="1" applyFont="1" applyFill="1" applyAlignment="1">
      <alignment horizontal="right" vertical="center"/>
    </xf>
    <xf numFmtId="192" fontId="39" fillId="5" borderId="178" xfId="0" applyNumberFormat="1" applyFont="1" applyFill="1" applyBorder="1" applyAlignment="1">
      <alignment horizontal="right" vertical="center"/>
    </xf>
    <xf numFmtId="192" fontId="39" fillId="5" borderId="123" xfId="0" applyNumberFormat="1" applyFont="1" applyFill="1" applyBorder="1" applyAlignment="1">
      <alignment horizontal="right" vertical="center"/>
    </xf>
    <xf numFmtId="0" fontId="29" fillId="8" borderId="12" xfId="0" applyFont="1" applyFill="1" applyBorder="1" applyAlignment="1">
      <alignment horizontal="left" vertical="center"/>
    </xf>
    <xf numFmtId="0" fontId="29" fillId="0" borderId="16" xfId="0" applyFont="1" applyBorder="1" applyAlignment="1">
      <alignment horizontal="left" vertical="center"/>
    </xf>
    <xf numFmtId="0" fontId="29" fillId="0" borderId="12" xfId="0" applyFont="1" applyBorder="1" applyAlignment="1">
      <alignment horizontal="left" vertical="center"/>
    </xf>
    <xf numFmtId="0" fontId="36" fillId="0" borderId="0" xfId="0" applyFont="1" applyAlignment="1">
      <alignment horizontal="center" vertical="center"/>
    </xf>
    <xf numFmtId="0" fontId="29" fillId="0" borderId="13" xfId="0" applyFont="1" applyBorder="1" applyAlignment="1">
      <alignment horizontal="right" vertical="center"/>
    </xf>
    <xf numFmtId="0" fontId="29" fillId="0" borderId="16" xfId="0" applyFont="1" applyBorder="1" applyAlignment="1">
      <alignment horizontal="center" vertical="center"/>
    </xf>
    <xf numFmtId="0" fontId="29" fillId="0" borderId="12" xfId="0" applyFont="1" applyBorder="1" applyAlignment="1">
      <alignment horizontal="center" vertical="center"/>
    </xf>
    <xf numFmtId="0" fontId="40" fillId="5" borderId="163" xfId="0" quotePrefix="1" applyFont="1" applyFill="1" applyBorder="1" applyAlignment="1">
      <alignment horizontal="right"/>
    </xf>
    <xf numFmtId="0" fontId="35" fillId="0" borderId="164" xfId="0" applyFont="1" applyBorder="1" applyAlignment="1">
      <alignment horizontal="right" vertical="center"/>
    </xf>
    <xf numFmtId="0" fontId="35" fillId="0" borderId="165" xfId="0" applyFont="1" applyBorder="1" applyAlignment="1">
      <alignment horizontal="right" vertical="center"/>
    </xf>
    <xf numFmtId="189" fontId="31" fillId="0" borderId="78" xfId="0" applyNumberFormat="1" applyFont="1" applyBorder="1" applyAlignment="1">
      <alignment horizontal="right" vertical="center"/>
    </xf>
    <xf numFmtId="0" fontId="31" fillId="0" borderId="157" xfId="0" applyFont="1" applyBorder="1" applyAlignment="1">
      <alignment horizontal="right" vertical="center"/>
    </xf>
    <xf numFmtId="0" fontId="31" fillId="0" borderId="144" xfId="0" applyFont="1" applyBorder="1" applyAlignment="1">
      <alignment horizontal="right" vertical="center"/>
    </xf>
    <xf numFmtId="189" fontId="31" fillId="0" borderId="76" xfId="0" applyNumberFormat="1" applyFont="1" applyBorder="1" applyAlignment="1">
      <alignment horizontal="right" vertical="center"/>
    </xf>
    <xf numFmtId="189" fontId="31" fillId="0" borderId="145" xfId="0" applyNumberFormat="1" applyFont="1" applyBorder="1" applyAlignment="1">
      <alignment horizontal="right" vertical="center"/>
    </xf>
    <xf numFmtId="189" fontId="31" fillId="0" borderId="142" xfId="0" applyNumberFormat="1" applyFont="1" applyBorder="1" applyAlignment="1">
      <alignment horizontal="right" vertical="center"/>
    </xf>
    <xf numFmtId="0" fontId="29" fillId="0" borderId="168"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69"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26" xfId="0" applyFont="1" applyBorder="1" applyAlignment="1">
      <alignment horizontal="center" vertical="center"/>
    </xf>
    <xf numFmtId="0" fontId="30" fillId="0" borderId="185" xfId="0" applyFont="1" applyBorder="1" applyAlignment="1">
      <alignment horizontal="center" vertical="center" wrapText="1"/>
    </xf>
    <xf numFmtId="0" fontId="30" fillId="0" borderId="186" xfId="0" applyFont="1" applyBorder="1" applyAlignment="1">
      <alignment horizontal="center" vertical="center" wrapText="1"/>
    </xf>
    <xf numFmtId="0" fontId="30" fillId="0" borderId="187" xfId="0" applyFont="1" applyBorder="1" applyAlignment="1">
      <alignment horizontal="center" vertical="center" wrapText="1"/>
    </xf>
    <xf numFmtId="0" fontId="30" fillId="0" borderId="169"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72" xfId="0" applyFont="1" applyBorder="1" applyAlignment="1">
      <alignment horizontal="center" vertical="center" wrapText="1"/>
    </xf>
    <xf numFmtId="0" fontId="30" fillId="0" borderId="188" xfId="0" applyFont="1" applyBorder="1" applyAlignment="1">
      <alignment horizontal="center" vertical="center" wrapText="1"/>
    </xf>
    <xf numFmtId="0" fontId="30" fillId="0" borderId="189"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175"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72"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90" xfId="0" applyFont="1" applyBorder="1" applyAlignment="1">
      <alignment horizontal="center" vertical="center" wrapText="1"/>
    </xf>
    <xf numFmtId="0" fontId="29" fillId="0" borderId="170"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142" xfId="0" applyFont="1" applyBorder="1" applyAlignment="1">
      <alignment horizontal="left" vertical="center" wrapText="1"/>
    </xf>
    <xf numFmtId="0" fontId="29" fillId="0" borderId="143" xfId="0" applyFont="1" applyBorder="1" applyAlignment="1">
      <alignment horizontal="left" vertical="center" wrapText="1"/>
    </xf>
    <xf numFmtId="0" fontId="29" fillId="0" borderId="172" xfId="0" applyFont="1" applyBorder="1" applyAlignment="1">
      <alignment horizontal="left" vertical="center" wrapText="1"/>
    </xf>
    <xf numFmtId="0" fontId="29" fillId="0" borderId="79" xfId="0" applyFont="1" applyBorder="1" applyAlignment="1">
      <alignment horizontal="left" vertical="center" wrapText="1"/>
    </xf>
    <xf numFmtId="0" fontId="29" fillId="0" borderId="70" xfId="0" applyFont="1" applyBorder="1" applyAlignment="1">
      <alignment horizontal="left" vertical="center" wrapText="1"/>
    </xf>
    <xf numFmtId="0" fontId="29" fillId="0" borderId="149" xfId="0" applyFont="1" applyBorder="1" applyAlignment="1">
      <alignment horizontal="left" vertical="center" wrapText="1"/>
    </xf>
    <xf numFmtId="0" fontId="29" fillId="0" borderId="144" xfId="0" applyFont="1" applyBorder="1" applyAlignment="1">
      <alignment horizontal="left" vertical="center" wrapText="1"/>
    </xf>
    <xf numFmtId="0" fontId="29" fillId="0" borderId="80" xfId="0" applyFont="1" applyBorder="1" applyAlignment="1">
      <alignment horizontal="left" vertical="center" wrapText="1"/>
    </xf>
    <xf numFmtId="0" fontId="28" fillId="3" borderId="166" xfId="0" applyFont="1" applyFill="1" applyBorder="1" applyAlignment="1" applyProtection="1">
      <alignment horizontal="left" vertical="center" wrapText="1"/>
      <protection locked="0"/>
    </xf>
    <xf numFmtId="0" fontId="28" fillId="3" borderId="1" xfId="0" applyFont="1" applyFill="1" applyBorder="1" applyAlignment="1" applyProtection="1">
      <alignment horizontal="left" vertical="center" wrapText="1"/>
      <protection locked="0"/>
    </xf>
    <xf numFmtId="0" fontId="28" fillId="3" borderId="167" xfId="0" applyFont="1" applyFill="1" applyBorder="1" applyAlignment="1" applyProtection="1">
      <alignment horizontal="left" vertical="center" wrapText="1"/>
      <protection locked="0"/>
    </xf>
    <xf numFmtId="0" fontId="32" fillId="7" borderId="147" xfId="0" applyFont="1" applyFill="1" applyBorder="1" applyAlignment="1">
      <alignment horizontal="center" vertical="center"/>
    </xf>
    <xf numFmtId="189" fontId="31" fillId="0" borderId="70" xfId="0" applyNumberFormat="1" applyFont="1" applyBorder="1" applyAlignment="1">
      <alignment horizontal="right" vertical="center"/>
    </xf>
    <xf numFmtId="189" fontId="31" fillId="0" borderId="160" xfId="0" applyNumberFormat="1" applyFont="1" applyBorder="1" applyAlignment="1">
      <alignment horizontal="right" vertical="center"/>
    </xf>
    <xf numFmtId="189" fontId="31" fillId="0" borderId="79" xfId="0" applyNumberFormat="1" applyFont="1" applyBorder="1" applyAlignment="1">
      <alignment horizontal="right" vertical="center"/>
    </xf>
    <xf numFmtId="0" fontId="31" fillId="0" borderId="154" xfId="0" applyFont="1" applyBorder="1" applyAlignment="1">
      <alignment horizontal="center" vertical="center"/>
    </xf>
    <xf numFmtId="0" fontId="31" fillId="0" borderId="73" xfId="0" applyFont="1" applyBorder="1" applyAlignment="1">
      <alignment horizontal="center" vertical="center"/>
    </xf>
    <xf numFmtId="189" fontId="31" fillId="0" borderId="80" xfId="0" applyNumberFormat="1" applyFont="1" applyBorder="1" applyAlignment="1">
      <alignment horizontal="right" vertical="center"/>
    </xf>
    <xf numFmtId="0" fontId="31" fillId="0" borderId="4" xfId="0" applyFont="1" applyBorder="1" applyAlignment="1">
      <alignment horizontal="center" vertical="center"/>
    </xf>
    <xf numFmtId="0" fontId="31" fillId="0" borderId="1" xfId="0" applyFont="1" applyBorder="1" applyAlignment="1">
      <alignment horizontal="center" vertical="center"/>
    </xf>
    <xf numFmtId="0" fontId="31" fillId="7" borderId="77" xfId="0" applyFont="1" applyFill="1" applyBorder="1" applyAlignment="1">
      <alignment horizontal="center" vertical="center"/>
    </xf>
    <xf numFmtId="0" fontId="31" fillId="7" borderId="150" xfId="0" applyFont="1" applyFill="1" applyBorder="1" applyAlignment="1">
      <alignment horizontal="center" vertical="center"/>
    </xf>
    <xf numFmtId="0" fontId="31" fillId="7" borderId="143" xfId="0" applyFont="1" applyFill="1" applyBorder="1" applyAlignment="1">
      <alignment horizontal="center" vertical="center"/>
    </xf>
    <xf numFmtId="189" fontId="31" fillId="0" borderId="185" xfId="0" applyNumberFormat="1" applyFont="1" applyBorder="1" applyAlignment="1">
      <alignment horizontal="right" vertical="center"/>
    </xf>
    <xf numFmtId="0" fontId="31" fillId="0" borderId="169" xfId="0" applyFont="1" applyBorder="1" applyAlignment="1">
      <alignment horizontal="right" vertical="center"/>
    </xf>
    <xf numFmtId="0" fontId="31" fillId="0" borderId="172" xfId="0" applyFont="1" applyBorder="1" applyAlignment="1">
      <alignment horizontal="right" vertical="center"/>
    </xf>
    <xf numFmtId="189" fontId="31" fillId="0" borderId="77" xfId="0" applyNumberFormat="1" applyFont="1" applyBorder="1" applyAlignment="1">
      <alignment horizontal="right" vertical="center"/>
    </xf>
    <xf numFmtId="189" fontId="31" fillId="0" borderId="150" xfId="0" applyNumberFormat="1" applyFont="1" applyBorder="1" applyAlignment="1">
      <alignment horizontal="right" vertical="center"/>
    </xf>
    <xf numFmtId="189" fontId="31" fillId="0" borderId="143" xfId="0" applyNumberFormat="1" applyFont="1" applyBorder="1" applyAlignment="1">
      <alignment horizontal="right" vertical="center"/>
    </xf>
    <xf numFmtId="0" fontId="31" fillId="0" borderId="149" xfId="0" applyFont="1" applyBorder="1" applyAlignment="1">
      <alignment horizontal="center" vertical="center"/>
    </xf>
    <xf numFmtId="0" fontId="31" fillId="0" borderId="166" xfId="0" applyFont="1" applyBorder="1" applyAlignment="1">
      <alignment horizontal="center" vertical="center"/>
    </xf>
    <xf numFmtId="0" fontId="31" fillId="0" borderId="148" xfId="0" applyFont="1" applyBorder="1" applyAlignment="1">
      <alignment horizontal="center" vertical="center"/>
    </xf>
    <xf numFmtId="0" fontId="31" fillId="0" borderId="151" xfId="0" applyFont="1" applyBorder="1" applyAlignment="1">
      <alignment horizontal="center" vertical="center"/>
    </xf>
    <xf numFmtId="0" fontId="31" fillId="0" borderId="145" xfId="0" applyFont="1" applyBorder="1" applyAlignment="1">
      <alignment horizontal="center" vertical="center"/>
    </xf>
    <xf numFmtId="0" fontId="31" fillId="0" borderId="142" xfId="0" applyFont="1" applyBorder="1" applyAlignment="1">
      <alignment horizontal="center" vertical="center"/>
    </xf>
    <xf numFmtId="0" fontId="31" fillId="0" borderId="179" xfId="0" applyFont="1" applyBorder="1" applyAlignment="1">
      <alignment horizontal="center" vertical="center"/>
    </xf>
    <xf numFmtId="0" fontId="31" fillId="0" borderId="158" xfId="0" applyFont="1" applyBorder="1" applyAlignment="1">
      <alignment horizontal="center" vertical="center"/>
    </xf>
    <xf numFmtId="0" fontId="31" fillId="0" borderId="157" xfId="0" applyFont="1" applyBorder="1" applyAlignment="1">
      <alignment horizontal="center" vertical="center"/>
    </xf>
    <xf numFmtId="0" fontId="31" fillId="0" borderId="191" xfId="0" applyFont="1" applyBorder="1" applyAlignment="1">
      <alignment horizontal="center" vertical="center"/>
    </xf>
    <xf numFmtId="0" fontId="31" fillId="0" borderId="75" xfId="0" applyFont="1" applyBorder="1" applyAlignment="1">
      <alignment horizontal="center" vertical="center"/>
    </xf>
    <xf numFmtId="0" fontId="31" fillId="0" borderId="153" xfId="0" applyFont="1" applyBorder="1" applyAlignment="1">
      <alignment horizontal="center" vertical="center"/>
    </xf>
    <xf numFmtId="0" fontId="31" fillId="0" borderId="187" xfId="0" applyFont="1" applyBorder="1" applyAlignment="1">
      <alignment horizontal="center" vertical="center"/>
    </xf>
    <xf numFmtId="0" fontId="31" fillId="0" borderId="16" xfId="0" applyFont="1" applyBorder="1" applyAlignment="1">
      <alignment horizontal="center" vertical="center"/>
    </xf>
    <xf numFmtId="0" fontId="31" fillId="0" borderId="189" xfId="0" applyFont="1" applyBorder="1" applyAlignment="1">
      <alignment horizontal="center" vertical="center"/>
    </xf>
    <xf numFmtId="189" fontId="31" fillId="0" borderId="156" xfId="0" applyNumberFormat="1" applyFont="1" applyBorder="1" applyAlignment="1">
      <alignment horizontal="right" vertical="center"/>
    </xf>
    <xf numFmtId="0" fontId="31" fillId="0" borderId="78" xfId="0" applyFont="1" applyBorder="1" applyAlignment="1">
      <alignment horizontal="right" vertical="center"/>
    </xf>
    <xf numFmtId="0" fontId="31" fillId="0" borderId="8" xfId="0" applyFont="1" applyBorder="1" applyAlignment="1">
      <alignment horizontal="center" vertical="center"/>
    </xf>
    <xf numFmtId="0" fontId="30" fillId="0" borderId="180" xfId="0" applyFont="1" applyBorder="1" applyAlignment="1">
      <alignment horizontal="center" vertical="center"/>
    </xf>
    <xf numFmtId="0" fontId="30" fillId="0" borderId="141" xfId="0" applyFont="1" applyBorder="1" applyAlignment="1">
      <alignment horizontal="center" vertical="center"/>
    </xf>
    <xf numFmtId="0" fontId="30" fillId="0" borderId="26" xfId="0" applyFont="1" applyBorder="1" applyAlignment="1">
      <alignment horizontal="center" vertical="center"/>
    </xf>
    <xf numFmtId="0" fontId="30" fillId="0" borderId="174" xfId="0" applyFont="1" applyBorder="1" applyAlignment="1">
      <alignment horizontal="center" vertical="center"/>
    </xf>
    <xf numFmtId="0" fontId="30" fillId="0" borderId="15" xfId="0" applyFont="1" applyBorder="1" applyAlignment="1">
      <alignment horizontal="center" vertical="center" wrapText="1"/>
    </xf>
    <xf numFmtId="0" fontId="30" fillId="0" borderId="202" xfId="0" applyFont="1" applyBorder="1" applyAlignment="1">
      <alignment horizontal="center" vertical="center" wrapText="1"/>
    </xf>
    <xf numFmtId="0" fontId="30" fillId="0" borderId="12" xfId="0" applyFont="1" applyBorder="1" applyAlignment="1">
      <alignment horizontal="center" vertical="center"/>
    </xf>
    <xf numFmtId="0" fontId="30" fillId="0" borderId="182" xfId="0" applyFont="1" applyBorder="1" applyAlignment="1">
      <alignment horizontal="center" vertical="center"/>
    </xf>
    <xf numFmtId="0" fontId="30" fillId="0" borderId="181" xfId="0" applyFont="1" applyBorder="1" applyAlignment="1">
      <alignment horizontal="center" vertical="center"/>
    </xf>
    <xf numFmtId="0" fontId="30" fillId="0" borderId="145" xfId="0" applyFont="1" applyBorder="1" applyAlignment="1">
      <alignment horizontal="left" vertical="center" wrapText="1"/>
    </xf>
    <xf numFmtId="0" fontId="30" fillId="0" borderId="150" xfId="0" applyFont="1" applyBorder="1" applyAlignment="1">
      <alignment horizontal="left" vertical="center" wrapText="1"/>
    </xf>
    <xf numFmtId="0" fontId="30" fillId="0" borderId="169" xfId="0" applyFont="1" applyBorder="1" applyAlignment="1">
      <alignment horizontal="left" vertical="center" wrapText="1"/>
    </xf>
    <xf numFmtId="0" fontId="30" fillId="0" borderId="142" xfId="0" applyFont="1" applyBorder="1" applyAlignment="1">
      <alignment horizontal="left" vertical="center" wrapText="1"/>
    </xf>
    <xf numFmtId="0" fontId="30" fillId="0" borderId="143" xfId="0" applyFont="1" applyBorder="1" applyAlignment="1">
      <alignment horizontal="left" vertical="center" wrapText="1"/>
    </xf>
    <xf numFmtId="0" fontId="30" fillId="0" borderId="172" xfId="0" applyFont="1" applyBorder="1" applyAlignment="1">
      <alignment horizontal="left" vertical="center" wrapText="1"/>
    </xf>
    <xf numFmtId="0" fontId="30" fillId="0" borderId="15" xfId="0" applyFont="1" applyBorder="1" applyAlignment="1">
      <alignment horizontal="left" vertical="center" wrapText="1"/>
    </xf>
    <xf numFmtId="0" fontId="30" fillId="0" borderId="13" xfId="0" applyFont="1" applyBorder="1" applyAlignment="1">
      <alignment horizontal="left" vertical="center" wrapText="1"/>
    </xf>
    <xf numFmtId="0" fontId="30" fillId="0" borderId="16" xfId="0" applyFont="1" applyBorder="1" applyAlignment="1">
      <alignment horizontal="left" vertical="center" wrapText="1"/>
    </xf>
    <xf numFmtId="0" fontId="30" fillId="0" borderId="199" xfId="0" applyFont="1" applyBorder="1" applyAlignment="1">
      <alignment horizontal="left" vertical="center" wrapText="1"/>
    </xf>
    <xf numFmtId="0" fontId="30" fillId="0" borderId="188" xfId="0" applyFont="1" applyBorder="1" applyAlignment="1">
      <alignment horizontal="left" vertical="center" wrapText="1"/>
    </xf>
    <xf numFmtId="0" fontId="30" fillId="0" borderId="189" xfId="0" applyFont="1" applyBorder="1" applyAlignment="1">
      <alignment horizontal="left" vertical="center" wrapText="1"/>
    </xf>
    <xf numFmtId="0" fontId="29" fillId="0" borderId="2" xfId="0" applyFont="1" applyBorder="1" applyAlignment="1">
      <alignment horizontal="center" vertical="center"/>
    </xf>
    <xf numFmtId="0" fontId="29" fillId="0" borderId="196" xfId="0" applyFont="1" applyBorder="1" applyAlignment="1">
      <alignment horizontal="left" vertical="center" wrapText="1"/>
    </xf>
    <xf numFmtId="0" fontId="29" fillId="0" borderId="195" xfId="0" applyFont="1" applyBorder="1" applyAlignment="1">
      <alignment horizontal="left" vertical="center" wrapText="1"/>
    </xf>
    <xf numFmtId="0" fontId="29" fillId="0" borderId="167" xfId="0" applyFont="1" applyBorder="1" applyAlignment="1">
      <alignment horizontal="left" vertical="center" wrapText="1"/>
    </xf>
    <xf numFmtId="0" fontId="30" fillId="0" borderId="198" xfId="0" applyFont="1" applyBorder="1" applyAlignment="1">
      <alignment horizontal="left" vertical="center" wrapText="1"/>
    </xf>
    <xf numFmtId="0" fontId="30" fillId="0" borderId="186" xfId="0" applyFont="1" applyBorder="1" applyAlignment="1">
      <alignment horizontal="left" vertical="center" wrapText="1"/>
    </xf>
    <xf numFmtId="0" fontId="30" fillId="0" borderId="187" xfId="0" applyFont="1" applyBorder="1" applyAlignment="1">
      <alignment horizontal="left" vertical="center" wrapText="1"/>
    </xf>
    <xf numFmtId="0" fontId="29" fillId="0" borderId="185" xfId="0" applyFont="1" applyBorder="1" applyAlignment="1">
      <alignment horizontal="center" vertical="center"/>
    </xf>
    <xf numFmtId="0" fontId="29" fillId="0" borderId="186" xfId="0" applyFont="1" applyBorder="1" applyAlignment="1">
      <alignment horizontal="center" vertical="center"/>
    </xf>
    <xf numFmtId="0" fontId="29" fillId="0" borderId="187" xfId="0" applyFont="1" applyBorder="1" applyAlignment="1">
      <alignment horizontal="center" vertical="center"/>
    </xf>
    <xf numFmtId="0" fontId="29" fillId="0" borderId="169" xfId="0" applyFont="1" applyBorder="1" applyAlignment="1">
      <alignment horizontal="center" vertical="center"/>
    </xf>
    <xf numFmtId="0" fontId="29" fillId="0" borderId="13" xfId="0" applyFont="1" applyBorder="1" applyAlignment="1">
      <alignment horizontal="center" vertical="center"/>
    </xf>
    <xf numFmtId="0" fontId="29" fillId="0" borderId="170" xfId="0" applyFont="1" applyBorder="1" applyAlignment="1">
      <alignment horizontal="center" vertical="center"/>
    </xf>
    <xf numFmtId="0" fontId="29" fillId="0" borderId="4" xfId="0" applyFont="1" applyBorder="1" applyAlignment="1">
      <alignment horizontal="center" vertical="center"/>
    </xf>
    <xf numFmtId="0" fontId="29" fillId="0" borderId="194" xfId="0" applyFont="1" applyBorder="1" applyAlignment="1">
      <alignment horizontal="left" vertical="center" wrapText="1"/>
    </xf>
    <xf numFmtId="0" fontId="29" fillId="0" borderId="72" xfId="0" applyFont="1" applyBorder="1" applyAlignment="1">
      <alignment horizontal="left" vertical="center" wrapText="1"/>
    </xf>
    <xf numFmtId="0" fontId="29" fillId="0" borderId="197" xfId="0" applyFont="1" applyBorder="1" applyAlignment="1">
      <alignment horizontal="left" vertical="center" wrapText="1"/>
    </xf>
    <xf numFmtId="0" fontId="29" fillId="0" borderId="160" xfId="0" applyFont="1" applyBorder="1" applyAlignment="1">
      <alignment horizontal="center" vertical="center" wrapText="1"/>
    </xf>
    <xf numFmtId="0" fontId="29" fillId="0" borderId="195" xfId="0" applyFont="1" applyBorder="1" applyAlignment="1">
      <alignment horizontal="center" vertical="center" wrapText="1"/>
    </xf>
    <xf numFmtId="0" fontId="29" fillId="0" borderId="167" xfId="0" applyFont="1" applyBorder="1" applyAlignment="1">
      <alignment horizontal="center" vertical="center" wrapText="1"/>
    </xf>
    <xf numFmtId="0" fontId="29" fillId="0" borderId="149" xfId="0" applyFont="1" applyBorder="1" applyAlignment="1">
      <alignment horizontal="center" vertical="center"/>
    </xf>
    <xf numFmtId="0" fontId="29" fillId="0" borderId="200" xfId="0" applyFont="1" applyBorder="1" applyAlignment="1">
      <alignment horizontal="center" vertical="center"/>
    </xf>
    <xf numFmtId="0" fontId="29" fillId="0" borderId="201" xfId="0" applyFont="1" applyBorder="1" applyAlignment="1">
      <alignment horizontal="center" vertical="center"/>
    </xf>
    <xf numFmtId="0" fontId="30" fillId="0" borderId="173" xfId="0" applyFont="1" applyBorder="1" applyAlignment="1">
      <alignment horizontal="center" vertical="center"/>
    </xf>
    <xf numFmtId="0" fontId="30" fillId="0" borderId="170"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71" xfId="0" applyFont="1" applyBorder="1" applyAlignment="1">
      <alignment horizontal="center" vertical="center" wrapText="1"/>
    </xf>
    <xf numFmtId="0" fontId="30"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168"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196" xfId="0" applyFont="1" applyBorder="1" applyAlignment="1">
      <alignment horizontal="left" vertical="center" wrapText="1"/>
    </xf>
    <xf numFmtId="0" fontId="30" fillId="0" borderId="195" xfId="0" applyFont="1" applyBorder="1" applyAlignment="1">
      <alignment horizontal="left" vertical="center" wrapText="1"/>
    </xf>
    <xf numFmtId="0" fontId="30" fillId="0" borderId="167" xfId="0" applyFont="1" applyBorder="1" applyAlignment="1">
      <alignment horizontal="left" vertical="center" wrapText="1"/>
    </xf>
    <xf numFmtId="0" fontId="42" fillId="0" borderId="0" xfId="0" applyFont="1" applyAlignment="1">
      <alignment horizontal="left" vertical="center" wrapText="1"/>
    </xf>
    <xf numFmtId="0" fontId="31" fillId="0" borderId="0" xfId="0" applyFont="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175" xfId="0" applyFont="1" applyBorder="1" applyAlignment="1">
      <alignment horizontal="center" vertical="center"/>
    </xf>
    <xf numFmtId="0" fontId="30" fillId="0" borderId="5" xfId="0" applyFont="1" applyBorder="1" applyAlignment="1">
      <alignment horizontal="center" vertical="center"/>
    </xf>
    <xf numFmtId="0" fontId="30" fillId="0" borderId="0" xfId="0" applyFont="1" applyAlignment="1">
      <alignment horizontal="center" vertical="center"/>
    </xf>
    <xf numFmtId="0" fontId="30" fillId="0" borderId="72"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190" xfId="0" applyFont="1" applyBorder="1" applyAlignment="1">
      <alignment horizontal="center" vertical="center"/>
    </xf>
    <xf numFmtId="0" fontId="32" fillId="7" borderId="143" xfId="0" applyFont="1" applyFill="1" applyBorder="1" applyAlignment="1">
      <alignment horizontal="center" vertical="center"/>
    </xf>
    <xf numFmtId="0" fontId="32" fillId="7" borderId="77" xfId="0" applyFont="1" applyFill="1" applyBorder="1" applyAlignment="1">
      <alignment horizontal="center" vertical="center"/>
    </xf>
    <xf numFmtId="0" fontId="31" fillId="7" borderId="179" xfId="0" applyFont="1" applyFill="1" applyBorder="1" applyAlignment="1">
      <alignment horizontal="center" vertical="center"/>
    </xf>
    <xf numFmtId="189" fontId="31" fillId="0" borderId="151" xfId="0" applyNumberFormat="1" applyFont="1" applyBorder="1" applyAlignment="1">
      <alignment horizontal="right" vertical="center"/>
    </xf>
    <xf numFmtId="0" fontId="31" fillId="6" borderId="155" xfId="0" applyFont="1" applyFill="1" applyBorder="1" applyAlignment="1">
      <alignment horizontal="center" vertical="center"/>
    </xf>
    <xf numFmtId="0" fontId="30" fillId="3" borderId="141" xfId="0" applyFont="1" applyFill="1" applyBorder="1" applyAlignment="1" applyProtection="1">
      <alignment horizontal="center" vertical="center"/>
      <protection locked="0"/>
    </xf>
    <xf numFmtId="0" fontId="30" fillId="3" borderId="174" xfId="0" applyFont="1" applyFill="1" applyBorder="1" applyAlignment="1" applyProtection="1">
      <alignment horizontal="center" vertical="center"/>
      <protection locked="0"/>
    </xf>
    <xf numFmtId="0" fontId="29" fillId="4" borderId="192" xfId="0" applyFont="1" applyFill="1" applyBorder="1" applyAlignment="1" applyProtection="1">
      <alignment horizontal="center" vertical="center" wrapText="1"/>
      <protection locked="0"/>
    </xf>
    <xf numFmtId="0" fontId="30" fillId="0" borderId="183" xfId="0" applyFont="1" applyBorder="1" applyAlignment="1">
      <alignment horizontal="center" vertical="center"/>
    </xf>
    <xf numFmtId="0" fontId="30" fillId="0" borderId="184" xfId="0" applyFont="1" applyBorder="1" applyAlignment="1">
      <alignment horizontal="center" vertical="center"/>
    </xf>
    <xf numFmtId="0" fontId="30" fillId="0" borderId="166" xfId="0" applyFont="1" applyBorder="1" applyAlignment="1">
      <alignment horizontal="center" vertical="center"/>
    </xf>
    <xf numFmtId="0" fontId="30" fillId="0" borderId="171" xfId="0" applyFont="1" applyBorder="1" applyAlignment="1">
      <alignment horizontal="center" vertical="center"/>
    </xf>
    <xf numFmtId="0" fontId="30" fillId="0" borderId="1" xfId="0" applyFont="1" applyBorder="1" applyAlignment="1">
      <alignment horizontal="center" vertical="center"/>
    </xf>
    <xf numFmtId="0" fontId="30" fillId="0" borderId="168" xfId="0" applyFont="1" applyBorder="1" applyAlignment="1">
      <alignment horizontal="center" vertical="center"/>
    </xf>
    <xf numFmtId="0" fontId="30" fillId="0" borderId="8" xfId="0" applyFont="1" applyBorder="1" applyAlignment="1">
      <alignment horizontal="center" vertical="center"/>
    </xf>
    <xf numFmtId="0" fontId="30" fillId="3" borderId="180" xfId="0" applyFont="1" applyFill="1" applyBorder="1" applyAlignment="1" applyProtection="1">
      <alignment horizontal="center" vertical="center"/>
      <protection locked="0"/>
    </xf>
    <xf numFmtId="0" fontId="29" fillId="0" borderId="183" xfId="0" applyFont="1" applyBorder="1" applyAlignment="1">
      <alignment horizontal="center" vertical="center"/>
    </xf>
    <xf numFmtId="0" fontId="29" fillId="0" borderId="184" xfId="0" applyFont="1" applyBorder="1" applyAlignment="1">
      <alignment horizontal="center" vertical="center"/>
    </xf>
    <xf numFmtId="0" fontId="29" fillId="0" borderId="166" xfId="0" applyFont="1" applyBorder="1" applyAlignment="1">
      <alignment horizontal="center" vertical="center"/>
    </xf>
    <xf numFmtId="0" fontId="29" fillId="0" borderId="171" xfId="0" applyFont="1" applyBorder="1" applyAlignment="1">
      <alignment horizontal="center" vertical="center"/>
    </xf>
    <xf numFmtId="0" fontId="29" fillId="0" borderId="1" xfId="0" applyFont="1" applyBorder="1" applyAlignment="1">
      <alignment horizontal="center" vertical="center"/>
    </xf>
    <xf numFmtId="0" fontId="29" fillId="0" borderId="160" xfId="0" applyFont="1" applyBorder="1" applyAlignment="1">
      <alignment horizontal="center" vertical="center"/>
    </xf>
    <xf numFmtId="0" fontId="29" fillId="0" borderId="195" xfId="0" applyFont="1" applyBorder="1" applyAlignment="1">
      <alignment horizontal="center" vertical="center"/>
    </xf>
    <xf numFmtId="0" fontId="29" fillId="0" borderId="167" xfId="0" applyFont="1" applyBorder="1" applyAlignment="1">
      <alignment horizontal="center" vertical="center"/>
    </xf>
    <xf numFmtId="0" fontId="29" fillId="4" borderId="182" xfId="0" applyFont="1" applyFill="1" applyBorder="1" applyAlignment="1" applyProtection="1">
      <alignment horizontal="center" vertical="center" wrapText="1"/>
      <protection locked="0"/>
    </xf>
    <xf numFmtId="0" fontId="29" fillId="0" borderId="70" xfId="0" applyFont="1" applyBorder="1" applyAlignment="1">
      <alignment horizontal="center" vertical="center" wrapText="1"/>
    </xf>
    <xf numFmtId="0" fontId="29" fillId="0" borderId="70" xfId="0" applyFont="1" applyBorder="1" applyAlignment="1">
      <alignment horizontal="center" vertical="center"/>
    </xf>
    <xf numFmtId="0" fontId="29" fillId="0" borderId="146" xfId="0" applyFont="1" applyBorder="1" applyAlignment="1">
      <alignment horizontal="center" vertical="center"/>
    </xf>
    <xf numFmtId="40" fontId="28" fillId="3" borderId="166" xfId="8" applyNumberFormat="1" applyFont="1" applyFill="1" applyBorder="1" applyAlignment="1" applyProtection="1">
      <alignment horizontal="left" vertical="center" wrapText="1"/>
      <protection locked="0"/>
    </xf>
    <xf numFmtId="40" fontId="28" fillId="3" borderId="1" xfId="8" applyNumberFormat="1" applyFont="1" applyFill="1" applyBorder="1" applyAlignment="1" applyProtection="1">
      <alignment horizontal="left" vertical="center" wrapText="1"/>
      <protection locked="0"/>
    </xf>
    <xf numFmtId="40" fontId="28" fillId="3" borderId="167" xfId="8" applyNumberFormat="1" applyFont="1" applyFill="1" applyBorder="1" applyAlignment="1" applyProtection="1">
      <alignment horizontal="left" vertical="center" wrapText="1"/>
      <protection locked="0"/>
    </xf>
    <xf numFmtId="0" fontId="28" fillId="3" borderId="16" xfId="0" applyFont="1" applyFill="1" applyBorder="1" applyAlignment="1" applyProtection="1">
      <alignment horizontal="left" vertical="center" wrapText="1"/>
      <protection locked="0"/>
    </xf>
    <xf numFmtId="0" fontId="28" fillId="3" borderId="189" xfId="0" applyFont="1" applyFill="1" applyBorder="1" applyAlignment="1" applyProtection="1">
      <alignment horizontal="left" vertical="center" wrapText="1"/>
      <protection locked="0"/>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3" borderId="15" xfId="0" applyFont="1" applyFill="1" applyBorder="1" applyAlignment="1" applyProtection="1">
      <alignment horizontal="center" vertical="center"/>
      <protection locked="0"/>
    </xf>
    <xf numFmtId="0" fontId="30" fillId="3" borderId="199" xfId="0" applyFont="1" applyFill="1" applyBorder="1" applyAlignment="1" applyProtection="1">
      <alignment horizontal="center" vertical="center"/>
      <protection locked="0"/>
    </xf>
    <xf numFmtId="0" fontId="30" fillId="3" borderId="1" xfId="0" applyFont="1" applyFill="1" applyBorder="1" applyAlignment="1" applyProtection="1">
      <alignment horizontal="center" vertical="center"/>
      <protection locked="0"/>
    </xf>
    <xf numFmtId="0" fontId="30" fillId="3" borderId="167" xfId="0" applyFont="1" applyFill="1" applyBorder="1" applyAlignment="1" applyProtection="1">
      <alignment horizontal="center" vertical="center"/>
      <protection locked="0"/>
    </xf>
    <xf numFmtId="0" fontId="29" fillId="4" borderId="181" xfId="0" applyFont="1" applyFill="1" applyBorder="1" applyAlignment="1" applyProtection="1">
      <alignment horizontal="center" vertical="center" wrapText="1"/>
      <protection locked="0"/>
    </xf>
    <xf numFmtId="0" fontId="30" fillId="0" borderId="194" xfId="0" applyFont="1" applyBorder="1" applyAlignment="1">
      <alignment horizontal="left" vertical="center" wrapText="1"/>
    </xf>
    <xf numFmtId="0" fontId="30" fillId="0" borderId="72" xfId="0" applyFont="1" applyBorder="1" applyAlignment="1">
      <alignment horizontal="left" vertical="center" wrapText="1"/>
    </xf>
    <xf numFmtId="0" fontId="30" fillId="0" borderId="190" xfId="0" applyFont="1" applyBorder="1" applyAlignment="1">
      <alignment horizontal="left" vertical="center" wrapText="1"/>
    </xf>
    <xf numFmtId="0" fontId="30" fillId="3" borderId="26" xfId="0" applyFont="1" applyFill="1" applyBorder="1" applyAlignment="1" applyProtection="1">
      <alignment horizontal="center" vertical="center"/>
      <protection locked="0"/>
    </xf>
    <xf numFmtId="0" fontId="30" fillId="3" borderId="193" xfId="0" applyFont="1" applyFill="1" applyBorder="1" applyAlignment="1" applyProtection="1">
      <alignment horizontal="center" vertical="center"/>
      <protection locked="0"/>
    </xf>
    <xf numFmtId="0" fontId="30" fillId="3" borderId="5" xfId="0" applyFont="1" applyFill="1" applyBorder="1" applyAlignment="1" applyProtection="1">
      <alignment horizontal="center" vertical="center"/>
      <protection locked="0"/>
    </xf>
    <xf numFmtId="0" fontId="32" fillId="0" borderId="156" xfId="0" applyFont="1" applyBorder="1" applyAlignment="1">
      <alignment horizontal="center" vertical="center"/>
    </xf>
    <xf numFmtId="0" fontId="28" fillId="3" borderId="8" xfId="0" applyFont="1" applyFill="1" applyBorder="1" applyAlignment="1" applyProtection="1">
      <alignment horizontal="left" vertical="center" wrapText="1"/>
      <protection locked="0"/>
    </xf>
    <xf numFmtId="189" fontId="31" fillId="0" borderId="158" xfId="0" applyNumberFormat="1" applyFont="1" applyBorder="1" applyAlignment="1">
      <alignment horizontal="right" vertical="center"/>
    </xf>
    <xf numFmtId="0" fontId="31" fillId="0" borderId="156" xfId="0" applyFont="1" applyBorder="1" applyAlignment="1">
      <alignment horizontal="center" vertical="center"/>
    </xf>
    <xf numFmtId="189" fontId="31" fillId="0" borderId="144" xfId="0" applyNumberFormat="1" applyFont="1" applyBorder="1" applyAlignment="1">
      <alignment horizontal="right" vertical="center"/>
    </xf>
    <xf numFmtId="189" fontId="31" fillId="0" borderId="168" xfId="0" applyNumberFormat="1" applyFont="1" applyBorder="1" applyAlignment="1">
      <alignment horizontal="right" vertical="center"/>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4" xfId="0" applyFont="1" applyFill="1" applyBorder="1" applyAlignment="1">
      <alignment horizontal="center" vertical="center"/>
    </xf>
    <xf numFmtId="0" fontId="31" fillId="4" borderId="17" xfId="0" applyFont="1" applyFill="1" applyBorder="1" applyAlignment="1">
      <alignment horizontal="center" vertical="center"/>
    </xf>
    <xf numFmtId="0" fontId="31" fillId="4" borderId="123" xfId="0" applyFont="1" applyFill="1" applyBorder="1" applyAlignment="1">
      <alignment horizontal="center" vertical="center"/>
    </xf>
    <xf numFmtId="0" fontId="31" fillId="4" borderId="18" xfId="0" applyFont="1" applyFill="1" applyBorder="1" applyAlignment="1">
      <alignment horizontal="center" vertical="center"/>
    </xf>
    <xf numFmtId="0" fontId="31" fillId="4" borderId="148" xfId="0" applyFont="1" applyFill="1" applyBorder="1" applyAlignment="1">
      <alignment horizontal="center" vertical="center" wrapText="1"/>
    </xf>
    <xf numFmtId="0" fontId="31" fillId="4" borderId="159" xfId="0" applyFont="1" applyFill="1" applyBorder="1" applyAlignment="1">
      <alignment horizontal="center" vertical="center" wrapText="1"/>
    </xf>
    <xf numFmtId="0" fontId="5" fillId="0" borderId="159" xfId="0" applyFont="1" applyBorder="1" applyAlignment="1">
      <alignment vertical="center" wrapText="1"/>
    </xf>
    <xf numFmtId="0" fontId="30" fillId="4" borderId="173" xfId="0" applyFont="1" applyFill="1" applyBorder="1" applyAlignment="1">
      <alignment horizontal="center" vertical="center" wrapText="1"/>
    </xf>
    <xf numFmtId="0" fontId="30" fillId="4" borderId="34" xfId="0" applyFont="1" applyFill="1" applyBorder="1" applyAlignment="1">
      <alignment horizontal="center" vertical="center" wrapText="1"/>
    </xf>
    <xf numFmtId="0" fontId="31" fillId="4" borderId="161" xfId="0" applyFont="1" applyFill="1" applyBorder="1" applyAlignment="1">
      <alignment horizontal="center" vertical="center"/>
    </xf>
    <xf numFmtId="0" fontId="31" fillId="4" borderId="162" xfId="0" applyFont="1" applyFill="1" applyBorder="1" applyAlignment="1">
      <alignment horizontal="center" vertical="center"/>
    </xf>
    <xf numFmtId="0" fontId="32" fillId="4" borderId="148" xfId="0" applyFont="1" applyFill="1" applyBorder="1" applyAlignment="1">
      <alignment horizontal="center" vertical="center" wrapText="1"/>
    </xf>
    <xf numFmtId="0" fontId="32" fillId="4" borderId="159" xfId="0" applyFont="1" applyFill="1" applyBorder="1" applyAlignment="1">
      <alignment horizontal="center" vertical="center" wrapText="1"/>
    </xf>
    <xf numFmtId="0" fontId="26" fillId="0" borderId="183" xfId="0" applyFont="1" applyBorder="1" applyAlignment="1">
      <alignment horizontal="left" vertical="center" wrapText="1"/>
    </xf>
    <xf numFmtId="0" fontId="26" fillId="0" borderId="184" xfId="0" applyFont="1" applyBorder="1" applyAlignment="1">
      <alignment horizontal="left" vertical="center" wrapText="1"/>
    </xf>
    <xf numFmtId="0" fontId="26" fillId="0" borderId="171" xfId="0" applyFont="1" applyBorder="1" applyAlignment="1">
      <alignment horizontal="left" vertical="center" wrapText="1"/>
    </xf>
    <xf numFmtId="0" fontId="26" fillId="0" borderId="0" xfId="0" applyFont="1" applyAlignment="1">
      <alignment horizontal="left" vertical="center" wrapText="1"/>
    </xf>
    <xf numFmtId="0" fontId="26" fillId="0" borderId="160" xfId="0" applyFont="1" applyBorder="1" applyAlignment="1">
      <alignment horizontal="left" vertical="center" wrapText="1"/>
    </xf>
    <xf numFmtId="0" fontId="26" fillId="0" borderId="195" xfId="0" applyFont="1" applyBorder="1" applyAlignment="1">
      <alignment horizontal="left" vertical="center" wrapText="1"/>
    </xf>
    <xf numFmtId="0" fontId="30" fillId="0" borderId="79" xfId="0" applyFont="1" applyBorder="1" applyAlignment="1">
      <alignment horizontal="left" vertical="center" wrapText="1"/>
    </xf>
    <xf numFmtId="0" fontId="30" fillId="0" borderId="70" xfId="0" applyFont="1" applyBorder="1" applyAlignment="1">
      <alignment horizontal="left" vertical="center" wrapText="1"/>
    </xf>
    <xf numFmtId="0" fontId="30" fillId="0" borderId="149" xfId="0" applyFont="1" applyBorder="1" applyAlignment="1">
      <alignment horizontal="left" vertical="center" wrapText="1"/>
    </xf>
    <xf numFmtId="0" fontId="30" fillId="0" borderId="80" xfId="0" applyFont="1" applyBorder="1" applyAlignment="1">
      <alignment horizontal="left" vertical="center" wrapText="1"/>
    </xf>
    <xf numFmtId="0" fontId="30" fillId="3" borderId="0" xfId="0" applyFont="1" applyFill="1" applyAlignment="1" applyProtection="1">
      <alignment horizontal="center" vertical="center"/>
      <protection locked="0"/>
    </xf>
    <xf numFmtId="0" fontId="30" fillId="3" borderId="195" xfId="0" applyFont="1" applyFill="1" applyBorder="1" applyAlignment="1" applyProtection="1">
      <alignment horizontal="center" vertical="center"/>
      <protection locked="0"/>
    </xf>
    <xf numFmtId="0" fontId="29" fillId="0" borderId="155" xfId="0" applyFont="1" applyBorder="1" applyAlignment="1">
      <alignment horizontal="left" vertical="center" wrapText="1"/>
    </xf>
    <xf numFmtId="0" fontId="29" fillId="0" borderId="147" xfId="0" applyFont="1" applyBorder="1" applyAlignment="1">
      <alignment horizontal="left" vertical="center" wrapText="1"/>
    </xf>
    <xf numFmtId="0" fontId="29" fillId="0" borderId="160" xfId="0" applyFont="1" applyBorder="1" applyAlignment="1">
      <alignment horizontal="left" vertical="center" wrapText="1"/>
    </xf>
    <xf numFmtId="0" fontId="29" fillId="3" borderId="193" xfId="0" applyFont="1" applyFill="1" applyBorder="1" applyAlignment="1" applyProtection="1">
      <alignment horizontal="center" vertical="center"/>
      <protection locked="0"/>
    </xf>
    <xf numFmtId="0" fontId="29" fillId="3" borderId="5" xfId="0" applyFont="1" applyFill="1" applyBorder="1" applyAlignment="1" applyProtection="1">
      <alignment horizontal="center" vertical="center"/>
      <protection locked="0"/>
    </xf>
    <xf numFmtId="0" fontId="29" fillId="3" borderId="196" xfId="0" applyFont="1" applyFill="1" applyBorder="1" applyAlignment="1" applyProtection="1">
      <alignment horizontal="center" vertical="center"/>
      <protection locked="0"/>
    </xf>
    <xf numFmtId="0" fontId="29" fillId="4" borderId="173" xfId="0" applyFont="1" applyFill="1" applyBorder="1" applyAlignment="1">
      <alignment horizontal="center" vertical="center"/>
    </xf>
    <xf numFmtId="0" fontId="29" fillId="4" borderId="34" xfId="0" applyFont="1" applyFill="1" applyBorder="1" applyAlignment="1">
      <alignment horizontal="center" vertical="center"/>
    </xf>
    <xf numFmtId="0" fontId="29" fillId="4" borderId="173" xfId="0" applyFont="1" applyFill="1" applyBorder="1" applyAlignment="1">
      <alignment horizontal="center" vertical="center" wrapText="1"/>
    </xf>
    <xf numFmtId="0" fontId="29" fillId="4" borderId="34" xfId="0" applyFont="1" applyFill="1" applyBorder="1" applyAlignment="1">
      <alignment horizontal="center" vertical="center" wrapText="1"/>
    </xf>
    <xf numFmtId="0" fontId="29" fillId="3" borderId="2" xfId="0" applyFont="1" applyFill="1" applyBorder="1" applyAlignment="1" applyProtection="1">
      <alignment horizontal="center" vertical="center"/>
      <protection locked="0"/>
    </xf>
    <xf numFmtId="0" fontId="28" fillId="3" borderId="4" xfId="0" applyFont="1" applyFill="1" applyBorder="1" applyAlignment="1" applyProtection="1">
      <alignment horizontal="left" vertical="center" wrapText="1"/>
      <protection locked="0"/>
    </xf>
    <xf numFmtId="0" fontId="32" fillId="7" borderId="150" xfId="0" applyFont="1" applyFill="1" applyBorder="1" applyAlignment="1">
      <alignment horizontal="center" vertical="center"/>
    </xf>
    <xf numFmtId="0" fontId="30" fillId="3" borderId="184" xfId="0" applyFont="1" applyFill="1" applyBorder="1" applyAlignment="1" applyProtection="1">
      <alignment horizontal="center" vertical="center"/>
      <protection locked="0"/>
    </xf>
    <xf numFmtId="0" fontId="30" fillId="3" borderId="7" xfId="0" applyFont="1" applyFill="1" applyBorder="1" applyAlignment="1" applyProtection="1">
      <alignment horizontal="center" vertical="center"/>
      <protection locked="0"/>
    </xf>
    <xf numFmtId="0" fontId="29" fillId="0" borderId="175" xfId="0" applyFont="1" applyBorder="1" applyAlignment="1">
      <alignment horizontal="left" vertical="center" wrapText="1"/>
    </xf>
    <xf numFmtId="0" fontId="30" fillId="0" borderId="76" xfId="0" applyFont="1" applyBorder="1" applyAlignment="1">
      <alignment horizontal="left" vertical="center" wrapText="1"/>
    </xf>
    <xf numFmtId="0" fontId="30" fillId="0" borderId="77" xfId="0" applyFont="1" applyBorder="1" applyAlignment="1">
      <alignment horizontal="left" vertical="center" wrapText="1"/>
    </xf>
    <xf numFmtId="0" fontId="30" fillId="0" borderId="78" xfId="0" applyFont="1" applyBorder="1" applyAlignment="1">
      <alignment horizontal="left" vertical="center" wrapText="1"/>
    </xf>
    <xf numFmtId="0" fontId="30" fillId="3" borderId="13" xfId="0" applyFont="1" applyFill="1" applyBorder="1" applyAlignment="1" applyProtection="1">
      <alignment horizontal="center" vertical="center"/>
      <protection locked="0"/>
    </xf>
    <xf numFmtId="0" fontId="32" fillId="7" borderId="179" xfId="0" applyFont="1" applyFill="1" applyBorder="1" applyAlignment="1">
      <alignment horizontal="center" vertical="center"/>
    </xf>
    <xf numFmtId="189" fontId="31" fillId="0" borderId="179" xfId="0" applyNumberFormat="1" applyFont="1" applyBorder="1" applyAlignment="1">
      <alignment horizontal="right" vertical="center"/>
    </xf>
    <xf numFmtId="0" fontId="30" fillId="0" borderId="154" xfId="0" applyFont="1" applyBorder="1" applyAlignment="1">
      <alignment horizontal="left" vertical="center" wrapText="1"/>
    </xf>
    <xf numFmtId="0" fontId="30" fillId="0" borderId="146" xfId="0" applyFont="1" applyBorder="1" applyAlignment="1">
      <alignment horizontal="left" vertical="center" wrapText="1"/>
    </xf>
    <xf numFmtId="0" fontId="30" fillId="0" borderId="183" xfId="0" applyFont="1" applyBorder="1" applyAlignment="1">
      <alignment horizontal="left" vertical="center" wrapText="1"/>
    </xf>
    <xf numFmtId="0" fontId="30" fillId="0" borderId="155" xfId="0" applyFont="1" applyBorder="1" applyAlignment="1">
      <alignment horizontal="left" vertical="center" wrapText="1"/>
    </xf>
    <xf numFmtId="0" fontId="30" fillId="0" borderId="147" xfId="0" applyFont="1" applyBorder="1" applyAlignment="1">
      <alignment horizontal="left" vertical="center" wrapText="1"/>
    </xf>
    <xf numFmtId="0" fontId="30" fillId="0" borderId="153" xfId="0" applyFont="1" applyBorder="1" applyAlignment="1">
      <alignment horizontal="left" vertical="center" wrapText="1"/>
    </xf>
    <xf numFmtId="0" fontId="30" fillId="0" borderId="191" xfId="0" applyFont="1" applyBorder="1" applyAlignment="1">
      <alignment horizontal="left" vertical="center" wrapText="1"/>
    </xf>
    <xf numFmtId="0" fontId="30" fillId="0" borderId="185" xfId="0" applyFont="1" applyBorder="1" applyAlignment="1">
      <alignment horizontal="left" vertical="center" wrapText="1"/>
    </xf>
    <xf numFmtId="0" fontId="30" fillId="3" borderId="196" xfId="0" applyFont="1" applyFill="1" applyBorder="1" applyAlignment="1" applyProtection="1">
      <alignment horizontal="center" vertical="center"/>
      <protection locked="0"/>
    </xf>
    <xf numFmtId="0" fontId="30" fillId="0" borderId="170" xfId="0" applyFont="1" applyBorder="1" applyAlignment="1">
      <alignment horizontal="center" vertical="center"/>
    </xf>
    <xf numFmtId="0" fontId="30" fillId="0" borderId="4" xfId="0" applyFont="1" applyBorder="1" applyAlignment="1">
      <alignment horizontal="center" vertical="center"/>
    </xf>
    <xf numFmtId="0" fontId="30" fillId="0" borderId="160" xfId="0" applyFont="1" applyBorder="1" applyAlignment="1">
      <alignment horizontal="center" vertical="center"/>
    </xf>
    <xf numFmtId="0" fontId="30" fillId="0" borderId="195" xfId="0" applyFont="1" applyBorder="1" applyAlignment="1">
      <alignment horizontal="center" vertical="center"/>
    </xf>
    <xf numFmtId="0" fontId="30" fillId="0" borderId="167" xfId="0" applyFont="1" applyBorder="1" applyAlignment="1">
      <alignment horizontal="center" vertical="center"/>
    </xf>
    <xf numFmtId="0" fontId="30" fillId="3" borderId="173" xfId="0" applyFont="1" applyFill="1" applyBorder="1" applyAlignment="1" applyProtection="1">
      <alignment horizontal="center" vertical="center"/>
      <protection locked="0"/>
    </xf>
    <xf numFmtId="0" fontId="34" fillId="0" borderId="13"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30" fillId="0" borderId="198" xfId="0" applyFont="1" applyBorder="1" applyAlignment="1">
      <alignment horizontal="center" vertical="center"/>
    </xf>
    <xf numFmtId="0" fontId="30" fillId="0" borderId="15" xfId="0" applyFont="1" applyBorder="1" applyAlignment="1">
      <alignment horizontal="center" vertical="center"/>
    </xf>
    <xf numFmtId="0" fontId="30" fillId="0" borderId="184" xfId="0" applyFont="1" applyBorder="1" applyAlignment="1">
      <alignment horizontal="center" vertical="center" wrapText="1"/>
    </xf>
    <xf numFmtId="0" fontId="30" fillId="0" borderId="166" xfId="0" applyFont="1" applyBorder="1" applyAlignment="1">
      <alignment horizontal="center" vertical="center" wrapText="1"/>
    </xf>
    <xf numFmtId="0" fontId="30" fillId="0" borderId="193" xfId="0" applyFont="1" applyBorder="1" applyAlignment="1">
      <alignment horizontal="center" vertical="center"/>
    </xf>
    <xf numFmtId="0" fontId="30" fillId="0" borderId="196" xfId="0" applyFont="1" applyBorder="1" applyAlignment="1">
      <alignment horizontal="center" vertical="center"/>
    </xf>
    <xf numFmtId="0" fontId="30" fillId="0" borderId="2" xfId="0" applyFont="1" applyBorder="1" applyAlignment="1">
      <alignment horizontal="center" vertical="center" wrapText="1"/>
    </xf>
    <xf numFmtId="0" fontId="30" fillId="0" borderId="175"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72"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90" xfId="0" applyFont="1" applyBorder="1" applyAlignment="1">
      <alignment horizontal="center" vertical="center" wrapText="1"/>
    </xf>
    <xf numFmtId="0" fontId="30" fillId="0" borderId="195" xfId="0" applyFont="1" applyBorder="1" applyAlignment="1">
      <alignment horizontal="center" vertical="center" wrapText="1"/>
    </xf>
    <xf numFmtId="0" fontId="30" fillId="0" borderId="167" xfId="0" applyFont="1" applyBorder="1" applyAlignment="1">
      <alignment horizontal="center" vertical="center" wrapText="1"/>
    </xf>
    <xf numFmtId="0" fontId="30" fillId="0" borderId="199" xfId="0" applyFont="1" applyBorder="1" applyAlignment="1">
      <alignment horizontal="center" vertical="center"/>
    </xf>
    <xf numFmtId="0" fontId="30" fillId="0" borderId="197" xfId="0" applyFont="1" applyBorder="1" applyAlignment="1">
      <alignment horizontal="left" vertical="center" wrapText="1"/>
    </xf>
    <xf numFmtId="0" fontId="31" fillId="0" borderId="155" xfId="0" applyFont="1" applyBorder="1" applyAlignment="1">
      <alignment horizontal="center" vertical="center"/>
    </xf>
    <xf numFmtId="189" fontId="31" fillId="0" borderId="172" xfId="0" applyNumberFormat="1" applyFont="1" applyBorder="1" applyAlignment="1">
      <alignment horizontal="right" vertical="center"/>
    </xf>
    <xf numFmtId="0" fontId="31" fillId="0" borderId="185" xfId="0" applyFont="1" applyBorder="1" applyAlignment="1">
      <alignment horizontal="right" vertical="center"/>
    </xf>
    <xf numFmtId="0" fontId="30" fillId="3" borderId="181" xfId="0" applyFont="1" applyFill="1" applyBorder="1" applyAlignment="1" applyProtection="1">
      <alignment horizontal="center" vertical="center"/>
      <protection locked="0"/>
    </xf>
    <xf numFmtId="0" fontId="30" fillId="3" borderId="12" xfId="0" applyFont="1" applyFill="1" applyBorder="1" applyAlignment="1" applyProtection="1">
      <alignment horizontal="center" vertical="center"/>
      <protection locked="0"/>
    </xf>
    <xf numFmtId="0" fontId="29" fillId="4" borderId="180" xfId="0" applyFont="1" applyFill="1" applyBorder="1" applyAlignment="1" applyProtection="1">
      <alignment horizontal="center" vertical="center" wrapText="1"/>
      <protection locked="0"/>
    </xf>
    <xf numFmtId="0" fontId="28" fillId="3" borderId="187" xfId="0" applyFont="1" applyFill="1" applyBorder="1" applyAlignment="1" applyProtection="1">
      <alignment horizontal="left" vertical="center" wrapText="1"/>
      <protection locked="0"/>
    </xf>
    <xf numFmtId="0" fontId="31" fillId="0" borderId="161" xfId="0" applyFont="1" applyBorder="1" applyAlignment="1">
      <alignment horizontal="center" vertical="center"/>
    </xf>
    <xf numFmtId="189" fontId="31" fillId="0" borderId="148" xfId="0" applyNumberFormat="1" applyFont="1" applyBorder="1" applyAlignment="1">
      <alignment horizontal="right" vertical="center"/>
    </xf>
    <xf numFmtId="0" fontId="30" fillId="3" borderId="4" xfId="0" applyFont="1" applyFill="1" applyBorder="1" applyAlignment="1" applyProtection="1">
      <alignment horizontal="center" vertical="center"/>
      <protection locked="0"/>
    </xf>
    <xf numFmtId="0" fontId="32" fillId="0" borderId="155" xfId="0" applyFont="1" applyBorder="1" applyAlignment="1">
      <alignment horizontal="center" vertical="center"/>
    </xf>
    <xf numFmtId="0" fontId="29" fillId="4" borderId="174" xfId="0" applyFont="1" applyFill="1" applyBorder="1" applyAlignment="1" applyProtection="1">
      <alignment horizontal="center" vertical="center" wrapText="1"/>
      <protection locked="0"/>
    </xf>
    <xf numFmtId="0" fontId="29" fillId="0" borderId="190" xfId="0" applyFont="1" applyBorder="1" applyAlignment="1">
      <alignment horizontal="left" vertical="center" wrapText="1"/>
    </xf>
    <xf numFmtId="0" fontId="29" fillId="0" borderId="8" xfId="0" applyFont="1" applyBorder="1" applyAlignment="1">
      <alignment horizontal="left" vertical="center" wrapText="1"/>
    </xf>
    <xf numFmtId="0" fontId="29" fillId="0" borderId="168" xfId="0" applyFont="1" applyBorder="1" applyAlignment="1">
      <alignment horizontal="center" vertical="center"/>
    </xf>
    <xf numFmtId="0" fontId="29" fillId="0" borderId="8" xfId="0" applyFont="1" applyBorder="1" applyAlignment="1">
      <alignment horizontal="center" vertical="center"/>
    </xf>
    <xf numFmtId="0" fontId="29" fillId="0" borderId="4" xfId="0" applyFont="1" applyBorder="1" applyAlignment="1">
      <alignment horizontal="left" vertical="center" wrapText="1"/>
    </xf>
    <xf numFmtId="0" fontId="88" fillId="0" borderId="0" xfId="0" applyFont="1" applyAlignment="1">
      <alignment vertical="top" wrapText="1"/>
    </xf>
    <xf numFmtId="0" fontId="27" fillId="0" borderId="0" xfId="0" applyFont="1" applyAlignment="1">
      <alignment vertical="top" wrapText="1"/>
    </xf>
    <xf numFmtId="0" fontId="29" fillId="4" borderId="12" xfId="0" applyFont="1" applyFill="1" applyBorder="1" applyAlignment="1">
      <alignment horizontal="center" vertical="center"/>
    </xf>
    <xf numFmtId="0" fontId="29" fillId="13" borderId="12" xfId="0" applyFont="1" applyFill="1" applyBorder="1" applyAlignment="1">
      <alignment horizontal="center" vertical="center"/>
    </xf>
    <xf numFmtId="0" fontId="32" fillId="0" borderId="0" xfId="0" applyFont="1" applyAlignment="1">
      <alignment horizontal="left" vertical="center"/>
    </xf>
    <xf numFmtId="0" fontId="29" fillId="0" borderId="193" xfId="0" applyFont="1" applyBorder="1" applyAlignment="1">
      <alignment vertical="center" wrapText="1"/>
    </xf>
    <xf numFmtId="0" fontId="29" fillId="0" borderId="184" xfId="0" applyFont="1" applyBorder="1" applyAlignment="1">
      <alignment vertical="center" wrapText="1"/>
    </xf>
    <xf numFmtId="0" fontId="29" fillId="0" borderId="166" xfId="0" applyFont="1" applyBorder="1" applyAlignment="1">
      <alignment vertical="center" wrapText="1"/>
    </xf>
    <xf numFmtId="0" fontId="29" fillId="0" borderId="5" xfId="0" applyFont="1" applyBorder="1" applyAlignment="1">
      <alignment vertical="center" wrapText="1"/>
    </xf>
    <xf numFmtId="0" fontId="29" fillId="0" borderId="0" xfId="0" applyFont="1" applyAlignment="1">
      <alignment vertical="center" wrapText="1"/>
    </xf>
    <xf numFmtId="0" fontId="29" fillId="0" borderId="1" xfId="0" applyFont="1" applyBorder="1" applyAlignment="1">
      <alignment vertical="center" wrapText="1"/>
    </xf>
    <xf numFmtId="0" fontId="28" fillId="14" borderId="207" xfId="0" applyFont="1" applyFill="1" applyBorder="1" applyAlignment="1" applyProtection="1">
      <alignment horizontal="center" vertical="center"/>
      <protection locked="0"/>
    </xf>
    <xf numFmtId="0" fontId="28" fillId="14" borderId="201" xfId="0" applyFont="1" applyFill="1" applyBorder="1" applyAlignment="1" applyProtection="1">
      <alignment horizontal="center" vertical="center"/>
      <protection locked="0"/>
    </xf>
    <xf numFmtId="0" fontId="91" fillId="0" borderId="193" xfId="0" applyFont="1" applyBorder="1" applyAlignment="1">
      <alignment horizontal="left" vertical="center" wrapText="1"/>
    </xf>
    <xf numFmtId="0" fontId="91" fillId="0" borderId="166" xfId="0" applyFont="1" applyBorder="1" applyAlignment="1">
      <alignment horizontal="left" vertical="center" wrapText="1"/>
    </xf>
    <xf numFmtId="0" fontId="91" fillId="0" borderId="5" xfId="0" applyFont="1" applyBorder="1" applyAlignment="1">
      <alignment horizontal="left" vertical="center" wrapText="1"/>
    </xf>
    <xf numFmtId="0" fontId="91" fillId="0" borderId="1" xfId="0" applyFont="1" applyBorder="1" applyAlignment="1">
      <alignment horizontal="left" vertical="center" wrapText="1"/>
    </xf>
    <xf numFmtId="0" fontId="47" fillId="0" borderId="0" xfId="0" applyFont="1">
      <alignment vertical="center"/>
    </xf>
    <xf numFmtId="0" fontId="75" fillId="0" borderId="7" xfId="0" applyFont="1" applyBorder="1" applyAlignment="1">
      <alignment horizontal="center" vertical="center" shrinkToFit="1"/>
    </xf>
    <xf numFmtId="0" fontId="59" fillId="0" borderId="7" xfId="0" applyFont="1" applyBorder="1" applyAlignment="1">
      <alignment horizontal="center" vertical="center" shrinkToFit="1"/>
    </xf>
    <xf numFmtId="0" fontId="49" fillId="11" borderId="2" xfId="0" applyFont="1" applyFill="1" applyBorder="1">
      <alignment vertical="center"/>
    </xf>
    <xf numFmtId="0" fontId="49" fillId="11" borderId="3" xfId="0" applyFont="1" applyFill="1" applyBorder="1">
      <alignment vertical="center"/>
    </xf>
    <xf numFmtId="0" fontId="49" fillId="11" borderId="4" xfId="0" applyFont="1" applyFill="1" applyBorder="1">
      <alignment vertical="center"/>
    </xf>
    <xf numFmtId="0" fontId="49" fillId="11" borderId="6" xfId="0" applyFont="1" applyFill="1" applyBorder="1">
      <alignment vertical="center"/>
    </xf>
    <xf numFmtId="0" fontId="49" fillId="11" borderId="7" xfId="0" applyFont="1" applyFill="1" applyBorder="1">
      <alignment vertical="center"/>
    </xf>
    <xf numFmtId="0" fontId="49" fillId="11" borderId="8" xfId="0" applyFont="1" applyFill="1" applyBorder="1">
      <alignment vertical="center"/>
    </xf>
    <xf numFmtId="0" fontId="48" fillId="0" borderId="0" xfId="0" applyFont="1">
      <alignment vertical="center"/>
    </xf>
    <xf numFmtId="0" fontId="77" fillId="0" borderId="7" xfId="0" applyFont="1" applyBorder="1" applyAlignment="1">
      <alignment horizontal="center" vertical="center" shrinkToFit="1"/>
    </xf>
    <xf numFmtId="0" fontId="59" fillId="0" borderId="2" xfId="0" applyFont="1" applyBorder="1" applyAlignment="1" applyProtection="1">
      <alignment horizontal="center" vertical="center"/>
      <protection locked="0"/>
    </xf>
    <xf numFmtId="0" fontId="59" fillId="0" borderId="3" xfId="0" applyFont="1" applyBorder="1" applyAlignment="1" applyProtection="1">
      <alignment horizontal="center" vertical="center"/>
      <protection locked="0"/>
    </xf>
    <xf numFmtId="0" fontId="59" fillId="0" borderId="4" xfId="0" applyFont="1" applyBorder="1" applyAlignment="1" applyProtection="1">
      <alignment horizontal="center" vertical="center"/>
      <protection locked="0"/>
    </xf>
    <xf numFmtId="0" fontId="59" fillId="0" borderId="6" xfId="0" applyFont="1" applyBorder="1" applyAlignment="1" applyProtection="1">
      <alignment horizontal="center" vertical="center"/>
      <protection locked="0"/>
    </xf>
    <xf numFmtId="0" fontId="59" fillId="0" borderId="7" xfId="0" applyFont="1" applyBorder="1" applyAlignment="1" applyProtection="1">
      <alignment horizontal="center" vertical="center"/>
      <protection locked="0"/>
    </xf>
    <xf numFmtId="0" fontId="59" fillId="0" borderId="8" xfId="0" applyFont="1" applyBorder="1" applyAlignment="1" applyProtection="1">
      <alignment horizontal="center" vertical="center"/>
      <protection locked="0"/>
    </xf>
    <xf numFmtId="0" fontId="48" fillId="0" borderId="0" xfId="0" applyFont="1" applyAlignment="1">
      <alignment horizontal="center" vertical="center"/>
    </xf>
    <xf numFmtId="0" fontId="48" fillId="0" borderId="0" xfId="0" applyFont="1" applyAlignment="1">
      <alignment vertical="center" wrapText="1"/>
    </xf>
    <xf numFmtId="0" fontId="53" fillId="0" borderId="2" xfId="0" applyFont="1" applyBorder="1" applyAlignment="1">
      <alignment horizontal="center" vertical="center"/>
    </xf>
    <xf numFmtId="0" fontId="53" fillId="0" borderId="3" xfId="0" applyFont="1" applyBorder="1" applyAlignment="1">
      <alignment horizontal="center" vertical="center"/>
    </xf>
    <xf numFmtId="0" fontId="53" fillId="0" borderId="4" xfId="0" applyFont="1" applyBorder="1" applyAlignment="1">
      <alignment horizontal="center" vertical="center"/>
    </xf>
    <xf numFmtId="0" fontId="53" fillId="0" borderId="6" xfId="0" applyFont="1" applyBorder="1" applyAlignment="1">
      <alignment horizontal="center" vertical="center"/>
    </xf>
    <xf numFmtId="0" fontId="53" fillId="0" borderId="7" xfId="0" applyFont="1" applyBorder="1" applyAlignment="1">
      <alignment horizontal="center" vertical="center"/>
    </xf>
    <xf numFmtId="0" fontId="53" fillId="0" borderId="8" xfId="0" applyFont="1" applyBorder="1" applyAlignment="1">
      <alignment horizontal="center" vertical="center"/>
    </xf>
    <xf numFmtId="0" fontId="48" fillId="0" borderId="2" xfId="0" applyFont="1" applyBorder="1" applyAlignment="1">
      <alignment vertical="center" wrapText="1"/>
    </xf>
    <xf numFmtId="0" fontId="48" fillId="0" borderId="3" xfId="0" applyFont="1" applyBorder="1" applyAlignment="1">
      <alignment vertical="center" wrapText="1"/>
    </xf>
    <xf numFmtId="0" fontId="48" fillId="0" borderId="4" xfId="0" applyFont="1" applyBorder="1" applyAlignment="1">
      <alignment vertical="center" wrapText="1"/>
    </xf>
    <xf numFmtId="0" fontId="48" fillId="0" borderId="5" xfId="0" applyFont="1" applyBorder="1" applyAlignment="1">
      <alignment vertical="center" wrapText="1"/>
    </xf>
    <xf numFmtId="0" fontId="48" fillId="0" borderId="1" xfId="0" applyFont="1" applyBorder="1" applyAlignment="1">
      <alignment vertical="center" wrapText="1"/>
    </xf>
    <xf numFmtId="0" fontId="48" fillId="0" borderId="6" xfId="0" applyFont="1" applyBorder="1" applyAlignment="1">
      <alignment vertical="center" wrapText="1"/>
    </xf>
    <xf numFmtId="0" fontId="48" fillId="0" borderId="7" xfId="0" applyFont="1" applyBorder="1" applyAlignment="1">
      <alignment vertical="center" wrapText="1"/>
    </xf>
    <xf numFmtId="0" fontId="48" fillId="0" borderId="8" xfId="0" applyFont="1" applyBorder="1" applyAlignment="1">
      <alignment vertical="center" wrapText="1"/>
    </xf>
    <xf numFmtId="0" fontId="73" fillId="11" borderId="3" xfId="0" applyFont="1" applyFill="1" applyBorder="1" applyAlignment="1">
      <alignment horizontal="center" vertical="center"/>
    </xf>
    <xf numFmtId="0" fontId="73" fillId="11" borderId="4" xfId="0" applyFont="1" applyFill="1" applyBorder="1" applyAlignment="1">
      <alignment horizontal="center" vertical="center"/>
    </xf>
    <xf numFmtId="0" fontId="73" fillId="11" borderId="7" xfId="0" applyFont="1" applyFill="1" applyBorder="1" applyAlignment="1">
      <alignment horizontal="center" vertical="center"/>
    </xf>
    <xf numFmtId="0" fontId="73" fillId="11" borderId="8" xfId="0" applyFont="1" applyFill="1" applyBorder="1" applyAlignment="1">
      <alignment horizontal="center" vertical="center"/>
    </xf>
    <xf numFmtId="0" fontId="51" fillId="0" borderId="0" xfId="0" applyFont="1" applyAlignment="1">
      <alignment horizontal="center"/>
    </xf>
    <xf numFmtId="0" fontId="51" fillId="0" borderId="7" xfId="0" applyFont="1" applyBorder="1" applyAlignment="1">
      <alignment horizontal="center"/>
    </xf>
    <xf numFmtId="0" fontId="48" fillId="0" borderId="7" xfId="0" applyFont="1" applyBorder="1" applyAlignment="1">
      <alignment horizontal="center"/>
    </xf>
    <xf numFmtId="0" fontId="52" fillId="0" borderId="0" xfId="0" applyFont="1" applyAlignment="1">
      <alignment horizontal="center" vertical="center"/>
    </xf>
    <xf numFmtId="0" fontId="48" fillId="10" borderId="2" xfId="0" applyFont="1" applyFill="1" applyBorder="1" applyAlignment="1">
      <alignment horizontal="center" vertical="center"/>
    </xf>
    <xf numFmtId="0" fontId="48" fillId="10" borderId="3" xfId="0" applyFont="1" applyFill="1" applyBorder="1" applyAlignment="1">
      <alignment horizontal="center" vertical="center"/>
    </xf>
    <xf numFmtId="0" fontId="48" fillId="10" borderId="4" xfId="0" applyFont="1" applyFill="1" applyBorder="1" applyAlignment="1">
      <alignment horizontal="center" vertical="center"/>
    </xf>
    <xf numFmtId="0" fontId="48" fillId="10" borderId="6" xfId="0" applyFont="1" applyFill="1" applyBorder="1" applyAlignment="1">
      <alignment horizontal="center" vertical="center"/>
    </xf>
    <xf numFmtId="0" fontId="48" fillId="10" borderId="7" xfId="0" applyFont="1" applyFill="1" applyBorder="1" applyAlignment="1">
      <alignment horizontal="center" vertical="center"/>
    </xf>
    <xf numFmtId="0" fontId="48" fillId="10" borderId="8" xfId="0" applyFont="1" applyFill="1" applyBorder="1" applyAlignment="1">
      <alignment horizontal="center" vertical="center"/>
    </xf>
    <xf numFmtId="0" fontId="65" fillId="0" borderId="0" xfId="0" applyFont="1" applyAlignment="1">
      <alignment horizontal="center" vertical="center"/>
    </xf>
    <xf numFmtId="0" fontId="83" fillId="0" borderId="0" xfId="0" applyFont="1" applyAlignment="1">
      <alignment vertical="center" shrinkToFit="1"/>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48" fillId="0" borderId="6" xfId="0" applyFont="1" applyBorder="1" applyAlignment="1">
      <alignment horizontal="center" vertical="center"/>
    </xf>
    <xf numFmtId="0" fontId="48" fillId="0" borderId="7" xfId="0" applyFont="1" applyBorder="1" applyAlignment="1">
      <alignment horizontal="center" vertical="center"/>
    </xf>
    <xf numFmtId="0" fontId="48" fillId="0" borderId="8" xfId="0" applyFont="1" applyBorder="1" applyAlignment="1">
      <alignment horizontal="center" vertical="center"/>
    </xf>
    <xf numFmtId="0" fontId="51" fillId="2" borderId="151" xfId="0" applyFont="1" applyFill="1" applyBorder="1" applyAlignment="1" applyProtection="1">
      <alignment horizontal="center" vertical="center"/>
      <protection locked="0"/>
    </xf>
    <xf numFmtId="0" fontId="51" fillId="2" borderId="148" xfId="0" applyFont="1" applyFill="1" applyBorder="1" applyAlignment="1" applyProtection="1">
      <alignment horizontal="center" vertical="center"/>
      <protection locked="0"/>
    </xf>
    <xf numFmtId="0" fontId="51" fillId="2" borderId="170" xfId="0" applyFont="1" applyFill="1" applyBorder="1" applyAlignment="1" applyProtection="1">
      <alignment horizontal="center" vertical="center"/>
      <protection locked="0"/>
    </xf>
    <xf numFmtId="0" fontId="51" fillId="2" borderId="156" xfId="0" applyFont="1" applyFill="1" applyBorder="1" applyAlignment="1" applyProtection="1">
      <alignment horizontal="center" vertical="center"/>
      <protection locked="0"/>
    </xf>
    <xf numFmtId="0" fontId="51" fillId="2" borderId="179" xfId="0" applyFont="1" applyFill="1" applyBorder="1" applyAlignment="1" applyProtection="1">
      <alignment horizontal="center" vertical="center"/>
      <protection locked="0"/>
    </xf>
    <xf numFmtId="0" fontId="51" fillId="2" borderId="168" xfId="0" applyFont="1" applyFill="1" applyBorder="1" applyAlignment="1" applyProtection="1">
      <alignment horizontal="center" vertical="center"/>
      <protection locked="0"/>
    </xf>
    <xf numFmtId="38" fontId="51" fillId="12" borderId="56" xfId="8" applyFont="1" applyFill="1" applyBorder="1" applyAlignment="1" applyProtection="1">
      <alignment horizontal="right" vertical="center"/>
      <protection locked="0"/>
    </xf>
    <xf numFmtId="38" fontId="51" fillId="12" borderId="3" xfId="8" applyFont="1" applyFill="1" applyBorder="1" applyAlignment="1" applyProtection="1">
      <alignment horizontal="right" vertical="center"/>
      <protection locked="0"/>
    </xf>
    <xf numFmtId="38" fontId="51" fillId="12" borderId="206" xfId="8" applyFont="1" applyFill="1" applyBorder="1" applyAlignment="1" applyProtection="1">
      <alignment horizontal="right" vertical="center"/>
      <protection locked="0"/>
    </xf>
    <xf numFmtId="38" fontId="51" fillId="12" borderId="7" xfId="8" applyFont="1" applyFill="1" applyBorder="1" applyAlignment="1" applyProtection="1">
      <alignment horizontal="right" vertical="center"/>
      <protection locked="0"/>
    </xf>
    <xf numFmtId="193" fontId="51" fillId="12" borderId="2" xfId="8" applyNumberFormat="1" applyFont="1" applyFill="1" applyBorder="1" applyAlignment="1" applyProtection="1">
      <alignment horizontal="right" vertical="center" shrinkToFit="1"/>
      <protection locked="0"/>
    </xf>
    <xf numFmtId="193" fontId="51" fillId="12" borderId="3" xfId="8" applyNumberFormat="1" applyFont="1" applyFill="1" applyBorder="1" applyAlignment="1" applyProtection="1">
      <alignment horizontal="right" vertical="center" shrinkToFit="1"/>
      <protection locked="0"/>
    </xf>
    <xf numFmtId="193" fontId="51" fillId="12" borderId="6" xfId="8" applyNumberFormat="1" applyFont="1" applyFill="1" applyBorder="1" applyAlignment="1" applyProtection="1">
      <alignment horizontal="right" vertical="center" shrinkToFit="1"/>
      <protection locked="0"/>
    </xf>
    <xf numFmtId="193" fontId="51" fillId="12" borderId="7" xfId="8" applyNumberFormat="1" applyFont="1" applyFill="1" applyBorder="1" applyAlignment="1" applyProtection="1">
      <alignment horizontal="right" vertical="center" shrinkToFit="1"/>
      <protection locked="0"/>
    </xf>
    <xf numFmtId="0" fontId="48" fillId="9" borderId="15" xfId="0" applyFont="1" applyFill="1" applyBorder="1" applyAlignment="1">
      <alignment horizontal="center" vertical="center"/>
    </xf>
    <xf numFmtId="0" fontId="48" fillId="9" borderId="13" xfId="0" applyFont="1" applyFill="1" applyBorder="1" applyAlignment="1">
      <alignment horizontal="center" vertical="center"/>
    </xf>
    <xf numFmtId="0" fontId="48" fillId="9" borderId="57" xfId="0" applyFont="1" applyFill="1" applyBorder="1" applyAlignment="1">
      <alignment horizontal="center" vertical="center"/>
    </xf>
    <xf numFmtId="0" fontId="48" fillId="9" borderId="16" xfId="0" applyFont="1" applyFill="1" applyBorder="1" applyAlignment="1">
      <alignment horizontal="center" vertical="center"/>
    </xf>
    <xf numFmtId="0" fontId="55" fillId="0" borderId="0" xfId="0" applyFont="1" applyAlignment="1">
      <alignment horizontal="left" vertical="center"/>
    </xf>
    <xf numFmtId="0" fontId="55" fillId="0" borderId="0" xfId="0" applyFont="1">
      <alignment vertical="center"/>
    </xf>
    <xf numFmtId="38" fontId="48" fillId="9" borderId="57" xfId="8" applyFont="1" applyFill="1" applyBorder="1" applyAlignment="1">
      <alignment horizontal="center" vertical="center"/>
    </xf>
    <xf numFmtId="38" fontId="48" fillId="9" borderId="13" xfId="8" applyFont="1" applyFill="1" applyBorder="1" applyAlignment="1">
      <alignment horizontal="center" vertical="center"/>
    </xf>
    <xf numFmtId="38" fontId="48" fillId="9" borderId="16" xfId="8" applyFont="1" applyFill="1" applyBorder="1" applyAlignment="1">
      <alignment horizontal="center" vertical="center"/>
    </xf>
    <xf numFmtId="38" fontId="48" fillId="9" borderId="15" xfId="8" applyFont="1" applyFill="1" applyBorder="1" applyAlignment="1">
      <alignment horizontal="center" vertical="center"/>
    </xf>
    <xf numFmtId="0" fontId="51" fillId="0" borderId="151" xfId="0" applyFont="1" applyBorder="1" applyAlignment="1">
      <alignment horizontal="center" vertical="center"/>
    </xf>
    <xf numFmtId="0" fontId="51" fillId="0" borderId="148" xfId="0" applyFont="1" applyBorder="1" applyAlignment="1">
      <alignment horizontal="center" vertical="center"/>
    </xf>
    <xf numFmtId="0" fontId="51" fillId="0" borderId="170" xfId="0" applyFont="1" applyBorder="1" applyAlignment="1">
      <alignment horizontal="center" vertical="center"/>
    </xf>
    <xf numFmtId="0" fontId="51" fillId="0" borderId="156" xfId="0" applyFont="1" applyBorder="1" applyAlignment="1">
      <alignment horizontal="center" vertical="center"/>
    </xf>
    <xf numFmtId="0" fontId="51" fillId="0" borderId="179" xfId="0" applyFont="1" applyBorder="1" applyAlignment="1">
      <alignment horizontal="center" vertical="center"/>
    </xf>
    <xf numFmtId="0" fontId="51" fillId="0" borderId="168" xfId="0" applyFont="1" applyBorder="1" applyAlignment="1">
      <alignment horizontal="center" vertical="center"/>
    </xf>
    <xf numFmtId="38" fontId="51" fillId="0" borderId="177" xfId="8" applyFont="1" applyBorder="1" applyAlignment="1">
      <alignment horizontal="right" vertical="center"/>
    </xf>
    <xf numFmtId="38" fontId="51" fillId="0" borderId="0" xfId="8" applyFont="1" applyBorder="1" applyAlignment="1">
      <alignment horizontal="right" vertical="center"/>
    </xf>
    <xf numFmtId="38" fontId="51" fillId="0" borderId="206" xfId="8" applyFont="1" applyBorder="1" applyAlignment="1">
      <alignment horizontal="right" vertical="center"/>
    </xf>
    <xf numFmtId="38" fontId="51" fillId="0" borderId="7" xfId="8" applyFont="1" applyBorder="1" applyAlignment="1">
      <alignment horizontal="right" vertical="center"/>
    </xf>
    <xf numFmtId="193" fontId="51" fillId="0" borderId="2" xfId="8" applyNumberFormat="1" applyFont="1" applyBorder="1" applyAlignment="1">
      <alignment horizontal="right" vertical="center" shrinkToFit="1"/>
    </xf>
    <xf numFmtId="193" fontId="51" fillId="0" borderId="3" xfId="8" applyNumberFormat="1" applyFont="1" applyBorder="1" applyAlignment="1">
      <alignment horizontal="right" vertical="center" shrinkToFit="1"/>
    </xf>
    <xf numFmtId="193" fontId="51" fillId="0" borderId="6" xfId="8" applyNumberFormat="1" applyFont="1" applyBorder="1" applyAlignment="1">
      <alignment horizontal="right" vertical="center" shrinkToFit="1"/>
    </xf>
    <xf numFmtId="193" fontId="51" fillId="0" borderId="7" xfId="8" applyNumberFormat="1" applyFont="1" applyBorder="1" applyAlignment="1">
      <alignment horizontal="right" vertical="center" shrinkToFit="1"/>
    </xf>
    <xf numFmtId="0" fontId="55" fillId="0" borderId="4" xfId="0" applyFont="1" applyBorder="1" applyAlignment="1">
      <alignment horizontal="center"/>
    </xf>
    <xf numFmtId="0" fontId="55" fillId="0" borderId="8" xfId="0" applyFont="1" applyBorder="1" applyAlignment="1">
      <alignment horizontal="center"/>
    </xf>
    <xf numFmtId="0" fontId="48" fillId="0" borderId="2" xfId="0" applyFont="1" applyBorder="1">
      <alignment vertical="center"/>
    </xf>
    <xf numFmtId="0" fontId="48" fillId="0" borderId="3" xfId="0" applyFont="1" applyBorder="1">
      <alignment vertical="center"/>
    </xf>
    <xf numFmtId="0" fontId="48" fillId="0" borderId="4" xfId="0" applyFont="1" applyBorder="1">
      <alignment vertical="center"/>
    </xf>
    <xf numFmtId="190" fontId="51" fillId="0" borderId="56" xfId="2" applyNumberFormat="1" applyFont="1" applyBorder="1" applyAlignment="1">
      <alignment horizontal="right" vertical="center"/>
    </xf>
    <xf numFmtId="190" fontId="51" fillId="0" borderId="3" xfId="2" applyNumberFormat="1" applyFont="1" applyBorder="1" applyAlignment="1">
      <alignment horizontal="right" vertical="center"/>
    </xf>
    <xf numFmtId="190" fontId="51" fillId="0" borderId="4" xfId="2" applyNumberFormat="1" applyFont="1" applyBorder="1" applyAlignment="1">
      <alignment horizontal="right" vertical="center"/>
    </xf>
    <xf numFmtId="190" fontId="51" fillId="0" borderId="206" xfId="2" applyNumberFormat="1" applyFont="1" applyBorder="1" applyAlignment="1">
      <alignment horizontal="right" vertical="center"/>
    </xf>
    <xf numFmtId="190" fontId="51" fillId="0" borderId="7" xfId="2" applyNumberFormat="1" applyFont="1" applyBorder="1" applyAlignment="1">
      <alignment horizontal="right" vertical="center"/>
    </xf>
    <xf numFmtId="190" fontId="51" fillId="0" borderId="8" xfId="2" applyNumberFormat="1" applyFont="1" applyBorder="1" applyAlignment="1">
      <alignment horizontal="right" vertical="center"/>
    </xf>
    <xf numFmtId="190" fontId="51" fillId="0" borderId="2" xfId="2" applyNumberFormat="1" applyFont="1" applyBorder="1" applyAlignment="1">
      <alignment horizontal="right" vertical="center"/>
    </xf>
    <xf numFmtId="190" fontId="51" fillId="0" borderId="6" xfId="2" applyNumberFormat="1" applyFont="1" applyBorder="1" applyAlignment="1">
      <alignment horizontal="right" vertical="center"/>
    </xf>
    <xf numFmtId="0" fontId="48" fillId="10" borderId="2" xfId="0" applyFont="1" applyFill="1" applyBorder="1" applyAlignment="1">
      <alignment horizontal="center" vertical="center" wrapText="1"/>
    </xf>
    <xf numFmtId="38" fontId="56" fillId="0" borderId="2" xfId="8" applyFont="1" applyBorder="1" applyAlignment="1">
      <alignment horizontal="right"/>
    </xf>
    <xf numFmtId="38" fontId="56" fillId="0" borderId="3" xfId="8" applyFont="1" applyBorder="1" applyAlignment="1">
      <alignment horizontal="right"/>
    </xf>
    <xf numFmtId="38" fontId="56" fillId="0" borderId="6" xfId="8" applyFont="1" applyBorder="1" applyAlignment="1">
      <alignment horizontal="right"/>
    </xf>
    <xf numFmtId="38" fontId="56" fillId="0" borderId="7" xfId="8" applyFont="1" applyBorder="1" applyAlignment="1">
      <alignment horizontal="right"/>
    </xf>
    <xf numFmtId="0" fontId="55" fillId="10" borderId="2" xfId="0" applyFont="1" applyFill="1" applyBorder="1" applyAlignment="1">
      <alignment horizontal="center" vertical="center" wrapText="1"/>
    </xf>
    <xf numFmtId="0" fontId="55" fillId="10" borderId="3" xfId="0" applyFont="1" applyFill="1" applyBorder="1" applyAlignment="1">
      <alignment horizontal="center" vertical="center"/>
    </xf>
    <xf numFmtId="0" fontId="55" fillId="10" borderId="4" xfId="0" applyFont="1" applyFill="1" applyBorder="1" applyAlignment="1">
      <alignment horizontal="center" vertical="center"/>
    </xf>
    <xf numFmtId="0" fontId="55" fillId="10" borderId="6" xfId="0" applyFont="1" applyFill="1" applyBorder="1" applyAlignment="1">
      <alignment horizontal="center" vertical="center"/>
    </xf>
    <xf numFmtId="0" fontId="55" fillId="10" borderId="7" xfId="0" applyFont="1" applyFill="1" applyBorder="1" applyAlignment="1">
      <alignment horizontal="center" vertical="center"/>
    </xf>
    <xf numFmtId="0" fontId="55" fillId="10" borderId="8" xfId="0" applyFont="1" applyFill="1" applyBorder="1" applyAlignment="1">
      <alignment horizontal="center" vertical="center"/>
    </xf>
    <xf numFmtId="0" fontId="57" fillId="0" borderId="2" xfId="0" applyFont="1" applyBorder="1" applyAlignment="1">
      <alignment horizontal="center"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6" xfId="0" applyFont="1" applyBorder="1" applyAlignment="1">
      <alignment horizontal="center" vertical="center"/>
    </xf>
    <xf numFmtId="0" fontId="57" fillId="0" borderId="7" xfId="0" applyFont="1" applyBorder="1" applyAlignment="1">
      <alignment horizontal="center" vertical="center"/>
    </xf>
    <xf numFmtId="0" fontId="57" fillId="0" borderId="8" xfId="0" applyFont="1" applyBorder="1" applyAlignment="1">
      <alignment horizontal="center" vertical="center"/>
    </xf>
    <xf numFmtId="0" fontId="48" fillId="9" borderId="142" xfId="0" applyFont="1" applyFill="1" applyBorder="1" applyAlignment="1">
      <alignment horizontal="center" vertical="center"/>
    </xf>
    <xf numFmtId="0" fontId="48" fillId="9" borderId="143" xfId="0" applyFont="1" applyFill="1" applyBorder="1" applyAlignment="1">
      <alignment horizontal="center" vertical="center"/>
    </xf>
    <xf numFmtId="0" fontId="48" fillId="9" borderId="144" xfId="0" applyFont="1" applyFill="1" applyBorder="1" applyAlignment="1">
      <alignment horizontal="center" vertical="center"/>
    </xf>
    <xf numFmtId="0" fontId="55" fillId="9" borderId="79" xfId="0" applyFont="1" applyFill="1" applyBorder="1" applyAlignment="1">
      <alignment horizontal="center" vertical="center" wrapText="1"/>
    </xf>
    <xf numFmtId="0" fontId="55" fillId="9" borderId="70" xfId="0" applyFont="1" applyFill="1" applyBorder="1" applyAlignment="1">
      <alignment horizontal="center" vertical="center"/>
    </xf>
    <xf numFmtId="0" fontId="55" fillId="9" borderId="76" xfId="0" applyFont="1" applyFill="1" applyBorder="1" applyAlignment="1">
      <alignment horizontal="center" vertical="center"/>
    </xf>
    <xf numFmtId="0" fontId="55" fillId="9" borderId="77" xfId="0" applyFont="1" applyFill="1" applyBorder="1" applyAlignment="1">
      <alignment horizontal="center" vertical="center"/>
    </xf>
    <xf numFmtId="0" fontId="55" fillId="9" borderId="70" xfId="0" applyFont="1" applyFill="1" applyBorder="1" applyAlignment="1">
      <alignment horizontal="center" vertical="center" wrapText="1"/>
    </xf>
    <xf numFmtId="0" fontId="55" fillId="9" borderId="80" xfId="0" applyFont="1" applyFill="1" applyBorder="1" applyAlignment="1">
      <alignment horizontal="center" vertical="center"/>
    </xf>
    <xf numFmtId="0" fontId="55" fillId="9" borderId="78" xfId="0" applyFont="1" applyFill="1" applyBorder="1" applyAlignment="1">
      <alignment horizontal="center" vertical="center"/>
    </xf>
    <xf numFmtId="38" fontId="58" fillId="0" borderId="2" xfId="8" applyFont="1" applyBorder="1" applyAlignment="1">
      <alignment horizontal="center" vertical="center"/>
    </xf>
    <xf numFmtId="38" fontId="58" fillId="0" borderId="3" xfId="8" applyFont="1" applyBorder="1" applyAlignment="1">
      <alignment horizontal="center" vertical="center"/>
    </xf>
    <xf numFmtId="38" fontId="58" fillId="0" borderId="6" xfId="8" applyFont="1" applyBorder="1" applyAlignment="1">
      <alignment horizontal="center" vertical="center"/>
    </xf>
    <xf numFmtId="38" fontId="58" fillId="0" borderId="7" xfId="8" applyFont="1" applyBorder="1" applyAlignment="1">
      <alignment horizontal="center" vertical="center"/>
    </xf>
    <xf numFmtId="0" fontId="60" fillId="0" borderId="155" xfId="0" applyFont="1" applyBorder="1" applyAlignment="1">
      <alignment horizontal="center" vertical="center"/>
    </xf>
    <xf numFmtId="0" fontId="60" fillId="0" borderId="147" xfId="0" applyFont="1" applyBorder="1" applyAlignment="1">
      <alignment horizontal="center" vertical="center"/>
    </xf>
    <xf numFmtId="0" fontId="54" fillId="0" borderId="147" xfId="0" applyFont="1" applyBorder="1" applyAlignment="1">
      <alignment horizontal="center" vertical="center"/>
    </xf>
    <xf numFmtId="0" fontId="54" fillId="0" borderId="153" xfId="0" applyFont="1" applyBorder="1" applyAlignment="1">
      <alignment horizontal="center" vertical="center"/>
    </xf>
    <xf numFmtId="0" fontId="60" fillId="0" borderId="79" xfId="0" applyFont="1" applyBorder="1" applyAlignment="1">
      <alignment horizontal="center" vertical="center"/>
    </xf>
    <xf numFmtId="0" fontId="60" fillId="0" borderId="70" xfId="0" applyFont="1" applyBorder="1" applyAlignment="1">
      <alignment horizontal="center" vertical="center"/>
    </xf>
    <xf numFmtId="0" fontId="48" fillId="0" borderId="70" xfId="0" applyFont="1" applyBorder="1" applyAlignment="1">
      <alignment horizontal="center" vertical="center"/>
    </xf>
    <xf numFmtId="0" fontId="54" fillId="0" borderId="70" xfId="0" applyFont="1" applyBorder="1" applyAlignment="1">
      <alignment horizontal="center" vertical="center"/>
    </xf>
    <xf numFmtId="0" fontId="54" fillId="0" borderId="80" xfId="0" applyFont="1" applyBorder="1" applyAlignment="1">
      <alignment horizontal="center" vertical="center"/>
    </xf>
    <xf numFmtId="191" fontId="59" fillId="0" borderId="143" xfId="0" applyNumberFormat="1" applyFont="1" applyBorder="1" applyAlignment="1">
      <alignment horizontal="center" vertical="center"/>
    </xf>
    <xf numFmtId="191" fontId="59" fillId="0" borderId="144" xfId="0" applyNumberFormat="1" applyFont="1" applyBorder="1" applyAlignment="1">
      <alignment horizontal="center" vertical="center"/>
    </xf>
    <xf numFmtId="191" fontId="59" fillId="0" borderId="77" xfId="0" applyNumberFormat="1" applyFont="1" applyBorder="1" applyAlignment="1">
      <alignment horizontal="center" vertical="center"/>
    </xf>
    <xf numFmtId="191" fontId="59" fillId="0" borderId="78" xfId="0" applyNumberFormat="1" applyFont="1" applyBorder="1" applyAlignment="1">
      <alignment horizontal="center" vertical="center"/>
    </xf>
    <xf numFmtId="0" fontId="48" fillId="9" borderId="145" xfId="0" applyFont="1" applyFill="1" applyBorder="1" applyAlignment="1">
      <alignment horizontal="center" vertical="center"/>
    </xf>
    <xf numFmtId="0" fontId="48" fillId="9" borderId="150" xfId="0" applyFont="1" applyFill="1" applyBorder="1" applyAlignment="1">
      <alignment horizontal="center" vertical="center"/>
    </xf>
    <xf numFmtId="0" fontId="48" fillId="9" borderId="157" xfId="0" applyFont="1" applyFill="1" applyBorder="1" applyAlignment="1">
      <alignment horizontal="center" vertical="center"/>
    </xf>
    <xf numFmtId="191" fontId="59" fillId="0" borderId="142" xfId="0" applyNumberFormat="1" applyFont="1" applyBorder="1" applyAlignment="1">
      <alignment horizontal="center" vertical="center"/>
    </xf>
    <xf numFmtId="191" fontId="59" fillId="0" borderId="76" xfId="0" applyNumberFormat="1" applyFont="1" applyBorder="1" applyAlignment="1">
      <alignment horizontal="center" vertical="center"/>
    </xf>
    <xf numFmtId="0" fontId="48" fillId="8" borderId="2" xfId="0" applyFont="1" applyFill="1" applyBorder="1" applyAlignment="1">
      <alignment horizontal="center" vertical="center" wrapText="1"/>
    </xf>
    <xf numFmtId="0" fontId="48" fillId="8" borderId="3" xfId="0" applyFont="1" applyFill="1" applyBorder="1" applyAlignment="1">
      <alignment horizontal="center" vertical="center"/>
    </xf>
    <xf numFmtId="0" fontId="48" fillId="8" borderId="4" xfId="0" applyFont="1" applyFill="1" applyBorder="1" applyAlignment="1">
      <alignment horizontal="center" vertical="center"/>
    </xf>
    <xf numFmtId="0" fontId="48" fillId="8" borderId="6" xfId="0" applyFont="1" applyFill="1" applyBorder="1" applyAlignment="1">
      <alignment horizontal="center" vertical="center"/>
    </xf>
    <xf numFmtId="0" fontId="48" fillId="8" borderId="7" xfId="0" applyFont="1" applyFill="1" applyBorder="1" applyAlignment="1">
      <alignment horizontal="center" vertical="center"/>
    </xf>
    <xf numFmtId="0" fontId="48" fillId="8" borderId="8" xfId="0" applyFont="1" applyFill="1" applyBorder="1" applyAlignment="1">
      <alignment horizontal="center" vertical="center"/>
    </xf>
    <xf numFmtId="0" fontId="63" fillId="3" borderId="2" xfId="0" applyFont="1" applyFill="1" applyBorder="1">
      <alignment vertical="center"/>
    </xf>
    <xf numFmtId="0" fontId="63" fillId="3" borderId="3" xfId="0" applyFont="1" applyFill="1" applyBorder="1">
      <alignment vertical="center"/>
    </xf>
    <xf numFmtId="0" fontId="63" fillId="3" borderId="6" xfId="0" applyFont="1" applyFill="1" applyBorder="1">
      <alignment vertical="center"/>
    </xf>
    <xf numFmtId="0" fontId="63" fillId="3" borderId="7" xfId="0" applyFont="1" applyFill="1" applyBorder="1">
      <alignment vertical="center"/>
    </xf>
    <xf numFmtId="0" fontId="72" fillId="3" borderId="3" xfId="0" applyFont="1" applyFill="1" applyBorder="1" applyAlignment="1">
      <alignment horizontal="center" vertical="center"/>
    </xf>
    <xf numFmtId="0" fontId="72" fillId="3" borderId="4" xfId="0" applyFont="1" applyFill="1" applyBorder="1" applyAlignment="1">
      <alignment horizontal="center" vertical="center"/>
    </xf>
    <xf numFmtId="0" fontId="72" fillId="3" borderId="7" xfId="0" applyFont="1" applyFill="1" applyBorder="1" applyAlignment="1">
      <alignment horizontal="center" vertical="center"/>
    </xf>
    <xf numFmtId="0" fontId="72" fillId="3" borderId="8" xfId="0" applyFont="1" applyFill="1" applyBorder="1" applyAlignment="1">
      <alignment horizontal="center" vertical="center"/>
    </xf>
    <xf numFmtId="0" fontId="48" fillId="0" borderId="76" xfId="0" applyFont="1" applyBorder="1" applyAlignment="1">
      <alignment horizontal="center" vertical="center"/>
    </xf>
    <xf numFmtId="0" fontId="48" fillId="0" borderId="77" xfId="0" applyFont="1" applyBorder="1" applyAlignment="1">
      <alignment horizontal="center" vertical="center"/>
    </xf>
    <xf numFmtId="0" fontId="54" fillId="0" borderId="77" xfId="0" applyFont="1" applyBorder="1" applyAlignment="1">
      <alignment horizontal="center" vertical="center"/>
    </xf>
    <xf numFmtId="0" fontId="54" fillId="0" borderId="78" xfId="0" applyFont="1" applyBorder="1" applyAlignment="1">
      <alignment horizontal="center" vertical="center"/>
    </xf>
    <xf numFmtId="0" fontId="49" fillId="11" borderId="2" xfId="0" applyFont="1" applyFill="1" applyBorder="1" applyAlignment="1">
      <alignment horizontal="left" vertical="center"/>
    </xf>
    <xf numFmtId="0" fontId="49" fillId="11" borderId="3" xfId="0" applyFont="1" applyFill="1" applyBorder="1" applyAlignment="1">
      <alignment horizontal="left" vertical="center"/>
    </xf>
    <xf numFmtId="0" fontId="49" fillId="11" borderId="6" xfId="0" applyFont="1" applyFill="1" applyBorder="1" applyAlignment="1">
      <alignment horizontal="left" vertical="center"/>
    </xf>
    <xf numFmtId="0" fontId="49" fillId="11" borderId="7" xfId="0" applyFont="1" applyFill="1" applyBorder="1" applyAlignment="1">
      <alignment horizontal="left" vertical="center"/>
    </xf>
    <xf numFmtId="0" fontId="71" fillId="0" borderId="155" xfId="0" applyFont="1" applyBorder="1" applyAlignment="1">
      <alignment horizontal="center" vertical="center"/>
    </xf>
    <xf numFmtId="0" fontId="71" fillId="0" borderId="147" xfId="0" applyFont="1" applyBorder="1" applyAlignment="1">
      <alignment horizontal="center" vertical="center"/>
    </xf>
    <xf numFmtId="0" fontId="48" fillId="0" borderId="172" xfId="0" applyFont="1" applyBorder="1">
      <alignment vertical="center"/>
    </xf>
    <xf numFmtId="0" fontId="48" fillId="0" borderId="188" xfId="0" applyFont="1" applyBorder="1">
      <alignment vertical="center"/>
    </xf>
    <xf numFmtId="0" fontId="48" fillId="0" borderId="203" xfId="0" applyFont="1" applyBorder="1">
      <alignment vertical="center"/>
    </xf>
    <xf numFmtId="0" fontId="48" fillId="0" borderId="189" xfId="0" applyFont="1" applyBorder="1">
      <alignment vertical="center"/>
    </xf>
    <xf numFmtId="0" fontId="71" fillId="0" borderId="76" xfId="0" applyFont="1" applyBorder="1" applyAlignment="1">
      <alignment horizontal="center" vertical="center"/>
    </xf>
    <xf numFmtId="0" fontId="71" fillId="0" borderId="77" xfId="0" applyFont="1" applyBorder="1" applyAlignment="1">
      <alignment horizontal="center" vertical="center"/>
    </xf>
    <xf numFmtId="0" fontId="48" fillId="0" borderId="185" xfId="0" applyFont="1" applyBorder="1">
      <alignment vertical="center"/>
    </xf>
    <xf numFmtId="0" fontId="48" fillId="0" borderId="186" xfId="0" applyFont="1" applyBorder="1">
      <alignment vertical="center"/>
    </xf>
    <xf numFmtId="0" fontId="48" fillId="0" borderId="204" xfId="0" applyFont="1" applyBorder="1">
      <alignment vertical="center"/>
    </xf>
    <xf numFmtId="0" fontId="48" fillId="0" borderId="187" xfId="0" applyFont="1" applyBorder="1">
      <alignment vertical="center"/>
    </xf>
    <xf numFmtId="0" fontId="70" fillId="0" borderId="79" xfId="0" applyFont="1" applyBorder="1" applyAlignment="1">
      <alignment horizontal="center" vertical="center"/>
    </xf>
    <xf numFmtId="0" fontId="70" fillId="0" borderId="70" xfId="0" applyFont="1" applyBorder="1" applyAlignment="1">
      <alignment horizontal="center" vertical="center"/>
    </xf>
    <xf numFmtId="0" fontId="48" fillId="0" borderId="149" xfId="0" applyFont="1" applyBorder="1">
      <alignment vertical="center"/>
    </xf>
    <xf numFmtId="0" fontId="48" fillId="0" borderId="200" xfId="0" applyFont="1" applyBorder="1">
      <alignment vertical="center"/>
    </xf>
    <xf numFmtId="0" fontId="48" fillId="0" borderId="205" xfId="0" applyFont="1" applyBorder="1">
      <alignment vertical="center"/>
    </xf>
    <xf numFmtId="0" fontId="48" fillId="0" borderId="201" xfId="0" applyFont="1" applyBorder="1">
      <alignment vertical="center"/>
    </xf>
    <xf numFmtId="0" fontId="70" fillId="0" borderId="76" xfId="0" applyFont="1" applyBorder="1" applyAlignment="1">
      <alignment horizontal="center" vertical="center"/>
    </xf>
    <xf numFmtId="0" fontId="70" fillId="0" borderId="77" xfId="0" applyFont="1" applyBorder="1" applyAlignment="1">
      <alignment horizontal="center" vertical="center"/>
    </xf>
    <xf numFmtId="0" fontId="69" fillId="0" borderId="145" xfId="0" applyFont="1" applyBorder="1" applyAlignment="1">
      <alignment horizontal="center" vertical="center"/>
    </xf>
    <xf numFmtId="0" fontId="69" fillId="0" borderId="150" xfId="0" applyFont="1" applyBorder="1" applyAlignment="1">
      <alignment horizontal="center" vertical="center"/>
    </xf>
    <xf numFmtId="0" fontId="48" fillId="0" borderId="169" xfId="0" applyFont="1" applyBorder="1">
      <alignment vertical="center"/>
    </xf>
    <xf numFmtId="0" fontId="48" fillId="0" borderId="13" xfId="0" applyFont="1" applyBorder="1">
      <alignment vertical="center"/>
    </xf>
    <xf numFmtId="0" fontId="48" fillId="0" borderId="202" xfId="0" applyFont="1" applyBorder="1">
      <alignment vertical="center"/>
    </xf>
    <xf numFmtId="0" fontId="48" fillId="0" borderId="16" xfId="0" applyFont="1" applyBorder="1">
      <alignment vertical="center"/>
    </xf>
    <xf numFmtId="0" fontId="70" fillId="0" borderId="155" xfId="0" applyFont="1" applyBorder="1" applyAlignment="1">
      <alignment horizontal="center" vertical="center"/>
    </xf>
    <xf numFmtId="0" fontId="70" fillId="0" borderId="147" xfId="0" applyFont="1" applyBorder="1" applyAlignment="1">
      <alignment horizontal="center" vertical="center"/>
    </xf>
    <xf numFmtId="0" fontId="48" fillId="3" borderId="2" xfId="0" applyFont="1" applyFill="1" applyBorder="1" applyAlignment="1">
      <alignment horizontal="center" vertical="center" wrapText="1"/>
    </xf>
    <xf numFmtId="0" fontId="48" fillId="3" borderId="3" xfId="0" applyFont="1" applyFill="1" applyBorder="1" applyAlignment="1">
      <alignment horizontal="center" vertical="center"/>
    </xf>
    <xf numFmtId="0" fontId="48" fillId="3" borderId="4" xfId="0" applyFont="1" applyFill="1" applyBorder="1" applyAlignment="1">
      <alignment horizontal="center" vertical="center"/>
    </xf>
    <xf numFmtId="0" fontId="48" fillId="3" borderId="6" xfId="0" applyFont="1" applyFill="1" applyBorder="1" applyAlignment="1">
      <alignment horizontal="center" vertical="center"/>
    </xf>
    <xf numFmtId="0" fontId="48" fillId="3" borderId="7" xfId="0" applyFont="1" applyFill="1" applyBorder="1" applyAlignment="1">
      <alignment horizontal="center" vertical="center"/>
    </xf>
    <xf numFmtId="0" fontId="48" fillId="3" borderId="8" xfId="0" applyFont="1" applyFill="1" applyBorder="1" applyAlignment="1">
      <alignment horizontal="center" vertical="center"/>
    </xf>
    <xf numFmtId="38" fontId="64" fillId="0" borderId="2" xfId="8" applyFont="1" applyBorder="1" applyAlignment="1">
      <alignment horizontal="center" vertical="center"/>
    </xf>
    <xf numFmtId="38" fontId="64" fillId="0" borderId="3" xfId="8" applyFont="1" applyBorder="1" applyAlignment="1">
      <alignment horizontal="center" vertical="center"/>
    </xf>
    <xf numFmtId="38" fontId="64" fillId="0" borderId="6" xfId="8" applyFont="1" applyBorder="1" applyAlignment="1">
      <alignment horizontal="center" vertical="center"/>
    </xf>
    <xf numFmtId="38" fontId="64" fillId="0" borderId="7" xfId="8" applyFont="1" applyBorder="1" applyAlignment="1">
      <alignment horizontal="center" vertical="center"/>
    </xf>
    <xf numFmtId="0" fontId="48" fillId="3" borderId="5" xfId="0" applyFont="1" applyFill="1" applyBorder="1" applyAlignment="1">
      <alignment horizontal="center" vertical="center" wrapText="1"/>
    </xf>
    <xf numFmtId="0" fontId="48" fillId="3" borderId="0" xfId="0" applyFont="1" applyFill="1" applyAlignment="1">
      <alignment horizontal="center" vertical="center"/>
    </xf>
    <xf numFmtId="0" fontId="48" fillId="3" borderId="1" xfId="0" applyFont="1" applyFill="1" applyBorder="1" applyAlignment="1">
      <alignment horizontal="center" vertical="center"/>
    </xf>
    <xf numFmtId="0" fontId="68"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cellXfs>
  <cellStyles count="18">
    <cellStyle name="パーセント 2" xfId="1"/>
    <cellStyle name="パーセント 2 2" xfId="2"/>
    <cellStyle name="パーセント 3" xfId="3"/>
    <cellStyle name="ハイパーリンク" xfId="4" builtinId="8"/>
    <cellStyle name="桁区切り" xfId="5" builtinId="6"/>
    <cellStyle name="桁区切り 2" xfId="6"/>
    <cellStyle name="桁区切り 3" xfId="7"/>
    <cellStyle name="桁区切り 3 2" xfId="8"/>
    <cellStyle name="桁区切り 4" xfId="9"/>
    <cellStyle name="標準" xfId="0" builtinId="0"/>
    <cellStyle name="標準 2" xfId="10"/>
    <cellStyle name="標準 3" xfId="11"/>
    <cellStyle name="標準 4" xfId="12"/>
    <cellStyle name="標準 5" xfId="13"/>
    <cellStyle name="標準_170125地球温暖化対策計画書(山内修正案）" xfId="14"/>
    <cellStyle name="標準_kokuji6_tokuteisanteihoukoku(100315)" xfId="15"/>
    <cellStyle name="標準_算定A号様式(その他ガス削減量算定ガイドライン)入力用110210" xfId="17"/>
    <cellStyle name="標準_第１号様式の２０（特定テナント等計画書提出書）" xfId="16"/>
  </cellStyles>
  <dxfs count="32">
    <dxf>
      <font>
        <condense val="0"/>
        <extend val="0"/>
        <color indexed="23"/>
      </font>
    </dxf>
    <dxf>
      <font>
        <condense val="0"/>
        <extend val="0"/>
        <color indexed="48"/>
      </font>
    </dxf>
    <dxf>
      <font>
        <condense val="0"/>
        <extend val="0"/>
        <color indexed="11"/>
      </font>
    </dxf>
    <dxf>
      <fill>
        <patternFill>
          <bgColor theme="9" tint="0.59996337778862885"/>
        </patternFill>
      </fill>
    </dxf>
    <dxf>
      <font>
        <color theme="0"/>
      </font>
      <fill>
        <patternFill>
          <bgColor theme="0"/>
        </patternFill>
      </fill>
      <border>
        <left/>
        <right/>
        <top/>
        <bottom/>
        <vertical/>
        <horizontal/>
      </border>
    </dxf>
    <dxf>
      <fill>
        <patternFill>
          <bgColor theme="9" tint="0.59996337778862885"/>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theme="0" tint="-0.24994659260841701"/>
        </patternFill>
      </fill>
    </dxf>
    <dxf>
      <fill>
        <patternFill>
          <bgColor rgb="FFFFFF99"/>
        </patternFill>
      </fill>
    </dxf>
    <dxf>
      <fill>
        <patternFill>
          <bgColor theme="0" tint="-0.24994659260841701"/>
        </patternFill>
      </fill>
    </dxf>
    <dxf>
      <fill>
        <patternFill>
          <bgColor rgb="FFFFFF99"/>
        </patternFill>
      </fill>
    </dxf>
    <dxf>
      <fill>
        <patternFill>
          <bgColor indexed="22"/>
        </patternFill>
      </fill>
    </dxf>
    <dxf>
      <fill>
        <patternFill>
          <bgColor indexed="43"/>
        </patternFill>
      </fill>
    </dxf>
    <dxf>
      <fill>
        <patternFill>
          <bgColor indexed="22"/>
        </patternFill>
      </fill>
    </dxf>
    <dxf>
      <fill>
        <patternFill>
          <bgColor indexed="43"/>
        </patternFill>
      </fill>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44" name="AutoShape 1">
          <a:extLst>
            <a:ext uri="{FF2B5EF4-FFF2-40B4-BE49-F238E27FC236}">
              <a16:creationId xmlns:a16="http://schemas.microsoft.com/office/drawing/2014/main" id="{00000000-0008-0000-0000-000060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44</xdr:col>
          <xdr:colOff>0</xdr:colOff>
          <xdr:row>9</xdr:row>
          <xdr:rowOff>0</xdr:rowOff>
        </xdr:from>
        <xdr:to>
          <xdr:col>44</xdr:col>
          <xdr:colOff>0</xdr:colOff>
          <xdr:row>9</xdr:row>
          <xdr:rowOff>0</xdr:rowOff>
        </xdr:to>
        <xdr:sp macro="" textlink="">
          <xdr:nvSpPr>
            <xdr:cNvPr id="19457" name="btnClear"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46</xdr:col>
          <xdr:colOff>0</xdr:colOff>
          <xdr:row>27</xdr:row>
          <xdr:rowOff>0</xdr:rowOff>
        </xdr:from>
        <xdr:to>
          <xdr:col>46</xdr:col>
          <xdr:colOff>0</xdr:colOff>
          <xdr:row>27</xdr:row>
          <xdr:rowOff>0</xdr:rowOff>
        </xdr:to>
        <xdr:sp macro="" textlink="">
          <xdr:nvSpPr>
            <xdr:cNvPr id="37889" name="btnClear" hidden="1">
              <a:extLst>
                <a:ext uri="{63B3BB69-23CF-44E3-9099-C40C66FF867C}">
                  <a14:compatExt spid="_x0000_s37889"/>
                </a:ext>
                <a:ext uri="{FF2B5EF4-FFF2-40B4-BE49-F238E27FC236}">
                  <a16:creationId xmlns:a16="http://schemas.microsoft.com/office/drawing/2014/main" id="{00000000-0008-0000-0300-00000194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42</xdr:row>
          <xdr:rowOff>0</xdr:rowOff>
        </xdr:from>
        <xdr:to>
          <xdr:col>41</xdr:col>
          <xdr:colOff>0</xdr:colOff>
          <xdr:row>42</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0</xdr:colOff>
      <xdr:row>11</xdr:row>
      <xdr:rowOff>0</xdr:rowOff>
    </xdr:from>
    <xdr:to>
      <xdr:col>34</xdr:col>
      <xdr:colOff>0</xdr:colOff>
      <xdr:row>15</xdr:row>
      <xdr:rowOff>0</xdr:rowOff>
    </xdr:to>
    <xdr:sp macro="" textlink="">
      <xdr:nvSpPr>
        <xdr:cNvPr id="2" name="Rectangle 16">
          <a:extLst>
            <a:ext uri="{FF2B5EF4-FFF2-40B4-BE49-F238E27FC236}">
              <a16:creationId xmlns:a16="http://schemas.microsoft.com/office/drawing/2014/main" id="{00000000-0008-0000-0800-000002000000}"/>
            </a:ext>
          </a:extLst>
        </xdr:cNvPr>
        <xdr:cNvSpPr>
          <a:spLocks noChangeArrowheads="1"/>
        </xdr:cNvSpPr>
      </xdr:nvSpPr>
      <xdr:spPr bwMode="auto">
        <a:xfrm>
          <a:off x="361950" y="1990725"/>
          <a:ext cx="5791200" cy="7239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44</xdr:row>
      <xdr:rowOff>0</xdr:rowOff>
    </xdr:from>
    <xdr:to>
      <xdr:col>34</xdr:col>
      <xdr:colOff>0</xdr:colOff>
      <xdr:row>52</xdr:row>
      <xdr:rowOff>0</xdr:rowOff>
    </xdr:to>
    <xdr:sp macro="" textlink="">
      <xdr:nvSpPr>
        <xdr:cNvPr id="3" name="Rectangle 17">
          <a:extLst>
            <a:ext uri="{FF2B5EF4-FFF2-40B4-BE49-F238E27FC236}">
              <a16:creationId xmlns:a16="http://schemas.microsoft.com/office/drawing/2014/main" id="{00000000-0008-0000-0800-000003000000}"/>
            </a:ext>
          </a:extLst>
        </xdr:cNvPr>
        <xdr:cNvSpPr>
          <a:spLocks noChangeArrowheads="1"/>
        </xdr:cNvSpPr>
      </xdr:nvSpPr>
      <xdr:spPr bwMode="auto">
        <a:xfrm>
          <a:off x="361950" y="8324850"/>
          <a:ext cx="5791200" cy="1447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54</xdr:row>
      <xdr:rowOff>0</xdr:rowOff>
    </xdr:from>
    <xdr:to>
      <xdr:col>34</xdr:col>
      <xdr:colOff>0</xdr:colOff>
      <xdr:row>61</xdr:row>
      <xdr:rowOff>0</xdr:rowOff>
    </xdr:to>
    <xdr:sp macro="" textlink="">
      <xdr:nvSpPr>
        <xdr:cNvPr id="4" name="Rectangle 18">
          <a:extLst>
            <a:ext uri="{FF2B5EF4-FFF2-40B4-BE49-F238E27FC236}">
              <a16:creationId xmlns:a16="http://schemas.microsoft.com/office/drawing/2014/main" id="{00000000-0008-0000-0800-000004000000}"/>
            </a:ext>
          </a:extLst>
        </xdr:cNvPr>
        <xdr:cNvSpPr>
          <a:spLocks noChangeArrowheads="1"/>
        </xdr:cNvSpPr>
      </xdr:nvSpPr>
      <xdr:spPr bwMode="auto">
        <a:xfrm>
          <a:off x="361950" y="10134600"/>
          <a:ext cx="579120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80</xdr:row>
      <xdr:rowOff>0</xdr:rowOff>
    </xdr:from>
    <xdr:to>
      <xdr:col>34</xdr:col>
      <xdr:colOff>0</xdr:colOff>
      <xdr:row>88</xdr:row>
      <xdr:rowOff>0</xdr:rowOff>
    </xdr:to>
    <xdr:sp macro="" textlink="">
      <xdr:nvSpPr>
        <xdr:cNvPr id="5" name="Rectangle 28">
          <a:extLst>
            <a:ext uri="{FF2B5EF4-FFF2-40B4-BE49-F238E27FC236}">
              <a16:creationId xmlns:a16="http://schemas.microsoft.com/office/drawing/2014/main" id="{00000000-0008-0000-0800-000005000000}"/>
            </a:ext>
          </a:extLst>
        </xdr:cNvPr>
        <xdr:cNvSpPr>
          <a:spLocks noChangeArrowheads="1"/>
        </xdr:cNvSpPr>
      </xdr:nvSpPr>
      <xdr:spPr bwMode="auto">
        <a:xfrm>
          <a:off x="361950" y="14478000"/>
          <a:ext cx="5791200" cy="1447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11</xdr:row>
      <xdr:rowOff>0</xdr:rowOff>
    </xdr:from>
    <xdr:to>
      <xdr:col>34</xdr:col>
      <xdr:colOff>0</xdr:colOff>
      <xdr:row>15</xdr:row>
      <xdr:rowOff>0</xdr:rowOff>
    </xdr:to>
    <xdr:sp macro="" textlink="">
      <xdr:nvSpPr>
        <xdr:cNvPr id="6" name="Rectangle 1">
          <a:extLst>
            <a:ext uri="{FF2B5EF4-FFF2-40B4-BE49-F238E27FC236}">
              <a16:creationId xmlns:a16="http://schemas.microsoft.com/office/drawing/2014/main" id="{00000000-0008-0000-0800-000006000000}"/>
            </a:ext>
          </a:extLst>
        </xdr:cNvPr>
        <xdr:cNvSpPr>
          <a:spLocks noChangeArrowheads="1"/>
        </xdr:cNvSpPr>
      </xdr:nvSpPr>
      <xdr:spPr bwMode="auto">
        <a:xfrm>
          <a:off x="361950" y="1990725"/>
          <a:ext cx="5791200" cy="7239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44</xdr:row>
      <xdr:rowOff>0</xdr:rowOff>
    </xdr:from>
    <xdr:to>
      <xdr:col>34</xdr:col>
      <xdr:colOff>0</xdr:colOff>
      <xdr:row>52</xdr:row>
      <xdr:rowOff>0</xdr:rowOff>
    </xdr:to>
    <xdr:sp macro="" textlink="">
      <xdr:nvSpPr>
        <xdr:cNvPr id="7" name="Rectangle 2">
          <a:extLst>
            <a:ext uri="{FF2B5EF4-FFF2-40B4-BE49-F238E27FC236}">
              <a16:creationId xmlns:a16="http://schemas.microsoft.com/office/drawing/2014/main" id="{00000000-0008-0000-0800-000007000000}"/>
            </a:ext>
          </a:extLst>
        </xdr:cNvPr>
        <xdr:cNvSpPr>
          <a:spLocks noChangeArrowheads="1"/>
        </xdr:cNvSpPr>
      </xdr:nvSpPr>
      <xdr:spPr bwMode="auto">
        <a:xfrm>
          <a:off x="361950" y="8324850"/>
          <a:ext cx="5791200" cy="1447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54</xdr:row>
      <xdr:rowOff>0</xdr:rowOff>
    </xdr:from>
    <xdr:to>
      <xdr:col>34</xdr:col>
      <xdr:colOff>0</xdr:colOff>
      <xdr:row>61</xdr:row>
      <xdr:rowOff>0</xdr:rowOff>
    </xdr:to>
    <xdr:sp macro="" textlink="">
      <xdr:nvSpPr>
        <xdr:cNvPr id="8" name="Rectangle 3">
          <a:extLst>
            <a:ext uri="{FF2B5EF4-FFF2-40B4-BE49-F238E27FC236}">
              <a16:creationId xmlns:a16="http://schemas.microsoft.com/office/drawing/2014/main" id="{00000000-0008-0000-0800-000008000000}"/>
            </a:ext>
          </a:extLst>
        </xdr:cNvPr>
        <xdr:cNvSpPr>
          <a:spLocks noChangeArrowheads="1"/>
        </xdr:cNvSpPr>
      </xdr:nvSpPr>
      <xdr:spPr bwMode="auto">
        <a:xfrm>
          <a:off x="361950" y="10134600"/>
          <a:ext cx="579120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79</xdr:row>
      <xdr:rowOff>0</xdr:rowOff>
    </xdr:from>
    <xdr:to>
      <xdr:col>34</xdr:col>
      <xdr:colOff>0</xdr:colOff>
      <xdr:row>88</xdr:row>
      <xdr:rowOff>0</xdr:rowOff>
    </xdr:to>
    <xdr:sp macro="" textlink="">
      <xdr:nvSpPr>
        <xdr:cNvPr id="9" name="Rectangle 4">
          <a:extLst>
            <a:ext uri="{FF2B5EF4-FFF2-40B4-BE49-F238E27FC236}">
              <a16:creationId xmlns:a16="http://schemas.microsoft.com/office/drawing/2014/main" id="{00000000-0008-0000-0800-000009000000}"/>
            </a:ext>
          </a:extLst>
        </xdr:cNvPr>
        <xdr:cNvSpPr>
          <a:spLocks noChangeArrowheads="1"/>
        </xdr:cNvSpPr>
      </xdr:nvSpPr>
      <xdr:spPr bwMode="auto">
        <a:xfrm>
          <a:off x="361950" y="14297025"/>
          <a:ext cx="5791200" cy="1628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11</xdr:row>
      <xdr:rowOff>0</xdr:rowOff>
    </xdr:from>
    <xdr:to>
      <xdr:col>34</xdr:col>
      <xdr:colOff>0</xdr:colOff>
      <xdr:row>15</xdr:row>
      <xdr:rowOff>0</xdr:rowOff>
    </xdr:to>
    <xdr:sp macro="" textlink="">
      <xdr:nvSpPr>
        <xdr:cNvPr id="10" name="Rectangle 16">
          <a:extLst>
            <a:ext uri="{FF2B5EF4-FFF2-40B4-BE49-F238E27FC236}">
              <a16:creationId xmlns:a16="http://schemas.microsoft.com/office/drawing/2014/main" id="{00000000-0008-0000-0800-0000EDA80000}"/>
            </a:ext>
          </a:extLst>
        </xdr:cNvPr>
        <xdr:cNvSpPr>
          <a:spLocks noChangeArrowheads="1"/>
        </xdr:cNvSpPr>
      </xdr:nvSpPr>
      <xdr:spPr bwMode="auto">
        <a:xfrm>
          <a:off x="361950" y="1990725"/>
          <a:ext cx="6172200"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44</xdr:row>
      <xdr:rowOff>0</xdr:rowOff>
    </xdr:from>
    <xdr:to>
      <xdr:col>34</xdr:col>
      <xdr:colOff>0</xdr:colOff>
      <xdr:row>52</xdr:row>
      <xdr:rowOff>0</xdr:rowOff>
    </xdr:to>
    <xdr:sp macro="" textlink="">
      <xdr:nvSpPr>
        <xdr:cNvPr id="11" name="Rectangle 17">
          <a:extLst>
            <a:ext uri="{FF2B5EF4-FFF2-40B4-BE49-F238E27FC236}">
              <a16:creationId xmlns:a16="http://schemas.microsoft.com/office/drawing/2014/main" id="{00000000-0008-0000-0800-0000EEA80000}"/>
            </a:ext>
          </a:extLst>
        </xdr:cNvPr>
        <xdr:cNvSpPr>
          <a:spLocks noChangeArrowheads="1"/>
        </xdr:cNvSpPr>
      </xdr:nvSpPr>
      <xdr:spPr bwMode="auto">
        <a:xfrm>
          <a:off x="361950" y="7962900"/>
          <a:ext cx="6172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54</xdr:row>
      <xdr:rowOff>0</xdr:rowOff>
    </xdr:from>
    <xdr:to>
      <xdr:col>34</xdr:col>
      <xdr:colOff>0</xdr:colOff>
      <xdr:row>61</xdr:row>
      <xdr:rowOff>0</xdr:rowOff>
    </xdr:to>
    <xdr:sp macro="" textlink="">
      <xdr:nvSpPr>
        <xdr:cNvPr id="12" name="Rectangle 18">
          <a:extLst>
            <a:ext uri="{FF2B5EF4-FFF2-40B4-BE49-F238E27FC236}">
              <a16:creationId xmlns:a16="http://schemas.microsoft.com/office/drawing/2014/main" id="{00000000-0008-0000-0800-0000EFA80000}"/>
            </a:ext>
          </a:extLst>
        </xdr:cNvPr>
        <xdr:cNvSpPr>
          <a:spLocks noChangeArrowheads="1"/>
        </xdr:cNvSpPr>
      </xdr:nvSpPr>
      <xdr:spPr bwMode="auto">
        <a:xfrm>
          <a:off x="361950" y="9772650"/>
          <a:ext cx="6172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80</xdr:row>
      <xdr:rowOff>0</xdr:rowOff>
    </xdr:from>
    <xdr:to>
      <xdr:col>34</xdr:col>
      <xdr:colOff>0</xdr:colOff>
      <xdr:row>88</xdr:row>
      <xdr:rowOff>0</xdr:rowOff>
    </xdr:to>
    <xdr:sp macro="" textlink="">
      <xdr:nvSpPr>
        <xdr:cNvPr id="13" name="Rectangle 28">
          <a:extLst>
            <a:ext uri="{FF2B5EF4-FFF2-40B4-BE49-F238E27FC236}">
              <a16:creationId xmlns:a16="http://schemas.microsoft.com/office/drawing/2014/main" id="{00000000-0008-0000-0800-0000F0A80000}"/>
            </a:ext>
          </a:extLst>
        </xdr:cNvPr>
        <xdr:cNvSpPr>
          <a:spLocks noChangeArrowheads="1"/>
        </xdr:cNvSpPr>
      </xdr:nvSpPr>
      <xdr:spPr bwMode="auto">
        <a:xfrm>
          <a:off x="361950" y="14478000"/>
          <a:ext cx="6172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AV51"/>
  <sheetViews>
    <sheetView showGridLines="0" tabSelected="1" view="pageBreakPreview" zoomScaleNormal="100" zoomScaleSheetLayoutView="100" workbookViewId="0">
      <selection activeCell="AA3" sqref="AA3:AC3"/>
    </sheetView>
  </sheetViews>
  <sheetFormatPr defaultColWidth="9" defaultRowHeight="16.5" customHeight="1"/>
  <cols>
    <col min="1" max="1" width="2.33203125" style="133" customWidth="1"/>
    <col min="2" max="2" width="0.44140625" style="133" customWidth="1"/>
    <col min="3" max="3" width="1.109375" style="133" customWidth="1"/>
    <col min="4" max="15" width="2.33203125" style="133" customWidth="1"/>
    <col min="16" max="16" width="1.109375" style="133" customWidth="1"/>
    <col min="17" max="37" width="2.33203125" style="133" customWidth="1"/>
    <col min="38" max="38" width="0.6640625" style="133" customWidth="1"/>
    <col min="39" max="45" width="2.33203125" style="133" customWidth="1"/>
    <col min="46" max="47" width="9" style="133"/>
    <col min="48" max="48" width="0" style="133" hidden="1" customWidth="1"/>
    <col min="49" max="16384" width="9" style="133"/>
  </cols>
  <sheetData>
    <row r="1" spans="1:48" ht="16.5" customHeight="1">
      <c r="A1" s="133" t="s">
        <v>571</v>
      </c>
    </row>
    <row r="2" spans="1:48" ht="3.75" customHeight="1">
      <c r="B2" s="134"/>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6"/>
    </row>
    <row r="3" spans="1:48" ht="16.5" customHeight="1">
      <c r="B3" s="137"/>
      <c r="D3" s="138"/>
      <c r="E3" s="138"/>
      <c r="F3" s="138"/>
      <c r="G3" s="138"/>
      <c r="H3" s="138"/>
      <c r="I3" s="138"/>
      <c r="J3" s="138"/>
      <c r="K3" s="138"/>
      <c r="L3" s="138"/>
      <c r="M3" s="138"/>
      <c r="N3" s="138"/>
      <c r="O3" s="138"/>
      <c r="P3" s="138"/>
      <c r="Q3" s="138"/>
      <c r="R3" s="138"/>
      <c r="S3" s="138"/>
      <c r="T3" s="138"/>
      <c r="U3" s="138"/>
      <c r="V3" s="138"/>
      <c r="W3" s="138"/>
      <c r="X3" s="138"/>
      <c r="Y3" s="138"/>
      <c r="Z3" s="138"/>
      <c r="AA3" s="464">
        <v>2025</v>
      </c>
      <c r="AB3" s="464"/>
      <c r="AC3" s="464"/>
      <c r="AD3" s="133" t="s">
        <v>421</v>
      </c>
      <c r="AE3" s="464"/>
      <c r="AF3" s="465"/>
      <c r="AG3" s="133" t="s">
        <v>422</v>
      </c>
      <c r="AH3" s="464"/>
      <c r="AI3" s="464"/>
      <c r="AJ3" s="133" t="s">
        <v>423</v>
      </c>
      <c r="AK3" s="138"/>
      <c r="AL3" s="139"/>
    </row>
    <row r="4" spans="1:48" ht="16.5" customHeight="1">
      <c r="B4" s="137"/>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9"/>
    </row>
    <row r="5" spans="1:48" ht="16.5" customHeight="1">
      <c r="B5" s="137"/>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9"/>
    </row>
    <row r="6" spans="1:48" ht="16.5" customHeight="1">
      <c r="B6" s="137"/>
      <c r="E6" s="140" t="s">
        <v>424</v>
      </c>
      <c r="AL6" s="139"/>
    </row>
    <row r="7" spans="1:48" ht="16.5" customHeight="1">
      <c r="B7" s="137"/>
      <c r="D7" s="138"/>
      <c r="E7" s="138"/>
      <c r="F7" s="138"/>
      <c r="G7" s="138"/>
      <c r="H7" s="138"/>
      <c r="I7" s="138"/>
      <c r="J7" s="138"/>
      <c r="K7" s="138"/>
      <c r="L7" s="138"/>
      <c r="M7" s="138"/>
      <c r="N7" s="138"/>
      <c r="O7" s="138"/>
      <c r="P7" s="138"/>
      <c r="Q7" s="138"/>
      <c r="R7" s="138"/>
      <c r="S7" s="138"/>
      <c r="T7" s="466" t="s">
        <v>53</v>
      </c>
      <c r="U7" s="466"/>
      <c r="V7" s="466"/>
      <c r="W7" s="466"/>
      <c r="X7" s="466"/>
      <c r="Y7" s="466"/>
      <c r="Z7" s="466"/>
      <c r="AA7" s="466"/>
      <c r="AB7" s="466"/>
      <c r="AC7" s="466"/>
      <c r="AD7" s="466"/>
      <c r="AE7" s="466"/>
      <c r="AF7" s="466"/>
      <c r="AG7" s="466"/>
      <c r="AH7" s="466"/>
      <c r="AI7" s="466"/>
      <c r="AJ7" s="138"/>
      <c r="AK7" s="138"/>
      <c r="AL7" s="139"/>
      <c r="AV7" s="133" t="s">
        <v>53</v>
      </c>
    </row>
    <row r="8" spans="1:48" ht="16.5" customHeight="1">
      <c r="B8" s="137"/>
      <c r="T8" s="453" t="s">
        <v>425</v>
      </c>
      <c r="U8" s="463"/>
      <c r="V8" s="463"/>
      <c r="W8" s="463"/>
      <c r="X8" s="462"/>
      <c r="Y8" s="462"/>
      <c r="Z8" s="462"/>
      <c r="AA8" s="462"/>
      <c r="AB8" s="462"/>
      <c r="AC8" s="462"/>
      <c r="AD8" s="462"/>
      <c r="AE8" s="462"/>
      <c r="AF8" s="462"/>
      <c r="AG8" s="462"/>
      <c r="AH8" s="462"/>
      <c r="AI8" s="462"/>
      <c r="AL8" s="139"/>
      <c r="AV8" s="133" t="s">
        <v>54</v>
      </c>
    </row>
    <row r="9" spans="1:48" ht="16.5" customHeight="1">
      <c r="B9" s="137"/>
      <c r="T9" s="463"/>
      <c r="U9" s="463"/>
      <c r="V9" s="463"/>
      <c r="W9" s="463"/>
      <c r="X9" s="462"/>
      <c r="Y9" s="462"/>
      <c r="Z9" s="462"/>
      <c r="AA9" s="462"/>
      <c r="AB9" s="462"/>
      <c r="AC9" s="462"/>
      <c r="AD9" s="462"/>
      <c r="AE9" s="462"/>
      <c r="AF9" s="462"/>
      <c r="AG9" s="462"/>
      <c r="AH9" s="462"/>
      <c r="AI9" s="462"/>
      <c r="AL9" s="139"/>
    </row>
    <row r="10" spans="1:48" ht="16.5" customHeight="1">
      <c r="B10" s="137"/>
      <c r="X10" s="462"/>
      <c r="Y10" s="462"/>
      <c r="Z10" s="462"/>
      <c r="AA10" s="462"/>
      <c r="AB10" s="462"/>
      <c r="AC10" s="462"/>
      <c r="AD10" s="462"/>
      <c r="AE10" s="462"/>
      <c r="AF10" s="462"/>
      <c r="AG10" s="462"/>
      <c r="AH10" s="462"/>
      <c r="AI10" s="462"/>
      <c r="AL10" s="139"/>
    </row>
    <row r="11" spans="1:48" ht="16.5" customHeight="1">
      <c r="B11" s="137"/>
      <c r="T11" s="453" t="s">
        <v>427</v>
      </c>
      <c r="U11" s="453"/>
      <c r="V11" s="453"/>
      <c r="W11" s="453"/>
      <c r="X11" s="462"/>
      <c r="Y11" s="462"/>
      <c r="Z11" s="462"/>
      <c r="AA11" s="462"/>
      <c r="AB11" s="462"/>
      <c r="AC11" s="462"/>
      <c r="AD11" s="462"/>
      <c r="AE11" s="462"/>
      <c r="AF11" s="462"/>
      <c r="AG11" s="462"/>
      <c r="AH11" s="462"/>
      <c r="AI11" s="462"/>
      <c r="AJ11" s="142"/>
      <c r="AL11" s="139"/>
    </row>
    <row r="12" spans="1:48" ht="16.5" customHeight="1">
      <c r="B12" s="137"/>
      <c r="T12" s="141"/>
      <c r="U12" s="141"/>
      <c r="V12" s="141"/>
      <c r="W12" s="141"/>
      <c r="X12" s="462"/>
      <c r="Y12" s="462"/>
      <c r="Z12" s="462"/>
      <c r="AA12" s="462"/>
      <c r="AB12" s="462"/>
      <c r="AC12" s="462"/>
      <c r="AD12" s="462"/>
      <c r="AE12" s="462"/>
      <c r="AF12" s="462"/>
      <c r="AG12" s="462"/>
      <c r="AH12" s="462"/>
      <c r="AI12" s="462"/>
      <c r="AJ12" s="142" t="s">
        <v>428</v>
      </c>
      <c r="AL12" s="139"/>
    </row>
    <row r="13" spans="1:48" ht="16.5" customHeight="1">
      <c r="B13" s="137"/>
      <c r="X13" s="462"/>
      <c r="Y13" s="462"/>
      <c r="Z13" s="462"/>
      <c r="AA13" s="462"/>
      <c r="AB13" s="462"/>
      <c r="AC13" s="462"/>
      <c r="AD13" s="462"/>
      <c r="AE13" s="462"/>
      <c r="AF13" s="462"/>
      <c r="AG13" s="462"/>
      <c r="AH13" s="462"/>
      <c r="AI13" s="462"/>
      <c r="AL13" s="139"/>
    </row>
    <row r="14" spans="1:48" ht="16.5" customHeight="1">
      <c r="B14" s="137"/>
      <c r="V14" s="461" t="s">
        <v>429</v>
      </c>
      <c r="W14" s="461"/>
      <c r="X14" s="461"/>
      <c r="Y14" s="461"/>
      <c r="Z14" s="461"/>
      <c r="AA14" s="461"/>
      <c r="AB14" s="461"/>
      <c r="AC14" s="461"/>
      <c r="AD14" s="461"/>
      <c r="AE14" s="461"/>
      <c r="AF14" s="461"/>
      <c r="AG14" s="461"/>
      <c r="AH14" s="461"/>
      <c r="AI14" s="461"/>
      <c r="AJ14" s="461"/>
      <c r="AL14" s="139"/>
    </row>
    <row r="15" spans="1:48" ht="16.5" customHeight="1">
      <c r="B15" s="137"/>
      <c r="V15" s="461"/>
      <c r="W15" s="461"/>
      <c r="X15" s="461"/>
      <c r="Y15" s="461"/>
      <c r="Z15" s="461"/>
      <c r="AA15" s="461"/>
      <c r="AB15" s="461"/>
      <c r="AC15" s="461"/>
      <c r="AD15" s="461"/>
      <c r="AE15" s="461"/>
      <c r="AF15" s="461"/>
      <c r="AG15" s="461"/>
      <c r="AH15" s="461"/>
      <c r="AI15" s="461"/>
      <c r="AJ15" s="461"/>
      <c r="AL15" s="139"/>
    </row>
    <row r="16" spans="1:48" ht="16.5" customHeight="1">
      <c r="B16" s="137"/>
      <c r="AL16" s="139"/>
    </row>
    <row r="17" spans="2:38" ht="16.5" customHeight="1">
      <c r="B17" s="137"/>
      <c r="AL17" s="139"/>
    </row>
    <row r="18" spans="2:38" ht="16.5" customHeight="1">
      <c r="B18" s="137"/>
      <c r="C18" s="424" t="s">
        <v>572</v>
      </c>
      <c r="D18" s="424"/>
      <c r="E18" s="424"/>
      <c r="F18" s="424"/>
      <c r="G18" s="424"/>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139"/>
    </row>
    <row r="19" spans="2:38" ht="16.5" customHeight="1">
      <c r="B19" s="137"/>
      <c r="C19" s="424"/>
      <c r="D19" s="424"/>
      <c r="E19" s="424"/>
      <c r="F19" s="424"/>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139"/>
    </row>
    <row r="20" spans="2:38" ht="16.5" customHeight="1">
      <c r="B20" s="137"/>
      <c r="AL20" s="139"/>
    </row>
    <row r="21" spans="2:38" ht="16.5" customHeight="1">
      <c r="B21" s="137"/>
      <c r="AL21" s="139"/>
    </row>
    <row r="22" spans="2:38" ht="16.5" customHeight="1">
      <c r="B22" s="137"/>
      <c r="D22" s="418" t="s">
        <v>573</v>
      </c>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8"/>
      <c r="AL22" s="139"/>
    </row>
    <row r="23" spans="2:38" ht="16.5" customHeight="1">
      <c r="B23" s="137"/>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c r="AI23" s="418"/>
      <c r="AJ23" s="418"/>
      <c r="AK23" s="418"/>
      <c r="AL23" s="139"/>
    </row>
    <row r="24" spans="2:38" ht="16.5" customHeight="1">
      <c r="B24" s="137"/>
      <c r="D24" s="418"/>
      <c r="E24" s="418"/>
      <c r="F24" s="418"/>
      <c r="G24" s="418"/>
      <c r="H24" s="418"/>
      <c r="I24" s="418"/>
      <c r="J24" s="418"/>
      <c r="K24" s="418"/>
      <c r="L24" s="418"/>
      <c r="M24" s="418"/>
      <c r="N24" s="418"/>
      <c r="O24" s="418"/>
      <c r="P24" s="418"/>
      <c r="Q24" s="418"/>
      <c r="R24" s="418"/>
      <c r="S24" s="418"/>
      <c r="T24" s="418"/>
      <c r="U24" s="418"/>
      <c r="V24" s="418"/>
      <c r="W24" s="418"/>
      <c r="X24" s="418"/>
      <c r="Y24" s="418"/>
      <c r="Z24" s="418"/>
      <c r="AA24" s="418"/>
      <c r="AB24" s="418"/>
      <c r="AC24" s="418"/>
      <c r="AD24" s="418"/>
      <c r="AE24" s="418"/>
      <c r="AF24" s="418"/>
      <c r="AG24" s="418"/>
      <c r="AH24" s="418"/>
      <c r="AI24" s="418"/>
      <c r="AJ24" s="418"/>
      <c r="AK24" s="418"/>
      <c r="AL24" s="139"/>
    </row>
    <row r="25" spans="2:38" ht="16.5" customHeight="1">
      <c r="B25" s="137"/>
      <c r="C25" s="134"/>
      <c r="D25" s="425" t="s">
        <v>574</v>
      </c>
      <c r="E25" s="425"/>
      <c r="F25" s="425"/>
      <c r="G25" s="425"/>
      <c r="H25" s="425"/>
      <c r="I25" s="425"/>
      <c r="J25" s="425"/>
      <c r="K25" s="425"/>
      <c r="L25" s="425"/>
      <c r="M25" s="425"/>
      <c r="N25" s="425"/>
      <c r="O25" s="425"/>
      <c r="P25" s="136"/>
      <c r="Q25" s="429"/>
      <c r="R25" s="430"/>
      <c r="S25" s="430"/>
      <c r="T25" s="430"/>
      <c r="U25" s="430"/>
      <c r="V25" s="430"/>
      <c r="W25" s="430"/>
      <c r="X25" s="430"/>
      <c r="Y25" s="430"/>
      <c r="Z25" s="430"/>
      <c r="AA25" s="430"/>
      <c r="AB25" s="430"/>
      <c r="AC25" s="430"/>
      <c r="AD25" s="430"/>
      <c r="AE25" s="430"/>
      <c r="AF25" s="430"/>
      <c r="AG25" s="430"/>
      <c r="AH25" s="430"/>
      <c r="AI25" s="430"/>
      <c r="AJ25" s="430"/>
      <c r="AK25" s="431"/>
      <c r="AL25" s="139"/>
    </row>
    <row r="26" spans="2:38" ht="16.5" customHeight="1">
      <c r="B26" s="137"/>
      <c r="C26" s="143"/>
      <c r="D26" s="426"/>
      <c r="E26" s="426"/>
      <c r="F26" s="426"/>
      <c r="G26" s="426"/>
      <c r="H26" s="426"/>
      <c r="I26" s="426"/>
      <c r="J26" s="426"/>
      <c r="K26" s="426"/>
      <c r="L26" s="426"/>
      <c r="M26" s="426"/>
      <c r="N26" s="426"/>
      <c r="O26" s="426"/>
      <c r="P26" s="144"/>
      <c r="Q26" s="432"/>
      <c r="R26" s="433"/>
      <c r="S26" s="433"/>
      <c r="T26" s="433"/>
      <c r="U26" s="433"/>
      <c r="V26" s="433"/>
      <c r="W26" s="433"/>
      <c r="X26" s="433"/>
      <c r="Y26" s="433"/>
      <c r="Z26" s="433"/>
      <c r="AA26" s="433"/>
      <c r="AB26" s="433"/>
      <c r="AC26" s="433"/>
      <c r="AD26" s="433"/>
      <c r="AE26" s="433"/>
      <c r="AF26" s="433"/>
      <c r="AG26" s="433"/>
      <c r="AH26" s="433"/>
      <c r="AI26" s="433"/>
      <c r="AJ26" s="433"/>
      <c r="AK26" s="434"/>
      <c r="AL26" s="139"/>
    </row>
    <row r="27" spans="2:38" ht="16.5" customHeight="1">
      <c r="B27" s="137"/>
      <c r="C27" s="134"/>
      <c r="D27" s="425" t="s">
        <v>575</v>
      </c>
      <c r="E27" s="425"/>
      <c r="F27" s="425"/>
      <c r="G27" s="425"/>
      <c r="H27" s="425"/>
      <c r="I27" s="425"/>
      <c r="J27" s="425"/>
      <c r="K27" s="425"/>
      <c r="L27" s="425"/>
      <c r="M27" s="425"/>
      <c r="N27" s="425"/>
      <c r="O27" s="425"/>
      <c r="P27" s="136"/>
      <c r="Q27" s="419"/>
      <c r="R27" s="420"/>
      <c r="S27" s="420"/>
      <c r="T27" s="420"/>
      <c r="U27" s="420"/>
      <c r="V27" s="427" t="s">
        <v>426</v>
      </c>
      <c r="W27" s="441"/>
      <c r="X27" s="442"/>
      <c r="Y27" s="442"/>
      <c r="Z27" s="442"/>
      <c r="AA27" s="442"/>
      <c r="AB27" s="442"/>
      <c r="AC27" s="442"/>
      <c r="AD27" s="442"/>
      <c r="AE27" s="442"/>
      <c r="AF27" s="442"/>
      <c r="AG27" s="442"/>
      <c r="AH27" s="442"/>
      <c r="AI27" s="442"/>
      <c r="AJ27" s="442"/>
      <c r="AK27" s="443"/>
      <c r="AL27" s="139"/>
    </row>
    <row r="28" spans="2:38" ht="16.5" customHeight="1">
      <c r="B28" s="137"/>
      <c r="C28" s="143"/>
      <c r="D28" s="426"/>
      <c r="E28" s="426"/>
      <c r="F28" s="426"/>
      <c r="G28" s="426"/>
      <c r="H28" s="426"/>
      <c r="I28" s="426"/>
      <c r="J28" s="426"/>
      <c r="K28" s="426"/>
      <c r="L28" s="426"/>
      <c r="M28" s="426"/>
      <c r="N28" s="426"/>
      <c r="O28" s="426"/>
      <c r="P28" s="144"/>
      <c r="Q28" s="421"/>
      <c r="R28" s="422"/>
      <c r="S28" s="422"/>
      <c r="T28" s="422"/>
      <c r="U28" s="422"/>
      <c r="V28" s="428"/>
      <c r="W28" s="444"/>
      <c r="X28" s="444"/>
      <c r="Y28" s="444"/>
      <c r="Z28" s="444"/>
      <c r="AA28" s="444"/>
      <c r="AB28" s="444"/>
      <c r="AC28" s="444"/>
      <c r="AD28" s="444"/>
      <c r="AE28" s="444"/>
      <c r="AF28" s="444"/>
      <c r="AG28" s="444"/>
      <c r="AH28" s="444"/>
      <c r="AI28" s="444"/>
      <c r="AJ28" s="444"/>
      <c r="AK28" s="445"/>
      <c r="AL28" s="139"/>
    </row>
    <row r="29" spans="2:38" ht="16.5" customHeight="1">
      <c r="B29" s="137"/>
      <c r="C29" s="137"/>
      <c r="D29" s="425" t="s">
        <v>576</v>
      </c>
      <c r="E29" s="425"/>
      <c r="F29" s="425"/>
      <c r="G29" s="425"/>
      <c r="H29" s="425"/>
      <c r="I29" s="425"/>
      <c r="J29" s="425"/>
      <c r="K29" s="425"/>
      <c r="L29" s="425"/>
      <c r="M29" s="425"/>
      <c r="N29" s="425"/>
      <c r="O29" s="425"/>
      <c r="P29" s="139"/>
      <c r="Q29" s="455"/>
      <c r="R29" s="456"/>
      <c r="S29" s="456"/>
      <c r="T29" s="456"/>
      <c r="U29" s="456"/>
      <c r="V29" s="456"/>
      <c r="W29" s="456"/>
      <c r="X29" s="456"/>
      <c r="Y29" s="456"/>
      <c r="Z29" s="456"/>
      <c r="AA29" s="456"/>
      <c r="AB29" s="456"/>
      <c r="AC29" s="456"/>
      <c r="AD29" s="456"/>
      <c r="AE29" s="456"/>
      <c r="AF29" s="456"/>
      <c r="AG29" s="456"/>
      <c r="AH29" s="456"/>
      <c r="AI29" s="456"/>
      <c r="AJ29" s="456"/>
      <c r="AK29" s="457"/>
      <c r="AL29" s="139"/>
    </row>
    <row r="30" spans="2:38" ht="16.5" customHeight="1">
      <c r="B30" s="137"/>
      <c r="C30" s="137"/>
      <c r="D30" s="426"/>
      <c r="E30" s="426"/>
      <c r="F30" s="426"/>
      <c r="G30" s="426"/>
      <c r="H30" s="426"/>
      <c r="I30" s="426"/>
      <c r="J30" s="426"/>
      <c r="K30" s="426"/>
      <c r="L30" s="426"/>
      <c r="M30" s="426"/>
      <c r="N30" s="426"/>
      <c r="O30" s="426"/>
      <c r="P30" s="139"/>
      <c r="Q30" s="458"/>
      <c r="R30" s="459"/>
      <c r="S30" s="459"/>
      <c r="T30" s="459"/>
      <c r="U30" s="459"/>
      <c r="V30" s="459"/>
      <c r="W30" s="459"/>
      <c r="X30" s="459"/>
      <c r="Y30" s="459"/>
      <c r="Z30" s="459"/>
      <c r="AA30" s="459"/>
      <c r="AB30" s="459"/>
      <c r="AC30" s="459"/>
      <c r="AD30" s="459"/>
      <c r="AE30" s="459"/>
      <c r="AF30" s="459"/>
      <c r="AG30" s="459"/>
      <c r="AH30" s="459"/>
      <c r="AI30" s="459"/>
      <c r="AJ30" s="459"/>
      <c r="AK30" s="460"/>
      <c r="AL30" s="139"/>
    </row>
    <row r="31" spans="2:38" ht="16.5" customHeight="1">
      <c r="B31" s="137"/>
      <c r="C31" s="134"/>
      <c r="D31" s="425" t="s">
        <v>430</v>
      </c>
      <c r="E31" s="425"/>
      <c r="F31" s="425"/>
      <c r="G31" s="425"/>
      <c r="H31" s="425"/>
      <c r="I31" s="425"/>
      <c r="J31" s="425"/>
      <c r="K31" s="425"/>
      <c r="L31" s="425"/>
      <c r="M31" s="425"/>
      <c r="N31" s="425"/>
      <c r="O31" s="425"/>
      <c r="P31" s="129"/>
      <c r="Q31" s="435" t="s">
        <v>431</v>
      </c>
      <c r="R31" s="436"/>
      <c r="S31" s="436"/>
      <c r="T31" s="436"/>
      <c r="U31" s="436"/>
      <c r="V31" s="436"/>
      <c r="W31" s="436"/>
      <c r="X31" s="436"/>
      <c r="Y31" s="436"/>
      <c r="Z31" s="436"/>
      <c r="AA31" s="436"/>
      <c r="AB31" s="436"/>
      <c r="AC31" s="436"/>
      <c r="AD31" s="436"/>
      <c r="AE31" s="436"/>
      <c r="AF31" s="436"/>
      <c r="AG31" s="436"/>
      <c r="AH31" s="436"/>
      <c r="AI31" s="436"/>
      <c r="AJ31" s="436"/>
      <c r="AK31" s="437"/>
      <c r="AL31" s="139"/>
    </row>
    <row r="32" spans="2:38" ht="16.5" customHeight="1">
      <c r="B32" s="137"/>
      <c r="C32" s="143"/>
      <c r="D32" s="426"/>
      <c r="E32" s="426"/>
      <c r="F32" s="426"/>
      <c r="G32" s="426"/>
      <c r="H32" s="426"/>
      <c r="I32" s="426"/>
      <c r="J32" s="426"/>
      <c r="K32" s="426"/>
      <c r="L32" s="426"/>
      <c r="M32" s="426"/>
      <c r="N32" s="426"/>
      <c r="O32" s="426"/>
      <c r="P32" s="127"/>
      <c r="Q32" s="438"/>
      <c r="R32" s="439"/>
      <c r="S32" s="439"/>
      <c r="T32" s="439"/>
      <c r="U32" s="439"/>
      <c r="V32" s="439"/>
      <c r="W32" s="439"/>
      <c r="X32" s="439"/>
      <c r="Y32" s="439"/>
      <c r="Z32" s="439"/>
      <c r="AA32" s="439"/>
      <c r="AB32" s="439"/>
      <c r="AC32" s="439"/>
      <c r="AD32" s="439"/>
      <c r="AE32" s="439"/>
      <c r="AF32" s="439"/>
      <c r="AG32" s="439"/>
      <c r="AH32" s="439"/>
      <c r="AI32" s="439"/>
      <c r="AJ32" s="439"/>
      <c r="AK32" s="440"/>
      <c r="AL32" s="139"/>
    </row>
    <row r="33" spans="2:38" ht="16.5" customHeight="1">
      <c r="B33" s="137"/>
      <c r="C33" s="134"/>
      <c r="D33" s="425" t="s">
        <v>432</v>
      </c>
      <c r="E33" s="425"/>
      <c r="F33" s="425"/>
      <c r="G33" s="425"/>
      <c r="H33" s="425"/>
      <c r="I33" s="425"/>
      <c r="J33" s="425"/>
      <c r="K33" s="425"/>
      <c r="L33" s="425"/>
      <c r="M33" s="425"/>
      <c r="N33" s="425"/>
      <c r="O33" s="425"/>
      <c r="P33" s="145"/>
      <c r="Q33" s="146" t="s">
        <v>433</v>
      </c>
      <c r="R33" s="131"/>
      <c r="S33" s="131"/>
      <c r="T33" s="132"/>
      <c r="U33" s="429"/>
      <c r="V33" s="430"/>
      <c r="W33" s="430"/>
      <c r="X33" s="430"/>
      <c r="Y33" s="430"/>
      <c r="Z33" s="430"/>
      <c r="AA33" s="430"/>
      <c r="AB33" s="430"/>
      <c r="AC33" s="430"/>
      <c r="AD33" s="430"/>
      <c r="AE33" s="430"/>
      <c r="AF33" s="430"/>
      <c r="AG33" s="430"/>
      <c r="AH33" s="430"/>
      <c r="AI33" s="430"/>
      <c r="AJ33" s="430"/>
      <c r="AK33" s="431"/>
      <c r="AL33" s="139"/>
    </row>
    <row r="34" spans="2:38" ht="16.5" customHeight="1">
      <c r="B34" s="137"/>
      <c r="C34" s="137"/>
      <c r="D34" s="453"/>
      <c r="E34" s="453"/>
      <c r="F34" s="453"/>
      <c r="G34" s="453"/>
      <c r="H34" s="453"/>
      <c r="I34" s="453"/>
      <c r="J34" s="453"/>
      <c r="K34" s="453"/>
      <c r="L34" s="453"/>
      <c r="M34" s="453"/>
      <c r="N34" s="453"/>
      <c r="O34" s="453"/>
      <c r="P34" s="147"/>
      <c r="Q34" s="146" t="s">
        <v>434</v>
      </c>
      <c r="R34" s="131"/>
      <c r="S34" s="131"/>
      <c r="T34" s="132"/>
      <c r="U34" s="429"/>
      <c r="V34" s="430"/>
      <c r="W34" s="430"/>
      <c r="X34" s="430"/>
      <c r="Y34" s="430"/>
      <c r="Z34" s="430"/>
      <c r="AA34" s="430"/>
      <c r="AB34" s="430"/>
      <c r="AC34" s="430"/>
      <c r="AD34" s="430"/>
      <c r="AE34" s="430"/>
      <c r="AF34" s="430"/>
      <c r="AG34" s="430"/>
      <c r="AH34" s="430"/>
      <c r="AI34" s="430"/>
      <c r="AJ34" s="430"/>
      <c r="AK34" s="431"/>
      <c r="AL34" s="139"/>
    </row>
    <row r="35" spans="2:38" ht="16.5" customHeight="1">
      <c r="B35" s="137"/>
      <c r="C35" s="137"/>
      <c r="D35" s="453"/>
      <c r="E35" s="453"/>
      <c r="F35" s="453"/>
      <c r="G35" s="453"/>
      <c r="H35" s="453"/>
      <c r="I35" s="453"/>
      <c r="J35" s="453"/>
      <c r="K35" s="453"/>
      <c r="L35" s="453"/>
      <c r="M35" s="453"/>
      <c r="N35" s="453"/>
      <c r="O35" s="453"/>
      <c r="P35" s="147"/>
      <c r="Q35" s="146" t="s">
        <v>425</v>
      </c>
      <c r="R35" s="131"/>
      <c r="S35" s="131"/>
      <c r="T35" s="132"/>
      <c r="U35" s="423"/>
      <c r="V35" s="423"/>
      <c r="W35" s="423"/>
      <c r="X35" s="423"/>
      <c r="Y35" s="423"/>
      <c r="Z35" s="423"/>
      <c r="AA35" s="423"/>
      <c r="AB35" s="423"/>
      <c r="AC35" s="423"/>
      <c r="AD35" s="423"/>
      <c r="AE35" s="423"/>
      <c r="AF35" s="423"/>
      <c r="AG35" s="423"/>
      <c r="AH35" s="423"/>
      <c r="AI35" s="423"/>
      <c r="AJ35" s="423"/>
      <c r="AK35" s="423"/>
      <c r="AL35" s="139"/>
    </row>
    <row r="36" spans="2:38" ht="16.5" customHeight="1">
      <c r="B36" s="137"/>
      <c r="C36" s="137"/>
      <c r="D36" s="453"/>
      <c r="E36" s="453"/>
      <c r="F36" s="453"/>
      <c r="G36" s="453"/>
      <c r="H36" s="453"/>
      <c r="I36" s="453"/>
      <c r="J36" s="453"/>
      <c r="K36" s="453"/>
      <c r="L36" s="453"/>
      <c r="M36" s="453"/>
      <c r="N36" s="453"/>
      <c r="O36" s="453"/>
      <c r="P36" s="139"/>
      <c r="Q36" s="130" t="s">
        <v>435</v>
      </c>
      <c r="R36" s="131"/>
      <c r="S36" s="131"/>
      <c r="T36" s="132"/>
      <c r="U36" s="423"/>
      <c r="V36" s="423"/>
      <c r="W36" s="423"/>
      <c r="X36" s="423"/>
      <c r="Y36" s="423"/>
      <c r="Z36" s="423"/>
      <c r="AA36" s="423"/>
      <c r="AB36" s="423"/>
      <c r="AC36" s="423"/>
      <c r="AD36" s="423"/>
      <c r="AE36" s="423"/>
      <c r="AF36" s="423"/>
      <c r="AG36" s="423"/>
      <c r="AH36" s="423"/>
      <c r="AI36" s="423"/>
      <c r="AJ36" s="423"/>
      <c r="AK36" s="423"/>
      <c r="AL36" s="139"/>
    </row>
    <row r="37" spans="2:38" ht="16.5" customHeight="1">
      <c r="B37" s="137"/>
      <c r="C37" s="137"/>
      <c r="D37" s="453"/>
      <c r="E37" s="453"/>
      <c r="F37" s="453"/>
      <c r="G37" s="453"/>
      <c r="H37" s="453"/>
      <c r="I37" s="453"/>
      <c r="J37" s="453"/>
      <c r="K37" s="453"/>
      <c r="L37" s="453"/>
      <c r="M37" s="453"/>
      <c r="N37" s="453"/>
      <c r="O37" s="453"/>
      <c r="P37" s="139"/>
      <c r="Q37" s="130" t="s">
        <v>436</v>
      </c>
      <c r="R37" s="131"/>
      <c r="S37" s="131"/>
      <c r="T37" s="132"/>
      <c r="U37" s="423"/>
      <c r="V37" s="423"/>
      <c r="W37" s="423"/>
      <c r="X37" s="423"/>
      <c r="Y37" s="423"/>
      <c r="Z37" s="423"/>
      <c r="AA37" s="423"/>
      <c r="AB37" s="423"/>
      <c r="AC37" s="423"/>
      <c r="AD37" s="423"/>
      <c r="AE37" s="423"/>
      <c r="AF37" s="423"/>
      <c r="AG37" s="423"/>
      <c r="AH37" s="423"/>
      <c r="AI37" s="423"/>
      <c r="AJ37" s="423"/>
      <c r="AK37" s="423"/>
      <c r="AL37" s="139"/>
    </row>
    <row r="38" spans="2:38" ht="16.5" customHeight="1">
      <c r="B38" s="137"/>
      <c r="C38" s="137"/>
      <c r="D38" s="453"/>
      <c r="E38" s="453"/>
      <c r="F38" s="453"/>
      <c r="G38" s="453"/>
      <c r="H38" s="453"/>
      <c r="I38" s="453"/>
      <c r="J38" s="453"/>
      <c r="K38" s="453"/>
      <c r="L38" s="453"/>
      <c r="M38" s="453"/>
      <c r="N38" s="453"/>
      <c r="O38" s="453"/>
      <c r="P38" s="139"/>
      <c r="Q38" s="450" t="s">
        <v>437</v>
      </c>
      <c r="R38" s="451"/>
      <c r="S38" s="451"/>
      <c r="T38" s="452"/>
      <c r="U38" s="423"/>
      <c r="V38" s="423"/>
      <c r="W38" s="423"/>
      <c r="X38" s="423"/>
      <c r="Y38" s="423"/>
      <c r="Z38" s="423"/>
      <c r="AA38" s="423"/>
      <c r="AB38" s="423"/>
      <c r="AC38" s="423"/>
      <c r="AD38" s="423"/>
      <c r="AE38" s="423"/>
      <c r="AF38" s="423"/>
      <c r="AG38" s="423"/>
      <c r="AH38" s="423"/>
      <c r="AI38" s="423"/>
      <c r="AJ38" s="423"/>
      <c r="AK38" s="423"/>
      <c r="AL38" s="139"/>
    </row>
    <row r="39" spans="2:38" ht="16.5" customHeight="1">
      <c r="B39" s="137"/>
      <c r="C39" s="137"/>
      <c r="D39" s="453"/>
      <c r="E39" s="453"/>
      <c r="F39" s="453"/>
      <c r="G39" s="453"/>
      <c r="H39" s="453"/>
      <c r="I39" s="453"/>
      <c r="J39" s="453"/>
      <c r="K39" s="453"/>
      <c r="L39" s="453"/>
      <c r="M39" s="453"/>
      <c r="N39" s="453"/>
      <c r="O39" s="453"/>
      <c r="P39" s="139"/>
      <c r="Q39" s="450" t="s">
        <v>438</v>
      </c>
      <c r="R39" s="451"/>
      <c r="S39" s="451"/>
      <c r="T39" s="452"/>
      <c r="U39" s="423"/>
      <c r="V39" s="423"/>
      <c r="W39" s="423"/>
      <c r="X39" s="423"/>
      <c r="Y39" s="423"/>
      <c r="Z39" s="423"/>
      <c r="AA39" s="423"/>
      <c r="AB39" s="423"/>
      <c r="AC39" s="423"/>
      <c r="AD39" s="423"/>
      <c r="AE39" s="423"/>
      <c r="AF39" s="423"/>
      <c r="AG39" s="423"/>
      <c r="AH39" s="423"/>
      <c r="AI39" s="423"/>
      <c r="AJ39" s="423"/>
      <c r="AK39" s="423"/>
      <c r="AL39" s="139"/>
    </row>
    <row r="40" spans="2:38" ht="16.5" customHeight="1">
      <c r="B40" s="137"/>
      <c r="C40" s="137"/>
      <c r="D40" s="453"/>
      <c r="E40" s="453"/>
      <c r="F40" s="453"/>
      <c r="G40" s="453"/>
      <c r="H40" s="453"/>
      <c r="I40" s="453"/>
      <c r="J40" s="453"/>
      <c r="K40" s="453"/>
      <c r="L40" s="453"/>
      <c r="M40" s="453"/>
      <c r="N40" s="453"/>
      <c r="O40" s="453"/>
      <c r="P40" s="139"/>
      <c r="Q40" s="450" t="s">
        <v>439</v>
      </c>
      <c r="R40" s="451"/>
      <c r="S40" s="451"/>
      <c r="T40" s="452"/>
      <c r="U40" s="454"/>
      <c r="V40" s="423"/>
      <c r="W40" s="423"/>
      <c r="X40" s="423"/>
      <c r="Y40" s="423"/>
      <c r="Z40" s="423"/>
      <c r="AA40" s="423"/>
      <c r="AB40" s="423"/>
      <c r="AC40" s="423"/>
      <c r="AD40" s="423"/>
      <c r="AE40" s="423"/>
      <c r="AF40" s="423"/>
      <c r="AG40" s="423"/>
      <c r="AH40" s="423"/>
      <c r="AI40" s="423"/>
      <c r="AJ40" s="423"/>
      <c r="AK40" s="423"/>
      <c r="AL40" s="139"/>
    </row>
    <row r="41" spans="2:38" ht="16.5" customHeight="1">
      <c r="B41" s="137"/>
      <c r="C41" s="143"/>
      <c r="D41" s="426"/>
      <c r="E41" s="426"/>
      <c r="F41" s="426"/>
      <c r="G41" s="426"/>
      <c r="H41" s="426"/>
      <c r="I41" s="426"/>
      <c r="J41" s="426"/>
      <c r="K41" s="426"/>
      <c r="L41" s="426"/>
      <c r="M41" s="426"/>
      <c r="N41" s="426"/>
      <c r="O41" s="426"/>
      <c r="P41" s="144"/>
      <c r="Q41" s="450" t="s">
        <v>440</v>
      </c>
      <c r="R41" s="451"/>
      <c r="S41" s="451"/>
      <c r="T41" s="452"/>
      <c r="U41" s="423"/>
      <c r="V41" s="423"/>
      <c r="W41" s="423"/>
      <c r="X41" s="423"/>
      <c r="Y41" s="423"/>
      <c r="Z41" s="423"/>
      <c r="AA41" s="423"/>
      <c r="AB41" s="423"/>
      <c r="AC41" s="423"/>
      <c r="AD41" s="423"/>
      <c r="AE41" s="423"/>
      <c r="AF41" s="423"/>
      <c r="AG41" s="423"/>
      <c r="AH41" s="423"/>
      <c r="AI41" s="423"/>
      <c r="AJ41" s="423"/>
      <c r="AK41" s="423"/>
      <c r="AL41" s="139"/>
    </row>
    <row r="42" spans="2:38" ht="16.5" customHeight="1">
      <c r="B42" s="137"/>
      <c r="C42" s="134"/>
      <c r="D42" s="295" t="s">
        <v>441</v>
      </c>
      <c r="E42" s="148"/>
      <c r="F42" s="148"/>
      <c r="G42" s="148"/>
      <c r="H42" s="148"/>
      <c r="I42" s="148"/>
      <c r="J42" s="148"/>
      <c r="K42" s="148"/>
      <c r="L42" s="128"/>
      <c r="M42" s="135"/>
      <c r="N42" s="135"/>
      <c r="O42" s="135"/>
      <c r="P42" s="135"/>
      <c r="Q42" s="135"/>
      <c r="R42" s="135"/>
      <c r="S42" s="135"/>
      <c r="T42" s="135"/>
      <c r="U42" s="135"/>
      <c r="V42" s="135"/>
      <c r="W42" s="135"/>
      <c r="X42" s="135"/>
      <c r="Y42" s="135"/>
      <c r="Z42" s="135"/>
      <c r="AA42" s="135"/>
      <c r="AB42" s="135"/>
      <c r="AC42" s="135"/>
      <c r="AD42" s="135"/>
      <c r="AE42" s="149"/>
      <c r="AF42" s="149"/>
      <c r="AG42" s="149"/>
      <c r="AH42" s="149"/>
      <c r="AI42" s="149"/>
      <c r="AJ42" s="149"/>
      <c r="AK42" s="150"/>
      <c r="AL42" s="139"/>
    </row>
    <row r="43" spans="2:38" ht="16.5" customHeight="1">
      <c r="B43" s="137"/>
      <c r="C43" s="137"/>
      <c r="D43" s="446"/>
      <c r="E43" s="446"/>
      <c r="F43" s="446"/>
      <c r="G43" s="446"/>
      <c r="H43" s="446"/>
      <c r="I43" s="446"/>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46"/>
      <c r="AJ43" s="446"/>
      <c r="AK43" s="447"/>
      <c r="AL43" s="139"/>
    </row>
    <row r="44" spans="2:38" ht="16.5" customHeight="1">
      <c r="B44" s="137"/>
      <c r="C44" s="137"/>
      <c r="D44" s="446"/>
      <c r="E44" s="446"/>
      <c r="F44" s="446"/>
      <c r="G44" s="446"/>
      <c r="H44" s="446"/>
      <c r="I44" s="446"/>
      <c r="J44" s="446"/>
      <c r="K44" s="446"/>
      <c r="L44" s="446"/>
      <c r="M44" s="446"/>
      <c r="N44" s="446"/>
      <c r="O44" s="446"/>
      <c r="P44" s="446"/>
      <c r="Q44" s="446"/>
      <c r="R44" s="446"/>
      <c r="S44" s="446"/>
      <c r="T44" s="446"/>
      <c r="U44" s="446"/>
      <c r="V44" s="446"/>
      <c r="W44" s="446"/>
      <c r="X44" s="446"/>
      <c r="Y44" s="446"/>
      <c r="Z44" s="446"/>
      <c r="AA44" s="446"/>
      <c r="AB44" s="446"/>
      <c r="AC44" s="446"/>
      <c r="AD44" s="446"/>
      <c r="AE44" s="446"/>
      <c r="AF44" s="446"/>
      <c r="AG44" s="446"/>
      <c r="AH44" s="446"/>
      <c r="AI44" s="446"/>
      <c r="AJ44" s="446"/>
      <c r="AK44" s="447"/>
      <c r="AL44" s="139"/>
    </row>
    <row r="45" spans="2:38" ht="16.5" customHeight="1">
      <c r="B45" s="137"/>
      <c r="C45" s="137"/>
      <c r="D45" s="446"/>
      <c r="E45" s="446"/>
      <c r="F45" s="446"/>
      <c r="G45" s="446"/>
      <c r="H45" s="446"/>
      <c r="I45" s="446"/>
      <c r="J45" s="446"/>
      <c r="K45" s="446"/>
      <c r="L45" s="446"/>
      <c r="M45" s="446"/>
      <c r="N45" s="446"/>
      <c r="O45" s="446"/>
      <c r="P45" s="446"/>
      <c r="Q45" s="446"/>
      <c r="R45" s="446"/>
      <c r="S45" s="446"/>
      <c r="T45" s="446"/>
      <c r="U45" s="446"/>
      <c r="V45" s="446"/>
      <c r="W45" s="446"/>
      <c r="X45" s="446"/>
      <c r="Y45" s="446"/>
      <c r="Z45" s="446"/>
      <c r="AA45" s="446"/>
      <c r="AB45" s="446"/>
      <c r="AC45" s="446"/>
      <c r="AD45" s="446"/>
      <c r="AE45" s="446"/>
      <c r="AF45" s="446"/>
      <c r="AG45" s="446"/>
      <c r="AH45" s="446"/>
      <c r="AI45" s="446"/>
      <c r="AJ45" s="446"/>
      <c r="AK45" s="447"/>
      <c r="AL45" s="139"/>
    </row>
    <row r="46" spans="2:38" ht="16.5" customHeight="1">
      <c r="B46" s="137"/>
      <c r="C46" s="137"/>
      <c r="D46" s="446"/>
      <c r="E46" s="446"/>
      <c r="F46" s="446"/>
      <c r="G46" s="446"/>
      <c r="H46" s="446"/>
      <c r="I46" s="446"/>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7"/>
      <c r="AL46" s="139"/>
    </row>
    <row r="47" spans="2:38" ht="16.5" customHeight="1">
      <c r="B47" s="137"/>
      <c r="C47" s="137"/>
      <c r="D47" s="446"/>
      <c r="E47" s="446"/>
      <c r="F47" s="446"/>
      <c r="G47" s="446"/>
      <c r="H47" s="446"/>
      <c r="I47" s="446"/>
      <c r="J47" s="446"/>
      <c r="K47" s="446"/>
      <c r="L47" s="446"/>
      <c r="M47" s="446"/>
      <c r="N47" s="446"/>
      <c r="O47" s="446"/>
      <c r="P47" s="446"/>
      <c r="Q47" s="446"/>
      <c r="R47" s="446"/>
      <c r="S47" s="446"/>
      <c r="T47" s="446"/>
      <c r="U47" s="446"/>
      <c r="V47" s="446"/>
      <c r="W47" s="446"/>
      <c r="X47" s="446"/>
      <c r="Y47" s="446"/>
      <c r="Z47" s="446"/>
      <c r="AA47" s="446"/>
      <c r="AB47" s="446"/>
      <c r="AC47" s="446"/>
      <c r="AD47" s="446"/>
      <c r="AE47" s="446"/>
      <c r="AF47" s="446"/>
      <c r="AG47" s="446"/>
      <c r="AH47" s="446"/>
      <c r="AI47" s="446"/>
      <c r="AJ47" s="446"/>
      <c r="AK47" s="447"/>
      <c r="AL47" s="139"/>
    </row>
    <row r="48" spans="2:38" ht="16.5" customHeight="1">
      <c r="B48" s="137"/>
      <c r="C48" s="143"/>
      <c r="D48" s="448"/>
      <c r="E48" s="448"/>
      <c r="F48" s="448"/>
      <c r="G48" s="448"/>
      <c r="H48" s="448"/>
      <c r="I48" s="448"/>
      <c r="J48" s="448"/>
      <c r="K48" s="448"/>
      <c r="L48" s="448"/>
      <c r="M48" s="448"/>
      <c r="N48" s="448"/>
      <c r="O48" s="448"/>
      <c r="P48" s="448"/>
      <c r="Q48" s="448"/>
      <c r="R48" s="448"/>
      <c r="S48" s="448"/>
      <c r="T48" s="448"/>
      <c r="U48" s="448"/>
      <c r="V48" s="448"/>
      <c r="W48" s="448"/>
      <c r="X48" s="448"/>
      <c r="Y48" s="448"/>
      <c r="Z48" s="448"/>
      <c r="AA48" s="448"/>
      <c r="AB48" s="448"/>
      <c r="AC48" s="448"/>
      <c r="AD48" s="448"/>
      <c r="AE48" s="448"/>
      <c r="AF48" s="448"/>
      <c r="AG48" s="448"/>
      <c r="AH48" s="448"/>
      <c r="AI48" s="448"/>
      <c r="AJ48" s="448"/>
      <c r="AK48" s="449"/>
      <c r="AL48" s="139"/>
    </row>
    <row r="49" spans="2:38" ht="16.5" customHeight="1">
      <c r="B49" s="137"/>
      <c r="AL49" s="139"/>
    </row>
    <row r="50" spans="2:38" ht="3.75" customHeight="1">
      <c r="B50" s="143"/>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44"/>
    </row>
    <row r="51" spans="2:38" ht="16.5" customHeight="1">
      <c r="AL51" s="152" t="s">
        <v>564</v>
      </c>
    </row>
  </sheetData>
  <sheetProtection algorithmName="SHA-512" hashValue="ZwYGyG0LI+1XikyR1tRTVr2fQoJe8NiPW7C7SJd2J9gaNSNwf7y83UisJQQ1acuGeUVJbyW1uX4BVWdGsX5zKw==" saltValue="QxgHrATQ2l5hzl7xsqjo3w==" spinCount="100000" sheet="1" objects="1" selectLockedCells="1"/>
  <mergeCells count="37">
    <mergeCell ref="V14:AJ15"/>
    <mergeCell ref="X8:AI9"/>
    <mergeCell ref="T8:W9"/>
    <mergeCell ref="X10:AI11"/>
    <mergeCell ref="AA3:AC3"/>
    <mergeCell ref="AE3:AF3"/>
    <mergeCell ref="AH3:AI3"/>
    <mergeCell ref="T11:W11"/>
    <mergeCell ref="T7:AI7"/>
    <mergeCell ref="X12:AI13"/>
    <mergeCell ref="D43:AK48"/>
    <mergeCell ref="D29:O30"/>
    <mergeCell ref="Q39:T39"/>
    <mergeCell ref="Q40:T40"/>
    <mergeCell ref="Q41:T41"/>
    <mergeCell ref="Q38:T38"/>
    <mergeCell ref="U34:AK34"/>
    <mergeCell ref="U36:AK36"/>
    <mergeCell ref="D33:O41"/>
    <mergeCell ref="U37:AK37"/>
    <mergeCell ref="U39:AK39"/>
    <mergeCell ref="U40:AK40"/>
    <mergeCell ref="U41:AK41"/>
    <mergeCell ref="Q29:AK30"/>
    <mergeCell ref="D22:AK24"/>
    <mergeCell ref="Q27:U28"/>
    <mergeCell ref="U38:AK38"/>
    <mergeCell ref="C18:AK19"/>
    <mergeCell ref="D25:O26"/>
    <mergeCell ref="D27:O28"/>
    <mergeCell ref="D31:O32"/>
    <mergeCell ref="V27:V28"/>
    <mergeCell ref="U33:AK33"/>
    <mergeCell ref="U35:AK35"/>
    <mergeCell ref="Q25:AK26"/>
    <mergeCell ref="Q31:AK32"/>
    <mergeCell ref="W27:AK28"/>
  </mergeCells>
  <phoneticPr fontId="22"/>
  <dataValidations count="5">
    <dataValidation type="textLength" imeMode="halfAlpha" operator="equal" allowBlank="1" showInputMessage="1" showErrorMessage="1" prompt="４けたの数字を記入してください。" sqref="Q29:AK30">
      <formula1>4</formula1>
    </dataValidation>
    <dataValidation imeMode="halfAlpha" allowBlank="1" showInputMessage="1" showErrorMessage="1" sqref="AH3:AI3 AE3:AF3"/>
    <dataValidation type="list" allowBlank="1" showInputMessage="1" showErrorMessage="1" sqref="T7:AI7">
      <formula1>$AV$7:$AV$8</formula1>
    </dataValidation>
    <dataValidation type="list" allowBlank="1" showInputMessage="1" showErrorMessage="1" sqref="V27:V28">
      <formula1>"区,市,町,村"</formula1>
    </dataValidation>
    <dataValidation type="list" imeMode="halfAlpha" allowBlank="1" showInputMessage="1" showErrorMessage="1" sqref="AA3:AC3">
      <formula1>"2021,2022,2023,2024,2025,2026"</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8"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B2"/>
  <sheetViews>
    <sheetView workbookViewId="0"/>
  </sheetViews>
  <sheetFormatPr defaultColWidth="9" defaultRowHeight="13.2"/>
  <cols>
    <col min="1" max="1" width="13.88671875" style="395" customWidth="1"/>
    <col min="2" max="2" width="10.109375" style="395" bestFit="1" customWidth="1"/>
    <col min="3" max="16384" width="9" style="395"/>
  </cols>
  <sheetData>
    <row r="1" spans="1:2">
      <c r="A1" s="393" t="s">
        <v>568</v>
      </c>
      <c r="B1" s="394" t="s">
        <v>569</v>
      </c>
    </row>
    <row r="2" spans="1:2">
      <c r="A2" s="393" t="s">
        <v>570</v>
      </c>
      <c r="B2" s="394">
        <v>1</v>
      </c>
    </row>
  </sheetData>
  <sheetProtection password="9DFD" sheet="1" objects="1" scenarios="1"/>
  <phoneticPr fontId="79"/>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106"/>
  <sheetViews>
    <sheetView showGridLines="0" view="pageBreakPreview" zoomScaleNormal="100" zoomScaleSheetLayoutView="90" workbookViewId="0">
      <selection activeCell="H4" sqref="H4:J4"/>
    </sheetView>
  </sheetViews>
  <sheetFormatPr defaultColWidth="9" defaultRowHeight="12"/>
  <cols>
    <col min="1" max="1" width="3.6640625" style="1" customWidth="1"/>
    <col min="2" max="2" width="0.44140625" style="1" customWidth="1"/>
    <col min="3" max="3" width="3.6640625" style="1" customWidth="1"/>
    <col min="4" max="7" width="1.44140625" style="1" customWidth="1"/>
    <col min="8" max="26" width="2.33203125" style="1" customWidth="1"/>
    <col min="27" max="29" width="2.6640625" style="1" customWidth="1"/>
    <col min="30" max="42" width="2.33203125" style="1" customWidth="1"/>
    <col min="43" max="43" width="1.109375" style="1" customWidth="1"/>
    <col min="44" max="44" width="0.44140625" style="1" customWidth="1"/>
    <col min="45" max="48" width="5.6640625" style="1" customWidth="1"/>
    <col min="49" max="52" width="5.6640625" style="1" hidden="1" customWidth="1"/>
    <col min="53" max="53" width="5.6640625" style="1" customWidth="1"/>
    <col min="54" max="16384" width="9" style="1"/>
  </cols>
  <sheetData>
    <row r="1" spans="1:52">
      <c r="A1" s="1" t="s">
        <v>57</v>
      </c>
    </row>
    <row r="2" spans="1:52" ht="3" customHeight="1">
      <c r="B2" s="166"/>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8"/>
    </row>
    <row r="3" spans="1:52" ht="15" customHeight="1">
      <c r="B3" s="169"/>
      <c r="AR3" s="2"/>
    </row>
    <row r="4" spans="1:52" ht="15.75" customHeight="1">
      <c r="B4" s="169"/>
      <c r="G4" s="170"/>
      <c r="H4" s="512">
        <v>2025</v>
      </c>
      <c r="I4" s="513"/>
      <c r="J4" s="514"/>
      <c r="K4" s="171" t="s">
        <v>208</v>
      </c>
      <c r="AR4" s="2"/>
    </row>
    <row r="5" spans="1:52" ht="27" customHeight="1">
      <c r="B5" s="169"/>
      <c r="E5" s="515" t="s">
        <v>401</v>
      </c>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c r="AF5" s="515"/>
      <c r="AG5" s="515"/>
      <c r="AH5" s="515"/>
      <c r="AI5" s="515"/>
      <c r="AJ5" s="515"/>
      <c r="AK5" s="515"/>
      <c r="AL5" s="515"/>
      <c r="AM5" s="515"/>
      <c r="AN5" s="515"/>
      <c r="AO5" s="515"/>
      <c r="AP5" s="515"/>
      <c r="AQ5" s="172"/>
      <c r="AR5" s="2"/>
      <c r="AW5" s="1" t="s">
        <v>209</v>
      </c>
    </row>
    <row r="6" spans="1:52" ht="10.5" customHeight="1">
      <c r="B6" s="169"/>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2"/>
    </row>
    <row r="7" spans="1:52" ht="18" customHeight="1">
      <c r="B7" s="169"/>
      <c r="E7" s="1" t="s">
        <v>210</v>
      </c>
      <c r="AR7" s="2"/>
      <c r="AW7" s="1" t="s">
        <v>211</v>
      </c>
    </row>
    <row r="8" spans="1:52" ht="18" customHeight="1" thickBot="1">
      <c r="B8" s="169"/>
      <c r="E8" s="1" t="s">
        <v>212</v>
      </c>
      <c r="AR8" s="2"/>
      <c r="AW8" s="1" t="s">
        <v>213</v>
      </c>
      <c r="AX8" s="1" t="s">
        <v>214</v>
      </c>
      <c r="AY8" s="1" t="s">
        <v>215</v>
      </c>
      <c r="AZ8" s="1">
        <v>1</v>
      </c>
    </row>
    <row r="9" spans="1:52" ht="30" customHeight="1" thickBot="1">
      <c r="B9" s="169"/>
      <c r="E9" s="516"/>
      <c r="F9" s="517"/>
      <c r="G9" s="517"/>
      <c r="H9" s="517"/>
      <c r="I9" s="517"/>
      <c r="J9" s="517"/>
      <c r="K9" s="517"/>
      <c r="L9" s="517"/>
      <c r="M9" s="517"/>
      <c r="N9" s="517"/>
      <c r="O9" s="517"/>
      <c r="P9" s="517"/>
      <c r="Q9" s="517"/>
      <c r="R9" s="517"/>
      <c r="S9" s="517"/>
      <c r="T9" s="517"/>
      <c r="U9" s="517"/>
      <c r="V9" s="517"/>
      <c r="W9" s="517"/>
      <c r="X9" s="517"/>
      <c r="Y9" s="517"/>
      <c r="Z9" s="517"/>
      <c r="AA9" s="517"/>
      <c r="AB9" s="517"/>
      <c r="AC9" s="517"/>
      <c r="AD9" s="517"/>
      <c r="AE9" s="517"/>
      <c r="AF9" s="517"/>
      <c r="AG9" s="517"/>
      <c r="AH9" s="517"/>
      <c r="AI9" s="517"/>
      <c r="AJ9" s="517"/>
      <c r="AK9" s="517"/>
      <c r="AL9" s="517"/>
      <c r="AM9" s="517"/>
      <c r="AN9" s="517"/>
      <c r="AO9" s="517"/>
      <c r="AP9" s="518"/>
      <c r="AQ9" s="173"/>
      <c r="AR9" s="2"/>
      <c r="AW9" s="1" t="s">
        <v>216</v>
      </c>
      <c r="AX9" s="1" t="s">
        <v>217</v>
      </c>
      <c r="AY9" s="1" t="s">
        <v>218</v>
      </c>
      <c r="AZ9" s="1">
        <v>2</v>
      </c>
    </row>
    <row r="10" spans="1:52" ht="10.5" customHeight="1">
      <c r="B10" s="169"/>
      <c r="AR10" s="2"/>
      <c r="AW10" s="1" t="s">
        <v>219</v>
      </c>
      <c r="AX10" s="1" t="s">
        <v>220</v>
      </c>
      <c r="AY10" s="1" t="s">
        <v>221</v>
      </c>
      <c r="AZ10" s="1">
        <v>3</v>
      </c>
    </row>
    <row r="11" spans="1:52" ht="18.75" hidden="1" customHeight="1" thickBot="1">
      <c r="B11" s="169"/>
      <c r="E11" s="296" t="s">
        <v>55</v>
      </c>
      <c r="AH11" s="174"/>
      <c r="AI11" s="519" t="s">
        <v>137</v>
      </c>
      <c r="AJ11" s="520"/>
      <c r="AK11" s="520"/>
      <c r="AL11" s="521"/>
      <c r="AM11" s="519" t="str">
        <f>IF(提出書!Q29="","",提出書!Q29)</f>
        <v/>
      </c>
      <c r="AN11" s="520"/>
      <c r="AO11" s="520"/>
      <c r="AP11" s="521"/>
      <c r="AQ11" s="175"/>
      <c r="AR11" s="2"/>
      <c r="AW11" s="1" t="s">
        <v>222</v>
      </c>
      <c r="AX11" s="1" t="s">
        <v>223</v>
      </c>
      <c r="AY11" s="1" t="s">
        <v>224</v>
      </c>
      <c r="AZ11" s="1">
        <v>4</v>
      </c>
    </row>
    <row r="12" spans="1:52" ht="27.75" hidden="1" customHeight="1">
      <c r="B12" s="169"/>
      <c r="E12" s="176"/>
      <c r="F12" s="479" t="s">
        <v>350</v>
      </c>
      <c r="G12" s="480"/>
      <c r="H12" s="480"/>
      <c r="I12" s="480"/>
      <c r="J12" s="480"/>
      <c r="K12" s="480"/>
      <c r="L12" s="480"/>
      <c r="M12" s="480"/>
      <c r="N12" s="480"/>
      <c r="O12" s="480"/>
      <c r="P12" s="480"/>
      <c r="Q12" s="177"/>
      <c r="R12" s="481" t="str">
        <f>IF(提出書!Q25="","",提出書!Q25)</f>
        <v/>
      </c>
      <c r="S12" s="481"/>
      <c r="T12" s="481"/>
      <c r="U12" s="481"/>
      <c r="V12" s="481"/>
      <c r="W12" s="481"/>
      <c r="X12" s="481"/>
      <c r="Y12" s="481"/>
      <c r="Z12" s="481"/>
      <c r="AA12" s="481"/>
      <c r="AB12" s="481"/>
      <c r="AC12" s="481"/>
      <c r="AD12" s="481"/>
      <c r="AE12" s="481"/>
      <c r="AF12" s="481"/>
      <c r="AG12" s="481"/>
      <c r="AH12" s="481"/>
      <c r="AI12" s="481"/>
      <c r="AJ12" s="481"/>
      <c r="AK12" s="481"/>
      <c r="AL12" s="481"/>
      <c r="AM12" s="481"/>
      <c r="AN12" s="481"/>
      <c r="AO12" s="481"/>
      <c r="AP12" s="482"/>
      <c r="AQ12" s="178"/>
      <c r="AR12" s="2"/>
      <c r="AW12" s="1" t="s">
        <v>225</v>
      </c>
      <c r="AX12" s="1" t="s">
        <v>226</v>
      </c>
      <c r="AY12" s="1" t="s">
        <v>227</v>
      </c>
      <c r="AZ12" s="1">
        <v>5</v>
      </c>
    </row>
    <row r="13" spans="1:52" ht="27.75" hidden="1" customHeight="1" thickBot="1">
      <c r="B13" s="169"/>
      <c r="E13" s="179"/>
      <c r="F13" s="498" t="s">
        <v>58</v>
      </c>
      <c r="G13" s="498"/>
      <c r="H13" s="498"/>
      <c r="I13" s="498"/>
      <c r="J13" s="498"/>
      <c r="K13" s="498"/>
      <c r="L13" s="498"/>
      <c r="M13" s="498"/>
      <c r="N13" s="498"/>
      <c r="O13" s="498"/>
      <c r="P13" s="498"/>
      <c r="Q13" s="180"/>
      <c r="R13" s="499" t="str">
        <f>IF(提出書!Q27="","",提出書!Q27)&amp;IF(提出書!Q27="","",提出書!V27)&amp;IF(提出書!W27="","",提出書!W27)</f>
        <v/>
      </c>
      <c r="S13" s="500"/>
      <c r="T13" s="500"/>
      <c r="U13" s="500"/>
      <c r="V13" s="500"/>
      <c r="W13" s="500"/>
      <c r="X13" s="500"/>
      <c r="Y13" s="500"/>
      <c r="Z13" s="500"/>
      <c r="AA13" s="500"/>
      <c r="AB13" s="500"/>
      <c r="AC13" s="500"/>
      <c r="AD13" s="500"/>
      <c r="AE13" s="500"/>
      <c r="AF13" s="500"/>
      <c r="AG13" s="500"/>
      <c r="AH13" s="500"/>
      <c r="AI13" s="500"/>
      <c r="AJ13" s="500"/>
      <c r="AK13" s="500"/>
      <c r="AL13" s="500"/>
      <c r="AM13" s="500"/>
      <c r="AN13" s="500"/>
      <c r="AO13" s="500"/>
      <c r="AP13" s="501"/>
      <c r="AQ13" s="178"/>
      <c r="AR13" s="2"/>
      <c r="AW13" s="1" t="s">
        <v>228</v>
      </c>
      <c r="AX13" s="1" t="s">
        <v>229</v>
      </c>
      <c r="AY13" s="1" t="s">
        <v>230</v>
      </c>
      <c r="AZ13" s="1">
        <v>6</v>
      </c>
    </row>
    <row r="14" spans="1:52" ht="10.5" hidden="1" customHeight="1" thickBot="1">
      <c r="B14" s="169"/>
      <c r="AR14" s="2"/>
      <c r="AW14" s="1" t="s">
        <v>231</v>
      </c>
      <c r="AX14" s="1" t="s">
        <v>232</v>
      </c>
      <c r="AY14" s="1" t="s">
        <v>233</v>
      </c>
      <c r="AZ14" s="1">
        <v>7</v>
      </c>
    </row>
    <row r="15" spans="1:52" ht="18.75" customHeight="1" thickBot="1">
      <c r="B15" s="169"/>
      <c r="E15" s="1" t="s">
        <v>525</v>
      </c>
      <c r="AH15" s="174"/>
      <c r="AI15" s="507"/>
      <c r="AJ15" s="507"/>
      <c r="AK15" s="507"/>
      <c r="AL15" s="507"/>
      <c r="AM15" s="174"/>
      <c r="AN15" s="505"/>
      <c r="AO15" s="505"/>
      <c r="AP15" s="505"/>
      <c r="AQ15" s="181"/>
      <c r="AR15" s="2"/>
      <c r="AW15" s="1" t="s">
        <v>234</v>
      </c>
      <c r="AX15" s="1" t="s">
        <v>235</v>
      </c>
      <c r="AY15" s="1" t="s">
        <v>236</v>
      </c>
      <c r="AZ15" s="1">
        <v>8</v>
      </c>
    </row>
    <row r="16" spans="1:52" ht="27.75" customHeight="1">
      <c r="B16" s="169"/>
      <c r="E16" s="176"/>
      <c r="F16" s="506" t="s">
        <v>237</v>
      </c>
      <c r="G16" s="506"/>
      <c r="H16" s="506"/>
      <c r="I16" s="506"/>
      <c r="J16" s="506"/>
      <c r="K16" s="506"/>
      <c r="L16" s="506"/>
      <c r="M16" s="506"/>
      <c r="N16" s="506"/>
      <c r="O16" s="506"/>
      <c r="P16" s="506"/>
      <c r="Q16" s="177"/>
      <c r="R16" s="509"/>
      <c r="S16" s="510"/>
      <c r="T16" s="510"/>
      <c r="U16" s="510"/>
      <c r="V16" s="510"/>
      <c r="W16" s="510"/>
      <c r="X16" s="510"/>
      <c r="Y16" s="510"/>
      <c r="Z16" s="510"/>
      <c r="AA16" s="510"/>
      <c r="AB16" s="510"/>
      <c r="AC16" s="510"/>
      <c r="AD16" s="510"/>
      <c r="AE16" s="510"/>
      <c r="AF16" s="510"/>
      <c r="AG16" s="510"/>
      <c r="AH16" s="510"/>
      <c r="AI16" s="510"/>
      <c r="AJ16" s="510"/>
      <c r="AK16" s="510"/>
      <c r="AL16" s="510"/>
      <c r="AM16" s="510"/>
      <c r="AN16" s="510"/>
      <c r="AO16" s="510"/>
      <c r="AP16" s="511"/>
      <c r="AQ16" s="178"/>
      <c r="AR16" s="2"/>
      <c r="AW16" s="1" t="s">
        <v>238</v>
      </c>
      <c r="AX16" s="1" t="s">
        <v>239</v>
      </c>
      <c r="AY16" s="1" t="s">
        <v>240</v>
      </c>
      <c r="AZ16" s="1">
        <v>9</v>
      </c>
    </row>
    <row r="17" spans="2:52" ht="18.75" customHeight="1">
      <c r="B17" s="169"/>
      <c r="E17" s="487" t="s">
        <v>241</v>
      </c>
      <c r="F17" s="488"/>
      <c r="G17" s="489"/>
      <c r="H17" s="496" t="s">
        <v>242</v>
      </c>
      <c r="I17" s="496"/>
      <c r="J17" s="496"/>
      <c r="K17" s="182"/>
      <c r="L17" s="497" t="s">
        <v>351</v>
      </c>
      <c r="M17" s="497"/>
      <c r="N17" s="497"/>
      <c r="O17" s="497"/>
      <c r="P17" s="497"/>
      <c r="Q17" s="183"/>
      <c r="R17" s="483" t="str">
        <f>IF(W17="","",CONCATENATE(VLOOKUP($W$17,$AW$8:$AX$27,2,FALSE),TEXT(VLOOKUP($AG$17,$AY$8:$AZ$106,2,FALSE),"00")))</f>
        <v/>
      </c>
      <c r="S17" s="484"/>
      <c r="T17" s="484"/>
      <c r="U17" s="484"/>
      <c r="V17" s="485"/>
      <c r="W17" s="502"/>
      <c r="X17" s="503"/>
      <c r="Y17" s="503"/>
      <c r="Z17" s="503"/>
      <c r="AA17" s="503"/>
      <c r="AB17" s="503"/>
      <c r="AC17" s="503"/>
      <c r="AD17" s="503"/>
      <c r="AE17" s="503"/>
      <c r="AF17" s="508"/>
      <c r="AG17" s="502"/>
      <c r="AH17" s="503"/>
      <c r="AI17" s="503"/>
      <c r="AJ17" s="503"/>
      <c r="AK17" s="503"/>
      <c r="AL17" s="503"/>
      <c r="AM17" s="503"/>
      <c r="AN17" s="503"/>
      <c r="AO17" s="503"/>
      <c r="AP17" s="504"/>
      <c r="AQ17" s="184"/>
      <c r="AR17" s="2"/>
      <c r="AW17" s="1" t="s">
        <v>243</v>
      </c>
      <c r="AX17" s="1" t="s">
        <v>244</v>
      </c>
      <c r="AY17" s="1" t="s">
        <v>245</v>
      </c>
      <c r="AZ17" s="1">
        <v>10</v>
      </c>
    </row>
    <row r="18" spans="2:52" ht="18.75" customHeight="1">
      <c r="B18" s="169"/>
      <c r="E18" s="490"/>
      <c r="F18" s="491"/>
      <c r="G18" s="492"/>
      <c r="H18" s="496"/>
      <c r="I18" s="496"/>
      <c r="J18" s="496"/>
      <c r="K18" s="182"/>
      <c r="L18" s="486" t="s">
        <v>368</v>
      </c>
      <c r="M18" s="486"/>
      <c r="N18" s="486"/>
      <c r="O18" s="486"/>
      <c r="P18" s="486"/>
      <c r="Q18" s="183"/>
      <c r="R18" s="483" t="str">
        <f>IF(AG17="","",AG17)</f>
        <v/>
      </c>
      <c r="S18" s="484"/>
      <c r="T18" s="484"/>
      <c r="U18" s="484"/>
      <c r="V18" s="484"/>
      <c r="W18" s="484"/>
      <c r="X18" s="484"/>
      <c r="Y18" s="484"/>
      <c r="Z18" s="484"/>
      <c r="AA18" s="484"/>
      <c r="AB18" s="484"/>
      <c r="AC18" s="484"/>
      <c r="AD18" s="484"/>
      <c r="AE18" s="484"/>
      <c r="AF18" s="484"/>
      <c r="AG18" s="484"/>
      <c r="AH18" s="484"/>
      <c r="AI18" s="484"/>
      <c r="AJ18" s="484"/>
      <c r="AK18" s="484"/>
      <c r="AL18" s="484"/>
      <c r="AM18" s="484"/>
      <c r="AN18" s="484"/>
      <c r="AO18" s="484"/>
      <c r="AP18" s="544"/>
      <c r="AQ18" s="154"/>
      <c r="AR18" s="2"/>
      <c r="AW18" s="1" t="s">
        <v>246</v>
      </c>
      <c r="AX18" s="1" t="s">
        <v>247</v>
      </c>
      <c r="AY18" s="1" t="s">
        <v>248</v>
      </c>
      <c r="AZ18" s="1">
        <v>11</v>
      </c>
    </row>
    <row r="19" spans="2:52" ht="18.75" customHeight="1">
      <c r="B19" s="169"/>
      <c r="E19" s="490"/>
      <c r="F19" s="491"/>
      <c r="G19" s="492"/>
      <c r="H19" s="496" t="s">
        <v>249</v>
      </c>
      <c r="I19" s="496"/>
      <c r="J19" s="496"/>
      <c r="K19" s="182"/>
      <c r="L19" s="524" t="s">
        <v>352</v>
      </c>
      <c r="M19" s="524"/>
      <c r="N19" s="524"/>
      <c r="O19" s="524"/>
      <c r="P19" s="524"/>
      <c r="Q19" s="168"/>
      <c r="R19" s="537" t="str">
        <f>IF(AD20="","",INDEX(S21:S31,MATCH(MAX(AD21:AD31),AD21:AD31,0)))</f>
        <v/>
      </c>
      <c r="S19" s="538"/>
      <c r="T19" s="538"/>
      <c r="U19" s="538"/>
      <c r="V19" s="538"/>
      <c r="W19" s="538"/>
      <c r="X19" s="538"/>
      <c r="Y19" s="538"/>
      <c r="Z19" s="539"/>
      <c r="AA19" s="539"/>
      <c r="AB19" s="539"/>
      <c r="AC19" s="539"/>
      <c r="AD19" s="539"/>
      <c r="AE19" s="539"/>
      <c r="AF19" s="539"/>
      <c r="AG19" s="539"/>
      <c r="AH19" s="539"/>
      <c r="AI19" s="539"/>
      <c r="AJ19" s="539"/>
      <c r="AK19" s="539"/>
      <c r="AL19" s="539"/>
      <c r="AM19" s="539"/>
      <c r="AN19" s="539"/>
      <c r="AO19" s="539"/>
      <c r="AP19" s="540"/>
      <c r="AQ19" s="185"/>
      <c r="AR19" s="2"/>
      <c r="AW19" s="1" t="s">
        <v>250</v>
      </c>
      <c r="AX19" s="1" t="s">
        <v>251</v>
      </c>
      <c r="AY19" s="1" t="s">
        <v>252</v>
      </c>
      <c r="AZ19" s="1">
        <v>12</v>
      </c>
    </row>
    <row r="20" spans="2:52" ht="28.5" customHeight="1">
      <c r="B20" s="169"/>
      <c r="E20" s="490"/>
      <c r="F20" s="491"/>
      <c r="G20" s="492"/>
      <c r="H20" s="496"/>
      <c r="I20" s="496"/>
      <c r="J20" s="496"/>
      <c r="K20" s="325"/>
      <c r="L20" s="541" t="s">
        <v>416</v>
      </c>
      <c r="M20" s="541"/>
      <c r="N20" s="541"/>
      <c r="O20" s="541"/>
      <c r="P20" s="541"/>
      <c r="Q20" s="541"/>
      <c r="R20" s="541"/>
      <c r="S20" s="541"/>
      <c r="T20" s="541"/>
      <c r="U20" s="541"/>
      <c r="V20" s="541"/>
      <c r="W20" s="541"/>
      <c r="X20" s="541"/>
      <c r="Y20" s="541"/>
      <c r="Z20" s="326"/>
      <c r="AA20" s="473" t="s">
        <v>253</v>
      </c>
      <c r="AB20" s="473"/>
      <c r="AC20" s="474"/>
      <c r="AD20" s="545" t="str">
        <f>IF(MAX(AD21:AN31)&gt;0,SUM(AD21:AN31),"")</f>
        <v/>
      </c>
      <c r="AE20" s="545"/>
      <c r="AF20" s="545"/>
      <c r="AG20" s="545"/>
      <c r="AH20" s="545"/>
      <c r="AI20" s="545"/>
      <c r="AJ20" s="545"/>
      <c r="AK20" s="545"/>
      <c r="AL20" s="545"/>
      <c r="AM20" s="545"/>
      <c r="AN20" s="545"/>
      <c r="AO20" s="467" t="s">
        <v>353</v>
      </c>
      <c r="AP20" s="468"/>
      <c r="AQ20" s="186"/>
      <c r="AR20" s="2"/>
      <c r="AW20" s="1" t="s">
        <v>254</v>
      </c>
      <c r="AX20" s="1" t="s">
        <v>255</v>
      </c>
      <c r="AY20" s="1" t="s">
        <v>256</v>
      </c>
      <c r="AZ20" s="1">
        <v>13</v>
      </c>
    </row>
    <row r="21" spans="2:52" ht="18" customHeight="1">
      <c r="B21" s="169"/>
      <c r="E21" s="490"/>
      <c r="F21" s="491"/>
      <c r="G21" s="492"/>
      <c r="H21" s="496"/>
      <c r="I21" s="496"/>
      <c r="J21" s="496"/>
      <c r="K21" s="169"/>
      <c r="O21" s="2"/>
      <c r="P21" s="478" t="s">
        <v>257</v>
      </c>
      <c r="Q21" s="478"/>
      <c r="R21" s="187"/>
      <c r="S21" s="476" t="s">
        <v>354</v>
      </c>
      <c r="T21" s="476"/>
      <c r="U21" s="476"/>
      <c r="V21" s="476"/>
      <c r="W21" s="476"/>
      <c r="X21" s="476"/>
      <c r="Y21" s="476"/>
      <c r="Z21" s="189"/>
      <c r="AA21" s="473" t="s">
        <v>253</v>
      </c>
      <c r="AB21" s="473"/>
      <c r="AC21" s="474"/>
      <c r="AD21" s="475"/>
      <c r="AE21" s="475"/>
      <c r="AF21" s="475"/>
      <c r="AG21" s="475"/>
      <c r="AH21" s="475"/>
      <c r="AI21" s="475"/>
      <c r="AJ21" s="475"/>
      <c r="AK21" s="475"/>
      <c r="AL21" s="475"/>
      <c r="AM21" s="475"/>
      <c r="AN21" s="475"/>
      <c r="AO21" s="467" t="s">
        <v>353</v>
      </c>
      <c r="AP21" s="468"/>
      <c r="AQ21" s="186"/>
      <c r="AR21" s="2"/>
      <c r="AW21" s="1" t="s">
        <v>258</v>
      </c>
      <c r="AX21" s="1" t="s">
        <v>259</v>
      </c>
      <c r="AY21" s="1" t="s">
        <v>260</v>
      </c>
      <c r="AZ21" s="1">
        <v>14</v>
      </c>
    </row>
    <row r="22" spans="2:52" ht="18" customHeight="1">
      <c r="B22" s="169"/>
      <c r="E22" s="490"/>
      <c r="F22" s="491"/>
      <c r="G22" s="492"/>
      <c r="H22" s="496"/>
      <c r="I22" s="496"/>
      <c r="J22" s="496"/>
      <c r="K22" s="169"/>
      <c r="O22" s="2"/>
      <c r="P22" s="478"/>
      <c r="Q22" s="478"/>
      <c r="R22" s="187"/>
      <c r="S22" s="476" t="s">
        <v>355</v>
      </c>
      <c r="T22" s="476"/>
      <c r="U22" s="476"/>
      <c r="V22" s="476"/>
      <c r="W22" s="476"/>
      <c r="X22" s="476"/>
      <c r="Y22" s="476"/>
      <c r="Z22" s="188"/>
      <c r="AA22" s="473" t="s">
        <v>253</v>
      </c>
      <c r="AB22" s="473"/>
      <c r="AC22" s="474"/>
      <c r="AD22" s="475"/>
      <c r="AE22" s="475"/>
      <c r="AF22" s="475"/>
      <c r="AG22" s="475"/>
      <c r="AH22" s="475"/>
      <c r="AI22" s="475"/>
      <c r="AJ22" s="475"/>
      <c r="AK22" s="475"/>
      <c r="AL22" s="475"/>
      <c r="AM22" s="475"/>
      <c r="AN22" s="475"/>
      <c r="AO22" s="467" t="s">
        <v>353</v>
      </c>
      <c r="AP22" s="468"/>
      <c r="AQ22" s="186"/>
      <c r="AR22" s="2"/>
      <c r="AW22" s="1" t="s">
        <v>261</v>
      </c>
      <c r="AX22" s="1" t="s">
        <v>262</v>
      </c>
      <c r="AY22" s="1" t="s">
        <v>263</v>
      </c>
      <c r="AZ22" s="1">
        <v>15</v>
      </c>
    </row>
    <row r="23" spans="2:52" ht="18" customHeight="1">
      <c r="B23" s="169"/>
      <c r="E23" s="490"/>
      <c r="F23" s="491"/>
      <c r="G23" s="492"/>
      <c r="H23" s="496"/>
      <c r="I23" s="496"/>
      <c r="J23" s="496"/>
      <c r="K23" s="169"/>
      <c r="O23" s="2"/>
      <c r="P23" s="478"/>
      <c r="Q23" s="478"/>
      <c r="R23" s="187"/>
      <c r="S23" s="476" t="s">
        <v>356</v>
      </c>
      <c r="T23" s="476"/>
      <c r="U23" s="476"/>
      <c r="V23" s="476"/>
      <c r="W23" s="476"/>
      <c r="X23" s="476"/>
      <c r="Y23" s="476"/>
      <c r="Z23" s="188"/>
      <c r="AA23" s="473" t="s">
        <v>253</v>
      </c>
      <c r="AB23" s="473"/>
      <c r="AC23" s="474"/>
      <c r="AD23" s="475"/>
      <c r="AE23" s="475"/>
      <c r="AF23" s="475"/>
      <c r="AG23" s="475"/>
      <c r="AH23" s="475"/>
      <c r="AI23" s="475"/>
      <c r="AJ23" s="475"/>
      <c r="AK23" s="475"/>
      <c r="AL23" s="475"/>
      <c r="AM23" s="475"/>
      <c r="AN23" s="475"/>
      <c r="AO23" s="467" t="s">
        <v>353</v>
      </c>
      <c r="AP23" s="468"/>
      <c r="AQ23" s="186"/>
      <c r="AR23" s="2"/>
      <c r="AW23" s="1" t="s">
        <v>264</v>
      </c>
      <c r="AX23" s="1" t="s">
        <v>265</v>
      </c>
      <c r="AY23" s="1" t="s">
        <v>59</v>
      </c>
      <c r="AZ23" s="1">
        <v>16</v>
      </c>
    </row>
    <row r="24" spans="2:52" ht="18" customHeight="1">
      <c r="B24" s="169"/>
      <c r="E24" s="490"/>
      <c r="F24" s="491"/>
      <c r="G24" s="492"/>
      <c r="H24" s="496"/>
      <c r="I24" s="496"/>
      <c r="J24" s="496"/>
      <c r="K24" s="169"/>
      <c r="O24" s="2"/>
      <c r="P24" s="478"/>
      <c r="Q24" s="478"/>
      <c r="R24" s="187"/>
      <c r="S24" s="476" t="s">
        <v>357</v>
      </c>
      <c r="T24" s="476"/>
      <c r="U24" s="476"/>
      <c r="V24" s="476"/>
      <c r="W24" s="476"/>
      <c r="X24" s="476"/>
      <c r="Y24" s="476"/>
      <c r="Z24" s="188"/>
      <c r="AA24" s="473" t="s">
        <v>253</v>
      </c>
      <c r="AB24" s="473"/>
      <c r="AC24" s="474"/>
      <c r="AD24" s="477"/>
      <c r="AE24" s="477"/>
      <c r="AF24" s="477"/>
      <c r="AG24" s="477"/>
      <c r="AH24" s="477"/>
      <c r="AI24" s="477"/>
      <c r="AJ24" s="477"/>
      <c r="AK24" s="477"/>
      <c r="AL24" s="477"/>
      <c r="AM24" s="477"/>
      <c r="AN24" s="477"/>
      <c r="AO24" s="467" t="s">
        <v>353</v>
      </c>
      <c r="AP24" s="468"/>
      <c r="AQ24" s="186"/>
      <c r="AR24" s="2"/>
      <c r="AW24" s="1" t="s">
        <v>266</v>
      </c>
      <c r="AX24" s="1" t="s">
        <v>267</v>
      </c>
      <c r="AY24" s="1" t="s">
        <v>268</v>
      </c>
      <c r="AZ24" s="1">
        <v>17</v>
      </c>
    </row>
    <row r="25" spans="2:52" ht="18" customHeight="1">
      <c r="B25" s="169"/>
      <c r="E25" s="490"/>
      <c r="F25" s="491"/>
      <c r="G25" s="492"/>
      <c r="H25" s="496"/>
      <c r="I25" s="496"/>
      <c r="J25" s="496"/>
      <c r="K25" s="169"/>
      <c r="O25" s="2"/>
      <c r="P25" s="478"/>
      <c r="Q25" s="478"/>
      <c r="R25" s="187"/>
      <c r="S25" s="476" t="s">
        <v>358</v>
      </c>
      <c r="T25" s="476"/>
      <c r="U25" s="476"/>
      <c r="V25" s="476"/>
      <c r="W25" s="476"/>
      <c r="X25" s="476"/>
      <c r="Y25" s="476"/>
      <c r="Z25" s="188"/>
      <c r="AA25" s="473" t="s">
        <v>253</v>
      </c>
      <c r="AB25" s="473"/>
      <c r="AC25" s="474"/>
      <c r="AD25" s="477"/>
      <c r="AE25" s="477"/>
      <c r="AF25" s="477"/>
      <c r="AG25" s="477"/>
      <c r="AH25" s="477"/>
      <c r="AI25" s="477"/>
      <c r="AJ25" s="477"/>
      <c r="AK25" s="477"/>
      <c r="AL25" s="477"/>
      <c r="AM25" s="477"/>
      <c r="AN25" s="477"/>
      <c r="AO25" s="467" t="s">
        <v>353</v>
      </c>
      <c r="AP25" s="468"/>
      <c r="AQ25" s="186"/>
      <c r="AR25" s="2"/>
      <c r="AW25" s="1" t="s">
        <v>269</v>
      </c>
      <c r="AX25" s="1" t="s">
        <v>270</v>
      </c>
      <c r="AY25" s="1" t="s">
        <v>271</v>
      </c>
      <c r="AZ25" s="1">
        <v>18</v>
      </c>
    </row>
    <row r="26" spans="2:52" ht="18" customHeight="1">
      <c r="B26" s="169"/>
      <c r="E26" s="490"/>
      <c r="F26" s="491"/>
      <c r="G26" s="492"/>
      <c r="H26" s="496"/>
      <c r="I26" s="496"/>
      <c r="J26" s="496"/>
      <c r="K26" s="169"/>
      <c r="O26" s="2"/>
      <c r="P26" s="478"/>
      <c r="Q26" s="478"/>
      <c r="R26" s="187"/>
      <c r="S26" s="476" t="s">
        <v>359</v>
      </c>
      <c r="T26" s="476"/>
      <c r="U26" s="476"/>
      <c r="V26" s="476"/>
      <c r="W26" s="476"/>
      <c r="X26" s="476"/>
      <c r="Y26" s="476"/>
      <c r="Z26" s="188"/>
      <c r="AA26" s="473" t="s">
        <v>253</v>
      </c>
      <c r="AB26" s="473"/>
      <c r="AC26" s="474"/>
      <c r="AD26" s="477"/>
      <c r="AE26" s="477"/>
      <c r="AF26" s="477"/>
      <c r="AG26" s="477"/>
      <c r="AH26" s="477"/>
      <c r="AI26" s="477"/>
      <c r="AJ26" s="477"/>
      <c r="AK26" s="477"/>
      <c r="AL26" s="477"/>
      <c r="AM26" s="477"/>
      <c r="AN26" s="477"/>
      <c r="AO26" s="467" t="s">
        <v>353</v>
      </c>
      <c r="AP26" s="468"/>
      <c r="AQ26" s="186"/>
      <c r="AR26" s="2"/>
      <c r="AW26" s="1" t="s">
        <v>272</v>
      </c>
      <c r="AX26" s="1" t="s">
        <v>273</v>
      </c>
      <c r="AY26" s="1" t="s">
        <v>60</v>
      </c>
      <c r="AZ26" s="1">
        <v>19</v>
      </c>
    </row>
    <row r="27" spans="2:52" ht="18" customHeight="1">
      <c r="B27" s="169"/>
      <c r="E27" s="490"/>
      <c r="F27" s="491"/>
      <c r="G27" s="492"/>
      <c r="H27" s="496"/>
      <c r="I27" s="496"/>
      <c r="J27" s="496"/>
      <c r="K27" s="169"/>
      <c r="O27" s="2"/>
      <c r="P27" s="478"/>
      <c r="Q27" s="478"/>
      <c r="R27" s="187"/>
      <c r="S27" s="476" t="s">
        <v>360</v>
      </c>
      <c r="T27" s="476"/>
      <c r="U27" s="476"/>
      <c r="V27" s="476"/>
      <c r="W27" s="476"/>
      <c r="X27" s="476"/>
      <c r="Y27" s="476"/>
      <c r="Z27" s="188"/>
      <c r="AA27" s="473" t="s">
        <v>253</v>
      </c>
      <c r="AB27" s="473"/>
      <c r="AC27" s="474"/>
      <c r="AD27" s="477"/>
      <c r="AE27" s="477"/>
      <c r="AF27" s="477"/>
      <c r="AG27" s="477"/>
      <c r="AH27" s="477"/>
      <c r="AI27" s="477"/>
      <c r="AJ27" s="477"/>
      <c r="AK27" s="477"/>
      <c r="AL27" s="477"/>
      <c r="AM27" s="477"/>
      <c r="AN27" s="477"/>
      <c r="AO27" s="467" t="s">
        <v>353</v>
      </c>
      <c r="AP27" s="468"/>
      <c r="AQ27" s="186"/>
      <c r="AR27" s="2"/>
      <c r="AW27" s="1" t="s">
        <v>274</v>
      </c>
      <c r="AX27" s="1" t="s">
        <v>275</v>
      </c>
      <c r="AY27" s="1" t="s">
        <v>276</v>
      </c>
      <c r="AZ27" s="1">
        <v>20</v>
      </c>
    </row>
    <row r="28" spans="2:52" ht="18" customHeight="1">
      <c r="B28" s="169"/>
      <c r="E28" s="490"/>
      <c r="F28" s="491"/>
      <c r="G28" s="492"/>
      <c r="H28" s="496"/>
      <c r="I28" s="496"/>
      <c r="J28" s="496"/>
      <c r="K28" s="169"/>
      <c r="O28" s="2"/>
      <c r="P28" s="478"/>
      <c r="Q28" s="478"/>
      <c r="R28" s="187"/>
      <c r="S28" s="476" t="s">
        <v>361</v>
      </c>
      <c r="T28" s="476"/>
      <c r="U28" s="476"/>
      <c r="V28" s="476"/>
      <c r="W28" s="476"/>
      <c r="X28" s="476"/>
      <c r="Y28" s="476"/>
      <c r="Z28" s="188"/>
      <c r="AA28" s="473" t="s">
        <v>253</v>
      </c>
      <c r="AB28" s="473"/>
      <c r="AC28" s="474"/>
      <c r="AD28" s="475"/>
      <c r="AE28" s="475"/>
      <c r="AF28" s="475"/>
      <c r="AG28" s="475"/>
      <c r="AH28" s="475"/>
      <c r="AI28" s="475"/>
      <c r="AJ28" s="475"/>
      <c r="AK28" s="475"/>
      <c r="AL28" s="475"/>
      <c r="AM28" s="475"/>
      <c r="AN28" s="475"/>
      <c r="AO28" s="467" t="s">
        <v>353</v>
      </c>
      <c r="AP28" s="468"/>
      <c r="AQ28" s="186"/>
      <c r="AR28" s="2"/>
      <c r="AY28" s="1" t="s">
        <v>277</v>
      </c>
      <c r="AZ28" s="1">
        <v>21</v>
      </c>
    </row>
    <row r="29" spans="2:52" ht="18" customHeight="1">
      <c r="B29" s="169"/>
      <c r="E29" s="490"/>
      <c r="F29" s="491"/>
      <c r="G29" s="492"/>
      <c r="H29" s="496"/>
      <c r="I29" s="496"/>
      <c r="J29" s="496"/>
      <c r="K29" s="169"/>
      <c r="O29" s="2"/>
      <c r="P29" s="478"/>
      <c r="Q29" s="478"/>
      <c r="R29" s="187"/>
      <c r="S29" s="476" t="s">
        <v>362</v>
      </c>
      <c r="T29" s="476"/>
      <c r="U29" s="476"/>
      <c r="V29" s="476"/>
      <c r="W29" s="476"/>
      <c r="X29" s="476"/>
      <c r="Y29" s="476"/>
      <c r="Z29" s="188"/>
      <c r="AA29" s="473" t="s">
        <v>253</v>
      </c>
      <c r="AB29" s="473"/>
      <c r="AC29" s="474"/>
      <c r="AD29" s="475"/>
      <c r="AE29" s="475"/>
      <c r="AF29" s="475"/>
      <c r="AG29" s="475"/>
      <c r="AH29" s="475"/>
      <c r="AI29" s="475"/>
      <c r="AJ29" s="475"/>
      <c r="AK29" s="475"/>
      <c r="AL29" s="475"/>
      <c r="AM29" s="475"/>
      <c r="AN29" s="475"/>
      <c r="AO29" s="467" t="s">
        <v>353</v>
      </c>
      <c r="AP29" s="468"/>
      <c r="AQ29" s="186"/>
      <c r="AR29" s="2"/>
      <c r="AY29" s="1" t="s">
        <v>278</v>
      </c>
      <c r="AZ29" s="1">
        <v>22</v>
      </c>
    </row>
    <row r="30" spans="2:52" ht="18" customHeight="1">
      <c r="B30" s="169"/>
      <c r="E30" s="490"/>
      <c r="F30" s="491"/>
      <c r="G30" s="492"/>
      <c r="H30" s="496"/>
      <c r="I30" s="496"/>
      <c r="J30" s="496"/>
      <c r="K30" s="169"/>
      <c r="O30" s="2"/>
      <c r="P30" s="478"/>
      <c r="Q30" s="478"/>
      <c r="R30" s="187"/>
      <c r="S30" s="476" t="s">
        <v>363</v>
      </c>
      <c r="T30" s="476"/>
      <c r="U30" s="476"/>
      <c r="V30" s="476"/>
      <c r="W30" s="476"/>
      <c r="X30" s="476"/>
      <c r="Y30" s="476"/>
      <c r="Z30" s="189"/>
      <c r="AA30" s="473" t="s">
        <v>253</v>
      </c>
      <c r="AB30" s="473"/>
      <c r="AC30" s="474"/>
      <c r="AD30" s="475"/>
      <c r="AE30" s="475"/>
      <c r="AF30" s="475"/>
      <c r="AG30" s="475"/>
      <c r="AH30" s="475"/>
      <c r="AI30" s="475"/>
      <c r="AJ30" s="475"/>
      <c r="AK30" s="475"/>
      <c r="AL30" s="475"/>
      <c r="AM30" s="475"/>
      <c r="AN30" s="475"/>
      <c r="AO30" s="467" t="s">
        <v>353</v>
      </c>
      <c r="AP30" s="468"/>
      <c r="AQ30" s="186"/>
      <c r="AR30" s="2"/>
      <c r="AY30" s="1" t="s">
        <v>279</v>
      </c>
      <c r="AZ30" s="1">
        <v>23</v>
      </c>
    </row>
    <row r="31" spans="2:52" ht="18" customHeight="1">
      <c r="B31" s="169"/>
      <c r="E31" s="493"/>
      <c r="F31" s="494"/>
      <c r="G31" s="495"/>
      <c r="H31" s="496"/>
      <c r="I31" s="496"/>
      <c r="J31" s="496"/>
      <c r="K31" s="190"/>
      <c r="L31" s="191"/>
      <c r="M31" s="191"/>
      <c r="N31" s="191"/>
      <c r="O31" s="192"/>
      <c r="P31" s="478"/>
      <c r="Q31" s="478"/>
      <c r="R31" s="187"/>
      <c r="S31" s="476" t="s">
        <v>364</v>
      </c>
      <c r="T31" s="476"/>
      <c r="U31" s="476"/>
      <c r="V31" s="476"/>
      <c r="W31" s="476"/>
      <c r="X31" s="476"/>
      <c r="Y31" s="476"/>
      <c r="Z31" s="188"/>
      <c r="AA31" s="473" t="s">
        <v>253</v>
      </c>
      <c r="AB31" s="473"/>
      <c r="AC31" s="474"/>
      <c r="AD31" s="475"/>
      <c r="AE31" s="475"/>
      <c r="AF31" s="475"/>
      <c r="AG31" s="475"/>
      <c r="AH31" s="475"/>
      <c r="AI31" s="475"/>
      <c r="AJ31" s="475"/>
      <c r="AK31" s="475"/>
      <c r="AL31" s="475"/>
      <c r="AM31" s="475"/>
      <c r="AN31" s="475"/>
      <c r="AO31" s="467" t="s">
        <v>353</v>
      </c>
      <c r="AP31" s="468"/>
      <c r="AQ31" s="186"/>
      <c r="AR31" s="2"/>
      <c r="AY31" s="1" t="s">
        <v>280</v>
      </c>
      <c r="AZ31" s="1">
        <v>24</v>
      </c>
    </row>
    <row r="32" spans="2:52" ht="164.25" customHeight="1" thickBot="1">
      <c r="B32" s="169"/>
      <c r="E32" s="193"/>
      <c r="F32" s="469" t="s">
        <v>365</v>
      </c>
      <c r="G32" s="469"/>
      <c r="H32" s="469"/>
      <c r="I32" s="469"/>
      <c r="J32" s="469"/>
      <c r="K32" s="469"/>
      <c r="L32" s="469"/>
      <c r="M32" s="469"/>
      <c r="N32" s="469"/>
      <c r="O32" s="469"/>
      <c r="P32" s="469"/>
      <c r="Q32" s="194"/>
      <c r="R32" s="470"/>
      <c r="S32" s="471"/>
      <c r="T32" s="471"/>
      <c r="U32" s="471"/>
      <c r="V32" s="471"/>
      <c r="W32" s="471"/>
      <c r="X32" s="471"/>
      <c r="Y32" s="471"/>
      <c r="Z32" s="471"/>
      <c r="AA32" s="471"/>
      <c r="AB32" s="471"/>
      <c r="AC32" s="471"/>
      <c r="AD32" s="471"/>
      <c r="AE32" s="471"/>
      <c r="AF32" s="471"/>
      <c r="AG32" s="471"/>
      <c r="AH32" s="471"/>
      <c r="AI32" s="471"/>
      <c r="AJ32" s="471"/>
      <c r="AK32" s="471"/>
      <c r="AL32" s="471"/>
      <c r="AM32" s="471"/>
      <c r="AN32" s="471"/>
      <c r="AO32" s="471"/>
      <c r="AP32" s="472"/>
      <c r="AQ32" s="195"/>
      <c r="AR32" s="2"/>
      <c r="AY32" s="1" t="s">
        <v>281</v>
      </c>
      <c r="AZ32" s="1">
        <v>25</v>
      </c>
    </row>
    <row r="33" spans="2:52" ht="12" customHeight="1">
      <c r="B33" s="169"/>
      <c r="AR33" s="2"/>
      <c r="AY33" s="1" t="s">
        <v>282</v>
      </c>
      <c r="AZ33" s="1">
        <v>26</v>
      </c>
    </row>
    <row r="34" spans="2:52" ht="18.75" customHeight="1" thickBot="1">
      <c r="B34" s="169"/>
      <c r="E34" s="1" t="s">
        <v>526</v>
      </c>
      <c r="AQ34" s="186"/>
      <c r="AR34" s="2"/>
      <c r="AY34" s="1" t="s">
        <v>550</v>
      </c>
      <c r="AZ34" s="1">
        <v>27</v>
      </c>
    </row>
    <row r="35" spans="2:52" ht="24" customHeight="1">
      <c r="B35" s="169"/>
      <c r="E35" s="196"/>
      <c r="F35" s="526" t="s">
        <v>283</v>
      </c>
      <c r="G35" s="526"/>
      <c r="H35" s="526"/>
      <c r="I35" s="526"/>
      <c r="J35" s="526"/>
      <c r="K35" s="526"/>
      <c r="L35" s="526"/>
      <c r="M35" s="526"/>
      <c r="N35" s="526"/>
      <c r="O35" s="526"/>
      <c r="P35" s="526"/>
      <c r="Q35" s="197"/>
      <c r="R35" s="198"/>
      <c r="S35" s="527" t="s">
        <v>541</v>
      </c>
      <c r="T35" s="527"/>
      <c r="U35" s="527"/>
      <c r="V35" s="527"/>
      <c r="W35" s="527"/>
      <c r="X35" s="527"/>
      <c r="Y35" s="527"/>
      <c r="Z35" s="528">
        <v>5000</v>
      </c>
      <c r="AA35" s="528"/>
      <c r="AB35" s="528"/>
      <c r="AC35" s="528"/>
      <c r="AD35" s="528"/>
      <c r="AE35" s="528"/>
      <c r="AF35" s="528"/>
      <c r="AG35" s="528"/>
      <c r="AH35" s="542" t="s">
        <v>353</v>
      </c>
      <c r="AI35" s="542"/>
      <c r="AJ35" s="542"/>
      <c r="AK35" s="542" t="s">
        <v>56</v>
      </c>
      <c r="AL35" s="542"/>
      <c r="AM35" s="543"/>
      <c r="AN35" s="529" t="str">
        <f>IF(AD20="","",IF(AD20&gt;=5000,"○",""))</f>
        <v/>
      </c>
      <c r="AO35" s="530"/>
      <c r="AP35" s="531"/>
      <c r="AQ35" s="186"/>
      <c r="AR35" s="2"/>
      <c r="AY35" s="1" t="s">
        <v>551</v>
      </c>
      <c r="AZ35" s="1">
        <v>28</v>
      </c>
    </row>
    <row r="36" spans="2:52" ht="24" customHeight="1" thickBot="1">
      <c r="B36" s="169"/>
      <c r="E36" s="193"/>
      <c r="F36" s="525" t="s">
        <v>284</v>
      </c>
      <c r="G36" s="525"/>
      <c r="H36" s="525"/>
      <c r="I36" s="525"/>
      <c r="J36" s="525"/>
      <c r="K36" s="525"/>
      <c r="L36" s="525"/>
      <c r="M36" s="525"/>
      <c r="N36" s="525"/>
      <c r="O36" s="525"/>
      <c r="P36" s="525"/>
      <c r="Q36" s="194"/>
      <c r="R36" s="199"/>
      <c r="S36" s="535" t="s">
        <v>546</v>
      </c>
      <c r="T36" s="535"/>
      <c r="U36" s="535"/>
      <c r="V36" s="535"/>
      <c r="W36" s="535"/>
      <c r="X36" s="535"/>
      <c r="Y36" s="535"/>
      <c r="Z36" s="536">
        <v>6000</v>
      </c>
      <c r="AA36" s="536"/>
      <c r="AB36" s="536"/>
      <c r="AC36" s="536"/>
      <c r="AD36" s="536"/>
      <c r="AE36" s="536"/>
      <c r="AF36" s="536"/>
      <c r="AG36" s="536"/>
      <c r="AH36" s="522" t="s">
        <v>199</v>
      </c>
      <c r="AI36" s="522"/>
      <c r="AJ36" s="522"/>
      <c r="AK36" s="522" t="s">
        <v>56</v>
      </c>
      <c r="AL36" s="522"/>
      <c r="AM36" s="523"/>
      <c r="AN36" s="532" t="str">
        <f>IF('その5（非公表）'!M42="","",IF('その5（非公表）'!M42&gt;=6000,"○",""))</f>
        <v/>
      </c>
      <c r="AO36" s="533"/>
      <c r="AP36" s="534"/>
      <c r="AQ36" s="186"/>
      <c r="AR36" s="2"/>
      <c r="AY36" s="1" t="s">
        <v>552</v>
      </c>
      <c r="AZ36" s="1">
        <v>29</v>
      </c>
    </row>
    <row r="37" spans="2:52" ht="24" customHeight="1">
      <c r="B37" s="169"/>
      <c r="F37" s="200"/>
      <c r="G37" s="200"/>
      <c r="H37" s="200"/>
      <c r="I37" s="200"/>
      <c r="J37" s="200"/>
      <c r="K37" s="200"/>
      <c r="L37" s="200"/>
      <c r="M37" s="200"/>
      <c r="N37" s="200"/>
      <c r="O37" s="200"/>
      <c r="P37" s="200"/>
      <c r="R37" s="201"/>
      <c r="S37" s="202"/>
      <c r="T37" s="203"/>
      <c r="U37" s="203"/>
      <c r="V37" s="203"/>
      <c r="W37" s="203"/>
      <c r="X37" s="203"/>
      <c r="Y37" s="203"/>
      <c r="Z37" s="204"/>
      <c r="AA37" s="204"/>
      <c r="AB37" s="204"/>
      <c r="AC37" s="204"/>
      <c r="AD37" s="204"/>
      <c r="AE37" s="204"/>
      <c r="AF37" s="204"/>
      <c r="AG37" s="204"/>
      <c r="AH37" s="204"/>
      <c r="AI37" s="204"/>
      <c r="AJ37" s="204"/>
      <c r="AK37" s="204"/>
      <c r="AL37" s="293"/>
      <c r="AM37" s="204"/>
      <c r="AN37" s="294"/>
      <c r="AO37" s="186"/>
      <c r="AP37" s="186"/>
      <c r="AQ37" s="186"/>
      <c r="AR37" s="2"/>
      <c r="AY37" s="1" t="s">
        <v>285</v>
      </c>
      <c r="AZ37" s="1">
        <v>30</v>
      </c>
    </row>
    <row r="38" spans="2:52" ht="3" customHeight="1">
      <c r="B38" s="190"/>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2"/>
      <c r="AY38" s="1" t="s">
        <v>286</v>
      </c>
      <c r="AZ38" s="1">
        <v>31</v>
      </c>
    </row>
    <row r="39" spans="2:52" ht="12" customHeight="1">
      <c r="AR39" s="205" t="s">
        <v>565</v>
      </c>
      <c r="AY39" s="1" t="s">
        <v>287</v>
      </c>
      <c r="AZ39" s="1">
        <v>32</v>
      </c>
    </row>
    <row r="40" spans="2:52">
      <c r="AY40" s="1" t="s">
        <v>288</v>
      </c>
      <c r="AZ40" s="1">
        <v>33</v>
      </c>
    </row>
    <row r="41" spans="2:52">
      <c r="AY41" s="1" t="s">
        <v>289</v>
      </c>
      <c r="AZ41" s="1">
        <v>34</v>
      </c>
    </row>
    <row r="42" spans="2:52">
      <c r="AY42" s="1" t="s">
        <v>290</v>
      </c>
      <c r="AZ42" s="1">
        <v>35</v>
      </c>
    </row>
    <row r="43" spans="2:52">
      <c r="AY43" s="1" t="s">
        <v>291</v>
      </c>
      <c r="AZ43" s="1">
        <v>36</v>
      </c>
    </row>
    <row r="44" spans="2:52">
      <c r="AY44" s="1" t="s">
        <v>292</v>
      </c>
      <c r="AZ44" s="1">
        <v>37</v>
      </c>
    </row>
    <row r="45" spans="2:52">
      <c r="AY45" s="1" t="s">
        <v>293</v>
      </c>
      <c r="AZ45" s="1">
        <v>38</v>
      </c>
    </row>
    <row r="46" spans="2:52">
      <c r="AY46" s="1" t="s">
        <v>294</v>
      </c>
      <c r="AZ46" s="1">
        <v>39</v>
      </c>
    </row>
    <row r="47" spans="2:52">
      <c r="AY47" s="1" t="s">
        <v>295</v>
      </c>
      <c r="AZ47" s="1">
        <v>40</v>
      </c>
    </row>
    <row r="48" spans="2:52">
      <c r="AY48" s="1" t="s">
        <v>296</v>
      </c>
      <c r="AZ48" s="1">
        <v>41</v>
      </c>
    </row>
    <row r="49" spans="51:52" ht="9" customHeight="1">
      <c r="AY49" s="1" t="s">
        <v>297</v>
      </c>
      <c r="AZ49" s="1">
        <v>42</v>
      </c>
    </row>
    <row r="50" spans="51:52" ht="9" customHeight="1">
      <c r="AY50" s="1" t="s">
        <v>298</v>
      </c>
      <c r="AZ50" s="1">
        <v>43</v>
      </c>
    </row>
    <row r="51" spans="51:52">
      <c r="AY51" s="1" t="s">
        <v>299</v>
      </c>
      <c r="AZ51" s="1">
        <v>44</v>
      </c>
    </row>
    <row r="52" spans="51:52">
      <c r="AY52" s="1" t="s">
        <v>300</v>
      </c>
      <c r="AZ52" s="1">
        <v>45</v>
      </c>
    </row>
    <row r="53" spans="51:52">
      <c r="AY53" s="1" t="s">
        <v>301</v>
      </c>
      <c r="AZ53" s="1">
        <v>46</v>
      </c>
    </row>
    <row r="54" spans="51:52">
      <c r="AY54" s="1" t="s">
        <v>302</v>
      </c>
      <c r="AZ54" s="1">
        <v>47</v>
      </c>
    </row>
    <row r="55" spans="51:52">
      <c r="AY55" s="1" t="s">
        <v>303</v>
      </c>
      <c r="AZ55" s="1">
        <v>48</v>
      </c>
    </row>
    <row r="56" spans="51:52">
      <c r="AY56" s="1" t="s">
        <v>304</v>
      </c>
      <c r="AZ56" s="1">
        <v>49</v>
      </c>
    </row>
    <row r="57" spans="51:52">
      <c r="AY57" s="1" t="s">
        <v>61</v>
      </c>
      <c r="AZ57" s="1">
        <v>50</v>
      </c>
    </row>
    <row r="58" spans="51:52">
      <c r="AY58" s="1" t="s">
        <v>305</v>
      </c>
      <c r="AZ58" s="1">
        <v>51</v>
      </c>
    </row>
    <row r="59" spans="51:52">
      <c r="AY59" s="1" t="s">
        <v>306</v>
      </c>
      <c r="AZ59" s="1">
        <v>52</v>
      </c>
    </row>
    <row r="60" spans="51:52">
      <c r="AY60" s="1" t="s">
        <v>307</v>
      </c>
      <c r="AZ60" s="1">
        <v>53</v>
      </c>
    </row>
    <row r="61" spans="51:52">
      <c r="AY61" s="1" t="s">
        <v>308</v>
      </c>
      <c r="AZ61" s="1">
        <v>54</v>
      </c>
    </row>
    <row r="62" spans="51:52">
      <c r="AY62" s="1" t="s">
        <v>309</v>
      </c>
      <c r="AZ62" s="1">
        <v>55</v>
      </c>
    </row>
    <row r="63" spans="51:52">
      <c r="AY63" s="1" t="s">
        <v>310</v>
      </c>
      <c r="AZ63" s="1">
        <v>56</v>
      </c>
    </row>
    <row r="64" spans="51:52">
      <c r="AY64" s="1" t="s">
        <v>311</v>
      </c>
      <c r="AZ64" s="1">
        <v>57</v>
      </c>
    </row>
    <row r="65" spans="51:52">
      <c r="AY65" s="1" t="s">
        <v>312</v>
      </c>
      <c r="AZ65" s="1">
        <v>58</v>
      </c>
    </row>
    <row r="66" spans="51:52">
      <c r="AY66" s="1" t="s">
        <v>313</v>
      </c>
      <c r="AZ66" s="1">
        <v>59</v>
      </c>
    </row>
    <row r="67" spans="51:52">
      <c r="AY67" s="1" t="s">
        <v>314</v>
      </c>
      <c r="AZ67" s="1">
        <v>60</v>
      </c>
    </row>
    <row r="68" spans="51:52">
      <c r="AY68" s="1" t="s">
        <v>315</v>
      </c>
      <c r="AZ68" s="1">
        <v>61</v>
      </c>
    </row>
    <row r="69" spans="51:52">
      <c r="AY69" s="1" t="s">
        <v>316</v>
      </c>
      <c r="AZ69" s="1">
        <v>62</v>
      </c>
    </row>
    <row r="70" spans="51:52">
      <c r="AY70" s="1" t="s">
        <v>317</v>
      </c>
      <c r="AZ70" s="1">
        <v>63</v>
      </c>
    </row>
    <row r="71" spans="51:52">
      <c r="AY71" s="1" t="s">
        <v>318</v>
      </c>
      <c r="AZ71" s="1">
        <v>64</v>
      </c>
    </row>
    <row r="72" spans="51:52">
      <c r="AY72" s="1" t="s">
        <v>319</v>
      </c>
      <c r="AZ72" s="1">
        <v>65</v>
      </c>
    </row>
    <row r="73" spans="51:52">
      <c r="AY73" s="1" t="s">
        <v>320</v>
      </c>
      <c r="AZ73" s="1">
        <v>66</v>
      </c>
    </row>
    <row r="74" spans="51:52">
      <c r="AY74" s="1" t="s">
        <v>321</v>
      </c>
      <c r="AZ74" s="1">
        <v>67</v>
      </c>
    </row>
    <row r="75" spans="51:52">
      <c r="AY75" s="1" t="s">
        <v>322</v>
      </c>
      <c r="AZ75" s="1">
        <v>68</v>
      </c>
    </row>
    <row r="76" spans="51:52">
      <c r="AY76" s="1" t="s">
        <v>323</v>
      </c>
      <c r="AZ76" s="1">
        <v>69</v>
      </c>
    </row>
    <row r="77" spans="51:52">
      <c r="AY77" s="1" t="s">
        <v>324</v>
      </c>
      <c r="AZ77" s="1">
        <v>70</v>
      </c>
    </row>
    <row r="78" spans="51:52">
      <c r="AY78" s="1" t="s">
        <v>325</v>
      </c>
      <c r="AZ78" s="1">
        <v>71</v>
      </c>
    </row>
    <row r="79" spans="51:52">
      <c r="AY79" s="1" t="s">
        <v>326</v>
      </c>
      <c r="AZ79" s="1">
        <v>72</v>
      </c>
    </row>
    <row r="80" spans="51:52">
      <c r="AY80" s="1" t="s">
        <v>62</v>
      </c>
      <c r="AZ80" s="1">
        <v>73</v>
      </c>
    </row>
    <row r="81" spans="51:52">
      <c r="AY81" s="1" t="s">
        <v>63</v>
      </c>
      <c r="AZ81" s="1">
        <v>74</v>
      </c>
    </row>
    <row r="82" spans="51:52">
      <c r="AY82" s="1" t="s">
        <v>64</v>
      </c>
      <c r="AZ82" s="1">
        <v>75</v>
      </c>
    </row>
    <row r="83" spans="51:52">
      <c r="AY83" s="1" t="s">
        <v>327</v>
      </c>
      <c r="AZ83" s="1">
        <v>76</v>
      </c>
    </row>
    <row r="84" spans="51:52">
      <c r="AY84" s="1" t="s">
        <v>328</v>
      </c>
      <c r="AZ84" s="1">
        <v>77</v>
      </c>
    </row>
    <row r="85" spans="51:52">
      <c r="AY85" s="1" t="s">
        <v>329</v>
      </c>
      <c r="AZ85" s="1">
        <v>78</v>
      </c>
    </row>
    <row r="86" spans="51:52">
      <c r="AY86" s="1" t="s">
        <v>330</v>
      </c>
      <c r="AZ86" s="1">
        <v>79</v>
      </c>
    </row>
    <row r="87" spans="51:52">
      <c r="AY87" s="1" t="s">
        <v>331</v>
      </c>
      <c r="AZ87" s="1">
        <v>80</v>
      </c>
    </row>
    <row r="88" spans="51:52">
      <c r="AY88" s="1" t="s">
        <v>332</v>
      </c>
      <c r="AZ88" s="1">
        <v>81</v>
      </c>
    </row>
    <row r="89" spans="51:52">
      <c r="AY89" s="1" t="s">
        <v>333</v>
      </c>
      <c r="AZ89" s="1">
        <v>82</v>
      </c>
    </row>
    <row r="90" spans="51:52">
      <c r="AY90" s="1" t="s">
        <v>334</v>
      </c>
      <c r="AZ90" s="1">
        <v>83</v>
      </c>
    </row>
    <row r="91" spans="51:52">
      <c r="AY91" s="1" t="s">
        <v>335</v>
      </c>
      <c r="AZ91" s="1">
        <v>84</v>
      </c>
    </row>
    <row r="92" spans="51:52">
      <c r="AY92" s="1" t="s">
        <v>336</v>
      </c>
      <c r="AZ92" s="1">
        <v>85</v>
      </c>
    </row>
    <row r="93" spans="51:52">
      <c r="AY93" s="1" t="s">
        <v>337</v>
      </c>
      <c r="AZ93" s="1">
        <v>86</v>
      </c>
    </row>
    <row r="94" spans="51:52">
      <c r="AY94" s="1" t="s">
        <v>338</v>
      </c>
      <c r="AZ94" s="1">
        <v>87</v>
      </c>
    </row>
    <row r="95" spans="51:52">
      <c r="AY95" s="1" t="s">
        <v>339</v>
      </c>
      <c r="AZ95" s="1">
        <v>88</v>
      </c>
    </row>
    <row r="96" spans="51:52">
      <c r="AY96" s="1" t="s">
        <v>340</v>
      </c>
      <c r="AZ96" s="1">
        <v>89</v>
      </c>
    </row>
    <row r="97" spans="51:52">
      <c r="AY97" s="1" t="s">
        <v>341</v>
      </c>
      <c r="AZ97" s="1">
        <v>90</v>
      </c>
    </row>
    <row r="98" spans="51:52">
      <c r="AY98" s="1" t="s">
        <v>342</v>
      </c>
      <c r="AZ98" s="1">
        <v>91</v>
      </c>
    </row>
    <row r="99" spans="51:52">
      <c r="AY99" s="1" t="s">
        <v>343</v>
      </c>
      <c r="AZ99" s="1">
        <v>92</v>
      </c>
    </row>
    <row r="100" spans="51:52">
      <c r="AY100" s="1" t="s">
        <v>344</v>
      </c>
      <c r="AZ100" s="1">
        <v>93</v>
      </c>
    </row>
    <row r="101" spans="51:52">
      <c r="AY101" s="1" t="s">
        <v>345</v>
      </c>
      <c r="AZ101" s="1">
        <v>94</v>
      </c>
    </row>
    <row r="102" spans="51:52">
      <c r="AY102" s="1" t="s">
        <v>346</v>
      </c>
      <c r="AZ102" s="1">
        <v>95</v>
      </c>
    </row>
    <row r="103" spans="51:52">
      <c r="AY103" s="1" t="s">
        <v>65</v>
      </c>
      <c r="AZ103" s="1">
        <v>96</v>
      </c>
    </row>
    <row r="104" spans="51:52">
      <c r="AY104" s="1" t="s">
        <v>347</v>
      </c>
      <c r="AZ104" s="1">
        <v>97</v>
      </c>
    </row>
    <row r="105" spans="51:52">
      <c r="AY105" s="1" t="s">
        <v>348</v>
      </c>
      <c r="AZ105" s="1">
        <v>98</v>
      </c>
    </row>
    <row r="106" spans="51:52">
      <c r="AY106" s="1" t="s">
        <v>349</v>
      </c>
      <c r="AZ106" s="1">
        <v>99</v>
      </c>
    </row>
  </sheetData>
  <sheetProtection algorithmName="SHA-512" hashValue="Jj60uaQdGIgF93eaI8HvSd7J0HEvOjZ+X384/ZrV+k5QuJH1co89IGH0oSZPnFa0T9c6ME/G7eb8NVuSP78qIA==" saltValue="pfLLn2ep9wBAjRN6YUx53w==" spinCount="100000" sheet="1" selectLockedCells="1"/>
  <mergeCells count="87">
    <mergeCell ref="AK35:AM35"/>
    <mergeCell ref="AH35:AJ35"/>
    <mergeCell ref="R18:AP18"/>
    <mergeCell ref="AO24:AP24"/>
    <mergeCell ref="H19:J31"/>
    <mergeCell ref="AD20:AN20"/>
    <mergeCell ref="S25:Y25"/>
    <mergeCell ref="AA25:AC25"/>
    <mergeCell ref="AD25:AN25"/>
    <mergeCell ref="S26:Y26"/>
    <mergeCell ref="AA26:AC26"/>
    <mergeCell ref="AD26:AN26"/>
    <mergeCell ref="S22:Y22"/>
    <mergeCell ref="AD23:AN23"/>
    <mergeCell ref="AA22:AC22"/>
    <mergeCell ref="AD21:AN21"/>
    <mergeCell ref="AH36:AJ36"/>
    <mergeCell ref="AK36:AM36"/>
    <mergeCell ref="AO20:AP20"/>
    <mergeCell ref="L19:P19"/>
    <mergeCell ref="AA23:AC23"/>
    <mergeCell ref="F36:P36"/>
    <mergeCell ref="F35:P35"/>
    <mergeCell ref="S35:Y35"/>
    <mergeCell ref="Z35:AG35"/>
    <mergeCell ref="AN35:AP35"/>
    <mergeCell ref="AN36:AP36"/>
    <mergeCell ref="S36:Y36"/>
    <mergeCell ref="Z36:AG36"/>
    <mergeCell ref="R19:AP19"/>
    <mergeCell ref="L20:Y20"/>
    <mergeCell ref="AA20:AC20"/>
    <mergeCell ref="W17:AF17"/>
    <mergeCell ref="R16:AP16"/>
    <mergeCell ref="H4:J4"/>
    <mergeCell ref="E5:AP5"/>
    <mergeCell ref="E9:AP9"/>
    <mergeCell ref="AI11:AL11"/>
    <mergeCell ref="AM11:AP11"/>
    <mergeCell ref="AA28:AC28"/>
    <mergeCell ref="AD28:AN28"/>
    <mergeCell ref="F12:P12"/>
    <mergeCell ref="R12:AP12"/>
    <mergeCell ref="R17:V17"/>
    <mergeCell ref="L18:P18"/>
    <mergeCell ref="E17:G31"/>
    <mergeCell ref="H17:J18"/>
    <mergeCell ref="L17:P17"/>
    <mergeCell ref="S23:Y23"/>
    <mergeCell ref="F13:P13"/>
    <mergeCell ref="R13:AP13"/>
    <mergeCell ref="AG17:AP17"/>
    <mergeCell ref="AN15:AP15"/>
    <mergeCell ref="F16:P16"/>
    <mergeCell ref="AI15:AL15"/>
    <mergeCell ref="AD27:AN27"/>
    <mergeCell ref="AO27:AP27"/>
    <mergeCell ref="AD22:AN22"/>
    <mergeCell ref="AO22:AP22"/>
    <mergeCell ref="P21:Q31"/>
    <mergeCell ref="S21:Y21"/>
    <mergeCell ref="AA21:AC21"/>
    <mergeCell ref="AO21:AP21"/>
    <mergeCell ref="S24:Y24"/>
    <mergeCell ref="AA24:AC24"/>
    <mergeCell ref="AD24:AN24"/>
    <mergeCell ref="S31:Y31"/>
    <mergeCell ref="S30:Y30"/>
    <mergeCell ref="S29:Y29"/>
    <mergeCell ref="AO23:AP23"/>
    <mergeCell ref="S28:Y28"/>
    <mergeCell ref="AO25:AP25"/>
    <mergeCell ref="F32:P32"/>
    <mergeCell ref="R32:AP32"/>
    <mergeCell ref="AO29:AP29"/>
    <mergeCell ref="AA31:AC31"/>
    <mergeCell ref="AD31:AN31"/>
    <mergeCell ref="AO31:AP31"/>
    <mergeCell ref="AA30:AC30"/>
    <mergeCell ref="AD30:AN30"/>
    <mergeCell ref="AO30:AP30"/>
    <mergeCell ref="AD29:AN29"/>
    <mergeCell ref="AA29:AC29"/>
    <mergeCell ref="AO28:AP28"/>
    <mergeCell ref="AO26:AP26"/>
    <mergeCell ref="S27:Y27"/>
    <mergeCell ref="AA27:AC27"/>
  </mergeCells>
  <phoneticPr fontId="2"/>
  <conditionalFormatting sqref="H4:J4">
    <cfRule type="cellIs" dxfId="31" priority="1" operator="lessThan">
      <formula>1</formula>
    </cfRule>
  </conditionalFormatting>
  <dataValidations count="8">
    <dataValidation type="list" allowBlank="1" showInputMessage="1" showErrorMessage="1" sqref="AG17:AP17">
      <formula1>INDIRECT($W17)</formula1>
    </dataValidation>
    <dataValidation type="list" allowBlank="1" showInputMessage="1" showErrorMessage="1" sqref="W17:AF17">
      <formula1>$AW$8:$AW$27</formula1>
    </dataValidation>
    <dataValidation imeMode="off" allowBlank="1" showInputMessage="1" showErrorMessage="1" sqref="AN15:AQ15 Z37:AM37 AD21:AN31 AJ36:AK36 AH36 AM11:AQ11"/>
    <dataValidation imeMode="on" allowBlank="1" showInputMessage="1" showErrorMessage="1" sqref="E9:AP9 R32:AP32 R16:AP16 R12:AP13"/>
    <dataValidation type="list" imeMode="off" operator="greaterThanOrEqual" allowBlank="1" showInputMessage="1" showErrorMessage="1" sqref="H4:J4">
      <formula1>"2021,2022,2023,2024,2025"</formula1>
    </dataValidation>
    <dataValidation imeMode="off" operator="equal" allowBlank="1" showInputMessage="1" showErrorMessage="1" sqref="Z36:AG36"/>
    <dataValidation imeMode="off" operator="greaterThanOrEqual" allowBlank="1" showInputMessage="1" showErrorMessage="1" sqref="AH35"/>
    <dataValidation type="whole" imeMode="off" operator="equal" allowBlank="1" showInputMessage="1" showErrorMessage="1" sqref="Z35">
      <formula1>5000</formula1>
    </dataValidation>
  </dataValidations>
  <printOptions horizontalCentered="1"/>
  <pageMargins left="0.55118110236220474" right="0.55118110236220474" top="0.98425196850393704" bottom="0.98425196850393704" header="0.51181102362204722" footer="0.51181102362204722"/>
  <pageSetup paperSize="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R22"/>
  <sheetViews>
    <sheetView showGridLines="0" view="pageBreakPreview" zoomScaleNormal="100" workbookViewId="0">
      <selection activeCell="M5" sqref="M5:Q5"/>
    </sheetView>
  </sheetViews>
  <sheetFormatPr defaultColWidth="9" defaultRowHeight="12"/>
  <cols>
    <col min="1" max="1" width="0.44140625" style="1" customWidth="1"/>
    <col min="2" max="42" width="2.33203125" style="1" customWidth="1"/>
    <col min="43" max="43" width="0.44140625" style="1" customWidth="1"/>
    <col min="44" max="44" width="5.109375" style="1" customWidth="1"/>
    <col min="45" max="16384" width="9" style="1"/>
  </cols>
  <sheetData>
    <row r="1" spans="1:44">
      <c r="A1" s="1" t="s">
        <v>371</v>
      </c>
    </row>
    <row r="2" spans="1:44" ht="3" customHeight="1">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8"/>
    </row>
    <row r="3" spans="1:44">
      <c r="A3" s="169"/>
      <c r="AQ3" s="2"/>
    </row>
    <row r="4" spans="1:44" s="207" customFormat="1" ht="18.75" customHeight="1" thickBot="1">
      <c r="A4" s="206"/>
      <c r="C4" s="1" t="s">
        <v>527</v>
      </c>
      <c r="AQ4" s="208"/>
      <c r="AR4" s="209"/>
    </row>
    <row r="5" spans="1:44" ht="25.5" customHeight="1" thickBot="1">
      <c r="A5" s="169"/>
      <c r="C5" s="210"/>
      <c r="D5" s="573" t="s">
        <v>372</v>
      </c>
      <c r="E5" s="573"/>
      <c r="F5" s="573"/>
      <c r="G5" s="573"/>
      <c r="H5" s="573"/>
      <c r="I5" s="573"/>
      <c r="J5" s="573"/>
      <c r="K5" s="573"/>
      <c r="L5" s="211"/>
      <c r="M5" s="574"/>
      <c r="N5" s="575"/>
      <c r="O5" s="575"/>
      <c r="P5" s="575"/>
      <c r="Q5" s="575"/>
      <c r="R5" s="576" t="s">
        <v>369</v>
      </c>
      <c r="S5" s="576"/>
      <c r="T5" s="575"/>
      <c r="U5" s="575"/>
      <c r="V5" s="576" t="s">
        <v>370</v>
      </c>
      <c r="W5" s="577"/>
      <c r="X5" s="572"/>
      <c r="Y5" s="572"/>
      <c r="Z5" s="209"/>
      <c r="AA5" s="209"/>
      <c r="AQ5" s="2"/>
    </row>
    <row r="6" spans="1:44" ht="15" customHeight="1">
      <c r="A6" s="169"/>
      <c r="C6" s="212"/>
      <c r="D6" s="212"/>
      <c r="E6" s="212"/>
      <c r="F6" s="185"/>
      <c r="G6" s="185"/>
      <c r="H6" s="185"/>
      <c r="I6" s="185"/>
      <c r="J6" s="185"/>
      <c r="K6" s="185"/>
      <c r="L6" s="185"/>
      <c r="M6" s="185"/>
      <c r="N6" s="185"/>
      <c r="O6" s="185"/>
      <c r="P6" s="185"/>
      <c r="Q6" s="185"/>
      <c r="R6" s="185"/>
      <c r="S6" s="185"/>
      <c r="AQ6" s="2"/>
    </row>
    <row r="7" spans="1:44" ht="18.75" customHeight="1" thickBot="1">
      <c r="A7" s="169"/>
      <c r="C7" s="1" t="s">
        <v>528</v>
      </c>
      <c r="AQ7" s="2"/>
    </row>
    <row r="8" spans="1:44" ht="19.5" customHeight="1">
      <c r="A8" s="169"/>
      <c r="C8" s="333"/>
      <c r="D8" s="547" t="s">
        <v>373</v>
      </c>
      <c r="E8" s="547"/>
      <c r="F8" s="547"/>
      <c r="G8" s="547"/>
      <c r="H8" s="547"/>
      <c r="I8" s="547"/>
      <c r="J8" s="547"/>
      <c r="K8" s="547"/>
      <c r="L8" s="334"/>
      <c r="M8" s="548"/>
      <c r="N8" s="549"/>
      <c r="O8" s="549"/>
      <c r="P8" s="549"/>
      <c r="Q8" s="549"/>
      <c r="R8" s="549"/>
      <c r="S8" s="549"/>
      <c r="T8" s="549"/>
      <c r="U8" s="549"/>
      <c r="V8" s="549"/>
      <c r="W8" s="549"/>
      <c r="X8" s="549"/>
      <c r="Y8" s="549"/>
      <c r="Z8" s="549"/>
      <c r="AA8" s="549"/>
      <c r="AB8" s="549"/>
      <c r="AC8" s="549"/>
      <c r="AD8" s="549"/>
      <c r="AE8" s="549"/>
      <c r="AF8" s="549"/>
      <c r="AG8" s="549"/>
      <c r="AH8" s="549"/>
      <c r="AI8" s="549"/>
      <c r="AJ8" s="549"/>
      <c r="AK8" s="549"/>
      <c r="AL8" s="549"/>
      <c r="AM8" s="549"/>
      <c r="AN8" s="549"/>
      <c r="AO8" s="550"/>
      <c r="AP8" s="178"/>
      <c r="AQ8" s="2"/>
    </row>
    <row r="9" spans="1:44" ht="19.5" customHeight="1" thickBot="1">
      <c r="A9" s="169"/>
      <c r="C9" s="335"/>
      <c r="D9" s="558" t="s">
        <v>444</v>
      </c>
      <c r="E9" s="558"/>
      <c r="F9" s="558"/>
      <c r="G9" s="558"/>
      <c r="H9" s="558"/>
      <c r="I9" s="558"/>
      <c r="J9" s="558"/>
      <c r="K9" s="558"/>
      <c r="L9" s="216"/>
      <c r="M9" s="551"/>
      <c r="N9" s="552"/>
      <c r="O9" s="552"/>
      <c r="P9" s="552"/>
      <c r="Q9" s="552"/>
      <c r="R9" s="552"/>
      <c r="S9" s="552"/>
      <c r="T9" s="552"/>
      <c r="U9" s="552"/>
      <c r="V9" s="552"/>
      <c r="W9" s="552"/>
      <c r="X9" s="552"/>
      <c r="Y9" s="552"/>
      <c r="Z9" s="552"/>
      <c r="AA9" s="552"/>
      <c r="AB9" s="552"/>
      <c r="AC9" s="552"/>
      <c r="AD9" s="552"/>
      <c r="AE9" s="552"/>
      <c r="AF9" s="552"/>
      <c r="AG9" s="552"/>
      <c r="AH9" s="552"/>
      <c r="AI9" s="552"/>
      <c r="AJ9" s="552"/>
      <c r="AK9" s="552"/>
      <c r="AL9" s="552"/>
      <c r="AM9" s="552"/>
      <c r="AN9" s="552"/>
      <c r="AO9" s="553"/>
      <c r="AP9" s="178"/>
      <c r="AQ9" s="2"/>
    </row>
    <row r="10" spans="1:44" ht="19.5" hidden="1" customHeight="1">
      <c r="A10" s="169"/>
      <c r="C10" s="327"/>
      <c r="D10" s="328"/>
      <c r="E10" s="329"/>
      <c r="F10" s="213"/>
      <c r="G10" s="554" t="s">
        <v>374</v>
      </c>
      <c r="H10" s="554"/>
      <c r="I10" s="554"/>
      <c r="J10" s="554"/>
      <c r="K10" s="554"/>
      <c r="L10" s="214"/>
      <c r="M10" s="555"/>
      <c r="N10" s="556"/>
      <c r="O10" s="556"/>
      <c r="P10" s="556"/>
      <c r="Q10" s="556"/>
      <c r="R10" s="556"/>
      <c r="S10" s="556"/>
      <c r="T10" s="556"/>
      <c r="U10" s="556"/>
      <c r="V10" s="556"/>
      <c r="W10" s="556"/>
      <c r="X10" s="556"/>
      <c r="Y10" s="556"/>
      <c r="Z10" s="556"/>
      <c r="AA10" s="556"/>
      <c r="AB10" s="556"/>
      <c r="AC10" s="556"/>
      <c r="AD10" s="556"/>
      <c r="AE10" s="556"/>
      <c r="AF10" s="556"/>
      <c r="AG10" s="556"/>
      <c r="AH10" s="556"/>
      <c r="AI10" s="556"/>
      <c r="AJ10" s="556"/>
      <c r="AK10" s="556"/>
      <c r="AL10" s="556"/>
      <c r="AM10" s="556"/>
      <c r="AN10" s="556"/>
      <c r="AO10" s="557"/>
      <c r="AP10" s="178"/>
      <c r="AQ10" s="2"/>
    </row>
    <row r="11" spans="1:44" ht="19.5" hidden="1" customHeight="1" thickBot="1">
      <c r="A11" s="169"/>
      <c r="C11" s="330"/>
      <c r="D11" s="331"/>
      <c r="E11" s="332"/>
      <c r="F11" s="215"/>
      <c r="G11" s="558" t="s">
        <v>375</v>
      </c>
      <c r="H11" s="558"/>
      <c r="I11" s="558"/>
      <c r="J11" s="558"/>
      <c r="K11" s="558"/>
      <c r="L11" s="216"/>
      <c r="M11" s="571"/>
      <c r="N11" s="552"/>
      <c r="O11" s="552"/>
      <c r="P11" s="552"/>
      <c r="Q11" s="552"/>
      <c r="R11" s="552"/>
      <c r="S11" s="552"/>
      <c r="T11" s="552"/>
      <c r="U11" s="552"/>
      <c r="V11" s="552"/>
      <c r="W11" s="552"/>
      <c r="X11" s="552"/>
      <c r="Y11" s="552"/>
      <c r="Z11" s="552"/>
      <c r="AA11" s="552"/>
      <c r="AB11" s="552"/>
      <c r="AC11" s="552"/>
      <c r="AD11" s="552"/>
      <c r="AE11" s="552"/>
      <c r="AF11" s="552"/>
      <c r="AG11" s="552"/>
      <c r="AH11" s="552"/>
      <c r="AI11" s="552"/>
      <c r="AJ11" s="552"/>
      <c r="AK11" s="552"/>
      <c r="AL11" s="552"/>
      <c r="AM11" s="552"/>
      <c r="AN11" s="552"/>
      <c r="AO11" s="553"/>
      <c r="AP11" s="178"/>
      <c r="AQ11" s="2"/>
    </row>
    <row r="12" spans="1:44" ht="28.5" customHeight="1" thickBot="1">
      <c r="A12" s="169"/>
      <c r="C12" s="207" t="s">
        <v>376</v>
      </c>
      <c r="AQ12" s="2"/>
    </row>
    <row r="13" spans="1:44" ht="86.1" customHeight="1">
      <c r="A13" s="169"/>
      <c r="C13" s="562"/>
      <c r="D13" s="563"/>
      <c r="E13" s="563"/>
      <c r="F13" s="563"/>
      <c r="G13" s="563"/>
      <c r="H13" s="563"/>
      <c r="I13" s="563"/>
      <c r="J13" s="563"/>
      <c r="K13" s="563"/>
      <c r="L13" s="563"/>
      <c r="M13" s="563"/>
      <c r="N13" s="563"/>
      <c r="O13" s="563"/>
      <c r="P13" s="563"/>
      <c r="Q13" s="563"/>
      <c r="R13" s="563"/>
      <c r="S13" s="563"/>
      <c r="T13" s="563"/>
      <c r="U13" s="563"/>
      <c r="V13" s="563"/>
      <c r="W13" s="563"/>
      <c r="X13" s="563"/>
      <c r="Y13" s="563"/>
      <c r="Z13" s="563"/>
      <c r="AA13" s="563"/>
      <c r="AB13" s="563"/>
      <c r="AC13" s="563"/>
      <c r="AD13" s="563"/>
      <c r="AE13" s="563"/>
      <c r="AF13" s="563"/>
      <c r="AG13" s="563"/>
      <c r="AH13" s="563"/>
      <c r="AI13" s="563"/>
      <c r="AJ13" s="563"/>
      <c r="AK13" s="563"/>
      <c r="AL13" s="563"/>
      <c r="AM13" s="563"/>
      <c r="AN13" s="563"/>
      <c r="AO13" s="564"/>
      <c r="AP13" s="217"/>
      <c r="AQ13" s="2"/>
    </row>
    <row r="14" spans="1:44" ht="86.1" customHeight="1">
      <c r="A14" s="169"/>
      <c r="C14" s="565"/>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7"/>
      <c r="AP14" s="217"/>
      <c r="AQ14" s="2"/>
    </row>
    <row r="15" spans="1:44" ht="86.1" customHeight="1">
      <c r="A15" s="169"/>
      <c r="C15" s="565"/>
      <c r="D15" s="566"/>
      <c r="E15" s="566"/>
      <c r="F15" s="566"/>
      <c r="G15" s="566"/>
      <c r="H15" s="566"/>
      <c r="I15" s="566"/>
      <c r="J15" s="566"/>
      <c r="K15" s="566"/>
      <c r="L15" s="566"/>
      <c r="M15" s="566"/>
      <c r="N15" s="566"/>
      <c r="O15" s="566"/>
      <c r="P15" s="566"/>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7"/>
      <c r="AP15" s="217"/>
      <c r="AQ15" s="2"/>
    </row>
    <row r="16" spans="1:44" ht="86.1" customHeight="1">
      <c r="A16" s="169"/>
      <c r="C16" s="565"/>
      <c r="D16" s="566"/>
      <c r="E16" s="566"/>
      <c r="F16" s="566"/>
      <c r="G16" s="566"/>
      <c r="H16" s="566"/>
      <c r="I16" s="566"/>
      <c r="J16" s="566"/>
      <c r="K16" s="566"/>
      <c r="L16" s="566"/>
      <c r="M16" s="566"/>
      <c r="N16" s="566"/>
      <c r="O16" s="566"/>
      <c r="P16" s="566"/>
      <c r="Q16" s="566"/>
      <c r="R16" s="566"/>
      <c r="S16" s="566"/>
      <c r="T16" s="566"/>
      <c r="U16" s="566"/>
      <c r="V16" s="566"/>
      <c r="W16" s="566"/>
      <c r="X16" s="566"/>
      <c r="Y16" s="566"/>
      <c r="Z16" s="566"/>
      <c r="AA16" s="566"/>
      <c r="AB16" s="566"/>
      <c r="AC16" s="566"/>
      <c r="AD16" s="566"/>
      <c r="AE16" s="566"/>
      <c r="AF16" s="566"/>
      <c r="AG16" s="566"/>
      <c r="AH16" s="566"/>
      <c r="AI16" s="566"/>
      <c r="AJ16" s="566"/>
      <c r="AK16" s="566"/>
      <c r="AL16" s="566"/>
      <c r="AM16" s="566"/>
      <c r="AN16" s="566"/>
      <c r="AO16" s="567"/>
      <c r="AP16" s="217"/>
      <c r="AQ16" s="2"/>
    </row>
    <row r="17" spans="1:43" ht="86.1" customHeight="1" thickBot="1">
      <c r="A17" s="169"/>
      <c r="C17" s="568"/>
      <c r="D17" s="569"/>
      <c r="E17" s="569"/>
      <c r="F17" s="569"/>
      <c r="G17" s="569"/>
      <c r="H17" s="569"/>
      <c r="I17" s="569"/>
      <c r="J17" s="569"/>
      <c r="K17" s="569"/>
      <c r="L17" s="569"/>
      <c r="M17" s="569"/>
      <c r="N17" s="569"/>
      <c r="O17" s="569"/>
      <c r="P17" s="569"/>
      <c r="Q17" s="569"/>
      <c r="R17" s="569"/>
      <c r="S17" s="569"/>
      <c r="T17" s="569"/>
      <c r="U17" s="569"/>
      <c r="V17" s="569"/>
      <c r="W17" s="569"/>
      <c r="X17" s="569"/>
      <c r="Y17" s="569"/>
      <c r="Z17" s="569"/>
      <c r="AA17" s="569"/>
      <c r="AB17" s="569"/>
      <c r="AC17" s="569"/>
      <c r="AD17" s="569"/>
      <c r="AE17" s="569"/>
      <c r="AF17" s="569"/>
      <c r="AG17" s="569"/>
      <c r="AH17" s="569"/>
      <c r="AI17" s="569"/>
      <c r="AJ17" s="569"/>
      <c r="AK17" s="569"/>
      <c r="AL17" s="569"/>
      <c r="AM17" s="569"/>
      <c r="AN17" s="569"/>
      <c r="AO17" s="570"/>
      <c r="AP17" s="217"/>
      <c r="AQ17" s="2"/>
    </row>
    <row r="18" spans="1:43" ht="28.5" customHeight="1" thickBot="1">
      <c r="A18" s="169"/>
      <c r="C18" s="218" t="s">
        <v>377</v>
      </c>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c r="AQ18" s="2"/>
    </row>
    <row r="19" spans="1:43" ht="153.75" customHeight="1" thickBot="1">
      <c r="A19" s="169"/>
      <c r="C19" s="559"/>
      <c r="D19" s="560"/>
      <c r="E19" s="560"/>
      <c r="F19" s="560"/>
      <c r="G19" s="560"/>
      <c r="H19" s="560"/>
      <c r="I19" s="560"/>
      <c r="J19" s="560"/>
      <c r="K19" s="560"/>
      <c r="L19" s="560"/>
      <c r="M19" s="560"/>
      <c r="N19" s="560"/>
      <c r="O19" s="560"/>
      <c r="P19" s="560"/>
      <c r="Q19" s="560"/>
      <c r="R19" s="560"/>
      <c r="S19" s="560"/>
      <c r="T19" s="560"/>
      <c r="U19" s="560"/>
      <c r="V19" s="560"/>
      <c r="W19" s="560"/>
      <c r="X19" s="560"/>
      <c r="Y19" s="560"/>
      <c r="Z19" s="560"/>
      <c r="AA19" s="560"/>
      <c r="AB19" s="560"/>
      <c r="AC19" s="560"/>
      <c r="AD19" s="560"/>
      <c r="AE19" s="560"/>
      <c r="AF19" s="560"/>
      <c r="AG19" s="560"/>
      <c r="AH19" s="560"/>
      <c r="AI19" s="560"/>
      <c r="AJ19" s="560"/>
      <c r="AK19" s="560"/>
      <c r="AL19" s="560"/>
      <c r="AM19" s="560"/>
      <c r="AN19" s="560"/>
      <c r="AO19" s="561"/>
      <c r="AP19" s="220"/>
      <c r="AQ19" s="2"/>
    </row>
    <row r="20" spans="1:43">
      <c r="A20" s="169"/>
      <c r="C20" s="221"/>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
    </row>
    <row r="21" spans="1:43" ht="3" customHeight="1">
      <c r="A21" s="190"/>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2"/>
    </row>
    <row r="22" spans="1:43" ht="12" customHeight="1">
      <c r="C22" s="24"/>
      <c r="Q22" s="546"/>
      <c r="R22" s="546"/>
      <c r="S22" s="546"/>
      <c r="Z22" s="201"/>
      <c r="AA22" s="201"/>
      <c r="AB22" s="201"/>
      <c r="AC22" s="201"/>
      <c r="AD22" s="201"/>
      <c r="AE22" s="201"/>
      <c r="AF22" s="201"/>
      <c r="AG22" s="201"/>
      <c r="AH22" s="201"/>
      <c r="AI22" s="201"/>
      <c r="AJ22" s="201"/>
      <c r="AK22" s="201"/>
      <c r="AL22" s="201"/>
      <c r="AM22" s="201"/>
      <c r="AN22" s="201"/>
      <c r="AO22" s="201"/>
      <c r="AP22" s="201"/>
      <c r="AQ22" s="205" t="s">
        <v>565</v>
      </c>
    </row>
  </sheetData>
  <sheetProtection algorithmName="SHA-512" hashValue="jgtDw5CsstfIcBB5+LIwtWReudl4t1ccnk473M80UhDQyI4QHsFRmYYxIcSX2pTrGUb444CNWs0PEuFdslS0lQ==" saltValue="wo/6lY37xgBboMiZGfPmUw==" spinCount="100000" sheet="1" selectLockedCells="1"/>
  <mergeCells count="17">
    <mergeCell ref="X5:Y5"/>
    <mergeCell ref="D5:K5"/>
    <mergeCell ref="M5:Q5"/>
    <mergeCell ref="R5:S5"/>
    <mergeCell ref="T5:U5"/>
    <mergeCell ref="V5:W5"/>
    <mergeCell ref="Q22:S22"/>
    <mergeCell ref="D8:K8"/>
    <mergeCell ref="M8:AO8"/>
    <mergeCell ref="M9:AO9"/>
    <mergeCell ref="G10:K10"/>
    <mergeCell ref="M10:AO10"/>
    <mergeCell ref="G11:K11"/>
    <mergeCell ref="C19:AO19"/>
    <mergeCell ref="C13:AO17"/>
    <mergeCell ref="M11:AO11"/>
    <mergeCell ref="D9:K9"/>
  </mergeCells>
  <phoneticPr fontId="2"/>
  <dataValidations count="4">
    <dataValidation imeMode="off" allowBlank="1" showInputMessage="1" showErrorMessage="1" sqref="M11:AP11"/>
    <dataValidation imeMode="on" allowBlank="1" showInputMessage="1" showErrorMessage="1" sqref="M8:AO10 C19:AO19 C13:AO17"/>
    <dataValidation type="whole" imeMode="off" operator="greaterThanOrEqual" allowBlank="1" showInputMessage="1" showErrorMessage="1" sqref="M5:Q5">
      <formula1>1900</formula1>
    </dataValidation>
    <dataValidation type="whole" imeMode="off" allowBlank="1" showInputMessage="1" showErrorMessage="1" sqref="T5:U5">
      <formula1>1</formula1>
      <formula2>12</formula2>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tnClear">
              <controlPr defaultSize="0" print="0" autoFill="0" autoPict="0">
                <anchor moveWithCells="1" sizeWithCells="1">
                  <from>
                    <xdr:col>44</xdr:col>
                    <xdr:colOff>0</xdr:colOff>
                    <xdr:row>9</xdr:row>
                    <xdr:rowOff>0</xdr:rowOff>
                  </from>
                  <to>
                    <xdr:col>44</xdr:col>
                    <xdr:colOff>0</xdr:colOff>
                    <xdr:row>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G29"/>
  <sheetViews>
    <sheetView showGridLines="0" view="pageBreakPreview" zoomScaleNormal="100" zoomScaleSheetLayoutView="100" workbookViewId="0">
      <selection activeCell="G7" sqref="G7:AR7"/>
    </sheetView>
  </sheetViews>
  <sheetFormatPr defaultColWidth="9" defaultRowHeight="12"/>
  <cols>
    <col min="1" max="1" width="0.44140625" style="1" customWidth="1"/>
    <col min="2" max="45" width="2.33203125" style="1" customWidth="1"/>
    <col min="46" max="46" width="0.44140625" style="1" customWidth="1"/>
    <col min="47" max="47" width="2.109375" style="1" customWidth="1"/>
    <col min="48" max="16384" width="9" style="1"/>
  </cols>
  <sheetData>
    <row r="1" spans="1:59" ht="12" customHeight="1">
      <c r="A1" s="1" t="s">
        <v>88</v>
      </c>
      <c r="AI1" s="222"/>
      <c r="AJ1" s="222"/>
      <c r="AK1" s="222"/>
      <c r="AL1" s="222"/>
      <c r="AM1" s="222"/>
      <c r="AN1" s="222"/>
      <c r="AO1" s="222"/>
      <c r="AP1" s="222"/>
      <c r="AQ1" s="222"/>
      <c r="AR1" s="222"/>
      <c r="AS1" s="222"/>
      <c r="AT1" s="222"/>
    </row>
    <row r="2" spans="1:59" ht="3" customHeight="1">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223"/>
      <c r="AJ2" s="223"/>
      <c r="AK2" s="223"/>
      <c r="AL2" s="223"/>
      <c r="AM2" s="223"/>
      <c r="AN2" s="223"/>
      <c r="AO2" s="223"/>
      <c r="AP2" s="223"/>
      <c r="AQ2" s="223"/>
      <c r="AR2" s="223"/>
      <c r="AS2" s="223"/>
      <c r="AT2" s="224"/>
    </row>
    <row r="3" spans="1:59" ht="12" customHeight="1">
      <c r="A3" s="169"/>
      <c r="AI3" s="222"/>
      <c r="AJ3" s="222"/>
      <c r="AK3" s="222"/>
      <c r="AL3" s="222"/>
      <c r="AM3" s="222"/>
      <c r="AN3" s="222"/>
      <c r="AO3" s="222"/>
      <c r="AP3" s="222"/>
      <c r="AQ3" s="222"/>
      <c r="AR3" s="222"/>
      <c r="AS3" s="222"/>
      <c r="AT3" s="225"/>
    </row>
    <row r="4" spans="1:59" s="207" customFormat="1" ht="13.5" customHeight="1">
      <c r="A4" s="206"/>
      <c r="C4" s="207" t="s">
        <v>378</v>
      </c>
      <c r="AT4" s="226"/>
    </row>
    <row r="5" spans="1:59" s="207" customFormat="1" ht="3" customHeight="1" thickBot="1">
      <c r="A5" s="206"/>
      <c r="AT5" s="226"/>
    </row>
    <row r="6" spans="1:59" ht="25.5" customHeight="1" thickBot="1">
      <c r="A6" s="169"/>
      <c r="C6" s="227"/>
      <c r="D6" s="615" t="s">
        <v>79</v>
      </c>
      <c r="E6" s="615"/>
      <c r="F6" s="228"/>
      <c r="G6" s="622">
        <v>2025</v>
      </c>
      <c r="H6" s="623"/>
      <c r="I6" s="623"/>
      <c r="J6" s="623"/>
      <c r="K6" s="627" t="s">
        <v>379</v>
      </c>
      <c r="L6" s="627"/>
      <c r="M6" s="627"/>
      <c r="N6" s="627"/>
      <c r="O6" s="623">
        <v>2029</v>
      </c>
      <c r="P6" s="623"/>
      <c r="Q6" s="623"/>
      <c r="R6" s="624" t="s">
        <v>380</v>
      </c>
      <c r="S6" s="625"/>
      <c r="T6" s="625"/>
      <c r="U6" s="626"/>
      <c r="V6" s="620"/>
      <c r="W6" s="621"/>
      <c r="X6" s="621"/>
      <c r="Y6" s="621"/>
      <c r="Z6" s="174"/>
      <c r="AA6" s="174"/>
      <c r="AB6" s="174"/>
      <c r="AC6" s="174"/>
      <c r="AD6" s="174"/>
      <c r="AE6" s="174"/>
      <c r="AF6" s="174"/>
      <c r="AG6" s="174"/>
      <c r="AH6" s="174"/>
      <c r="AI6" s="174"/>
      <c r="AJ6" s="174"/>
      <c r="AK6" s="174"/>
      <c r="AL6" s="174"/>
      <c r="AM6" s="174"/>
      <c r="AN6" s="174"/>
      <c r="AO6" s="174"/>
      <c r="AP6" s="174"/>
      <c r="AQ6" s="174"/>
      <c r="AR6" s="174"/>
      <c r="AT6" s="2"/>
    </row>
    <row r="7" spans="1:59" s="207" customFormat="1" ht="155.25" customHeight="1" thickBot="1">
      <c r="A7" s="206"/>
      <c r="C7" s="229"/>
      <c r="D7" s="616" t="s">
        <v>381</v>
      </c>
      <c r="E7" s="616"/>
      <c r="F7" s="230"/>
      <c r="G7" s="617"/>
      <c r="H7" s="618"/>
      <c r="I7" s="618"/>
      <c r="J7" s="618"/>
      <c r="K7" s="618"/>
      <c r="L7" s="618"/>
      <c r="M7" s="618"/>
      <c r="N7" s="618"/>
      <c r="O7" s="618"/>
      <c r="P7" s="618"/>
      <c r="Q7" s="618"/>
      <c r="R7" s="618"/>
      <c r="S7" s="618"/>
      <c r="T7" s="618"/>
      <c r="U7" s="618"/>
      <c r="V7" s="618"/>
      <c r="W7" s="618"/>
      <c r="X7" s="618"/>
      <c r="Y7" s="618"/>
      <c r="Z7" s="618"/>
      <c r="AA7" s="618"/>
      <c r="AB7" s="618"/>
      <c r="AC7" s="618"/>
      <c r="AD7" s="618"/>
      <c r="AE7" s="618"/>
      <c r="AF7" s="618"/>
      <c r="AG7" s="618"/>
      <c r="AH7" s="618"/>
      <c r="AI7" s="618"/>
      <c r="AJ7" s="618"/>
      <c r="AK7" s="618"/>
      <c r="AL7" s="618"/>
      <c r="AM7" s="618"/>
      <c r="AN7" s="618"/>
      <c r="AO7" s="618"/>
      <c r="AP7" s="618"/>
      <c r="AQ7" s="618"/>
      <c r="AR7" s="619"/>
      <c r="AS7" s="173"/>
      <c r="AT7" s="226"/>
    </row>
    <row r="8" spans="1:59" s="207" customFormat="1" ht="25.5" customHeight="1">
      <c r="A8" s="206"/>
      <c r="C8" s="212"/>
      <c r="D8" s="212"/>
      <c r="E8" s="212"/>
      <c r="F8" s="212"/>
      <c r="G8" s="212"/>
      <c r="H8" s="185"/>
      <c r="I8" s="185"/>
      <c r="J8" s="185"/>
      <c r="K8" s="185"/>
      <c r="L8" s="185"/>
      <c r="M8" s="185"/>
      <c r="N8" s="185"/>
      <c r="O8" s="185"/>
      <c r="P8" s="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26"/>
    </row>
    <row r="9" spans="1:59" s="207" customFormat="1" ht="12" customHeight="1">
      <c r="A9" s="206"/>
      <c r="C9" s="1" t="s">
        <v>382</v>
      </c>
      <c r="D9" s="212"/>
      <c r="E9" s="212"/>
      <c r="F9" s="212"/>
      <c r="G9" s="212"/>
      <c r="H9" s="185"/>
      <c r="I9" s="185"/>
      <c r="J9" s="185"/>
      <c r="K9" s="185"/>
      <c r="L9" s="185"/>
      <c r="M9" s="185"/>
      <c r="N9" s="185"/>
      <c r="O9" s="185"/>
      <c r="P9" s="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2" t="s">
        <v>140</v>
      </c>
      <c r="AS9" s="232"/>
      <c r="AT9" s="226"/>
    </row>
    <row r="10" spans="1:59" s="207" customFormat="1" ht="3" customHeight="1" thickBot="1">
      <c r="A10" s="206"/>
      <c r="C10" s="1"/>
      <c r="D10" s="212"/>
      <c r="E10" s="212"/>
      <c r="F10" s="212"/>
      <c r="G10" s="212"/>
      <c r="H10" s="185"/>
      <c r="I10" s="185"/>
      <c r="J10" s="185"/>
      <c r="K10" s="185"/>
      <c r="L10" s="185"/>
      <c r="M10" s="185"/>
      <c r="N10" s="185"/>
      <c r="O10" s="185"/>
      <c r="P10" s="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2"/>
      <c r="AS10" s="232"/>
      <c r="AT10" s="226"/>
    </row>
    <row r="11" spans="1:59" s="207" customFormat="1" ht="30" customHeight="1" thickBot="1">
      <c r="A11" s="206"/>
      <c r="C11" s="634" t="s">
        <v>11</v>
      </c>
      <c r="D11" s="634"/>
      <c r="E11" s="634"/>
      <c r="F11" s="634"/>
      <c r="G11" s="634"/>
      <c r="H11" s="633" t="s">
        <v>80</v>
      </c>
      <c r="I11" s="633"/>
      <c r="J11" s="633"/>
      <c r="K11" s="633"/>
      <c r="L11" s="633" t="s">
        <v>81</v>
      </c>
      <c r="M11" s="633"/>
      <c r="N11" s="633"/>
      <c r="O11" s="633"/>
      <c r="P11" s="633"/>
      <c r="Q11" s="633"/>
      <c r="R11" s="633"/>
      <c r="S11" s="633"/>
      <c r="T11" s="519" t="s">
        <v>82</v>
      </c>
      <c r="U11" s="520"/>
      <c r="V11" s="520"/>
      <c r="W11" s="520"/>
      <c r="X11" s="520"/>
      <c r="Y11" s="520"/>
      <c r="Z11" s="520"/>
      <c r="AA11" s="520"/>
      <c r="AB11" s="520"/>
      <c r="AC11" s="520"/>
      <c r="AD11" s="520"/>
      <c r="AE11" s="520"/>
      <c r="AF11" s="520"/>
      <c r="AG11" s="661" t="s">
        <v>83</v>
      </c>
      <c r="AH11" s="662"/>
      <c r="AI11" s="663"/>
      <c r="AJ11" s="648" t="s">
        <v>84</v>
      </c>
      <c r="AK11" s="648"/>
      <c r="AL11" s="648"/>
      <c r="AM11" s="648"/>
      <c r="AN11" s="633" t="s">
        <v>85</v>
      </c>
      <c r="AO11" s="633"/>
      <c r="AP11" s="633"/>
      <c r="AQ11" s="633"/>
      <c r="AR11" s="633"/>
      <c r="AS11" s="297"/>
      <c r="AT11" s="237"/>
      <c r="AU11" s="231"/>
      <c r="AV11" s="231"/>
      <c r="AW11" s="231"/>
      <c r="AX11" s="231"/>
      <c r="AY11" s="231"/>
      <c r="AZ11" s="231"/>
      <c r="BA11" s="231"/>
      <c r="BB11" s="231"/>
      <c r="BC11" s="598"/>
      <c r="BD11" s="598"/>
      <c r="BE11" s="638"/>
      <c r="BF11" s="638"/>
      <c r="BG11" s="638"/>
    </row>
    <row r="12" spans="1:59" s="207" customFormat="1" ht="30" customHeight="1" thickBot="1">
      <c r="A12" s="206"/>
      <c r="C12" s="634"/>
      <c r="D12" s="634"/>
      <c r="E12" s="634"/>
      <c r="F12" s="634"/>
      <c r="G12" s="634"/>
      <c r="H12" s="633"/>
      <c r="I12" s="633"/>
      <c r="J12" s="633"/>
      <c r="K12" s="633"/>
      <c r="L12" s="650" t="s">
        <v>86</v>
      </c>
      <c r="M12" s="599"/>
      <c r="N12" s="599"/>
      <c r="O12" s="599"/>
      <c r="P12" s="651" t="s">
        <v>87</v>
      </c>
      <c r="Q12" s="651"/>
      <c r="R12" s="651"/>
      <c r="S12" s="652"/>
      <c r="T12" s="650" t="s">
        <v>86</v>
      </c>
      <c r="U12" s="599"/>
      <c r="V12" s="599"/>
      <c r="W12" s="599"/>
      <c r="X12" s="599" t="str">
        <f>その1!H4&amp; CHAR(10) &amp; "年度"</f>
        <v>2025
年度</v>
      </c>
      <c r="Y12" s="599"/>
      <c r="Z12" s="599"/>
      <c r="AA12" s="599" t="str">
        <f>その1!H4+1&amp; CHAR(10) &amp; "年度"</f>
        <v>2026
年度</v>
      </c>
      <c r="AB12" s="599"/>
      <c r="AC12" s="599"/>
      <c r="AD12" s="599" t="str">
        <f>その1!H4+2&amp; CHAR(10) &amp; "年度"</f>
        <v>2027
年度</v>
      </c>
      <c r="AE12" s="599"/>
      <c r="AF12" s="600"/>
      <c r="AG12" s="664"/>
      <c r="AH12" s="665"/>
      <c r="AI12" s="666"/>
      <c r="AJ12" s="649"/>
      <c r="AK12" s="649"/>
      <c r="AL12" s="649"/>
      <c r="AM12" s="649"/>
      <c r="AN12" s="633"/>
      <c r="AO12" s="633"/>
      <c r="AP12" s="633"/>
      <c r="AQ12" s="633"/>
      <c r="AR12" s="633"/>
      <c r="AS12" s="297"/>
      <c r="AT12" s="237"/>
      <c r="AU12" s="231"/>
      <c r="AV12" s="231"/>
      <c r="AW12" s="231"/>
      <c r="AX12" s="231"/>
      <c r="AY12" s="231"/>
      <c r="AZ12" s="231"/>
      <c r="BA12" s="231"/>
      <c r="BB12" s="231"/>
      <c r="BC12" s="598"/>
      <c r="BD12" s="598"/>
      <c r="BE12" s="638"/>
      <c r="BF12" s="638"/>
      <c r="BG12" s="638"/>
    </row>
    <row r="13" spans="1:59" s="207" customFormat="1" ht="30" customHeight="1">
      <c r="A13" s="206"/>
      <c r="C13" s="629" t="str">
        <f>'点検表（DC版）'!BB32</f>
        <v>推進体制の整備</v>
      </c>
      <c r="D13" s="629"/>
      <c r="E13" s="629"/>
      <c r="F13" s="629"/>
      <c r="G13" s="629"/>
      <c r="H13" s="637">
        <f>'点検表（DC版）'!BE32</f>
        <v>6</v>
      </c>
      <c r="I13" s="637"/>
      <c r="J13" s="637"/>
      <c r="K13" s="637"/>
      <c r="L13" s="636">
        <f>'点検表（DC版）'!BF32</f>
        <v>0</v>
      </c>
      <c r="M13" s="635"/>
      <c r="N13" s="635"/>
      <c r="O13" s="635"/>
      <c r="P13" s="635">
        <f>'点検表（DC版）'!BF33</f>
        <v>0</v>
      </c>
      <c r="Q13" s="635"/>
      <c r="R13" s="635"/>
      <c r="S13" s="635"/>
      <c r="T13" s="628">
        <f>'点検表（DC版）'!BH32</f>
        <v>0</v>
      </c>
      <c r="U13" s="609"/>
      <c r="V13" s="609"/>
      <c r="W13" s="609"/>
      <c r="X13" s="609">
        <f>'点検表（DC版）'!BI32</f>
        <v>0</v>
      </c>
      <c r="Y13" s="609"/>
      <c r="Z13" s="609"/>
      <c r="AA13" s="609">
        <f>'点検表（DC版）'!BJ32</f>
        <v>0</v>
      </c>
      <c r="AB13" s="609"/>
      <c r="AC13" s="609"/>
      <c r="AD13" s="596">
        <f>'点検表（DC版）'!BK32</f>
        <v>0</v>
      </c>
      <c r="AE13" s="597"/>
      <c r="AF13" s="597"/>
      <c r="AG13" s="597">
        <f>'点検表（DC版）'!BL32</f>
        <v>0</v>
      </c>
      <c r="AH13" s="597"/>
      <c r="AI13" s="597"/>
      <c r="AJ13" s="611">
        <f>'点検表（DC版）'!BD32</f>
        <v>0</v>
      </c>
      <c r="AK13" s="612"/>
      <c r="AL13" s="612"/>
      <c r="AM13" s="613"/>
      <c r="AN13" s="593"/>
      <c r="AO13" s="593"/>
      <c r="AP13" s="593"/>
      <c r="AQ13" s="593"/>
      <c r="AR13" s="593"/>
      <c r="AS13" s="298"/>
      <c r="AT13" s="237"/>
      <c r="AU13" s="231"/>
      <c r="AV13" s="234"/>
      <c r="AW13" s="234"/>
      <c r="AX13" s="234"/>
      <c r="AY13" s="234"/>
      <c r="AZ13" s="234"/>
      <c r="BA13" s="234"/>
      <c r="BB13" s="234"/>
      <c r="BC13" s="639"/>
      <c r="BD13" s="639"/>
      <c r="BE13" s="638"/>
      <c r="BF13" s="638"/>
      <c r="BG13" s="638"/>
    </row>
    <row r="14" spans="1:59" s="207" customFormat="1" ht="30" customHeight="1">
      <c r="A14" s="206"/>
      <c r="C14" s="630" t="str">
        <f>'点検表（DC版）'!BB48</f>
        <v>事務室・共用部等における省エネ対策</v>
      </c>
      <c r="D14" s="631"/>
      <c r="E14" s="631"/>
      <c r="F14" s="631"/>
      <c r="G14" s="632"/>
      <c r="H14" s="579">
        <f>'点検表（DC版）'!BE48</f>
        <v>5</v>
      </c>
      <c r="I14" s="579"/>
      <c r="J14" s="579"/>
      <c r="K14" s="579"/>
      <c r="L14" s="580">
        <f>'点検表（DC版）'!BF48</f>
        <v>0</v>
      </c>
      <c r="M14" s="581"/>
      <c r="N14" s="581"/>
      <c r="O14" s="581"/>
      <c r="P14" s="581">
        <f>'点検表（DC版）'!BF49</f>
        <v>0</v>
      </c>
      <c r="Q14" s="581"/>
      <c r="R14" s="581"/>
      <c r="S14" s="581"/>
      <c r="T14" s="583">
        <f>'点検表（DC版）'!BH48</f>
        <v>0</v>
      </c>
      <c r="U14" s="584"/>
      <c r="V14" s="584"/>
      <c r="W14" s="584"/>
      <c r="X14" s="584">
        <f>'点検表（DC版）'!BI48</f>
        <v>0</v>
      </c>
      <c r="Y14" s="584"/>
      <c r="Z14" s="584"/>
      <c r="AA14" s="584">
        <f>'点検表（DC版）'!BJ48</f>
        <v>0</v>
      </c>
      <c r="AB14" s="584"/>
      <c r="AC14" s="584"/>
      <c r="AD14" s="585">
        <f>'点検表（DC版）'!BK48</f>
        <v>0</v>
      </c>
      <c r="AE14" s="586"/>
      <c r="AF14" s="586"/>
      <c r="AG14" s="586">
        <f>'点検表（DC版）'!BL48</f>
        <v>0</v>
      </c>
      <c r="AH14" s="586"/>
      <c r="AI14" s="586"/>
      <c r="AJ14" s="653">
        <f>'点検表（DC版）'!BD48</f>
        <v>0</v>
      </c>
      <c r="AK14" s="654"/>
      <c r="AL14" s="654"/>
      <c r="AM14" s="655"/>
      <c r="AN14" s="594"/>
      <c r="AO14" s="594"/>
      <c r="AP14" s="594"/>
      <c r="AQ14" s="594"/>
      <c r="AR14" s="594"/>
      <c r="AS14" s="298"/>
      <c r="AT14" s="237"/>
      <c r="AU14" s="231"/>
      <c r="AV14" s="234"/>
      <c r="AW14" s="234"/>
      <c r="AX14" s="234"/>
      <c r="AY14" s="234"/>
      <c r="AZ14" s="234"/>
      <c r="BA14" s="234"/>
      <c r="BB14" s="234"/>
      <c r="BC14" s="639"/>
      <c r="BD14" s="638"/>
      <c r="BE14" s="638"/>
      <c r="BF14" s="638"/>
      <c r="BG14" s="638"/>
    </row>
    <row r="15" spans="1:59" s="207" customFormat="1" ht="30" customHeight="1">
      <c r="A15" s="206"/>
      <c r="C15" s="578" t="str">
        <f>'点検表（DC版）'!BB111</f>
        <v>サーバルームにおける省エネ対策</v>
      </c>
      <c r="D15" s="578"/>
      <c r="E15" s="578"/>
      <c r="F15" s="578"/>
      <c r="G15" s="578"/>
      <c r="H15" s="579">
        <f>'点検表（DC版）'!BE111</f>
        <v>19</v>
      </c>
      <c r="I15" s="579"/>
      <c r="J15" s="579"/>
      <c r="K15" s="579"/>
      <c r="L15" s="580">
        <f>'点検表（DC版）'!BF111</f>
        <v>0</v>
      </c>
      <c r="M15" s="581"/>
      <c r="N15" s="581"/>
      <c r="O15" s="581"/>
      <c r="P15" s="581">
        <f>'点検表（DC版）'!BF112</f>
        <v>0</v>
      </c>
      <c r="Q15" s="581"/>
      <c r="R15" s="581"/>
      <c r="S15" s="581"/>
      <c r="T15" s="583">
        <f>'点検表（DC版）'!BH111</f>
        <v>0</v>
      </c>
      <c r="U15" s="584"/>
      <c r="V15" s="584"/>
      <c r="W15" s="584"/>
      <c r="X15" s="584">
        <f>'点検表（DC版）'!BI111</f>
        <v>0</v>
      </c>
      <c r="Y15" s="584"/>
      <c r="Z15" s="584"/>
      <c r="AA15" s="584">
        <f>'点検表（DC版）'!BJ111</f>
        <v>0</v>
      </c>
      <c r="AB15" s="584"/>
      <c r="AC15" s="584"/>
      <c r="AD15" s="585">
        <f>'点検表（DC版）'!BK111</f>
        <v>0</v>
      </c>
      <c r="AE15" s="586"/>
      <c r="AF15" s="586"/>
      <c r="AG15" s="586">
        <f>'点検表（DC版）'!BL111</f>
        <v>0</v>
      </c>
      <c r="AH15" s="586"/>
      <c r="AI15" s="586"/>
      <c r="AJ15" s="653">
        <f>'点検表（DC版）'!BD111</f>
        <v>0</v>
      </c>
      <c r="AK15" s="654"/>
      <c r="AL15" s="654"/>
      <c r="AM15" s="655"/>
      <c r="AN15" s="594"/>
      <c r="AO15" s="594"/>
      <c r="AP15" s="594"/>
      <c r="AQ15" s="594"/>
      <c r="AR15" s="594"/>
      <c r="AS15" s="299"/>
      <c r="AT15" s="237"/>
      <c r="AU15" s="231"/>
      <c r="AV15" s="233"/>
      <c r="AW15" s="234"/>
      <c r="AX15" s="234"/>
      <c r="AY15" s="234"/>
      <c r="AZ15" s="234"/>
      <c r="BA15" s="234"/>
      <c r="BB15" s="234"/>
      <c r="BC15" s="639"/>
      <c r="BD15" s="638"/>
      <c r="BE15" s="638"/>
      <c r="BF15" s="638"/>
      <c r="BG15" s="638"/>
    </row>
    <row r="16" spans="1:59" s="207" customFormat="1" ht="30" customHeight="1" thickBot="1">
      <c r="A16" s="206"/>
      <c r="C16" s="582"/>
      <c r="D16" s="582"/>
      <c r="E16" s="582"/>
      <c r="F16" s="582"/>
      <c r="G16" s="582"/>
      <c r="H16" s="601"/>
      <c r="I16" s="601"/>
      <c r="J16" s="601"/>
      <c r="K16" s="601"/>
      <c r="L16" s="602"/>
      <c r="M16" s="603"/>
      <c r="N16" s="603"/>
      <c r="O16" s="603"/>
      <c r="P16" s="603"/>
      <c r="Q16" s="603"/>
      <c r="R16" s="603"/>
      <c r="S16" s="603"/>
      <c r="T16" s="604"/>
      <c r="U16" s="605"/>
      <c r="V16" s="605"/>
      <c r="W16" s="605"/>
      <c r="X16" s="605"/>
      <c r="Y16" s="605"/>
      <c r="Z16" s="605"/>
      <c r="AA16" s="605"/>
      <c r="AB16" s="605"/>
      <c r="AC16" s="605"/>
      <c r="AD16" s="656"/>
      <c r="AE16" s="657"/>
      <c r="AF16" s="657"/>
      <c r="AG16" s="657"/>
      <c r="AH16" s="657"/>
      <c r="AI16" s="657"/>
      <c r="AJ16" s="658"/>
      <c r="AK16" s="659"/>
      <c r="AL16" s="659"/>
      <c r="AM16" s="660"/>
      <c r="AN16" s="595"/>
      <c r="AO16" s="595"/>
      <c r="AP16" s="595"/>
      <c r="AQ16" s="595"/>
      <c r="AR16" s="595"/>
      <c r="AS16" s="236"/>
      <c r="AT16" s="237"/>
      <c r="AU16" s="231"/>
      <c r="AV16" s="233"/>
      <c r="AW16" s="235"/>
      <c r="AX16" s="235"/>
      <c r="AY16" s="235"/>
      <c r="AZ16" s="235"/>
      <c r="BA16" s="235"/>
      <c r="BB16" s="235"/>
      <c r="BC16" s="235"/>
      <c r="BD16" s="235"/>
      <c r="BE16" s="235"/>
      <c r="BF16" s="235"/>
      <c r="BG16" s="235"/>
    </row>
    <row r="17" spans="1:59" s="207" customFormat="1" ht="30" customHeight="1" thickBot="1">
      <c r="A17" s="206"/>
      <c r="C17" s="634" t="s">
        <v>139</v>
      </c>
      <c r="D17" s="634"/>
      <c r="E17" s="634"/>
      <c r="F17" s="634"/>
      <c r="G17" s="634"/>
      <c r="H17" s="647">
        <f>SUM(H13:K16)</f>
        <v>30</v>
      </c>
      <c r="I17" s="647"/>
      <c r="J17" s="647"/>
      <c r="K17" s="647"/>
      <c r="L17" s="587">
        <f>SUM(L13:O16)</f>
        <v>0</v>
      </c>
      <c r="M17" s="588"/>
      <c r="N17" s="588"/>
      <c r="O17" s="588"/>
      <c r="P17" s="588">
        <f>SUM(P13:S16)</f>
        <v>0</v>
      </c>
      <c r="Q17" s="588"/>
      <c r="R17" s="588"/>
      <c r="S17" s="588"/>
      <c r="T17" s="589">
        <f>SUM(T13:W16)</f>
        <v>0</v>
      </c>
      <c r="U17" s="590"/>
      <c r="V17" s="590"/>
      <c r="W17" s="590"/>
      <c r="X17" s="590">
        <f>SUM(X13:Z16)</f>
        <v>0</v>
      </c>
      <c r="Y17" s="590"/>
      <c r="Z17" s="590"/>
      <c r="AA17" s="590">
        <f>SUM(AA13:AC16)</f>
        <v>0</v>
      </c>
      <c r="AB17" s="590"/>
      <c r="AC17" s="590"/>
      <c r="AD17" s="591">
        <f>SUM(AD13:AF16)</f>
        <v>0</v>
      </c>
      <c r="AE17" s="592"/>
      <c r="AF17" s="592"/>
      <c r="AG17" s="592">
        <f>SUM(AG13:AI16)</f>
        <v>0</v>
      </c>
      <c r="AH17" s="592"/>
      <c r="AI17" s="592"/>
      <c r="AJ17" s="606">
        <f>SUM(AJ13:AM16)</f>
        <v>0</v>
      </c>
      <c r="AK17" s="607"/>
      <c r="AL17" s="607"/>
      <c r="AM17" s="608"/>
      <c r="AN17" s="610" t="str">
        <f>IF(AV19=0,"",SUM(P17,AH17,AK17,AM17))</f>
        <v/>
      </c>
      <c r="AO17" s="610"/>
      <c r="AP17" s="610"/>
      <c r="AQ17" s="610"/>
      <c r="AR17" s="610"/>
      <c r="AS17" s="236"/>
      <c r="AT17" s="237"/>
      <c r="AU17" s="231"/>
      <c r="AV17" s="233"/>
      <c r="AW17" s="235"/>
      <c r="AX17" s="235"/>
      <c r="AY17" s="235"/>
      <c r="AZ17" s="235"/>
      <c r="BA17" s="235"/>
      <c r="BB17" s="235"/>
      <c r="BC17" s="235"/>
      <c r="BD17" s="235"/>
      <c r="BE17" s="235"/>
      <c r="BF17" s="235"/>
      <c r="BG17" s="235"/>
    </row>
    <row r="18" spans="1:59" s="207" customFormat="1" ht="30" customHeight="1">
      <c r="A18" s="206"/>
      <c r="C18" s="212"/>
      <c r="D18" s="212"/>
      <c r="E18" s="212"/>
      <c r="F18" s="212"/>
      <c r="G18" s="212"/>
      <c r="H18" s="209"/>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8"/>
      <c r="AQ18" s="238"/>
      <c r="AR18" s="239"/>
      <c r="AS18" s="239"/>
      <c r="AT18" s="237"/>
      <c r="AU18" s="231"/>
      <c r="AV18" s="235"/>
      <c r="AW18" s="235"/>
      <c r="AX18" s="235"/>
      <c r="AY18" s="235"/>
      <c r="AZ18" s="235"/>
      <c r="BA18" s="235"/>
      <c r="BB18" s="235"/>
      <c r="BC18" s="235"/>
      <c r="BD18" s="235"/>
      <c r="BE18" s="235"/>
      <c r="BF18" s="235"/>
      <c r="BG18" s="235"/>
    </row>
    <row r="19" spans="1:59" ht="15.75" customHeight="1" thickBot="1">
      <c r="A19" s="169"/>
      <c r="C19" s="1" t="s">
        <v>383</v>
      </c>
      <c r="E19" s="174"/>
      <c r="AT19" s="2"/>
    </row>
    <row r="20" spans="1:59" ht="82.5" customHeight="1">
      <c r="A20" s="169"/>
      <c r="C20" s="640"/>
      <c r="D20" s="641"/>
      <c r="E20" s="641"/>
      <c r="F20" s="641"/>
      <c r="G20" s="641"/>
      <c r="H20" s="641"/>
      <c r="I20" s="641"/>
      <c r="J20" s="641"/>
      <c r="K20" s="641"/>
      <c r="L20" s="641"/>
      <c r="M20" s="641"/>
      <c r="N20" s="641"/>
      <c r="O20" s="641"/>
      <c r="P20" s="641"/>
      <c r="Q20" s="641"/>
      <c r="R20" s="641"/>
      <c r="S20" s="641"/>
      <c r="T20" s="641"/>
      <c r="U20" s="641"/>
      <c r="V20" s="641"/>
      <c r="W20" s="641"/>
      <c r="X20" s="641"/>
      <c r="Y20" s="641"/>
      <c r="Z20" s="641"/>
      <c r="AA20" s="641"/>
      <c r="AB20" s="641"/>
      <c r="AC20" s="641"/>
      <c r="AD20" s="641"/>
      <c r="AE20" s="641"/>
      <c r="AF20" s="641"/>
      <c r="AG20" s="641"/>
      <c r="AH20" s="641"/>
      <c r="AI20" s="641"/>
      <c r="AJ20" s="641"/>
      <c r="AK20" s="641"/>
      <c r="AL20" s="641"/>
      <c r="AM20" s="641"/>
      <c r="AN20" s="641"/>
      <c r="AO20" s="641"/>
      <c r="AP20" s="641"/>
      <c r="AQ20" s="641"/>
      <c r="AR20" s="642"/>
      <c r="AS20" s="173"/>
      <c r="AT20" s="2"/>
    </row>
    <row r="21" spans="1:59" ht="82.5" customHeight="1">
      <c r="A21" s="169"/>
      <c r="C21" s="643"/>
      <c r="D21" s="644"/>
      <c r="E21" s="644"/>
      <c r="F21" s="644"/>
      <c r="G21" s="644"/>
      <c r="H21" s="644"/>
      <c r="I21" s="644"/>
      <c r="J21" s="644"/>
      <c r="K21" s="644"/>
      <c r="L21" s="644"/>
      <c r="M21" s="644"/>
      <c r="N21" s="644"/>
      <c r="O21" s="644"/>
      <c r="P21" s="644"/>
      <c r="Q21" s="644"/>
      <c r="R21" s="644"/>
      <c r="S21" s="644"/>
      <c r="T21" s="644"/>
      <c r="U21" s="644"/>
      <c r="V21" s="644"/>
      <c r="W21" s="644"/>
      <c r="X21" s="644"/>
      <c r="Y21" s="644"/>
      <c r="Z21" s="644"/>
      <c r="AA21" s="644"/>
      <c r="AB21" s="644"/>
      <c r="AC21" s="644"/>
      <c r="AD21" s="644"/>
      <c r="AE21" s="644"/>
      <c r="AF21" s="644"/>
      <c r="AG21" s="644"/>
      <c r="AH21" s="644"/>
      <c r="AI21" s="644"/>
      <c r="AJ21" s="644"/>
      <c r="AK21" s="644"/>
      <c r="AL21" s="644"/>
      <c r="AM21" s="644"/>
      <c r="AN21" s="644"/>
      <c r="AO21" s="644"/>
      <c r="AP21" s="644"/>
      <c r="AQ21" s="644"/>
      <c r="AR21" s="645"/>
      <c r="AS21" s="173"/>
      <c r="AT21" s="2"/>
    </row>
    <row r="22" spans="1:59" ht="82.5" customHeight="1">
      <c r="A22" s="169"/>
      <c r="C22" s="643"/>
      <c r="D22" s="644"/>
      <c r="E22" s="644"/>
      <c r="F22" s="644"/>
      <c r="G22" s="644"/>
      <c r="H22" s="644"/>
      <c r="I22" s="644"/>
      <c r="J22" s="644"/>
      <c r="K22" s="644"/>
      <c r="L22" s="644"/>
      <c r="M22" s="644"/>
      <c r="N22" s="644"/>
      <c r="O22" s="644"/>
      <c r="P22" s="644"/>
      <c r="Q22" s="644"/>
      <c r="R22" s="644"/>
      <c r="S22" s="644"/>
      <c r="T22" s="644"/>
      <c r="U22" s="644"/>
      <c r="V22" s="644"/>
      <c r="W22" s="644"/>
      <c r="X22" s="644"/>
      <c r="Y22" s="644"/>
      <c r="Z22" s="644"/>
      <c r="AA22" s="644"/>
      <c r="AB22" s="644"/>
      <c r="AC22" s="644"/>
      <c r="AD22" s="644"/>
      <c r="AE22" s="644"/>
      <c r="AF22" s="644"/>
      <c r="AG22" s="644"/>
      <c r="AH22" s="644"/>
      <c r="AI22" s="644"/>
      <c r="AJ22" s="644"/>
      <c r="AK22" s="644"/>
      <c r="AL22" s="644"/>
      <c r="AM22" s="644"/>
      <c r="AN22" s="644"/>
      <c r="AO22" s="644"/>
      <c r="AP22" s="644"/>
      <c r="AQ22" s="644"/>
      <c r="AR22" s="645"/>
      <c r="AS22" s="173"/>
      <c r="AT22" s="2"/>
    </row>
    <row r="23" spans="1:59" ht="82.5" customHeight="1" thickBot="1">
      <c r="A23" s="169"/>
      <c r="C23" s="646"/>
      <c r="D23" s="618"/>
      <c r="E23" s="618"/>
      <c r="F23" s="618"/>
      <c r="G23" s="618"/>
      <c r="H23" s="618"/>
      <c r="I23" s="618"/>
      <c r="J23" s="618"/>
      <c r="K23" s="618"/>
      <c r="L23" s="618"/>
      <c r="M23" s="618"/>
      <c r="N23" s="618"/>
      <c r="O23" s="618"/>
      <c r="P23" s="618"/>
      <c r="Q23" s="618"/>
      <c r="R23" s="618"/>
      <c r="S23" s="618"/>
      <c r="T23" s="618"/>
      <c r="U23" s="618"/>
      <c r="V23" s="618"/>
      <c r="W23" s="618"/>
      <c r="X23" s="618"/>
      <c r="Y23" s="618"/>
      <c r="Z23" s="618"/>
      <c r="AA23" s="618"/>
      <c r="AB23" s="618"/>
      <c r="AC23" s="618"/>
      <c r="AD23" s="618"/>
      <c r="AE23" s="618"/>
      <c r="AF23" s="618"/>
      <c r="AG23" s="618"/>
      <c r="AH23" s="618"/>
      <c r="AI23" s="618"/>
      <c r="AJ23" s="618"/>
      <c r="AK23" s="618"/>
      <c r="AL23" s="618"/>
      <c r="AM23" s="618"/>
      <c r="AN23" s="618"/>
      <c r="AO23" s="618"/>
      <c r="AP23" s="618"/>
      <c r="AQ23" s="618"/>
      <c r="AR23" s="619"/>
      <c r="AS23" s="173"/>
      <c r="AT23" s="2"/>
    </row>
    <row r="24" spans="1:59">
      <c r="A24" s="169"/>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2"/>
    </row>
    <row r="25" spans="1:59" ht="3" customHeight="1">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2"/>
    </row>
    <row r="26" spans="1:59" ht="12" customHeight="1">
      <c r="A26" s="167"/>
      <c r="C26" s="24"/>
      <c r="R26" s="546"/>
      <c r="S26" s="546"/>
      <c r="T26" s="546"/>
      <c r="AA26" s="201"/>
      <c r="AB26" s="201"/>
      <c r="AC26" s="201"/>
      <c r="AD26" s="201"/>
      <c r="AE26" s="201"/>
      <c r="AF26" s="201"/>
      <c r="AG26" s="201"/>
      <c r="AH26" s="201"/>
      <c r="AI26" s="201"/>
      <c r="AJ26" s="201"/>
      <c r="AK26" s="201"/>
      <c r="AL26" s="201"/>
      <c r="AM26" s="201"/>
      <c r="AN26" s="201"/>
      <c r="AO26" s="201"/>
      <c r="AP26" s="201"/>
      <c r="AQ26" s="201"/>
      <c r="AR26" s="201"/>
      <c r="AS26" s="201"/>
      <c r="AT26" s="240" t="s">
        <v>565</v>
      </c>
    </row>
    <row r="27" spans="1:59" ht="12" customHeight="1"/>
    <row r="28" spans="1:59" s="207" customFormat="1" ht="25.5" customHeight="1">
      <c r="C28" s="614"/>
      <c r="D28" s="614"/>
      <c r="E28" s="614"/>
      <c r="F28" s="614"/>
      <c r="G28" s="614"/>
      <c r="H28" s="614"/>
      <c r="I28" s="598"/>
      <c r="J28" s="598"/>
      <c r="K28" s="598"/>
      <c r="L28" s="598"/>
      <c r="M28" s="598"/>
      <c r="N28" s="598"/>
      <c r="O28" s="598"/>
      <c r="P28" s="598"/>
      <c r="Q28" s="598"/>
      <c r="R28" s="598"/>
      <c r="S28" s="598"/>
      <c r="T28" s="598"/>
      <c r="U28" s="598"/>
      <c r="V28" s="598"/>
      <c r="W28" s="598"/>
      <c r="X28" s="598"/>
      <c r="Y28" s="598"/>
      <c r="Z28" s="598"/>
      <c r="AA28" s="598"/>
      <c r="AB28" s="598"/>
      <c r="AC28" s="598"/>
      <c r="AD28" s="598"/>
      <c r="AE28" s="598"/>
      <c r="AF28" s="598"/>
      <c r="AG28" s="598"/>
      <c r="AH28" s="598"/>
      <c r="AI28" s="598"/>
      <c r="AJ28" s="598"/>
      <c r="AK28" s="598"/>
      <c r="AL28" s="598"/>
      <c r="AM28" s="598"/>
      <c r="AN28" s="598"/>
      <c r="AO28" s="598"/>
      <c r="AP28" s="598"/>
      <c r="AQ28" s="598"/>
      <c r="AR28" s="598"/>
      <c r="AS28" s="233"/>
      <c r="AT28" s="231"/>
      <c r="AU28" s="231"/>
      <c r="AV28" s="639"/>
      <c r="AW28" s="639"/>
      <c r="AX28" s="639"/>
      <c r="AY28" s="639"/>
      <c r="AZ28" s="639"/>
      <c r="BA28" s="639"/>
      <c r="BB28" s="639"/>
      <c r="BC28" s="639"/>
      <c r="BD28" s="639"/>
      <c r="BE28" s="639"/>
      <c r="BF28" s="639"/>
      <c r="BG28" s="639"/>
    </row>
    <row r="29" spans="1:59" s="207" customFormat="1" ht="25.5" customHeight="1">
      <c r="C29" s="614"/>
      <c r="D29" s="614"/>
      <c r="E29" s="614"/>
      <c r="F29" s="614"/>
      <c r="G29" s="614"/>
      <c r="H29" s="614"/>
      <c r="I29" s="598"/>
      <c r="J29" s="598"/>
      <c r="K29" s="598"/>
      <c r="L29" s="598"/>
      <c r="M29" s="598"/>
      <c r="N29" s="598"/>
      <c r="O29" s="598"/>
      <c r="P29" s="598"/>
      <c r="Q29" s="598"/>
      <c r="R29" s="598"/>
      <c r="S29" s="598"/>
      <c r="T29" s="598"/>
      <c r="U29" s="598"/>
      <c r="V29" s="598"/>
      <c r="W29" s="598"/>
      <c r="X29" s="598"/>
      <c r="Y29" s="598"/>
      <c r="Z29" s="598"/>
      <c r="AA29" s="598"/>
      <c r="AB29" s="598"/>
      <c r="AC29" s="598"/>
      <c r="AD29" s="598"/>
      <c r="AE29" s="598"/>
      <c r="AF29" s="598"/>
      <c r="AG29" s="598"/>
      <c r="AH29" s="598"/>
      <c r="AI29" s="598"/>
      <c r="AJ29" s="598"/>
      <c r="AK29" s="598"/>
      <c r="AL29" s="598"/>
      <c r="AM29" s="598"/>
      <c r="AN29" s="598"/>
      <c r="AO29" s="598"/>
      <c r="AP29" s="598"/>
      <c r="AQ29" s="598"/>
      <c r="AR29" s="598"/>
      <c r="AS29" s="233"/>
      <c r="AT29" s="231"/>
      <c r="AU29" s="231"/>
      <c r="AV29" s="639"/>
      <c r="AW29" s="639"/>
      <c r="AX29" s="639"/>
      <c r="AY29" s="639"/>
      <c r="AZ29" s="639"/>
      <c r="BA29" s="639"/>
      <c r="BB29" s="639"/>
      <c r="BC29" s="639"/>
      <c r="BD29" s="639"/>
      <c r="BE29" s="639"/>
      <c r="BF29" s="639"/>
      <c r="BG29" s="639"/>
    </row>
  </sheetData>
  <sheetProtection password="9DFD" sheet="1" objects="1" scenarios="1" selectLockedCells="1"/>
  <mergeCells count="109">
    <mergeCell ref="I28:P28"/>
    <mergeCell ref="Q28:S28"/>
    <mergeCell ref="X28:AA28"/>
    <mergeCell ref="R26:T26"/>
    <mergeCell ref="AJ11:AM12"/>
    <mergeCell ref="T12:W12"/>
    <mergeCell ref="P12:S12"/>
    <mergeCell ref="T11:AF11"/>
    <mergeCell ref="L12:O12"/>
    <mergeCell ref="L11:S11"/>
    <mergeCell ref="X12:Z12"/>
    <mergeCell ref="AA12:AC12"/>
    <mergeCell ref="AJ15:AM15"/>
    <mergeCell ref="X16:Z16"/>
    <mergeCell ref="AA16:AC16"/>
    <mergeCell ref="AD16:AF16"/>
    <mergeCell ref="AG16:AI16"/>
    <mergeCell ref="AJ16:AM16"/>
    <mergeCell ref="AA15:AC15"/>
    <mergeCell ref="AG11:AI12"/>
    <mergeCell ref="AD14:AF14"/>
    <mergeCell ref="AG14:AI14"/>
    <mergeCell ref="AJ14:AM14"/>
    <mergeCell ref="T29:W29"/>
    <mergeCell ref="AB28:AE28"/>
    <mergeCell ref="BC11:BG11"/>
    <mergeCell ref="BC12:BG12"/>
    <mergeCell ref="BC13:BG13"/>
    <mergeCell ref="BC14:BG14"/>
    <mergeCell ref="AL28:AO28"/>
    <mergeCell ref="AJ29:AK29"/>
    <mergeCell ref="AL29:AO29"/>
    <mergeCell ref="C20:AR23"/>
    <mergeCell ref="C17:G17"/>
    <mergeCell ref="H17:K17"/>
    <mergeCell ref="BC15:BG15"/>
    <mergeCell ref="AP29:AR29"/>
    <mergeCell ref="AV28:AW28"/>
    <mergeCell ref="AV29:AW29"/>
    <mergeCell ref="BC29:BG29"/>
    <mergeCell ref="BC28:BG28"/>
    <mergeCell ref="AX29:BB29"/>
    <mergeCell ref="AX28:BB28"/>
    <mergeCell ref="C28:H28"/>
    <mergeCell ref="AP28:AR28"/>
    <mergeCell ref="AN15:AR15"/>
    <mergeCell ref="T28:W28"/>
    <mergeCell ref="I29:P29"/>
    <mergeCell ref="Q29:S29"/>
    <mergeCell ref="D6:E6"/>
    <mergeCell ref="D7:E7"/>
    <mergeCell ref="G7:AR7"/>
    <mergeCell ref="V6:Y6"/>
    <mergeCell ref="G6:J6"/>
    <mergeCell ref="R6:U6"/>
    <mergeCell ref="K6:N6"/>
    <mergeCell ref="O6:Q6"/>
    <mergeCell ref="T13:W13"/>
    <mergeCell ref="C13:G13"/>
    <mergeCell ref="C14:G14"/>
    <mergeCell ref="H11:K12"/>
    <mergeCell ref="C11:G12"/>
    <mergeCell ref="P13:S13"/>
    <mergeCell ref="L13:O13"/>
    <mergeCell ref="H13:K13"/>
    <mergeCell ref="H14:K14"/>
    <mergeCell ref="L14:O14"/>
    <mergeCell ref="P14:S14"/>
    <mergeCell ref="AN11:AR12"/>
    <mergeCell ref="AB29:AE29"/>
    <mergeCell ref="X29:AA29"/>
    <mergeCell ref="AN13:AR13"/>
    <mergeCell ref="AN14:AR14"/>
    <mergeCell ref="AN16:AR16"/>
    <mergeCell ref="AD13:AF13"/>
    <mergeCell ref="AF29:AI29"/>
    <mergeCell ref="AF28:AI28"/>
    <mergeCell ref="AD12:AF12"/>
    <mergeCell ref="AJ28:AK28"/>
    <mergeCell ref="H16:K16"/>
    <mergeCell ref="L16:O16"/>
    <mergeCell ref="P16:S16"/>
    <mergeCell ref="T16:W16"/>
    <mergeCell ref="AJ17:AM17"/>
    <mergeCell ref="T14:W14"/>
    <mergeCell ref="X13:Z13"/>
    <mergeCell ref="AA13:AC13"/>
    <mergeCell ref="AA14:AC14"/>
    <mergeCell ref="X14:Z14"/>
    <mergeCell ref="AN17:AR17"/>
    <mergeCell ref="AG17:AI17"/>
    <mergeCell ref="AG15:AI15"/>
    <mergeCell ref="AG13:AI13"/>
    <mergeCell ref="AJ13:AM13"/>
    <mergeCell ref="C29:H29"/>
    <mergeCell ref="C15:G15"/>
    <mergeCell ref="H15:K15"/>
    <mergeCell ref="L15:O15"/>
    <mergeCell ref="P15:S15"/>
    <mergeCell ref="C16:G16"/>
    <mergeCell ref="T15:W15"/>
    <mergeCell ref="X15:Z15"/>
    <mergeCell ref="AD15:AF15"/>
    <mergeCell ref="L17:O17"/>
    <mergeCell ref="P17:S17"/>
    <mergeCell ref="T17:W17"/>
    <mergeCell ref="X17:Z17"/>
    <mergeCell ref="AA17:AC17"/>
    <mergeCell ref="AD17:AF17"/>
  </mergeCells>
  <phoneticPr fontId="2"/>
  <dataValidations count="1">
    <dataValidation imeMode="on" allowBlank="1" showInputMessage="1" showErrorMessage="1" sqref="G7:AR7 C20:AR23"/>
  </dataValidations>
  <pageMargins left="0.75" right="0.75" top="1" bottom="1" header="0.51200000000000001" footer="0.51200000000000001"/>
  <pageSetup paperSize="9" scale="8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btnClear">
              <controlPr defaultSize="0" print="0" autoFill="0" autoPict="0">
                <anchor moveWithCells="1" sizeWithCells="1">
                  <from>
                    <xdr:col>46</xdr:col>
                    <xdr:colOff>0</xdr:colOff>
                    <xdr:row>27</xdr:row>
                    <xdr:rowOff>0</xdr:rowOff>
                  </from>
                  <to>
                    <xdr:col>46</xdr:col>
                    <xdr:colOff>0</xdr:colOff>
                    <xdr:row>27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67"/>
  <sheetViews>
    <sheetView showGridLines="0" showZeros="0" view="pageBreakPreview" zoomScaleSheetLayoutView="90" workbookViewId="0">
      <selection activeCell="M7" sqref="M7:R7"/>
    </sheetView>
  </sheetViews>
  <sheetFormatPr defaultColWidth="9" defaultRowHeight="13.2"/>
  <cols>
    <col min="1" max="1" width="0.44140625" style="3" customWidth="1"/>
    <col min="2" max="12" width="2.33203125" style="3" customWidth="1"/>
    <col min="13" max="43" width="2.109375" style="3" customWidth="1"/>
    <col min="44" max="44" width="0.44140625" style="3" customWidth="1"/>
    <col min="45" max="45" width="2.109375" style="3" customWidth="1"/>
    <col min="46" max="49" width="2.109375" style="3" hidden="1" customWidth="1"/>
    <col min="50" max="50" width="2.109375" style="4" hidden="1" customWidth="1"/>
    <col min="51" max="105" width="2.109375" style="3" customWidth="1"/>
    <col min="106" max="16384" width="9" style="3"/>
  </cols>
  <sheetData>
    <row r="1" spans="1:50" ht="12" customHeight="1">
      <c r="A1" s="124" t="s">
        <v>410</v>
      </c>
      <c r="B1" s="124"/>
    </row>
    <row r="2" spans="1:50" ht="3" customHeight="1">
      <c r="A2" s="5"/>
      <c r="B2" s="6"/>
      <c r="C2" s="6"/>
      <c r="D2" s="6"/>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8"/>
    </row>
    <row r="3" spans="1:50" ht="12" customHeight="1">
      <c r="A3" s="122"/>
      <c r="B3" s="124"/>
      <c r="C3" s="124"/>
      <c r="D3" s="124"/>
      <c r="AR3" s="155"/>
    </row>
    <row r="4" spans="1:50" s="1" customFormat="1" ht="13.5" customHeight="1">
      <c r="A4" s="169"/>
      <c r="C4" s="1" t="s">
        <v>542</v>
      </c>
      <c r="AR4" s="2"/>
    </row>
    <row r="5" spans="1:50" s="1" customFormat="1" ht="12.75" customHeight="1" thickBot="1">
      <c r="A5" s="169"/>
      <c r="C5" s="1" t="s">
        <v>545</v>
      </c>
      <c r="AP5" s="241" t="s">
        <v>384</v>
      </c>
      <c r="AQ5" s="241"/>
      <c r="AR5" s="2"/>
    </row>
    <row r="6" spans="1:50" s="1" customFormat="1" ht="24" customHeight="1" thickBot="1">
      <c r="A6" s="169"/>
      <c r="C6" s="681"/>
      <c r="D6" s="673"/>
      <c r="E6" s="673"/>
      <c r="F6" s="673"/>
      <c r="G6" s="673"/>
      <c r="H6" s="673"/>
      <c r="I6" s="673"/>
      <c r="J6" s="673"/>
      <c r="K6" s="673"/>
      <c r="L6" s="674"/>
      <c r="M6" s="667">
        <v>2020</v>
      </c>
      <c r="N6" s="668"/>
      <c r="O6" s="668"/>
      <c r="P6" s="673" t="s">
        <v>414</v>
      </c>
      <c r="Q6" s="673"/>
      <c r="R6" s="674"/>
      <c r="S6" s="667">
        <v>2021</v>
      </c>
      <c r="T6" s="668"/>
      <c r="U6" s="668"/>
      <c r="V6" s="673" t="s">
        <v>414</v>
      </c>
      <c r="W6" s="673"/>
      <c r="X6" s="674"/>
      <c r="Y6" s="667">
        <v>2022</v>
      </c>
      <c r="Z6" s="668"/>
      <c r="AA6" s="668"/>
      <c r="AB6" s="673" t="s">
        <v>414</v>
      </c>
      <c r="AC6" s="673"/>
      <c r="AD6" s="674"/>
      <c r="AE6" s="667">
        <v>2023</v>
      </c>
      <c r="AF6" s="668"/>
      <c r="AG6" s="668"/>
      <c r="AH6" s="673" t="s">
        <v>414</v>
      </c>
      <c r="AI6" s="673"/>
      <c r="AJ6" s="674"/>
      <c r="AK6" s="667">
        <v>2024</v>
      </c>
      <c r="AL6" s="668"/>
      <c r="AM6" s="668"/>
      <c r="AN6" s="673" t="s">
        <v>415</v>
      </c>
      <c r="AO6" s="673"/>
      <c r="AP6" s="675"/>
      <c r="AQ6" s="185"/>
      <c r="AR6" s="2"/>
      <c r="AT6" s="1">
        <v>2020</v>
      </c>
      <c r="AU6" s="1">
        <v>2021</v>
      </c>
      <c r="AV6" s="1">
        <v>2022</v>
      </c>
      <c r="AW6" s="1">
        <v>2023</v>
      </c>
      <c r="AX6" s="1">
        <v>2024</v>
      </c>
    </row>
    <row r="7" spans="1:50" s="1" customFormat="1" ht="34.5" customHeight="1" thickTop="1" thickBot="1">
      <c r="A7" s="169"/>
      <c r="C7" s="678" t="s">
        <v>385</v>
      </c>
      <c r="D7" s="679"/>
      <c r="E7" s="679"/>
      <c r="F7" s="679"/>
      <c r="G7" s="679"/>
      <c r="H7" s="679"/>
      <c r="I7" s="679"/>
      <c r="J7" s="679"/>
      <c r="K7" s="679"/>
      <c r="L7" s="680"/>
      <c r="M7" s="683"/>
      <c r="N7" s="683"/>
      <c r="O7" s="683"/>
      <c r="P7" s="683"/>
      <c r="Q7" s="683"/>
      <c r="R7" s="683"/>
      <c r="S7" s="683"/>
      <c r="T7" s="683"/>
      <c r="U7" s="683"/>
      <c r="V7" s="683"/>
      <c r="W7" s="683"/>
      <c r="X7" s="683"/>
      <c r="Y7" s="683"/>
      <c r="Z7" s="683"/>
      <c r="AA7" s="683"/>
      <c r="AB7" s="683"/>
      <c r="AC7" s="683"/>
      <c r="AD7" s="683"/>
      <c r="AE7" s="683"/>
      <c r="AF7" s="683"/>
      <c r="AG7" s="683"/>
      <c r="AH7" s="683"/>
      <c r="AI7" s="683"/>
      <c r="AJ7" s="683"/>
      <c r="AK7" s="683"/>
      <c r="AL7" s="683"/>
      <c r="AM7" s="683"/>
      <c r="AN7" s="683"/>
      <c r="AO7" s="683"/>
      <c r="AP7" s="684"/>
      <c r="AQ7" s="185"/>
      <c r="AR7" s="2"/>
      <c r="AT7" s="1" t="str">
        <f>IF(その1!$H4-AT6=1,IF(M7=評価シート!$K29,"○","×"),"")</f>
        <v/>
      </c>
      <c r="AU7" s="1" t="str">
        <f>IF(その1!$H4-AU6=1,IF(S7=評価シート!$K29,"○","×"),"")</f>
        <v/>
      </c>
      <c r="AV7" s="1" t="str">
        <f>IF(その1!$H4-AV6=1,IF(Y7=評価シート!$K29,"○","×"),"")</f>
        <v/>
      </c>
      <c r="AW7" s="1" t="str">
        <f>IF(その1!$H4-AW6=1,IF(AE7=評価シート!$K29,"○","×"),"")</f>
        <v/>
      </c>
      <c r="AX7" s="1" t="str">
        <f>IF(その1!$H4-AX6=1,IF(AK7=評価シート!$K29,"○","×"),"")</f>
        <v>○</v>
      </c>
    </row>
    <row r="8" spans="1:50" s="1" customFormat="1" ht="28.5" hidden="1" customHeight="1">
      <c r="A8" s="169"/>
      <c r="C8" s="689" t="s">
        <v>386</v>
      </c>
      <c r="D8" s="690"/>
      <c r="E8" s="698" t="s">
        <v>387</v>
      </c>
      <c r="F8" s="699"/>
      <c r="G8" s="699"/>
      <c r="H8" s="699"/>
      <c r="I8" s="699"/>
      <c r="J8" s="699"/>
      <c r="K8" s="699"/>
      <c r="L8" s="700"/>
      <c r="M8" s="693"/>
      <c r="N8" s="693"/>
      <c r="O8" s="693"/>
      <c r="P8" s="693"/>
      <c r="Q8" s="693"/>
      <c r="R8" s="693"/>
      <c r="S8" s="682"/>
      <c r="T8" s="682"/>
      <c r="U8" s="682"/>
      <c r="V8" s="682"/>
      <c r="W8" s="682"/>
      <c r="X8" s="682"/>
      <c r="Y8" s="682"/>
      <c r="Z8" s="682"/>
      <c r="AA8" s="682"/>
      <c r="AB8" s="682"/>
      <c r="AC8" s="682"/>
      <c r="AD8" s="682"/>
      <c r="AE8" s="682"/>
      <c r="AF8" s="682"/>
      <c r="AG8" s="682"/>
      <c r="AH8" s="682"/>
      <c r="AI8" s="682"/>
      <c r="AJ8" s="682"/>
      <c r="AK8" s="676"/>
      <c r="AL8" s="676"/>
      <c r="AM8" s="676"/>
      <c r="AN8" s="676"/>
      <c r="AO8" s="676"/>
      <c r="AP8" s="677"/>
      <c r="AQ8" s="185"/>
      <c r="AR8" s="2"/>
    </row>
    <row r="9" spans="1:50" s="1" customFormat="1" ht="28.5" hidden="1" customHeight="1">
      <c r="A9" s="169"/>
      <c r="C9" s="490"/>
      <c r="D9" s="491"/>
      <c r="E9" s="695" t="s">
        <v>388</v>
      </c>
      <c r="F9" s="696"/>
      <c r="G9" s="696"/>
      <c r="H9" s="696"/>
      <c r="I9" s="696"/>
      <c r="J9" s="696"/>
      <c r="K9" s="696"/>
      <c r="L9" s="697"/>
      <c r="M9" s="694"/>
      <c r="N9" s="694"/>
      <c r="O9" s="694"/>
      <c r="P9" s="694"/>
      <c r="Q9" s="694"/>
      <c r="R9" s="694"/>
      <c r="S9" s="670"/>
      <c r="T9" s="670"/>
      <c r="U9" s="670"/>
      <c r="V9" s="670"/>
      <c r="W9" s="670"/>
      <c r="X9" s="670"/>
      <c r="Y9" s="670"/>
      <c r="Z9" s="670"/>
      <c r="AA9" s="670"/>
      <c r="AB9" s="670"/>
      <c r="AC9" s="670"/>
      <c r="AD9" s="670"/>
      <c r="AE9" s="670"/>
      <c r="AF9" s="670"/>
      <c r="AG9" s="670"/>
      <c r="AH9" s="670"/>
      <c r="AI9" s="670"/>
      <c r="AJ9" s="670"/>
      <c r="AK9" s="473"/>
      <c r="AL9" s="473"/>
      <c r="AM9" s="473"/>
      <c r="AN9" s="473"/>
      <c r="AO9" s="473"/>
      <c r="AP9" s="708"/>
      <c r="AQ9" s="185"/>
      <c r="AR9" s="2"/>
    </row>
    <row r="10" spans="1:50" s="1" customFormat="1" ht="28.5" hidden="1" customHeight="1">
      <c r="A10" s="169"/>
      <c r="C10" s="490"/>
      <c r="D10" s="491"/>
      <c r="E10" s="695" t="s">
        <v>389</v>
      </c>
      <c r="F10" s="696"/>
      <c r="G10" s="696"/>
      <c r="H10" s="696"/>
      <c r="I10" s="696"/>
      <c r="J10" s="696"/>
      <c r="K10" s="696"/>
      <c r="L10" s="697"/>
      <c r="M10" s="694"/>
      <c r="N10" s="694"/>
      <c r="O10" s="694"/>
      <c r="P10" s="694"/>
      <c r="Q10" s="694"/>
      <c r="R10" s="694"/>
      <c r="S10" s="670"/>
      <c r="T10" s="670"/>
      <c r="U10" s="670"/>
      <c r="V10" s="670"/>
      <c r="W10" s="670"/>
      <c r="X10" s="670"/>
      <c r="Y10" s="670"/>
      <c r="Z10" s="670"/>
      <c r="AA10" s="670"/>
      <c r="AB10" s="670"/>
      <c r="AC10" s="670"/>
      <c r="AD10" s="670"/>
      <c r="AE10" s="670"/>
      <c r="AF10" s="670"/>
      <c r="AG10" s="670"/>
      <c r="AH10" s="670"/>
      <c r="AI10" s="670"/>
      <c r="AJ10" s="670"/>
      <c r="AK10" s="473"/>
      <c r="AL10" s="473"/>
      <c r="AM10" s="473"/>
      <c r="AN10" s="473"/>
      <c r="AO10" s="473"/>
      <c r="AP10" s="708"/>
      <c r="AQ10" s="185"/>
      <c r="AR10" s="2"/>
    </row>
    <row r="11" spans="1:50" s="1" customFormat="1" ht="28.5" hidden="1" customHeight="1">
      <c r="A11" s="169"/>
      <c r="C11" s="490"/>
      <c r="D11" s="491"/>
      <c r="E11" s="695" t="s">
        <v>390</v>
      </c>
      <c r="F11" s="696"/>
      <c r="G11" s="696"/>
      <c r="H11" s="696"/>
      <c r="I11" s="696"/>
      <c r="J11" s="696"/>
      <c r="K11" s="696"/>
      <c r="L11" s="697"/>
      <c r="M11" s="694"/>
      <c r="N11" s="694"/>
      <c r="O11" s="694"/>
      <c r="P11" s="694"/>
      <c r="Q11" s="694"/>
      <c r="R11" s="694"/>
      <c r="S11" s="670"/>
      <c r="T11" s="670"/>
      <c r="U11" s="670"/>
      <c r="V11" s="670"/>
      <c r="W11" s="670"/>
      <c r="X11" s="670"/>
      <c r="Y11" s="670"/>
      <c r="Z11" s="670"/>
      <c r="AA11" s="670"/>
      <c r="AB11" s="670"/>
      <c r="AC11" s="670"/>
      <c r="AD11" s="670"/>
      <c r="AE11" s="670"/>
      <c r="AF11" s="670"/>
      <c r="AG11" s="670"/>
      <c r="AH11" s="670"/>
      <c r="AI11" s="670"/>
      <c r="AJ11" s="670"/>
      <c r="AK11" s="473"/>
      <c r="AL11" s="473"/>
      <c r="AM11" s="473"/>
      <c r="AN11" s="473"/>
      <c r="AO11" s="473"/>
      <c r="AP11" s="708"/>
      <c r="AQ11" s="185"/>
      <c r="AR11" s="2"/>
    </row>
    <row r="12" spans="1:50" s="1" customFormat="1" ht="28.5" hidden="1" customHeight="1">
      <c r="A12" s="169"/>
      <c r="C12" s="490"/>
      <c r="D12" s="491"/>
      <c r="E12" s="695" t="s">
        <v>391</v>
      </c>
      <c r="F12" s="696"/>
      <c r="G12" s="696"/>
      <c r="H12" s="696"/>
      <c r="I12" s="696"/>
      <c r="J12" s="696"/>
      <c r="K12" s="696"/>
      <c r="L12" s="697"/>
      <c r="M12" s="694"/>
      <c r="N12" s="694"/>
      <c r="O12" s="694"/>
      <c r="P12" s="694"/>
      <c r="Q12" s="694"/>
      <c r="R12" s="694"/>
      <c r="S12" s="670"/>
      <c r="T12" s="670"/>
      <c r="U12" s="670"/>
      <c r="V12" s="670"/>
      <c r="W12" s="670"/>
      <c r="X12" s="670"/>
      <c r="Y12" s="670"/>
      <c r="Z12" s="670"/>
      <c r="AA12" s="670"/>
      <c r="AB12" s="670"/>
      <c r="AC12" s="670"/>
      <c r="AD12" s="670"/>
      <c r="AE12" s="670"/>
      <c r="AF12" s="670"/>
      <c r="AG12" s="670"/>
      <c r="AH12" s="670"/>
      <c r="AI12" s="670"/>
      <c r="AJ12" s="670"/>
      <c r="AK12" s="473"/>
      <c r="AL12" s="473"/>
      <c r="AM12" s="473"/>
      <c r="AN12" s="473"/>
      <c r="AO12" s="473"/>
      <c r="AP12" s="708"/>
      <c r="AQ12" s="185"/>
      <c r="AR12" s="2"/>
    </row>
    <row r="13" spans="1:50" s="1" customFormat="1" ht="28.5" hidden="1" customHeight="1">
      <c r="A13" s="169"/>
      <c r="C13" s="490"/>
      <c r="D13" s="491"/>
      <c r="E13" s="695" t="s">
        <v>392</v>
      </c>
      <c r="F13" s="696"/>
      <c r="G13" s="696"/>
      <c r="H13" s="696"/>
      <c r="I13" s="696"/>
      <c r="J13" s="696"/>
      <c r="K13" s="696"/>
      <c r="L13" s="697"/>
      <c r="M13" s="694"/>
      <c r="N13" s="694"/>
      <c r="O13" s="694"/>
      <c r="P13" s="694"/>
      <c r="Q13" s="694"/>
      <c r="R13" s="694"/>
      <c r="S13" s="670"/>
      <c r="T13" s="670"/>
      <c r="U13" s="670"/>
      <c r="V13" s="670"/>
      <c r="W13" s="670"/>
      <c r="X13" s="670"/>
      <c r="Y13" s="670"/>
      <c r="Z13" s="670"/>
      <c r="AA13" s="670"/>
      <c r="AB13" s="670"/>
      <c r="AC13" s="670"/>
      <c r="AD13" s="670"/>
      <c r="AE13" s="670"/>
      <c r="AF13" s="670"/>
      <c r="AG13" s="670"/>
      <c r="AH13" s="670"/>
      <c r="AI13" s="670"/>
      <c r="AJ13" s="670"/>
      <c r="AK13" s="473"/>
      <c r="AL13" s="473"/>
      <c r="AM13" s="473"/>
      <c r="AN13" s="473"/>
      <c r="AO13" s="473"/>
      <c r="AP13" s="708"/>
      <c r="AQ13" s="185"/>
      <c r="AR13" s="2"/>
    </row>
    <row r="14" spans="1:50" s="1" customFormat="1" ht="28.5" hidden="1" customHeight="1" thickBot="1">
      <c r="A14" s="169"/>
      <c r="C14" s="691"/>
      <c r="D14" s="692"/>
      <c r="E14" s="705" t="s">
        <v>393</v>
      </c>
      <c r="F14" s="706"/>
      <c r="G14" s="706"/>
      <c r="H14" s="706"/>
      <c r="I14" s="706"/>
      <c r="J14" s="706"/>
      <c r="K14" s="706"/>
      <c r="L14" s="707"/>
      <c r="M14" s="688"/>
      <c r="N14" s="688"/>
      <c r="O14" s="688"/>
      <c r="P14" s="688"/>
      <c r="Q14" s="688"/>
      <c r="R14" s="688"/>
      <c r="S14" s="688"/>
      <c r="T14" s="688"/>
      <c r="U14" s="688"/>
      <c r="V14" s="688"/>
      <c r="W14" s="688"/>
      <c r="X14" s="688"/>
      <c r="Y14" s="672"/>
      <c r="Z14" s="672"/>
      <c r="AA14" s="672"/>
      <c r="AB14" s="672"/>
      <c r="AC14" s="672"/>
      <c r="AD14" s="672"/>
      <c r="AE14" s="704" t="str">
        <f>IF(AND('その6（非公表）'!AH8="",'その6（非公表）'!AH9=""),"",IF('その6（非公表）'!AH8="",'その6（非公表）'!AH9,IF('その6（非公表）'!AH9="",'その6（非公表）'!AH8,'その6（非公表）'!AH8+'その6（非公表）'!AH9)))</f>
        <v/>
      </c>
      <c r="AF14" s="704"/>
      <c r="AG14" s="704"/>
      <c r="AH14" s="704"/>
      <c r="AI14" s="704"/>
      <c r="AJ14" s="704"/>
      <c r="AK14" s="712"/>
      <c r="AL14" s="712"/>
      <c r="AM14" s="712"/>
      <c r="AN14" s="712"/>
      <c r="AO14" s="712"/>
      <c r="AP14" s="713"/>
      <c r="AQ14" s="185"/>
      <c r="AR14" s="2"/>
    </row>
    <row r="15" spans="1:50" s="1" customFormat="1" ht="28.5" hidden="1" customHeight="1" thickTop="1" thickBot="1">
      <c r="A15" s="169"/>
      <c r="C15" s="701" t="s">
        <v>394</v>
      </c>
      <c r="D15" s="702"/>
      <c r="E15" s="702"/>
      <c r="F15" s="702"/>
      <c r="G15" s="702"/>
      <c r="H15" s="702"/>
      <c r="I15" s="702"/>
      <c r="J15" s="702"/>
      <c r="K15" s="702"/>
      <c r="L15" s="703"/>
      <c r="M15" s="669">
        <f>SUM(M7:R14)</f>
        <v>0</v>
      </c>
      <c r="N15" s="669"/>
      <c r="O15" s="669"/>
      <c r="P15" s="669"/>
      <c r="Q15" s="669"/>
      <c r="R15" s="669"/>
      <c r="S15" s="669">
        <f>SUM(S7:X14)</f>
        <v>0</v>
      </c>
      <c r="T15" s="669"/>
      <c r="U15" s="669"/>
      <c r="V15" s="669"/>
      <c r="W15" s="669"/>
      <c r="X15" s="669"/>
      <c r="Y15" s="669">
        <f>SUM(Y7:AD14)</f>
        <v>0</v>
      </c>
      <c r="Z15" s="669"/>
      <c r="AA15" s="669"/>
      <c r="AB15" s="669"/>
      <c r="AC15" s="669"/>
      <c r="AD15" s="669"/>
      <c r="AE15" s="714">
        <f>SUM(AE7:AJ14)</f>
        <v>0</v>
      </c>
      <c r="AF15" s="710"/>
      <c r="AG15" s="710"/>
      <c r="AH15" s="710"/>
      <c r="AI15" s="710"/>
      <c r="AJ15" s="710"/>
      <c r="AK15" s="710"/>
      <c r="AL15" s="710"/>
      <c r="AM15" s="710"/>
      <c r="AN15" s="710"/>
      <c r="AO15" s="710"/>
      <c r="AP15" s="711"/>
      <c r="AQ15" s="185"/>
      <c r="AR15" s="2"/>
    </row>
    <row r="16" spans="1:50" s="1" customFormat="1" ht="12">
      <c r="A16" s="169"/>
      <c r="D16" s="200"/>
      <c r="E16" s="200"/>
      <c r="F16" s="200"/>
      <c r="G16" s="200"/>
      <c r="H16" s="200"/>
      <c r="I16" s="200"/>
      <c r="J16" s="200"/>
      <c r="M16" s="242"/>
      <c r="N16" s="185"/>
      <c r="O16" s="185"/>
      <c r="P16" s="185"/>
      <c r="Q16" s="185"/>
      <c r="R16" s="185"/>
      <c r="S16" s="242"/>
      <c r="T16" s="185"/>
      <c r="U16" s="185"/>
      <c r="V16" s="185"/>
      <c r="W16" s="185"/>
      <c r="X16" s="185"/>
      <c r="Y16" s="242"/>
      <c r="Z16" s="185"/>
      <c r="AA16" s="185"/>
      <c r="AB16" s="185"/>
      <c r="AC16" s="185"/>
      <c r="AD16" s="185"/>
      <c r="AE16" s="242"/>
      <c r="AF16" s="185"/>
      <c r="AG16" s="185"/>
      <c r="AH16" s="185"/>
      <c r="AI16" s="185"/>
      <c r="AJ16" s="185"/>
      <c r="AK16" s="185"/>
      <c r="AL16" s="185"/>
      <c r="AM16" s="185"/>
      <c r="AN16" s="185"/>
      <c r="AO16" s="185"/>
      <c r="AP16" s="185"/>
      <c r="AQ16" s="185"/>
      <c r="AR16" s="2"/>
    </row>
    <row r="17" spans="1:50" s="1" customFormat="1" ht="12.6" hidden="1" thickBot="1">
      <c r="A17" s="169"/>
      <c r="C17" s="1" t="s">
        <v>412</v>
      </c>
      <c r="D17" s="200"/>
      <c r="E17" s="200"/>
      <c r="F17" s="200"/>
      <c r="G17" s="200"/>
      <c r="H17" s="200"/>
      <c r="I17" s="200"/>
      <c r="J17" s="200"/>
      <c r="M17" s="242"/>
      <c r="N17" s="185"/>
      <c r="O17" s="185"/>
      <c r="P17" s="185"/>
      <c r="Q17" s="185"/>
      <c r="R17" s="185"/>
      <c r="S17" s="242"/>
      <c r="T17" s="185"/>
      <c r="U17" s="185"/>
      <c r="V17" s="185"/>
      <c r="W17" s="185"/>
      <c r="X17" s="185"/>
      <c r="Y17" s="242"/>
      <c r="Z17" s="185"/>
      <c r="AA17" s="185"/>
      <c r="AB17" s="185"/>
      <c r="AC17" s="185"/>
      <c r="AD17" s="185"/>
      <c r="AE17" s="242"/>
      <c r="AF17" s="185"/>
      <c r="AG17" s="185"/>
      <c r="AH17" s="185"/>
      <c r="AI17" s="185"/>
      <c r="AJ17" s="185"/>
      <c r="AK17" s="185"/>
      <c r="AL17" s="185"/>
      <c r="AM17" s="185"/>
      <c r="AN17" s="185"/>
      <c r="AO17" s="185"/>
      <c r="AP17" s="185"/>
      <c r="AQ17" s="185"/>
      <c r="AR17" s="2"/>
    </row>
    <row r="18" spans="1:50" s="1" customFormat="1" ht="13.5" hidden="1" customHeight="1">
      <c r="A18" s="169"/>
      <c r="C18" s="562"/>
      <c r="D18" s="563"/>
      <c r="E18" s="563"/>
      <c r="F18" s="563"/>
      <c r="G18" s="563"/>
      <c r="H18" s="563"/>
      <c r="I18" s="563"/>
      <c r="J18" s="563"/>
      <c r="K18" s="563"/>
      <c r="L18" s="563"/>
      <c r="M18" s="563"/>
      <c r="N18" s="563"/>
      <c r="O18" s="563"/>
      <c r="P18" s="563"/>
      <c r="Q18" s="563"/>
      <c r="R18" s="563"/>
      <c r="S18" s="563"/>
      <c r="T18" s="563"/>
      <c r="U18" s="563"/>
      <c r="V18" s="563"/>
      <c r="W18" s="563"/>
      <c r="X18" s="563"/>
      <c r="Y18" s="563"/>
      <c r="Z18" s="563"/>
      <c r="AA18" s="563"/>
      <c r="AB18" s="563"/>
      <c r="AC18" s="563"/>
      <c r="AD18" s="563"/>
      <c r="AE18" s="563"/>
      <c r="AF18" s="563"/>
      <c r="AG18" s="563"/>
      <c r="AH18" s="563"/>
      <c r="AI18" s="563"/>
      <c r="AJ18" s="563"/>
      <c r="AK18" s="563"/>
      <c r="AL18" s="563"/>
      <c r="AM18" s="563"/>
      <c r="AN18" s="563"/>
      <c r="AO18" s="563"/>
      <c r="AP18" s="564"/>
      <c r="AQ18" s="271"/>
      <c r="AR18" s="2"/>
    </row>
    <row r="19" spans="1:50" s="1" customFormat="1" ht="13.5" hidden="1" customHeight="1">
      <c r="A19" s="169"/>
      <c r="C19" s="565"/>
      <c r="D19" s="566"/>
      <c r="E19" s="566"/>
      <c r="F19" s="566"/>
      <c r="G19" s="566"/>
      <c r="H19" s="566"/>
      <c r="I19" s="566"/>
      <c r="J19" s="566"/>
      <c r="K19" s="566"/>
      <c r="L19" s="566"/>
      <c r="M19" s="566"/>
      <c r="N19" s="566"/>
      <c r="O19" s="566"/>
      <c r="P19" s="566"/>
      <c r="Q19" s="566"/>
      <c r="R19" s="566"/>
      <c r="S19" s="566"/>
      <c r="T19" s="566"/>
      <c r="U19" s="566"/>
      <c r="V19" s="566"/>
      <c r="W19" s="566"/>
      <c r="X19" s="566"/>
      <c r="Y19" s="566"/>
      <c r="Z19" s="566"/>
      <c r="AA19" s="566"/>
      <c r="AB19" s="566"/>
      <c r="AC19" s="566"/>
      <c r="AD19" s="566"/>
      <c r="AE19" s="566"/>
      <c r="AF19" s="566"/>
      <c r="AG19" s="566"/>
      <c r="AH19" s="566"/>
      <c r="AI19" s="566"/>
      <c r="AJ19" s="566"/>
      <c r="AK19" s="566"/>
      <c r="AL19" s="566"/>
      <c r="AM19" s="566"/>
      <c r="AN19" s="566"/>
      <c r="AO19" s="566"/>
      <c r="AP19" s="567"/>
      <c r="AQ19" s="271"/>
      <c r="AR19" s="2"/>
    </row>
    <row r="20" spans="1:50" s="1" customFormat="1" ht="13.5" hidden="1" customHeight="1">
      <c r="A20" s="169"/>
      <c r="C20" s="565"/>
      <c r="D20" s="566"/>
      <c r="E20" s="566"/>
      <c r="F20" s="566"/>
      <c r="G20" s="566"/>
      <c r="H20" s="566"/>
      <c r="I20" s="566"/>
      <c r="J20" s="566"/>
      <c r="K20" s="566"/>
      <c r="L20" s="566"/>
      <c r="M20" s="566"/>
      <c r="N20" s="566"/>
      <c r="O20" s="566"/>
      <c r="P20" s="566"/>
      <c r="Q20" s="566"/>
      <c r="R20" s="566"/>
      <c r="S20" s="566"/>
      <c r="T20" s="566"/>
      <c r="U20" s="566"/>
      <c r="V20" s="566"/>
      <c r="W20" s="566"/>
      <c r="X20" s="566"/>
      <c r="Y20" s="566"/>
      <c r="Z20" s="566"/>
      <c r="AA20" s="566"/>
      <c r="AB20" s="566"/>
      <c r="AC20" s="566"/>
      <c r="AD20" s="566"/>
      <c r="AE20" s="566"/>
      <c r="AF20" s="566"/>
      <c r="AG20" s="566"/>
      <c r="AH20" s="566"/>
      <c r="AI20" s="566"/>
      <c r="AJ20" s="566"/>
      <c r="AK20" s="566"/>
      <c r="AL20" s="566"/>
      <c r="AM20" s="566"/>
      <c r="AN20" s="566"/>
      <c r="AO20" s="566"/>
      <c r="AP20" s="567"/>
      <c r="AQ20" s="271"/>
      <c r="AR20" s="2"/>
    </row>
    <row r="21" spans="1:50" s="1" customFormat="1" ht="13.5" hidden="1" customHeight="1">
      <c r="A21" s="169"/>
      <c r="C21" s="565"/>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7"/>
      <c r="AQ21" s="271"/>
      <c r="AR21" s="2"/>
    </row>
    <row r="22" spans="1:50" s="1" customFormat="1" ht="13.5" hidden="1" customHeight="1">
      <c r="A22" s="169"/>
      <c r="C22" s="565"/>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7"/>
      <c r="AQ22" s="271"/>
      <c r="AR22" s="2"/>
    </row>
    <row r="23" spans="1:50" s="1" customFormat="1" ht="13.5" hidden="1" customHeight="1">
      <c r="A23" s="169"/>
      <c r="C23" s="565"/>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7"/>
      <c r="AQ23" s="271"/>
      <c r="AR23" s="2"/>
    </row>
    <row r="24" spans="1:50" s="1" customFormat="1" ht="13.5" hidden="1" customHeight="1" thickBot="1">
      <c r="A24" s="169"/>
      <c r="C24" s="568"/>
      <c r="D24" s="569"/>
      <c r="E24" s="569"/>
      <c r="F24" s="569"/>
      <c r="G24" s="569"/>
      <c r="H24" s="569"/>
      <c r="I24" s="569"/>
      <c r="J24" s="569"/>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c r="AJ24" s="569"/>
      <c r="AK24" s="569"/>
      <c r="AL24" s="569"/>
      <c r="AM24" s="569"/>
      <c r="AN24" s="569"/>
      <c r="AO24" s="569"/>
      <c r="AP24" s="570"/>
      <c r="AQ24" s="271"/>
      <c r="AR24" s="2"/>
    </row>
    <row r="25" spans="1:50" s="1" customFormat="1" ht="12" hidden="1">
      <c r="A25" s="169"/>
      <c r="C25" s="243"/>
      <c r="D25" s="243"/>
      <c r="E25" s="243"/>
      <c r="F25" s="243"/>
      <c r="G25" s="243"/>
      <c r="H25" s="243"/>
      <c r="I25" s="243"/>
      <c r="J25" s="243"/>
      <c r="K25" s="243"/>
      <c r="L25" s="243"/>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2"/>
    </row>
    <row r="26" spans="1:50" s="1" customFormat="1" ht="18" customHeight="1">
      <c r="A26" s="169"/>
      <c r="C26" s="1" t="s">
        <v>395</v>
      </c>
      <c r="AP26" s="244"/>
      <c r="AQ26" s="244"/>
      <c r="AR26" s="2"/>
      <c r="AS26" s="185"/>
    </row>
    <row r="27" spans="1:50" s="1" customFormat="1" ht="12.6" thickBot="1">
      <c r="A27" s="169"/>
      <c r="C27" s="243"/>
      <c r="D27" s="243"/>
      <c r="E27" s="243"/>
      <c r="F27" s="243"/>
      <c r="G27" s="243"/>
      <c r="H27" s="243"/>
      <c r="I27" s="243"/>
      <c r="J27" s="243"/>
      <c r="K27" s="243"/>
      <c r="L27" s="243"/>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24" t="s">
        <v>411</v>
      </c>
      <c r="AQ27" s="24"/>
      <c r="AR27" s="2"/>
    </row>
    <row r="28" spans="1:50" s="1" customFormat="1" ht="24" customHeight="1" thickBot="1">
      <c r="A28" s="169"/>
      <c r="C28" s="681"/>
      <c r="D28" s="673"/>
      <c r="E28" s="673"/>
      <c r="F28" s="673"/>
      <c r="G28" s="673"/>
      <c r="H28" s="673"/>
      <c r="I28" s="673"/>
      <c r="J28" s="673"/>
      <c r="K28" s="673"/>
      <c r="L28" s="674"/>
      <c r="M28" s="667">
        <f>IF(M6="","",M6)</f>
        <v>2020</v>
      </c>
      <c r="N28" s="668"/>
      <c r="O28" s="668"/>
      <c r="P28" s="673" t="s">
        <v>414</v>
      </c>
      <c r="Q28" s="673"/>
      <c r="R28" s="674"/>
      <c r="S28" s="667">
        <f>IF(S6="","",S6)</f>
        <v>2021</v>
      </c>
      <c r="T28" s="668"/>
      <c r="U28" s="668"/>
      <c r="V28" s="673" t="s">
        <v>414</v>
      </c>
      <c r="W28" s="673"/>
      <c r="X28" s="674"/>
      <c r="Y28" s="667">
        <f>IF(Y6="","",Y6)</f>
        <v>2022</v>
      </c>
      <c r="Z28" s="668"/>
      <c r="AA28" s="668"/>
      <c r="AB28" s="673" t="s">
        <v>414</v>
      </c>
      <c r="AC28" s="673"/>
      <c r="AD28" s="674"/>
      <c r="AE28" s="667">
        <f>IF(AE6="","",AE6)</f>
        <v>2023</v>
      </c>
      <c r="AF28" s="668"/>
      <c r="AG28" s="668"/>
      <c r="AH28" s="673" t="s">
        <v>414</v>
      </c>
      <c r="AI28" s="673"/>
      <c r="AJ28" s="674"/>
      <c r="AK28" s="667">
        <f>IF(AK6="","",AK6)</f>
        <v>2024</v>
      </c>
      <c r="AL28" s="668"/>
      <c r="AM28" s="668"/>
      <c r="AN28" s="673" t="s">
        <v>415</v>
      </c>
      <c r="AO28" s="673"/>
      <c r="AP28" s="675"/>
      <c r="AQ28" s="185"/>
      <c r="AR28" s="2"/>
      <c r="AT28" s="1">
        <v>2020</v>
      </c>
      <c r="AU28" s="1">
        <v>2021</v>
      </c>
      <c r="AV28" s="1">
        <v>2022</v>
      </c>
      <c r="AW28" s="1">
        <v>2023</v>
      </c>
      <c r="AX28" s="1">
        <v>2024</v>
      </c>
    </row>
    <row r="29" spans="1:50" s="1" customFormat="1" ht="45" customHeight="1" thickTop="1" thickBot="1">
      <c r="A29" s="169"/>
      <c r="C29" s="685" t="s">
        <v>396</v>
      </c>
      <c r="D29" s="686"/>
      <c r="E29" s="686"/>
      <c r="F29" s="686"/>
      <c r="G29" s="686"/>
      <c r="H29" s="686"/>
      <c r="I29" s="686"/>
      <c r="J29" s="686"/>
      <c r="K29" s="686"/>
      <c r="L29" s="687"/>
      <c r="M29" s="671"/>
      <c r="N29" s="671"/>
      <c r="O29" s="671"/>
      <c r="P29" s="671"/>
      <c r="Q29" s="671"/>
      <c r="R29" s="671"/>
      <c r="S29" s="671"/>
      <c r="T29" s="671"/>
      <c r="U29" s="671"/>
      <c r="V29" s="671"/>
      <c r="W29" s="671"/>
      <c r="X29" s="671"/>
      <c r="Y29" s="671"/>
      <c r="Z29" s="671"/>
      <c r="AA29" s="671"/>
      <c r="AB29" s="671"/>
      <c r="AC29" s="671"/>
      <c r="AD29" s="671"/>
      <c r="AE29" s="671"/>
      <c r="AF29" s="671"/>
      <c r="AG29" s="671"/>
      <c r="AH29" s="671"/>
      <c r="AI29" s="671"/>
      <c r="AJ29" s="671"/>
      <c r="AK29" s="671"/>
      <c r="AL29" s="671"/>
      <c r="AM29" s="671"/>
      <c r="AN29" s="671"/>
      <c r="AO29" s="671"/>
      <c r="AP29" s="709"/>
      <c r="AQ29" s="185"/>
      <c r="AR29" s="2"/>
      <c r="AT29" s="1" t="str">
        <f>IF(その1!$H4-AT28=1,IF(M29=評価シート!$R29,"○","×"),"")</f>
        <v/>
      </c>
      <c r="AU29" s="1" t="str">
        <f>IF(その1!$H4-AU28=1,IF(S29=評価シート!$R29,"○","×"),"")</f>
        <v/>
      </c>
      <c r="AV29" s="1" t="str">
        <f>IF(その1!$H4-AV28=1,IF(Y29=評価シート!$R29,"○","×"),"")</f>
        <v/>
      </c>
      <c r="AW29" s="1" t="str">
        <f>IF(その1!$H4-AW28=1,IF(AE29=評価シート!$R29,"○","×"),"")</f>
        <v/>
      </c>
      <c r="AX29" s="1" t="str">
        <f>IF(その1!$H4-AX28=1,IF(AK29=評価シート!$R29,"○","×"),"")</f>
        <v>○</v>
      </c>
    </row>
    <row r="30" spans="1:50" s="1" customFormat="1" ht="12">
      <c r="A30" s="169"/>
      <c r="C30" s="243"/>
      <c r="D30" s="243"/>
      <c r="E30" s="243"/>
      <c r="F30" s="243"/>
      <c r="G30" s="243"/>
      <c r="H30" s="243"/>
      <c r="I30" s="243"/>
      <c r="J30" s="243"/>
      <c r="K30" s="243"/>
      <c r="L30" s="243"/>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245"/>
      <c r="AO30" s="185"/>
      <c r="AP30" s="389" t="str">
        <f>IF(COUNTIF(AT6:AX29,"×")&gt;0,AT31,"")</f>
        <v/>
      </c>
      <c r="AQ30" s="185"/>
      <c r="AR30" s="2"/>
    </row>
    <row r="31" spans="1:50" s="1" customFormat="1" ht="12.6" thickBot="1">
      <c r="A31" s="169"/>
      <c r="C31" s="1" t="s">
        <v>412</v>
      </c>
      <c r="D31" s="200"/>
      <c r="E31" s="200"/>
      <c r="F31" s="200"/>
      <c r="G31" s="200"/>
      <c r="H31" s="200"/>
      <c r="I31" s="200"/>
      <c r="J31" s="200"/>
      <c r="M31" s="242"/>
      <c r="N31" s="185"/>
      <c r="O31" s="185"/>
      <c r="P31" s="185"/>
      <c r="Q31" s="185"/>
      <c r="R31" s="185"/>
      <c r="S31" s="242"/>
      <c r="T31" s="185"/>
      <c r="U31" s="185"/>
      <c r="V31" s="185"/>
      <c r="W31" s="185"/>
      <c r="X31" s="185"/>
      <c r="Y31" s="242"/>
      <c r="Z31" s="185"/>
      <c r="AA31" s="185"/>
      <c r="AB31" s="185"/>
      <c r="AC31" s="185"/>
      <c r="AD31" s="185"/>
      <c r="AE31" s="242"/>
      <c r="AF31" s="185"/>
      <c r="AG31" s="185"/>
      <c r="AH31" s="185"/>
      <c r="AI31" s="185"/>
      <c r="AJ31" s="185"/>
      <c r="AK31" s="185"/>
      <c r="AL31" s="185"/>
      <c r="AM31" s="185"/>
      <c r="AN31" s="185"/>
      <c r="AO31" s="185"/>
      <c r="AP31" s="185"/>
      <c r="AQ31" s="185"/>
      <c r="AR31" s="2"/>
      <c r="AT31" s="1" t="s">
        <v>555</v>
      </c>
    </row>
    <row r="32" spans="1:50" s="1" customFormat="1" ht="13.5" customHeight="1">
      <c r="A32" s="169"/>
      <c r="C32" s="562"/>
      <c r="D32" s="563"/>
      <c r="E32" s="563"/>
      <c r="F32" s="563"/>
      <c r="G32" s="563"/>
      <c r="H32" s="563"/>
      <c r="I32" s="563"/>
      <c r="J32" s="563"/>
      <c r="K32" s="563"/>
      <c r="L32" s="563"/>
      <c r="M32" s="563"/>
      <c r="N32" s="563"/>
      <c r="O32" s="563"/>
      <c r="P32" s="563"/>
      <c r="Q32" s="563"/>
      <c r="R32" s="563"/>
      <c r="S32" s="563"/>
      <c r="T32" s="563"/>
      <c r="U32" s="563"/>
      <c r="V32" s="563"/>
      <c r="W32" s="563"/>
      <c r="X32" s="563"/>
      <c r="Y32" s="563"/>
      <c r="Z32" s="563"/>
      <c r="AA32" s="563"/>
      <c r="AB32" s="563"/>
      <c r="AC32" s="563"/>
      <c r="AD32" s="563"/>
      <c r="AE32" s="563"/>
      <c r="AF32" s="563"/>
      <c r="AG32" s="563"/>
      <c r="AH32" s="563"/>
      <c r="AI32" s="563"/>
      <c r="AJ32" s="563"/>
      <c r="AK32" s="563"/>
      <c r="AL32" s="563"/>
      <c r="AM32" s="563"/>
      <c r="AN32" s="563"/>
      <c r="AO32" s="563"/>
      <c r="AP32" s="564"/>
      <c r="AQ32" s="271"/>
      <c r="AR32" s="2"/>
    </row>
    <row r="33" spans="1:44" s="1" customFormat="1" ht="13.5" customHeight="1">
      <c r="A33" s="169"/>
      <c r="C33" s="565"/>
      <c r="D33" s="566"/>
      <c r="E33" s="566"/>
      <c r="F33" s="566"/>
      <c r="G33" s="566"/>
      <c r="H33" s="566"/>
      <c r="I33" s="566"/>
      <c r="J33" s="566"/>
      <c r="K33" s="566"/>
      <c r="L33" s="566"/>
      <c r="M33" s="566"/>
      <c r="N33" s="566"/>
      <c r="O33" s="566"/>
      <c r="P33" s="566"/>
      <c r="Q33" s="566"/>
      <c r="R33" s="566"/>
      <c r="S33" s="566"/>
      <c r="T33" s="566"/>
      <c r="U33" s="566"/>
      <c r="V33" s="566"/>
      <c r="W33" s="566"/>
      <c r="X33" s="566"/>
      <c r="Y33" s="566"/>
      <c r="Z33" s="566"/>
      <c r="AA33" s="566"/>
      <c r="AB33" s="566"/>
      <c r="AC33" s="566"/>
      <c r="AD33" s="566"/>
      <c r="AE33" s="566"/>
      <c r="AF33" s="566"/>
      <c r="AG33" s="566"/>
      <c r="AH33" s="566"/>
      <c r="AI33" s="566"/>
      <c r="AJ33" s="566"/>
      <c r="AK33" s="566"/>
      <c r="AL33" s="566"/>
      <c r="AM33" s="566"/>
      <c r="AN33" s="566"/>
      <c r="AO33" s="566"/>
      <c r="AP33" s="567"/>
      <c r="AQ33" s="271"/>
      <c r="AR33" s="2"/>
    </row>
    <row r="34" spans="1:44" s="1" customFormat="1" ht="13.5" customHeight="1">
      <c r="A34" s="169"/>
      <c r="C34" s="565"/>
      <c r="D34" s="566"/>
      <c r="E34" s="566"/>
      <c r="F34" s="566"/>
      <c r="G34" s="566"/>
      <c r="H34" s="566"/>
      <c r="I34" s="566"/>
      <c r="J34" s="566"/>
      <c r="K34" s="566"/>
      <c r="L34" s="566"/>
      <c r="M34" s="566"/>
      <c r="N34" s="566"/>
      <c r="O34" s="566"/>
      <c r="P34" s="566"/>
      <c r="Q34" s="566"/>
      <c r="R34" s="566"/>
      <c r="S34" s="566"/>
      <c r="T34" s="566"/>
      <c r="U34" s="566"/>
      <c r="V34" s="566"/>
      <c r="W34" s="566"/>
      <c r="X34" s="566"/>
      <c r="Y34" s="566"/>
      <c r="Z34" s="566"/>
      <c r="AA34" s="566"/>
      <c r="AB34" s="566"/>
      <c r="AC34" s="566"/>
      <c r="AD34" s="566"/>
      <c r="AE34" s="566"/>
      <c r="AF34" s="566"/>
      <c r="AG34" s="566"/>
      <c r="AH34" s="566"/>
      <c r="AI34" s="566"/>
      <c r="AJ34" s="566"/>
      <c r="AK34" s="566"/>
      <c r="AL34" s="566"/>
      <c r="AM34" s="566"/>
      <c r="AN34" s="566"/>
      <c r="AO34" s="566"/>
      <c r="AP34" s="567"/>
      <c r="AQ34" s="271"/>
      <c r="AR34" s="2"/>
    </row>
    <row r="35" spans="1:44" s="1" customFormat="1" ht="13.5" customHeight="1">
      <c r="A35" s="169"/>
      <c r="C35" s="565"/>
      <c r="D35" s="566"/>
      <c r="E35" s="566"/>
      <c r="F35" s="566"/>
      <c r="G35" s="566"/>
      <c r="H35" s="566"/>
      <c r="I35" s="566"/>
      <c r="J35" s="566"/>
      <c r="K35" s="566"/>
      <c r="L35" s="566"/>
      <c r="M35" s="566"/>
      <c r="N35" s="566"/>
      <c r="O35" s="566"/>
      <c r="P35" s="566"/>
      <c r="Q35" s="566"/>
      <c r="R35" s="566"/>
      <c r="S35" s="566"/>
      <c r="T35" s="566"/>
      <c r="U35" s="566"/>
      <c r="V35" s="566"/>
      <c r="W35" s="566"/>
      <c r="X35" s="566"/>
      <c r="Y35" s="566"/>
      <c r="Z35" s="566"/>
      <c r="AA35" s="566"/>
      <c r="AB35" s="566"/>
      <c r="AC35" s="566"/>
      <c r="AD35" s="566"/>
      <c r="AE35" s="566"/>
      <c r="AF35" s="566"/>
      <c r="AG35" s="566"/>
      <c r="AH35" s="566"/>
      <c r="AI35" s="566"/>
      <c r="AJ35" s="566"/>
      <c r="AK35" s="566"/>
      <c r="AL35" s="566"/>
      <c r="AM35" s="566"/>
      <c r="AN35" s="566"/>
      <c r="AO35" s="566"/>
      <c r="AP35" s="567"/>
      <c r="AQ35" s="271"/>
      <c r="AR35" s="2"/>
    </row>
    <row r="36" spans="1:44" s="1" customFormat="1" ht="13.5" customHeight="1">
      <c r="A36" s="169"/>
      <c r="C36" s="565"/>
      <c r="D36" s="566"/>
      <c r="E36" s="566"/>
      <c r="F36" s="566"/>
      <c r="G36" s="566"/>
      <c r="H36" s="566"/>
      <c r="I36" s="566"/>
      <c r="J36" s="566"/>
      <c r="K36" s="566"/>
      <c r="L36" s="566"/>
      <c r="M36" s="566"/>
      <c r="N36" s="566"/>
      <c r="O36" s="566"/>
      <c r="P36" s="566"/>
      <c r="Q36" s="566"/>
      <c r="R36" s="566"/>
      <c r="S36" s="566"/>
      <c r="T36" s="566"/>
      <c r="U36" s="566"/>
      <c r="V36" s="566"/>
      <c r="W36" s="566"/>
      <c r="X36" s="566"/>
      <c r="Y36" s="566"/>
      <c r="Z36" s="566"/>
      <c r="AA36" s="566"/>
      <c r="AB36" s="566"/>
      <c r="AC36" s="566"/>
      <c r="AD36" s="566"/>
      <c r="AE36" s="566"/>
      <c r="AF36" s="566"/>
      <c r="AG36" s="566"/>
      <c r="AH36" s="566"/>
      <c r="AI36" s="566"/>
      <c r="AJ36" s="566"/>
      <c r="AK36" s="566"/>
      <c r="AL36" s="566"/>
      <c r="AM36" s="566"/>
      <c r="AN36" s="566"/>
      <c r="AO36" s="566"/>
      <c r="AP36" s="567"/>
      <c r="AQ36" s="271"/>
      <c r="AR36" s="2"/>
    </row>
    <row r="37" spans="1:44" s="1" customFormat="1" ht="13.5" customHeight="1">
      <c r="A37" s="169"/>
      <c r="C37" s="565"/>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AF37" s="566"/>
      <c r="AG37" s="566"/>
      <c r="AH37" s="566"/>
      <c r="AI37" s="566"/>
      <c r="AJ37" s="566"/>
      <c r="AK37" s="566"/>
      <c r="AL37" s="566"/>
      <c r="AM37" s="566"/>
      <c r="AN37" s="566"/>
      <c r="AO37" s="566"/>
      <c r="AP37" s="567"/>
      <c r="AQ37" s="271"/>
      <c r="AR37" s="2"/>
    </row>
    <row r="38" spans="1:44" s="1" customFormat="1" ht="13.5" customHeight="1" thickBot="1">
      <c r="A38" s="169"/>
      <c r="C38" s="568"/>
      <c r="D38" s="569"/>
      <c r="E38" s="569"/>
      <c r="F38" s="569"/>
      <c r="G38" s="569"/>
      <c r="H38" s="569"/>
      <c r="I38" s="569"/>
      <c r="J38" s="569"/>
      <c r="K38" s="569"/>
      <c r="L38" s="569"/>
      <c r="M38" s="569"/>
      <c r="N38" s="569"/>
      <c r="O38" s="569"/>
      <c r="P38" s="569"/>
      <c r="Q38" s="569"/>
      <c r="R38" s="569"/>
      <c r="S38" s="569"/>
      <c r="T38" s="569"/>
      <c r="U38" s="569"/>
      <c r="V38" s="569"/>
      <c r="W38" s="569"/>
      <c r="X38" s="569"/>
      <c r="Y38" s="569"/>
      <c r="Z38" s="569"/>
      <c r="AA38" s="569"/>
      <c r="AB38" s="569"/>
      <c r="AC38" s="569"/>
      <c r="AD38" s="569"/>
      <c r="AE38" s="569"/>
      <c r="AF38" s="569"/>
      <c r="AG38" s="569"/>
      <c r="AH38" s="569"/>
      <c r="AI38" s="569"/>
      <c r="AJ38" s="569"/>
      <c r="AK38" s="569"/>
      <c r="AL38" s="569"/>
      <c r="AM38" s="569"/>
      <c r="AN38" s="569"/>
      <c r="AO38" s="569"/>
      <c r="AP38" s="570"/>
      <c r="AQ38" s="271"/>
      <c r="AR38" s="2"/>
    </row>
    <row r="39" spans="1:44" s="1" customFormat="1" ht="12">
      <c r="A39" s="169"/>
      <c r="C39" s="243"/>
      <c r="D39" s="243"/>
      <c r="E39" s="243"/>
      <c r="F39" s="243"/>
      <c r="G39" s="243"/>
      <c r="H39" s="243"/>
      <c r="I39" s="243"/>
      <c r="J39" s="243"/>
      <c r="K39" s="243"/>
      <c r="L39" s="243"/>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2"/>
    </row>
    <row r="40" spans="1:44" s="1" customFormat="1" ht="12">
      <c r="A40" s="169"/>
      <c r="C40" s="243"/>
      <c r="D40" s="243"/>
      <c r="E40" s="243"/>
      <c r="F40" s="243"/>
      <c r="G40" s="243"/>
      <c r="H40" s="243"/>
      <c r="I40" s="243"/>
      <c r="J40" s="243"/>
      <c r="K40" s="243"/>
      <c r="L40" s="243"/>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2"/>
    </row>
    <row r="41" spans="1:44" s="1" customFormat="1" ht="12">
      <c r="A41" s="169"/>
      <c r="C41" s="243"/>
      <c r="D41" s="243"/>
      <c r="E41" s="243"/>
      <c r="F41" s="243"/>
      <c r="G41" s="243"/>
      <c r="H41" s="243"/>
      <c r="I41" s="243"/>
      <c r="J41" s="243"/>
      <c r="K41" s="243"/>
      <c r="L41" s="243"/>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2"/>
    </row>
    <row r="42" spans="1:44" s="1" customFormat="1" ht="12">
      <c r="A42" s="169"/>
      <c r="C42" s="243"/>
      <c r="D42" s="243"/>
      <c r="E42" s="243"/>
      <c r="F42" s="243"/>
      <c r="G42" s="243"/>
      <c r="H42" s="243"/>
      <c r="I42" s="243"/>
      <c r="J42" s="243"/>
      <c r="K42" s="243"/>
      <c r="L42" s="243"/>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2"/>
    </row>
    <row r="43" spans="1:44" s="1" customFormat="1" ht="12">
      <c r="A43" s="169"/>
      <c r="C43" s="243"/>
      <c r="D43" s="243"/>
      <c r="E43" s="243"/>
      <c r="F43" s="243"/>
      <c r="G43" s="243"/>
      <c r="H43" s="243"/>
      <c r="I43" s="243"/>
      <c r="J43" s="243"/>
      <c r="K43" s="243"/>
      <c r="L43" s="243"/>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2"/>
    </row>
    <row r="44" spans="1:44" s="1" customFormat="1" ht="12">
      <c r="A44" s="169"/>
      <c r="C44" s="243"/>
      <c r="D44" s="243"/>
      <c r="E44" s="243"/>
      <c r="F44" s="243"/>
      <c r="G44" s="243"/>
      <c r="H44" s="243"/>
      <c r="I44" s="243"/>
      <c r="J44" s="243"/>
      <c r="K44" s="243"/>
      <c r="L44" s="243"/>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2"/>
    </row>
    <row r="45" spans="1:44" s="1" customFormat="1" ht="12">
      <c r="A45" s="169"/>
      <c r="C45" s="243"/>
      <c r="D45" s="243"/>
      <c r="E45" s="243"/>
      <c r="F45" s="243"/>
      <c r="G45" s="243"/>
      <c r="H45" s="243"/>
      <c r="I45" s="243"/>
      <c r="J45" s="243"/>
      <c r="K45" s="243"/>
      <c r="L45" s="243"/>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2"/>
    </row>
    <row r="46" spans="1:44" s="1" customFormat="1" ht="12">
      <c r="A46" s="169"/>
      <c r="C46" s="243"/>
      <c r="D46" s="243"/>
      <c r="E46" s="243"/>
      <c r="F46" s="243"/>
      <c r="G46" s="243"/>
      <c r="H46" s="243"/>
      <c r="I46" s="243"/>
      <c r="J46" s="243"/>
      <c r="K46" s="243"/>
      <c r="L46" s="243"/>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2"/>
    </row>
    <row r="47" spans="1:44" s="1" customFormat="1" ht="12">
      <c r="A47" s="169"/>
      <c r="C47" s="243"/>
      <c r="D47" s="243"/>
      <c r="E47" s="243"/>
      <c r="F47" s="243"/>
      <c r="G47" s="243"/>
      <c r="H47" s="243"/>
      <c r="I47" s="243"/>
      <c r="J47" s="243"/>
      <c r="K47" s="243"/>
      <c r="L47" s="243"/>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2"/>
    </row>
    <row r="48" spans="1:44" s="1" customFormat="1" ht="12">
      <c r="A48" s="169"/>
      <c r="C48" s="243"/>
      <c r="D48" s="243"/>
      <c r="E48" s="243"/>
      <c r="F48" s="243"/>
      <c r="G48" s="243"/>
      <c r="H48" s="243"/>
      <c r="I48" s="243"/>
      <c r="J48" s="243"/>
      <c r="K48" s="243"/>
      <c r="L48" s="243"/>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2"/>
    </row>
    <row r="49" spans="1:50" s="1" customFormat="1" ht="12">
      <c r="A49" s="169"/>
      <c r="C49" s="243"/>
      <c r="D49" s="243"/>
      <c r="E49" s="243"/>
      <c r="F49" s="243"/>
      <c r="G49" s="243"/>
      <c r="H49" s="243"/>
      <c r="I49" s="243"/>
      <c r="J49" s="243"/>
      <c r="K49" s="243"/>
      <c r="L49" s="243"/>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2"/>
    </row>
    <row r="50" spans="1:50" s="1" customFormat="1" ht="12">
      <c r="A50" s="169"/>
      <c r="C50" s="243"/>
      <c r="D50" s="243"/>
      <c r="E50" s="243"/>
      <c r="F50" s="243"/>
      <c r="G50" s="243"/>
      <c r="H50" s="243"/>
      <c r="I50" s="243"/>
      <c r="J50" s="243"/>
      <c r="K50" s="243"/>
      <c r="L50" s="243"/>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2"/>
    </row>
    <row r="51" spans="1:50" s="1" customFormat="1" ht="12">
      <c r="A51" s="169"/>
      <c r="C51" s="243"/>
      <c r="D51" s="243"/>
      <c r="E51" s="243"/>
      <c r="F51" s="243"/>
      <c r="G51" s="243"/>
      <c r="H51" s="243"/>
      <c r="I51" s="243"/>
      <c r="J51" s="243"/>
      <c r="K51" s="243"/>
      <c r="L51" s="243"/>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2"/>
    </row>
    <row r="52" spans="1:50" s="1" customFormat="1" ht="12">
      <c r="A52" s="169"/>
      <c r="C52" s="243"/>
      <c r="D52" s="243"/>
      <c r="E52" s="243"/>
      <c r="F52" s="243"/>
      <c r="G52" s="243"/>
      <c r="H52" s="243"/>
      <c r="I52" s="243"/>
      <c r="J52" s="243"/>
      <c r="K52" s="243"/>
      <c r="L52" s="243"/>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2"/>
    </row>
    <row r="53" spans="1:50" s="1" customFormat="1" ht="12">
      <c r="A53" s="169"/>
      <c r="C53" s="243"/>
      <c r="D53" s="243"/>
      <c r="E53" s="243"/>
      <c r="F53" s="243"/>
      <c r="G53" s="243"/>
      <c r="H53" s="243"/>
      <c r="I53" s="243"/>
      <c r="J53" s="243"/>
      <c r="K53" s="243"/>
      <c r="L53" s="243"/>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2"/>
    </row>
    <row r="54" spans="1:50" s="1" customFormat="1" ht="12">
      <c r="A54" s="169"/>
      <c r="C54" s="243"/>
      <c r="D54" s="243"/>
      <c r="E54" s="243"/>
      <c r="F54" s="243"/>
      <c r="G54" s="243"/>
      <c r="H54" s="243"/>
      <c r="I54" s="243"/>
      <c r="J54" s="243"/>
      <c r="K54" s="243"/>
      <c r="L54" s="243"/>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2"/>
    </row>
    <row r="55" spans="1:50" s="1" customFormat="1" ht="12">
      <c r="A55" s="169"/>
      <c r="C55" s="243"/>
      <c r="D55" s="243"/>
      <c r="E55" s="243"/>
      <c r="F55" s="243"/>
      <c r="G55" s="243"/>
      <c r="H55" s="243"/>
      <c r="I55" s="243"/>
      <c r="J55" s="243"/>
      <c r="K55" s="243"/>
      <c r="L55" s="243"/>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2"/>
    </row>
    <row r="56" spans="1:50" s="1" customFormat="1" ht="12">
      <c r="A56" s="169"/>
      <c r="C56" s="243"/>
      <c r="D56" s="243"/>
      <c r="E56" s="243"/>
      <c r="F56" s="243"/>
      <c r="G56" s="243"/>
      <c r="H56" s="243"/>
      <c r="I56" s="243"/>
      <c r="J56" s="243"/>
      <c r="K56" s="243"/>
      <c r="L56" s="243"/>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2"/>
    </row>
    <row r="57" spans="1:50" s="1" customFormat="1" ht="12">
      <c r="A57" s="169"/>
      <c r="C57" s="243"/>
      <c r="D57" s="243"/>
      <c r="E57" s="243"/>
      <c r="F57" s="243"/>
      <c r="G57" s="243"/>
      <c r="H57" s="243"/>
      <c r="I57" s="243"/>
      <c r="J57" s="243"/>
      <c r="K57" s="243"/>
      <c r="L57" s="243"/>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2"/>
    </row>
    <row r="58" spans="1:50" s="1" customFormat="1" ht="12">
      <c r="A58" s="169"/>
      <c r="C58" s="243"/>
      <c r="D58" s="243"/>
      <c r="E58" s="243"/>
      <c r="F58" s="243"/>
      <c r="G58" s="243"/>
      <c r="H58" s="243"/>
      <c r="I58" s="243"/>
      <c r="J58" s="243"/>
      <c r="K58" s="243"/>
      <c r="L58" s="243"/>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2"/>
    </row>
    <row r="59" spans="1:50" s="1" customFormat="1" ht="12">
      <c r="A59" s="169"/>
      <c r="C59" s="243"/>
      <c r="D59" s="243"/>
      <c r="E59" s="243"/>
      <c r="F59" s="243"/>
      <c r="G59" s="243"/>
      <c r="H59" s="243"/>
      <c r="I59" s="243"/>
      <c r="J59" s="243"/>
      <c r="K59" s="243"/>
      <c r="L59" s="243"/>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2"/>
    </row>
    <row r="60" spans="1:50" s="1" customFormat="1" ht="12">
      <c r="A60" s="169"/>
      <c r="C60" s="243"/>
      <c r="D60" s="243"/>
      <c r="E60" s="243"/>
      <c r="F60" s="243"/>
      <c r="G60" s="243"/>
      <c r="H60" s="243"/>
      <c r="I60" s="243"/>
      <c r="J60" s="243"/>
      <c r="K60" s="243"/>
      <c r="L60" s="243"/>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2"/>
    </row>
    <row r="61" spans="1:50" s="10" customFormat="1" ht="3" customHeight="1">
      <c r="A61" s="12"/>
      <c r="B61" s="13"/>
      <c r="C61" s="13"/>
      <c r="D61" s="13"/>
      <c r="E61" s="13"/>
      <c r="F61" s="13"/>
      <c r="G61" s="13"/>
      <c r="H61" s="14"/>
      <c r="I61" s="14"/>
      <c r="J61" s="14"/>
      <c r="K61" s="15"/>
      <c r="L61" s="15"/>
      <c r="M61" s="15"/>
      <c r="N61" s="16"/>
      <c r="O61" s="17"/>
      <c r="P61" s="17"/>
      <c r="Q61" s="17"/>
      <c r="R61" s="17"/>
      <c r="S61" s="15"/>
      <c r="T61" s="16"/>
      <c r="U61" s="17"/>
      <c r="V61" s="17"/>
      <c r="W61" s="17"/>
      <c r="X61" s="17"/>
      <c r="Y61" s="15"/>
      <c r="Z61" s="16"/>
      <c r="AA61" s="17"/>
      <c r="AB61" s="17"/>
      <c r="AC61" s="17"/>
      <c r="AD61" s="17"/>
      <c r="AE61" s="15"/>
      <c r="AF61" s="16"/>
      <c r="AG61" s="17"/>
      <c r="AH61" s="17"/>
      <c r="AI61" s="17"/>
      <c r="AJ61" s="17"/>
      <c r="AK61" s="17"/>
      <c r="AL61" s="17"/>
      <c r="AM61" s="17"/>
      <c r="AN61" s="17"/>
      <c r="AO61" s="17"/>
      <c r="AP61" s="17"/>
      <c r="AQ61" s="17"/>
      <c r="AR61" s="18"/>
      <c r="AX61" s="4"/>
    </row>
    <row r="62" spans="1:50" s="10" customFormat="1" ht="13.5" customHeight="1">
      <c r="H62" s="19"/>
      <c r="I62" s="19"/>
      <c r="J62" s="19"/>
      <c r="K62" s="20"/>
      <c r="L62" s="20"/>
      <c r="M62" s="20"/>
      <c r="N62" s="21"/>
      <c r="O62" s="22"/>
      <c r="P62" s="22"/>
      <c r="Q62" s="22"/>
      <c r="R62" s="22"/>
      <c r="S62" s="20"/>
      <c r="T62" s="21"/>
      <c r="U62" s="22"/>
      <c r="V62" s="22"/>
      <c r="W62" s="22"/>
      <c r="X62" s="22"/>
      <c r="Y62" s="20"/>
      <c r="Z62" s="21"/>
      <c r="AA62" s="22"/>
      <c r="AB62" s="22"/>
      <c r="AC62" s="22"/>
      <c r="AD62" s="22"/>
      <c r="AE62" s="20"/>
      <c r="AF62" s="21"/>
      <c r="AG62" s="22"/>
      <c r="AH62" s="22"/>
      <c r="AI62" s="22"/>
      <c r="AJ62" s="22"/>
      <c r="AK62" s="22"/>
      <c r="AL62" s="22"/>
      <c r="AM62" s="22"/>
      <c r="AN62" s="22"/>
      <c r="AO62" s="22"/>
      <c r="AP62" s="22"/>
      <c r="AQ62" s="22"/>
      <c r="AR62" s="205" t="s">
        <v>566</v>
      </c>
      <c r="AX62" s="4"/>
    </row>
    <row r="63" spans="1:50" s="10" customFormat="1" ht="13.5" customHeight="1">
      <c r="H63" s="19"/>
      <c r="I63" s="19"/>
      <c r="J63" s="19"/>
      <c r="K63" s="20"/>
      <c r="L63" s="20"/>
      <c r="M63" s="20"/>
      <c r="N63" s="21"/>
      <c r="O63" s="22"/>
      <c r="P63" s="22"/>
      <c r="Q63" s="22"/>
      <c r="R63" s="22"/>
      <c r="S63" s="20"/>
      <c r="T63" s="21"/>
      <c r="U63" s="22"/>
      <c r="V63" s="22"/>
      <c r="W63" s="22"/>
      <c r="X63" s="22"/>
      <c r="Y63" s="20"/>
      <c r="Z63" s="21"/>
      <c r="AA63" s="22"/>
      <c r="AB63" s="22"/>
      <c r="AC63" s="22"/>
      <c r="AD63" s="22"/>
      <c r="AE63" s="20"/>
      <c r="AF63" s="21"/>
      <c r="AG63" s="22"/>
      <c r="AH63" s="22"/>
      <c r="AI63" s="22"/>
      <c r="AJ63" s="22"/>
      <c r="AK63" s="22"/>
      <c r="AL63" s="22"/>
      <c r="AM63" s="22"/>
      <c r="AN63" s="22"/>
      <c r="AO63" s="22"/>
      <c r="AP63" s="22"/>
      <c r="AQ63" s="22"/>
      <c r="AX63" s="23"/>
    </row>
    <row r="64" spans="1:50" s="10" customFormat="1" ht="9" customHeight="1">
      <c r="H64" s="22"/>
      <c r="I64" s="22"/>
      <c r="J64" s="22"/>
      <c r="K64" s="20"/>
      <c r="L64" s="20"/>
      <c r="M64" s="20"/>
      <c r="N64" s="21"/>
      <c r="O64" s="22"/>
      <c r="P64" s="22"/>
      <c r="Q64" s="22"/>
      <c r="R64" s="22"/>
      <c r="S64" s="20"/>
      <c r="T64" s="21"/>
      <c r="U64" s="22"/>
      <c r="V64" s="22"/>
      <c r="W64" s="22"/>
      <c r="X64" s="22"/>
      <c r="Y64" s="20"/>
      <c r="Z64" s="21"/>
      <c r="AA64" s="22"/>
      <c r="AB64" s="22"/>
      <c r="AC64" s="22"/>
      <c r="AD64" s="22"/>
      <c r="AE64" s="20"/>
      <c r="AF64" s="21"/>
      <c r="AG64" s="22"/>
      <c r="AH64" s="22"/>
      <c r="AI64" s="22"/>
      <c r="AJ64" s="22"/>
      <c r="AK64" s="22"/>
      <c r="AL64" s="22"/>
      <c r="AM64" s="22"/>
      <c r="AN64" s="22"/>
      <c r="AO64" s="22"/>
      <c r="AP64" s="22"/>
      <c r="AQ64" s="22"/>
      <c r="AX64" s="23"/>
    </row>
    <row r="65" spans="44:46">
      <c r="AR65" s="24"/>
      <c r="AS65" s="24"/>
      <c r="AT65" s="1"/>
    </row>
    <row r="66" spans="44:46">
      <c r="AT66" s="1"/>
    </row>
    <row r="67" spans="44:46">
      <c r="AT67" s="1"/>
    </row>
  </sheetData>
  <sheetProtection algorithmName="SHA-512" hashValue="ng0IzvpkVngNrPT1QPVZitXCWGs3OESA1ScZDniH1Kbd784sVTUFxWdFBpub0apgYMtrgJvQxfiqrjuSu+5CMQ==" saltValue="L+Aw6/m7Bx4tiJj/IKMM2A==" spinCount="100000" sheet="1" selectLockedCells="1"/>
  <mergeCells count="85">
    <mergeCell ref="AE29:AJ29"/>
    <mergeCell ref="AE12:AJ12"/>
    <mergeCell ref="AK29:AP29"/>
    <mergeCell ref="AK13:AP13"/>
    <mergeCell ref="AK12:AP12"/>
    <mergeCell ref="AK15:AP15"/>
    <mergeCell ref="AK14:AP14"/>
    <mergeCell ref="AE13:AJ13"/>
    <mergeCell ref="AH28:AJ28"/>
    <mergeCell ref="AK28:AM28"/>
    <mergeCell ref="AN28:AP28"/>
    <mergeCell ref="AE15:AJ15"/>
    <mergeCell ref="AE9:AJ9"/>
    <mergeCell ref="C18:AP24"/>
    <mergeCell ref="S14:X14"/>
    <mergeCell ref="AE14:AJ14"/>
    <mergeCell ref="E14:L14"/>
    <mergeCell ref="E13:L13"/>
    <mergeCell ref="AK11:AP11"/>
    <mergeCell ref="AK9:AP9"/>
    <mergeCell ref="AK10:AP10"/>
    <mergeCell ref="Y9:AD9"/>
    <mergeCell ref="E9:L9"/>
    <mergeCell ref="M9:R9"/>
    <mergeCell ref="S10:X10"/>
    <mergeCell ref="S9:X9"/>
    <mergeCell ref="S12:X12"/>
    <mergeCell ref="S13:X13"/>
    <mergeCell ref="C29:L29"/>
    <mergeCell ref="M14:R14"/>
    <mergeCell ref="C8:D14"/>
    <mergeCell ref="M8:R8"/>
    <mergeCell ref="M12:R12"/>
    <mergeCell ref="E10:L10"/>
    <mergeCell ref="E12:L12"/>
    <mergeCell ref="C28:L28"/>
    <mergeCell ref="M29:R29"/>
    <mergeCell ref="M15:R15"/>
    <mergeCell ref="E8:L8"/>
    <mergeCell ref="E11:L11"/>
    <mergeCell ref="M11:R11"/>
    <mergeCell ref="M10:R10"/>
    <mergeCell ref="C15:L15"/>
    <mergeCell ref="M13:R13"/>
    <mergeCell ref="AK8:AP8"/>
    <mergeCell ref="C7:L7"/>
    <mergeCell ref="C6:L6"/>
    <mergeCell ref="S8:X8"/>
    <mergeCell ref="AK7:AP7"/>
    <mergeCell ref="AE8:AJ8"/>
    <mergeCell ref="Y8:AD8"/>
    <mergeCell ref="P6:R6"/>
    <mergeCell ref="S6:U6"/>
    <mergeCell ref="M6:O6"/>
    <mergeCell ref="M7:R7"/>
    <mergeCell ref="S7:X7"/>
    <mergeCell ref="AE7:AJ7"/>
    <mergeCell ref="Y7:AD7"/>
    <mergeCell ref="AE6:AG6"/>
    <mergeCell ref="V6:X6"/>
    <mergeCell ref="C32:AP38"/>
    <mergeCell ref="AH6:AJ6"/>
    <mergeCell ref="AN6:AP6"/>
    <mergeCell ref="AK6:AM6"/>
    <mergeCell ref="M28:O28"/>
    <mergeCell ref="P28:R28"/>
    <mergeCell ref="S28:U28"/>
    <mergeCell ref="V28:X28"/>
    <mergeCell ref="AB6:AD6"/>
    <mergeCell ref="AE28:AG28"/>
    <mergeCell ref="AE11:AJ11"/>
    <mergeCell ref="AE10:AJ10"/>
    <mergeCell ref="S15:X15"/>
    <mergeCell ref="Y29:AD29"/>
    <mergeCell ref="Y11:AD11"/>
    <mergeCell ref="Y12:AD12"/>
    <mergeCell ref="Y6:AA6"/>
    <mergeCell ref="Y15:AD15"/>
    <mergeCell ref="Y10:AD10"/>
    <mergeCell ref="S29:X29"/>
    <mergeCell ref="S11:X11"/>
    <mergeCell ref="Y13:AD13"/>
    <mergeCell ref="Y14:AD14"/>
    <mergeCell ref="AB28:AD28"/>
    <mergeCell ref="Y28:AA28"/>
  </mergeCells>
  <phoneticPr fontId="2"/>
  <conditionalFormatting sqref="M7">
    <cfRule type="expression" dxfId="30" priority="11">
      <formula>AND($M$7&gt;0,$AT$7="×")</formula>
    </cfRule>
  </conditionalFormatting>
  <conditionalFormatting sqref="M29">
    <cfRule type="expression" dxfId="29" priority="6">
      <formula>AND($M$29&gt;0,$AT$29="×")</formula>
    </cfRule>
  </conditionalFormatting>
  <conditionalFormatting sqref="S7">
    <cfRule type="expression" dxfId="28" priority="10">
      <formula>AND($S$7&gt;0,$AU$7="×")</formula>
    </cfRule>
  </conditionalFormatting>
  <conditionalFormatting sqref="S29">
    <cfRule type="expression" dxfId="27" priority="5">
      <formula>AND($S$29&gt;0,$AU$29="×")</formula>
    </cfRule>
  </conditionalFormatting>
  <conditionalFormatting sqref="Y7">
    <cfRule type="expression" dxfId="26" priority="9">
      <formula>AND($Y$7&gt;0,$AV$7="×")</formula>
    </cfRule>
  </conditionalFormatting>
  <conditionalFormatting sqref="Y29">
    <cfRule type="expression" dxfId="25" priority="4">
      <formula>AND($Y$29&gt;0,$AV$29="×")</formula>
    </cfRule>
  </conditionalFormatting>
  <conditionalFormatting sqref="AE7">
    <cfRule type="expression" dxfId="24" priority="8">
      <formula>AND($AE$7&gt;0,$AW$7="×")</formula>
    </cfRule>
  </conditionalFormatting>
  <conditionalFormatting sqref="AE29">
    <cfRule type="expression" dxfId="23" priority="3">
      <formula>AND($AE$29&gt;0,$AW$29="×")</formula>
    </cfRule>
  </conditionalFormatting>
  <conditionalFormatting sqref="AK7">
    <cfRule type="expression" dxfId="22" priority="7">
      <formula>AND($AK$7&gt;0,$AX$7="×")</formula>
    </cfRule>
  </conditionalFormatting>
  <conditionalFormatting sqref="AK29">
    <cfRule type="expression" dxfId="21" priority="2">
      <formula>AND($AK$29&gt;0,$AX$29="×")</formula>
    </cfRule>
  </conditionalFormatting>
  <conditionalFormatting sqref="AP30">
    <cfRule type="expression" dxfId="20" priority="1">
      <formula>COUNTIF($AT$6:$AX$29,"×")&gt;0</formula>
    </cfRule>
  </conditionalFormatting>
  <dataValidations count="2">
    <dataValidation imeMode="off" allowBlank="1" showInputMessage="1" showErrorMessage="1" sqref="M6:O6 S6:U6 M28 Y28:AA28 AK6:AM6 M8:R13 S28:U28 Y6:AA6 AE6:AG6 AK28:AM28 AE28:AG28"/>
    <dataValidation imeMode="on" allowBlank="1" showInputMessage="1" showErrorMessage="1" sqref="C18:AP24 C32:AP38"/>
  </dataValidations>
  <pageMargins left="0.75" right="0.75" top="1" bottom="1" header="0.51200000000000001" footer="0.51200000000000001"/>
  <pageSetup paperSize="9" scale="9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X55"/>
  <sheetViews>
    <sheetView showGridLines="0" view="pageBreakPreview" zoomScaleNormal="100" zoomScaleSheetLayoutView="100" workbookViewId="0">
      <selection activeCell="K8" sqref="K8"/>
    </sheetView>
  </sheetViews>
  <sheetFormatPr defaultColWidth="9" defaultRowHeight="13.2"/>
  <cols>
    <col min="1" max="1" width="0.44140625" style="3" customWidth="1"/>
    <col min="2" max="4" width="1.44140625" style="3" customWidth="1"/>
    <col min="5" max="5" width="2.33203125" style="3" customWidth="1"/>
    <col min="6" max="6" width="15.6640625" style="3" customWidth="1"/>
    <col min="7" max="8" width="2.33203125" style="3" customWidth="1"/>
    <col min="9" max="9" width="14.88671875" style="3" customWidth="1"/>
    <col min="10" max="10" width="2.33203125" style="3" customWidth="1"/>
    <col min="11" max="11" width="5" style="3" bestFit="1" customWidth="1"/>
    <col min="12" max="12" width="6.44140625" style="3" bestFit="1" customWidth="1"/>
    <col min="13" max="14" width="9.6640625" style="3" customWidth="1"/>
    <col min="15" max="15" width="12.109375" style="3" bestFit="1" customWidth="1"/>
    <col min="16" max="16" width="9.6640625" style="25" customWidth="1"/>
    <col min="17" max="17" width="1.44140625" style="25" customWidth="1"/>
    <col min="18" max="18" width="0.44140625" style="25" hidden="1" customWidth="1"/>
    <col min="19" max="22" width="9" style="3"/>
    <col min="23" max="23" width="9" style="26"/>
    <col min="24" max="24" width="11.33203125" style="3" customWidth="1"/>
    <col min="25" max="16384" width="9" style="3"/>
  </cols>
  <sheetData>
    <row r="1" spans="1:24" ht="10.5" customHeight="1">
      <c r="A1" s="191" t="s">
        <v>366</v>
      </c>
      <c r="B1" s="191"/>
      <c r="C1" s="118"/>
      <c r="D1" s="119"/>
      <c r="E1" s="119"/>
      <c r="F1" s="119"/>
      <c r="G1" s="119"/>
      <c r="H1" s="119"/>
      <c r="I1" s="119"/>
      <c r="J1" s="119"/>
      <c r="K1" s="119"/>
      <c r="L1" s="119"/>
      <c r="M1" s="119"/>
      <c r="N1" s="119"/>
      <c r="O1" s="119"/>
      <c r="P1" s="120"/>
      <c r="Q1" s="120"/>
      <c r="R1" s="120"/>
    </row>
    <row r="2" spans="1:24" ht="3" customHeight="1">
      <c r="A2" s="166"/>
      <c r="B2" s="167"/>
      <c r="C2" s="6"/>
      <c r="D2" s="7"/>
      <c r="E2" s="7"/>
      <c r="F2" s="7"/>
      <c r="G2" s="7"/>
      <c r="H2" s="7"/>
      <c r="I2" s="7"/>
      <c r="J2" s="7"/>
      <c r="K2" s="7"/>
      <c r="L2" s="7"/>
      <c r="M2" s="7"/>
      <c r="N2" s="7"/>
      <c r="O2" s="7"/>
      <c r="P2" s="27"/>
      <c r="Q2" s="27"/>
      <c r="R2" s="101"/>
    </row>
    <row r="3" spans="1:24" ht="10.5" customHeight="1">
      <c r="A3" s="169"/>
      <c r="B3" s="1"/>
      <c r="C3" s="124"/>
      <c r="R3" s="102"/>
    </row>
    <row r="4" spans="1:24">
      <c r="A4" s="122"/>
      <c r="B4" s="124"/>
      <c r="C4" s="1" t="s">
        <v>543</v>
      </c>
      <c r="R4" s="102"/>
      <c r="U4" s="26"/>
      <c r="W4" s="3"/>
    </row>
    <row r="5" spans="1:24" ht="13.8" thickBot="1">
      <c r="A5" s="9"/>
      <c r="C5" s="10" t="s">
        <v>78</v>
      </c>
      <c r="D5" s="10"/>
      <c r="E5" s="10"/>
      <c r="I5" s="10"/>
      <c r="J5" s="10"/>
      <c r="L5" s="10"/>
      <c r="M5" s="10"/>
      <c r="R5" s="102"/>
      <c r="U5" s="26"/>
      <c r="W5" s="3"/>
    </row>
    <row r="6" spans="1:24">
      <c r="A6" s="9"/>
      <c r="C6" s="28"/>
      <c r="D6" s="754" t="s">
        <v>146</v>
      </c>
      <c r="E6" s="754"/>
      <c r="F6" s="754"/>
      <c r="G6" s="754"/>
      <c r="H6" s="754"/>
      <c r="I6" s="754"/>
      <c r="J6" s="29"/>
      <c r="K6" s="751" t="s">
        <v>138</v>
      </c>
      <c r="L6" s="760" t="s">
        <v>147</v>
      </c>
      <c r="M6" s="760"/>
      <c r="N6" s="746" t="s">
        <v>148</v>
      </c>
      <c r="O6" s="744" t="s">
        <v>149</v>
      </c>
      <c r="P6" s="745"/>
      <c r="Q6" s="153"/>
      <c r="R6" s="103"/>
      <c r="S6" s="30"/>
      <c r="T6" s="30"/>
      <c r="U6" s="26"/>
      <c r="W6" s="3"/>
    </row>
    <row r="7" spans="1:24" ht="21.6">
      <c r="A7" s="9"/>
      <c r="C7" s="31"/>
      <c r="D7" s="750"/>
      <c r="E7" s="750"/>
      <c r="F7" s="750"/>
      <c r="G7" s="750"/>
      <c r="H7" s="750"/>
      <c r="I7" s="750"/>
      <c r="J7" s="32"/>
      <c r="K7" s="752"/>
      <c r="L7" s="33" t="s">
        <v>150</v>
      </c>
      <c r="M7" s="34" t="s">
        <v>367</v>
      </c>
      <c r="N7" s="747"/>
      <c r="O7" s="35" t="s">
        <v>151</v>
      </c>
      <c r="P7" s="36" t="s">
        <v>152</v>
      </c>
      <c r="Q7" s="156"/>
      <c r="R7" s="104"/>
      <c r="S7" s="30"/>
      <c r="T7" s="30"/>
      <c r="U7" s="37"/>
      <c r="V7" s="38"/>
      <c r="W7" s="3"/>
    </row>
    <row r="8" spans="1:24" ht="18" customHeight="1">
      <c r="A8" s="9"/>
      <c r="C8" s="755" t="s">
        <v>153</v>
      </c>
      <c r="D8" s="756"/>
      <c r="E8" s="39"/>
      <c r="F8" s="737" t="s">
        <v>154</v>
      </c>
      <c r="G8" s="737"/>
      <c r="H8" s="737"/>
      <c r="I8" s="737"/>
      <c r="J8" s="41"/>
      <c r="K8" s="272"/>
      <c r="L8" s="42" t="s">
        <v>155</v>
      </c>
      <c r="M8" s="250"/>
      <c r="N8" s="277" t="str">
        <f>IF(M8="","",M8*38.2)</f>
        <v/>
      </c>
      <c r="O8" s="278" t="str">
        <f>IF(M8="","",0.0187)</f>
        <v/>
      </c>
      <c r="P8" s="279" t="str">
        <f>IF(M8="","",N8*O8*44/12)</f>
        <v/>
      </c>
      <c r="Q8" s="157"/>
      <c r="R8" s="105"/>
      <c r="V8" s="26"/>
      <c r="W8" s="3"/>
    </row>
    <row r="9" spans="1:24" ht="18" customHeight="1">
      <c r="A9" s="9"/>
      <c r="C9" s="718"/>
      <c r="D9" s="719"/>
      <c r="E9" s="39"/>
      <c r="F9" s="737" t="s">
        <v>156</v>
      </c>
      <c r="G9" s="737"/>
      <c r="H9" s="737"/>
      <c r="I9" s="737"/>
      <c r="J9" s="43"/>
      <c r="K9" s="272"/>
      <c r="L9" s="42" t="s">
        <v>155</v>
      </c>
      <c r="M9" s="250"/>
      <c r="N9" s="277" t="str">
        <f>IF(M9="","",M9*35.3)</f>
        <v/>
      </c>
      <c r="O9" s="278" t="str">
        <f>IF(M9="","",0.0184)</f>
        <v/>
      </c>
      <c r="P9" s="279" t="str">
        <f t="shared" ref="P9:P29" si="0">IF(M9="","",N9*O9*44/12)</f>
        <v/>
      </c>
      <c r="Q9" s="157"/>
      <c r="R9" s="105"/>
      <c r="V9" s="26"/>
      <c r="W9" s="3"/>
    </row>
    <row r="10" spans="1:24" ht="18" customHeight="1">
      <c r="A10" s="9"/>
      <c r="C10" s="718"/>
      <c r="D10" s="719"/>
      <c r="E10" s="39"/>
      <c r="F10" s="737" t="s">
        <v>157</v>
      </c>
      <c r="G10" s="737"/>
      <c r="H10" s="737"/>
      <c r="I10" s="737"/>
      <c r="J10" s="41"/>
      <c r="K10" s="272"/>
      <c r="L10" s="42" t="s">
        <v>155</v>
      </c>
      <c r="M10" s="250"/>
      <c r="N10" s="277" t="str">
        <f>IF(M10="","",M10*34.6)</f>
        <v/>
      </c>
      <c r="O10" s="278" t="str">
        <f>IF(M10="","",0.0183)</f>
        <v/>
      </c>
      <c r="P10" s="279" t="str">
        <f t="shared" si="0"/>
        <v/>
      </c>
      <c r="Q10" s="157"/>
      <c r="R10" s="105"/>
      <c r="V10" s="26"/>
      <c r="W10" s="3"/>
    </row>
    <row r="11" spans="1:24" ht="18" customHeight="1">
      <c r="A11" s="9"/>
      <c r="C11" s="718"/>
      <c r="D11" s="719"/>
      <c r="E11" s="39"/>
      <c r="F11" s="737" t="s">
        <v>158</v>
      </c>
      <c r="G11" s="737"/>
      <c r="H11" s="737"/>
      <c r="I11" s="737"/>
      <c r="J11" s="41"/>
      <c r="K11" s="272"/>
      <c r="L11" s="42" t="s">
        <v>155</v>
      </c>
      <c r="M11" s="250"/>
      <c r="N11" s="277" t="str">
        <f>IF(M11="","",M11*33.6)</f>
        <v/>
      </c>
      <c r="O11" s="278" t="str">
        <f>IF(M11="","",0.0182)</f>
        <v/>
      </c>
      <c r="P11" s="279" t="str">
        <f t="shared" si="0"/>
        <v/>
      </c>
      <c r="Q11" s="157"/>
      <c r="R11" s="105"/>
      <c r="V11" s="26"/>
      <c r="W11" s="3"/>
    </row>
    <row r="12" spans="1:24" ht="18" customHeight="1">
      <c r="A12" s="9"/>
      <c r="C12" s="718"/>
      <c r="D12" s="719"/>
      <c r="E12" s="39"/>
      <c r="F12" s="737" t="s">
        <v>159</v>
      </c>
      <c r="G12" s="737"/>
      <c r="H12" s="737"/>
      <c r="I12" s="737"/>
      <c r="J12" s="41"/>
      <c r="K12" s="272"/>
      <c r="L12" s="42" t="s">
        <v>155</v>
      </c>
      <c r="M12" s="250"/>
      <c r="N12" s="277" t="str">
        <f>IF(M12="","",M12*36.7)</f>
        <v/>
      </c>
      <c r="O12" s="278" t="str">
        <f>IF(M12="","",0.0185)</f>
        <v/>
      </c>
      <c r="P12" s="279" t="str">
        <f t="shared" si="0"/>
        <v/>
      </c>
      <c r="Q12" s="157"/>
      <c r="R12" s="105"/>
      <c r="V12" s="26"/>
      <c r="W12" s="3"/>
    </row>
    <row r="13" spans="1:24" ht="18" customHeight="1">
      <c r="A13" s="9"/>
      <c r="C13" s="718"/>
      <c r="D13" s="719"/>
      <c r="E13" s="39"/>
      <c r="F13" s="737" t="s">
        <v>160</v>
      </c>
      <c r="G13" s="737"/>
      <c r="H13" s="737"/>
      <c r="I13" s="737"/>
      <c r="J13" s="41"/>
      <c r="K13" s="272"/>
      <c r="L13" s="42" t="s">
        <v>155</v>
      </c>
      <c r="M13" s="250"/>
      <c r="N13" s="277" t="str">
        <f>IF(M13="","",M13*37.7)</f>
        <v/>
      </c>
      <c r="O13" s="278" t="str">
        <f>IF(M13="","",0.0187)</f>
        <v/>
      </c>
      <c r="P13" s="279" t="str">
        <f t="shared" si="0"/>
        <v/>
      </c>
      <c r="Q13" s="157"/>
      <c r="R13" s="105"/>
      <c r="V13" s="26"/>
      <c r="W13" s="3"/>
    </row>
    <row r="14" spans="1:24" ht="18" customHeight="1">
      <c r="A14" s="9"/>
      <c r="C14" s="718"/>
      <c r="D14" s="719"/>
      <c r="E14" s="39"/>
      <c r="F14" s="737" t="s">
        <v>161</v>
      </c>
      <c r="G14" s="737"/>
      <c r="H14" s="737"/>
      <c r="I14" s="737"/>
      <c r="J14" s="41"/>
      <c r="K14" s="272"/>
      <c r="L14" s="42" t="s">
        <v>162</v>
      </c>
      <c r="M14" s="250"/>
      <c r="N14" s="277" t="str">
        <f>IF(M14="","",M14*39.1)</f>
        <v/>
      </c>
      <c r="O14" s="278" t="str">
        <f>IF(M14="","",0.0189)</f>
        <v/>
      </c>
      <c r="P14" s="279" t="str">
        <f t="shared" si="0"/>
        <v/>
      </c>
      <c r="Q14" s="157"/>
      <c r="R14" s="105"/>
      <c r="V14" s="26"/>
      <c r="W14" s="3"/>
    </row>
    <row r="15" spans="1:24" ht="18" customHeight="1">
      <c r="A15" s="9"/>
      <c r="C15" s="718"/>
      <c r="D15" s="719"/>
      <c r="E15" s="39"/>
      <c r="F15" s="737" t="s">
        <v>163</v>
      </c>
      <c r="G15" s="737"/>
      <c r="H15" s="737"/>
      <c r="I15" s="737"/>
      <c r="J15" s="41"/>
      <c r="K15" s="272"/>
      <c r="L15" s="42" t="s">
        <v>162</v>
      </c>
      <c r="M15" s="250"/>
      <c r="N15" s="277" t="str">
        <f>IF(M15="","",M15*41.9)</f>
        <v/>
      </c>
      <c r="O15" s="278" t="str">
        <f>IF(M15="","",0.0195)</f>
        <v/>
      </c>
      <c r="P15" s="279" t="str">
        <f t="shared" si="0"/>
        <v/>
      </c>
      <c r="Q15" s="157"/>
      <c r="R15" s="105"/>
      <c r="V15" s="26"/>
      <c r="W15" s="3"/>
    </row>
    <row r="16" spans="1:24" ht="18" customHeight="1">
      <c r="A16" s="9"/>
      <c r="C16" s="718"/>
      <c r="D16" s="719"/>
      <c r="E16" s="39"/>
      <c r="F16" s="737" t="s">
        <v>164</v>
      </c>
      <c r="G16" s="737"/>
      <c r="H16" s="737"/>
      <c r="I16" s="737"/>
      <c r="J16" s="41"/>
      <c r="K16" s="272"/>
      <c r="L16" s="42" t="s">
        <v>165</v>
      </c>
      <c r="M16" s="250"/>
      <c r="N16" s="277" t="str">
        <f>IF(M16="","",M16*40.9)</f>
        <v/>
      </c>
      <c r="O16" s="278" t="str">
        <f>IF(M16="","",0.0208)</f>
        <v/>
      </c>
      <c r="P16" s="279" t="str">
        <f t="shared" si="0"/>
        <v/>
      </c>
      <c r="Q16" s="157"/>
      <c r="R16" s="105"/>
      <c r="W16" s="3"/>
      <c r="X16" s="26"/>
    </row>
    <row r="17" spans="1:24" ht="18" customHeight="1">
      <c r="A17" s="9"/>
      <c r="C17" s="718"/>
      <c r="D17" s="719"/>
      <c r="E17" s="44"/>
      <c r="F17" s="748" t="s">
        <v>166</v>
      </c>
      <c r="G17" s="737"/>
      <c r="H17" s="737"/>
      <c r="I17" s="737"/>
      <c r="J17" s="41"/>
      <c r="K17" s="272"/>
      <c r="L17" s="42" t="s">
        <v>165</v>
      </c>
      <c r="M17" s="250"/>
      <c r="N17" s="277" t="str">
        <f>IF(M17="","",M17*29.9)</f>
        <v/>
      </c>
      <c r="O17" s="278" t="str">
        <f>IF(M17="","",0.0254)</f>
        <v/>
      </c>
      <c r="P17" s="279" t="str">
        <f t="shared" si="0"/>
        <v/>
      </c>
      <c r="Q17" s="157"/>
      <c r="R17" s="105"/>
      <c r="W17" s="3"/>
      <c r="X17" s="26"/>
    </row>
    <row r="18" spans="1:24" ht="18" customHeight="1">
      <c r="A18" s="9"/>
      <c r="C18" s="718"/>
      <c r="D18" s="719"/>
      <c r="E18" s="742"/>
      <c r="F18" s="737" t="s">
        <v>167</v>
      </c>
      <c r="G18" s="45"/>
      <c r="H18" s="46"/>
      <c r="I18" s="47" t="s">
        <v>168</v>
      </c>
      <c r="J18" s="41"/>
      <c r="K18" s="272"/>
      <c r="L18" s="42" t="s">
        <v>169</v>
      </c>
      <c r="M18" s="250"/>
      <c r="N18" s="277" t="str">
        <f>IF(M18="","",M18*50.8)</f>
        <v/>
      </c>
      <c r="O18" s="278" t="str">
        <f>IF(M18="","",0.0161)</f>
        <v/>
      </c>
      <c r="P18" s="279" t="str">
        <f t="shared" si="0"/>
        <v/>
      </c>
      <c r="Q18" s="157"/>
      <c r="R18" s="105"/>
      <c r="W18" s="3"/>
      <c r="X18" s="26"/>
    </row>
    <row r="19" spans="1:24" ht="18" customHeight="1">
      <c r="A19" s="9"/>
      <c r="C19" s="718"/>
      <c r="D19" s="719"/>
      <c r="E19" s="743"/>
      <c r="F19" s="737"/>
      <c r="G19" s="18"/>
      <c r="H19" s="46"/>
      <c r="I19" s="47" t="s">
        <v>170</v>
      </c>
      <c r="J19" s="41"/>
      <c r="K19" s="272"/>
      <c r="L19" s="33" t="s">
        <v>171</v>
      </c>
      <c r="M19" s="250"/>
      <c r="N19" s="277" t="str">
        <f>IF(M19="","",M19*44.9)</f>
        <v/>
      </c>
      <c r="O19" s="278" t="str">
        <f>IF(M19="","",0.0142)</f>
        <v/>
      </c>
      <c r="P19" s="279" t="str">
        <f t="shared" si="0"/>
        <v/>
      </c>
      <c r="Q19" s="157"/>
      <c r="R19" s="105"/>
      <c r="W19" s="3"/>
      <c r="X19" s="26"/>
    </row>
    <row r="20" spans="1:24" ht="18" customHeight="1">
      <c r="A20" s="9"/>
      <c r="C20" s="718"/>
      <c r="D20" s="719"/>
      <c r="E20" s="742"/>
      <c r="F20" s="753" t="s">
        <v>172</v>
      </c>
      <c r="G20" s="48"/>
      <c r="H20" s="49"/>
      <c r="I20" s="47" t="s">
        <v>173</v>
      </c>
      <c r="J20" s="41"/>
      <c r="K20" s="272"/>
      <c r="L20" s="42" t="s">
        <v>174</v>
      </c>
      <c r="M20" s="250"/>
      <c r="N20" s="277" t="str">
        <f>IF(M20="","",M20*54.6)</f>
        <v/>
      </c>
      <c r="O20" s="278" t="str">
        <f>IF(M20="","",0.0135)</f>
        <v/>
      </c>
      <c r="P20" s="279" t="str">
        <f t="shared" si="0"/>
        <v/>
      </c>
      <c r="Q20" s="157"/>
      <c r="R20" s="105"/>
      <c r="W20" s="3"/>
      <c r="X20" s="26"/>
    </row>
    <row r="21" spans="1:24" ht="18" customHeight="1">
      <c r="A21" s="9"/>
      <c r="C21" s="718"/>
      <c r="D21" s="719"/>
      <c r="E21" s="743"/>
      <c r="F21" s="753"/>
      <c r="G21" s="50"/>
      <c r="H21" s="738" t="s">
        <v>175</v>
      </c>
      <c r="I21" s="739"/>
      <c r="J21" s="740"/>
      <c r="K21" s="272"/>
      <c r="L21" s="33" t="s">
        <v>171</v>
      </c>
      <c r="M21" s="250"/>
      <c r="N21" s="277" t="str">
        <f>IF(M21="","",M21*43.5)</f>
        <v/>
      </c>
      <c r="O21" s="278" t="str">
        <f>IF(M21="","",0.0139)</f>
        <v/>
      </c>
      <c r="P21" s="279" t="str">
        <f t="shared" si="0"/>
        <v/>
      </c>
      <c r="Q21" s="157"/>
      <c r="R21" s="105"/>
      <c r="W21" s="3"/>
      <c r="X21" s="26"/>
    </row>
    <row r="22" spans="1:24" ht="18" customHeight="1">
      <c r="A22" s="9"/>
      <c r="C22" s="718"/>
      <c r="D22" s="719"/>
      <c r="E22" s="742"/>
      <c r="F22" s="748" t="s">
        <v>176</v>
      </c>
      <c r="G22" s="45"/>
      <c r="H22" s="46"/>
      <c r="I22" s="40" t="s">
        <v>177</v>
      </c>
      <c r="J22" s="41"/>
      <c r="K22" s="272"/>
      <c r="L22" s="42" t="s">
        <v>178</v>
      </c>
      <c r="M22" s="250"/>
      <c r="N22" s="277" t="str">
        <f>IF(M22="","",M22*29)</f>
        <v/>
      </c>
      <c r="O22" s="278" t="str">
        <f>IF(M22="","",0.0245)</f>
        <v/>
      </c>
      <c r="P22" s="279" t="str">
        <f t="shared" si="0"/>
        <v/>
      </c>
      <c r="Q22" s="157"/>
      <c r="R22" s="105"/>
      <c r="W22" s="3"/>
      <c r="X22" s="26"/>
    </row>
    <row r="23" spans="1:24" ht="18" customHeight="1">
      <c r="A23" s="9"/>
      <c r="C23" s="718"/>
      <c r="D23" s="719"/>
      <c r="E23" s="757"/>
      <c r="F23" s="749"/>
      <c r="G23" s="11"/>
      <c r="H23" s="46"/>
      <c r="I23" s="40" t="s">
        <v>179</v>
      </c>
      <c r="J23" s="41"/>
      <c r="K23" s="272"/>
      <c r="L23" s="42" t="s">
        <v>169</v>
      </c>
      <c r="M23" s="250"/>
      <c r="N23" s="277" t="str">
        <f>IF(M23="","",M23*25.7)</f>
        <v/>
      </c>
      <c r="O23" s="278" t="str">
        <f>IF(M23="","",0.0247)</f>
        <v/>
      </c>
      <c r="P23" s="279" t="str">
        <f t="shared" si="0"/>
        <v/>
      </c>
      <c r="Q23" s="157"/>
      <c r="R23" s="105"/>
      <c r="W23" s="3"/>
      <c r="X23" s="26"/>
    </row>
    <row r="24" spans="1:24" ht="18" customHeight="1">
      <c r="A24" s="9"/>
      <c r="C24" s="718"/>
      <c r="D24" s="719"/>
      <c r="E24" s="743"/>
      <c r="F24" s="750"/>
      <c r="G24" s="18"/>
      <c r="H24" s="46"/>
      <c r="I24" s="40" t="s">
        <v>180</v>
      </c>
      <c r="J24" s="41"/>
      <c r="K24" s="272"/>
      <c r="L24" s="42" t="s">
        <v>169</v>
      </c>
      <c r="M24" s="250"/>
      <c r="N24" s="277" t="str">
        <f>IF(M24="","",M24*26.9)</f>
        <v/>
      </c>
      <c r="O24" s="278" t="str">
        <f>IF(M24="","",0.0255)</f>
        <v/>
      </c>
      <c r="P24" s="279" t="str">
        <f t="shared" si="0"/>
        <v/>
      </c>
      <c r="Q24" s="157"/>
      <c r="R24" s="105"/>
      <c r="W24" s="3"/>
      <c r="X24" s="26"/>
    </row>
    <row r="25" spans="1:24" ht="18" customHeight="1">
      <c r="A25" s="9"/>
      <c r="C25" s="718"/>
      <c r="D25" s="719"/>
      <c r="E25" s="39"/>
      <c r="F25" s="737" t="s">
        <v>181</v>
      </c>
      <c r="G25" s="737"/>
      <c r="H25" s="737"/>
      <c r="I25" s="737"/>
      <c r="J25" s="41"/>
      <c r="K25" s="272"/>
      <c r="L25" s="42" t="s">
        <v>165</v>
      </c>
      <c r="M25" s="250"/>
      <c r="N25" s="277" t="str">
        <f>IF(M25="","",M25*29.4)</f>
        <v/>
      </c>
      <c r="O25" s="278" t="str">
        <f>IF(M25="","",0.0294)</f>
        <v/>
      </c>
      <c r="P25" s="279" t="str">
        <f t="shared" si="0"/>
        <v/>
      </c>
      <c r="Q25" s="157"/>
      <c r="R25" s="105"/>
      <c r="W25" s="3"/>
      <c r="X25" s="26"/>
    </row>
    <row r="26" spans="1:24" ht="18" customHeight="1">
      <c r="A26" s="9"/>
      <c r="C26" s="718"/>
      <c r="D26" s="719"/>
      <c r="E26" s="39"/>
      <c r="F26" s="737" t="s">
        <v>182</v>
      </c>
      <c r="G26" s="737"/>
      <c r="H26" s="737"/>
      <c r="I26" s="737"/>
      <c r="J26" s="41"/>
      <c r="K26" s="272"/>
      <c r="L26" s="42" t="s">
        <v>165</v>
      </c>
      <c r="M26" s="250"/>
      <c r="N26" s="277" t="str">
        <f>IF(M26="","",M26*37.3)</f>
        <v/>
      </c>
      <c r="O26" s="278" t="str">
        <f>IF(M26="","",0.0209)</f>
        <v/>
      </c>
      <c r="P26" s="279" t="str">
        <f t="shared" si="0"/>
        <v/>
      </c>
      <c r="Q26" s="157"/>
      <c r="R26" s="105"/>
      <c r="W26" s="3"/>
      <c r="X26" s="26"/>
    </row>
    <row r="27" spans="1:24" ht="18" customHeight="1">
      <c r="A27" s="9"/>
      <c r="C27" s="718"/>
      <c r="D27" s="719"/>
      <c r="E27" s="39"/>
      <c r="F27" s="737" t="s">
        <v>183</v>
      </c>
      <c r="G27" s="737"/>
      <c r="H27" s="737"/>
      <c r="I27" s="737"/>
      <c r="J27" s="41"/>
      <c r="K27" s="272"/>
      <c r="L27" s="33" t="s">
        <v>171</v>
      </c>
      <c r="M27" s="250"/>
      <c r="N27" s="277" t="str">
        <f>IF(M27="","",M27*21.1)</f>
        <v/>
      </c>
      <c r="O27" s="278" t="str">
        <f>IF(M27="","",0.011)</f>
        <v/>
      </c>
      <c r="P27" s="279" t="str">
        <f t="shared" si="0"/>
        <v/>
      </c>
      <c r="Q27" s="157"/>
      <c r="R27" s="105"/>
      <c r="W27" s="3"/>
      <c r="X27" s="26"/>
    </row>
    <row r="28" spans="1:24" ht="18" customHeight="1">
      <c r="A28" s="9"/>
      <c r="C28" s="718"/>
      <c r="D28" s="719"/>
      <c r="E28" s="39"/>
      <c r="F28" s="737" t="s">
        <v>184</v>
      </c>
      <c r="G28" s="737"/>
      <c r="H28" s="737"/>
      <c r="I28" s="737"/>
      <c r="J28" s="41"/>
      <c r="K28" s="272"/>
      <c r="L28" s="33" t="s">
        <v>171</v>
      </c>
      <c r="M28" s="250"/>
      <c r="N28" s="277" t="str">
        <f>IF(M28="","",M28*3.41)</f>
        <v/>
      </c>
      <c r="O28" s="278" t="str">
        <f>IF(M28="","",0.0263)</f>
        <v/>
      </c>
      <c r="P28" s="279" t="str">
        <f t="shared" si="0"/>
        <v/>
      </c>
      <c r="Q28" s="157"/>
      <c r="R28" s="105"/>
      <c r="W28" s="3"/>
      <c r="X28" s="26"/>
    </row>
    <row r="29" spans="1:24" ht="18" customHeight="1">
      <c r="A29" s="9"/>
      <c r="C29" s="718"/>
      <c r="D29" s="719"/>
      <c r="E29" s="39"/>
      <c r="F29" s="737" t="s">
        <v>185</v>
      </c>
      <c r="G29" s="737"/>
      <c r="H29" s="737"/>
      <c r="I29" s="737"/>
      <c r="J29" s="41"/>
      <c r="K29" s="272"/>
      <c r="L29" s="33" t="s">
        <v>171</v>
      </c>
      <c r="M29" s="250"/>
      <c r="N29" s="277" t="str">
        <f>IF(M29="","",M29*8.41)</f>
        <v/>
      </c>
      <c r="O29" s="278" t="str">
        <f>IF(M29="","",0.0384)</f>
        <v/>
      </c>
      <c r="P29" s="279" t="str">
        <f t="shared" si="0"/>
        <v/>
      </c>
      <c r="Q29" s="157"/>
      <c r="R29" s="105"/>
      <c r="W29" s="3"/>
      <c r="X29" s="26"/>
    </row>
    <row r="30" spans="1:24" ht="18" customHeight="1">
      <c r="A30" s="9"/>
      <c r="C30" s="718"/>
      <c r="D30" s="719"/>
      <c r="E30" s="742"/>
      <c r="F30" s="741" t="s">
        <v>186</v>
      </c>
      <c r="G30" s="735"/>
      <c r="H30" s="51"/>
      <c r="I30" s="40" t="s">
        <v>187</v>
      </c>
      <c r="J30" s="41"/>
      <c r="K30" s="272"/>
      <c r="L30" s="33" t="s">
        <v>171</v>
      </c>
      <c r="M30" s="250"/>
      <c r="N30" s="277" t="str">
        <f>IF(M30="","",M30*45)</f>
        <v/>
      </c>
      <c r="O30" s="278" t="str">
        <f>IF(M30="","",0.0136)</f>
        <v/>
      </c>
      <c r="P30" s="279" t="str">
        <f>IF(M30="","",N30*O30*44/12)</f>
        <v/>
      </c>
      <c r="Q30" s="157"/>
      <c r="R30" s="105"/>
      <c r="W30" s="3"/>
      <c r="X30" s="26"/>
    </row>
    <row r="31" spans="1:24" ht="18" customHeight="1">
      <c r="A31" s="9"/>
      <c r="C31" s="718"/>
      <c r="D31" s="719"/>
      <c r="E31" s="757"/>
      <c r="F31" s="726"/>
      <c r="G31" s="736"/>
      <c r="H31" s="51"/>
      <c r="I31" s="252"/>
      <c r="J31" s="41"/>
      <c r="K31" s="272"/>
      <c r="L31" s="256"/>
      <c r="M31" s="250"/>
      <c r="N31" s="250"/>
      <c r="O31" s="255"/>
      <c r="P31" s="248"/>
      <c r="Q31" s="157"/>
      <c r="R31" s="105"/>
    </row>
    <row r="32" spans="1:24" ht="18" customHeight="1">
      <c r="A32" s="9"/>
      <c r="C32" s="718"/>
      <c r="D32" s="719"/>
      <c r="E32" s="39"/>
      <c r="F32" s="737" t="s">
        <v>188</v>
      </c>
      <c r="G32" s="737"/>
      <c r="H32" s="737"/>
      <c r="I32" s="737"/>
      <c r="J32" s="41"/>
      <c r="K32" s="272"/>
      <c r="L32" s="42" t="s">
        <v>189</v>
      </c>
      <c r="M32" s="250"/>
      <c r="N32" s="277" t="str">
        <f>IF(M32="","",M32*1.02)</f>
        <v/>
      </c>
      <c r="O32" s="278" t="str">
        <f>IF(M32="","",0.06)</f>
        <v/>
      </c>
      <c r="P32" s="279" t="str">
        <f>IF(M32="","",M32*O32)</f>
        <v/>
      </c>
      <c r="Q32" s="157"/>
      <c r="R32" s="105"/>
      <c r="V32" s="26"/>
    </row>
    <row r="33" spans="1:23" ht="18" customHeight="1">
      <c r="A33" s="9"/>
      <c r="C33" s="718"/>
      <c r="D33" s="719"/>
      <c r="E33" s="39"/>
      <c r="F33" s="737" t="s">
        <v>190</v>
      </c>
      <c r="G33" s="737"/>
      <c r="H33" s="737"/>
      <c r="I33" s="737"/>
      <c r="J33" s="41"/>
      <c r="K33" s="272"/>
      <c r="L33" s="42" t="s">
        <v>189</v>
      </c>
      <c r="M33" s="250"/>
      <c r="N33" s="277" t="str">
        <f>IF(M33="","",M33*1.36)</f>
        <v/>
      </c>
      <c r="O33" s="278" t="str">
        <f>IF(M33="","",0.06)</f>
        <v/>
      </c>
      <c r="P33" s="279" t="str">
        <f>IF(M33="","",M33*O33)</f>
        <v/>
      </c>
      <c r="Q33" s="157"/>
      <c r="R33" s="105"/>
    </row>
    <row r="34" spans="1:23" ht="18" customHeight="1">
      <c r="A34" s="9"/>
      <c r="C34" s="718"/>
      <c r="D34" s="719"/>
      <c r="E34" s="39"/>
      <c r="F34" s="737" t="s">
        <v>191</v>
      </c>
      <c r="G34" s="737"/>
      <c r="H34" s="737"/>
      <c r="I34" s="737"/>
      <c r="J34" s="41"/>
      <c r="K34" s="272"/>
      <c r="L34" s="42" t="s">
        <v>189</v>
      </c>
      <c r="M34" s="250"/>
      <c r="N34" s="277" t="str">
        <f>IF(M34="","",M34*1.36)</f>
        <v/>
      </c>
      <c r="O34" s="278" t="str">
        <f>IF(M34="","",0.06)</f>
        <v/>
      </c>
      <c r="P34" s="279" t="str">
        <f>IF(M34="","",M34*O34)</f>
        <v/>
      </c>
      <c r="Q34" s="157"/>
      <c r="R34" s="105"/>
    </row>
    <row r="35" spans="1:23" ht="18" customHeight="1">
      <c r="A35" s="9"/>
      <c r="C35" s="718"/>
      <c r="D35" s="719"/>
      <c r="E35" s="39"/>
      <c r="F35" s="737" t="s">
        <v>192</v>
      </c>
      <c r="G35" s="737"/>
      <c r="H35" s="737"/>
      <c r="I35" s="737"/>
      <c r="J35" s="41"/>
      <c r="K35" s="272"/>
      <c r="L35" s="42" t="s">
        <v>189</v>
      </c>
      <c r="M35" s="250"/>
      <c r="N35" s="277" t="str">
        <f>IF(M35="","",M35*1.36)</f>
        <v/>
      </c>
      <c r="O35" s="278" t="str">
        <f>IF(M35="","",0.06)</f>
        <v/>
      </c>
      <c r="P35" s="279" t="str">
        <f>IF(M35="","",M35*O35)</f>
        <v/>
      </c>
      <c r="Q35" s="157"/>
      <c r="R35" s="105"/>
    </row>
    <row r="36" spans="1:23" ht="18" customHeight="1">
      <c r="A36" s="9"/>
      <c r="C36" s="718"/>
      <c r="D36" s="719"/>
      <c r="E36" s="39"/>
      <c r="F36" s="724" t="s">
        <v>407</v>
      </c>
      <c r="G36" s="724"/>
      <c r="H36" s="724"/>
      <c r="I36" s="724"/>
      <c r="J36" s="41"/>
      <c r="K36" s="272"/>
      <c r="L36" s="251"/>
      <c r="M36" s="250"/>
      <c r="N36" s="250"/>
      <c r="O36" s="255"/>
      <c r="P36" s="248"/>
      <c r="Q36" s="157"/>
      <c r="R36" s="105"/>
    </row>
    <row r="37" spans="1:23" ht="18" customHeight="1" thickBot="1">
      <c r="A37" s="9"/>
      <c r="C37" s="718"/>
      <c r="D37" s="719"/>
      <c r="E37" s="54"/>
      <c r="F37" s="726" t="s">
        <v>193</v>
      </c>
      <c r="G37" s="726"/>
      <c r="H37" s="726"/>
      <c r="I37" s="726"/>
      <c r="J37" s="55"/>
      <c r="K37" s="121"/>
      <c r="L37" s="56"/>
      <c r="M37" s="57"/>
      <c r="N37" s="58">
        <f>SUM(N8:N36)</f>
        <v>0</v>
      </c>
      <c r="O37" s="59"/>
      <c r="P37" s="60">
        <f>SUM(P8:P36)</f>
        <v>0</v>
      </c>
      <c r="Q37" s="157"/>
      <c r="R37" s="106"/>
    </row>
    <row r="38" spans="1:23" s="10" customFormat="1" ht="18" customHeight="1" thickTop="1">
      <c r="A38" s="62"/>
      <c r="C38" s="716" t="s">
        <v>194</v>
      </c>
      <c r="D38" s="717"/>
      <c r="E38" s="733"/>
      <c r="F38" s="722" t="s">
        <v>553</v>
      </c>
      <c r="G38" s="727"/>
      <c r="H38" s="730" t="s">
        <v>195</v>
      </c>
      <c r="I38" s="731"/>
      <c r="J38" s="732"/>
      <c r="K38" s="273"/>
      <c r="L38" s="63" t="s">
        <v>196</v>
      </c>
      <c r="M38" s="254"/>
      <c r="N38" s="280" t="str">
        <f>IF(M38="","",M38*9.97)</f>
        <v/>
      </c>
      <c r="O38" s="281" t="str">
        <f>IF(M38="","",0.489)</f>
        <v/>
      </c>
      <c r="P38" s="282" t="str">
        <f>IF(M38="","",M38*O38)</f>
        <v/>
      </c>
      <c r="Q38" s="157"/>
      <c r="R38" s="105"/>
      <c r="V38" s="64"/>
      <c r="W38" s="26"/>
    </row>
    <row r="39" spans="1:23" s="10" customFormat="1" ht="18" customHeight="1">
      <c r="A39" s="62"/>
      <c r="C39" s="718"/>
      <c r="D39" s="719"/>
      <c r="E39" s="734"/>
      <c r="F39" s="723"/>
      <c r="G39" s="728"/>
      <c r="H39" s="769" t="s">
        <v>197</v>
      </c>
      <c r="I39" s="770"/>
      <c r="J39" s="771"/>
      <c r="K39" s="274"/>
      <c r="L39" s="65" t="s">
        <v>198</v>
      </c>
      <c r="M39" s="253"/>
      <c r="N39" s="283" t="str">
        <f>IF(M39="","",M39*9.28)</f>
        <v/>
      </c>
      <c r="O39" s="284" t="str">
        <f>IF(M39="","",0.489)</f>
        <v/>
      </c>
      <c r="P39" s="285" t="str">
        <f>IF(M39="","",M39*O39)</f>
        <v/>
      </c>
      <c r="Q39" s="157"/>
      <c r="R39" s="105"/>
      <c r="V39" s="64"/>
      <c r="W39" s="26"/>
    </row>
    <row r="40" spans="1:23" s="10" customFormat="1" ht="18" customHeight="1">
      <c r="A40" s="62"/>
      <c r="C40" s="718"/>
      <c r="D40" s="719"/>
      <c r="E40" s="66"/>
      <c r="F40" s="725" t="s">
        <v>413</v>
      </c>
      <c r="G40" s="725"/>
      <c r="H40" s="725"/>
      <c r="I40" s="725"/>
      <c r="J40" s="67"/>
      <c r="K40" s="275"/>
      <c r="L40" s="68" t="s">
        <v>196</v>
      </c>
      <c r="M40" s="246"/>
      <c r="N40" s="286" t="str">
        <f>IF(M40="","",M40*9.76)</f>
        <v/>
      </c>
      <c r="O40" s="287" t="str">
        <f>IF(M40="","",0.489)</f>
        <v/>
      </c>
      <c r="P40" s="279" t="str">
        <f>IF(M40="","",M40*O40)</f>
        <v/>
      </c>
      <c r="Q40" s="157"/>
      <c r="R40" s="105"/>
      <c r="W40" s="26"/>
    </row>
    <row r="41" spans="1:23" s="10" customFormat="1" ht="18" customHeight="1">
      <c r="A41" s="62"/>
      <c r="C41" s="718"/>
      <c r="D41" s="719"/>
      <c r="E41" s="39"/>
      <c r="F41" s="724" t="s">
        <v>407</v>
      </c>
      <c r="G41" s="724"/>
      <c r="H41" s="724"/>
      <c r="I41" s="724"/>
      <c r="J41" s="41"/>
      <c r="K41" s="272"/>
      <c r="L41" s="251"/>
      <c r="M41" s="250"/>
      <c r="N41" s="246"/>
      <c r="O41" s="249"/>
      <c r="P41" s="248"/>
      <c r="Q41" s="157"/>
      <c r="R41" s="105"/>
      <c r="W41" s="26"/>
    </row>
    <row r="42" spans="1:23" s="10" customFormat="1" ht="18" customHeight="1" thickBot="1">
      <c r="A42" s="62"/>
      <c r="C42" s="720"/>
      <c r="D42" s="721"/>
      <c r="E42" s="71"/>
      <c r="F42" s="729" t="s">
        <v>193</v>
      </c>
      <c r="G42" s="729"/>
      <c r="H42" s="729"/>
      <c r="I42" s="729"/>
      <c r="J42" s="72"/>
      <c r="K42" s="72"/>
      <c r="L42" s="73" t="s">
        <v>199</v>
      </c>
      <c r="M42" s="74">
        <f>SUM(M38:M41)</f>
        <v>0</v>
      </c>
      <c r="N42" s="75">
        <f>SUM(N38:N41)</f>
        <v>0</v>
      </c>
      <c r="O42" s="76"/>
      <c r="P42" s="60">
        <f>SUM(P38:P41)</f>
        <v>0</v>
      </c>
      <c r="Q42" s="157"/>
      <c r="R42" s="106"/>
      <c r="W42" s="26"/>
    </row>
    <row r="43" spans="1:23" s="10" customFormat="1" ht="18" customHeight="1" thickTop="1">
      <c r="A43" s="62"/>
      <c r="C43" s="762" t="s">
        <v>200</v>
      </c>
      <c r="D43" s="763"/>
      <c r="E43" s="77"/>
      <c r="F43" s="768" t="s">
        <v>201</v>
      </c>
      <c r="G43" s="768"/>
      <c r="H43" s="768"/>
      <c r="I43" s="768"/>
      <c r="J43" s="78"/>
      <c r="K43" s="276"/>
      <c r="L43" s="79" t="s">
        <v>143</v>
      </c>
      <c r="M43" s="247"/>
      <c r="N43" s="80"/>
      <c r="O43" s="125"/>
      <c r="P43" s="282" t="str">
        <f>IF(M43="","",-ABS(M43*O43))</f>
        <v/>
      </c>
      <c r="Q43" s="157"/>
      <c r="R43" s="105"/>
      <c r="W43" s="26"/>
    </row>
    <row r="44" spans="1:23" s="10" customFormat="1" ht="18" customHeight="1">
      <c r="A44" s="62"/>
      <c r="C44" s="764"/>
      <c r="D44" s="765"/>
      <c r="E44" s="81"/>
      <c r="F44" s="737" t="s">
        <v>202</v>
      </c>
      <c r="G44" s="737"/>
      <c r="H44" s="737"/>
      <c r="I44" s="737"/>
      <c r="J44" s="41"/>
      <c r="K44" s="272"/>
      <c r="L44" s="68" t="s">
        <v>144</v>
      </c>
      <c r="M44" s="246"/>
      <c r="N44" s="70"/>
      <c r="O44" s="126"/>
      <c r="P44" s="279" t="str">
        <f>IF(M44="","",-ABS(M44*O44))</f>
        <v/>
      </c>
      <c r="Q44" s="157"/>
      <c r="R44" s="105"/>
      <c r="W44" s="26"/>
    </row>
    <row r="45" spans="1:23" s="10" customFormat="1" ht="18" customHeight="1" thickBot="1">
      <c r="A45" s="62"/>
      <c r="C45" s="766"/>
      <c r="D45" s="767"/>
      <c r="E45" s="82"/>
      <c r="F45" s="729" t="s">
        <v>193</v>
      </c>
      <c r="G45" s="729"/>
      <c r="H45" s="729"/>
      <c r="I45" s="729"/>
      <c r="J45" s="72"/>
      <c r="K45" s="116"/>
      <c r="L45" s="83"/>
      <c r="M45" s="57"/>
      <c r="N45" s="84"/>
      <c r="O45" s="85"/>
      <c r="P45" s="288">
        <f>SUM(P43:P44)</f>
        <v>0</v>
      </c>
      <c r="Q45" s="157"/>
      <c r="R45" s="106"/>
      <c r="W45" s="26"/>
    </row>
    <row r="46" spans="1:23" s="10" customFormat="1" ht="18" customHeight="1" thickTop="1" thickBot="1">
      <c r="A46" s="62"/>
      <c r="C46" s="86"/>
      <c r="D46" s="715" t="s">
        <v>203</v>
      </c>
      <c r="E46" s="715"/>
      <c r="F46" s="715"/>
      <c r="G46" s="715"/>
      <c r="H46" s="715"/>
      <c r="I46" s="715"/>
      <c r="J46" s="53"/>
      <c r="K46" s="53"/>
      <c r="L46" s="69" t="s">
        <v>204</v>
      </c>
      <c r="M46" s="87"/>
      <c r="N46" s="290">
        <f>N37+N42</f>
        <v>0</v>
      </c>
      <c r="O46" s="88"/>
      <c r="P46" s="289">
        <f>INT(SUM(P37,P42,P45))</f>
        <v>0</v>
      </c>
      <c r="Q46" s="157"/>
      <c r="R46" s="106"/>
      <c r="W46" s="26"/>
    </row>
    <row r="47" spans="1:23" s="10" customFormat="1" ht="18" customHeight="1" thickBot="1">
      <c r="A47" s="62"/>
      <c r="C47" s="89"/>
      <c r="D47" s="761" t="s">
        <v>205</v>
      </c>
      <c r="E47" s="761"/>
      <c r="F47" s="761"/>
      <c r="G47" s="761"/>
      <c r="H47" s="761"/>
      <c r="I47" s="761"/>
      <c r="J47" s="90"/>
      <c r="K47" s="117"/>
      <c r="L47" s="91" t="s">
        <v>145</v>
      </c>
      <c r="M47" s="758">
        <f>INT(N46*0.0258)</f>
        <v>0</v>
      </c>
      <c r="N47" s="759"/>
      <c r="O47" s="92"/>
      <c r="P47" s="93"/>
      <c r="Q47" s="93"/>
      <c r="R47" s="107"/>
      <c r="W47" s="26"/>
    </row>
    <row r="48" spans="1:23" s="10" customFormat="1" ht="18" customHeight="1">
      <c r="A48" s="62"/>
      <c r="C48" s="158"/>
      <c r="D48" s="159"/>
      <c r="E48" s="159"/>
      <c r="F48" s="159"/>
      <c r="G48" s="159"/>
      <c r="H48" s="159"/>
      <c r="I48" s="159"/>
      <c r="J48" s="160"/>
      <c r="K48" s="160"/>
      <c r="L48" s="161"/>
      <c r="M48" s="162"/>
      <c r="N48" s="162"/>
      <c r="O48" s="92"/>
      <c r="P48" s="93"/>
      <c r="Q48" s="93"/>
      <c r="R48" s="107"/>
      <c r="W48" s="26"/>
    </row>
    <row r="49" spans="1:23" s="10" customFormat="1" ht="3" customHeight="1">
      <c r="A49" s="12"/>
      <c r="B49" s="13"/>
      <c r="C49" s="13"/>
      <c r="D49" s="108"/>
      <c r="E49" s="108"/>
      <c r="F49" s="52"/>
      <c r="G49" s="109"/>
      <c r="H49" s="109"/>
      <c r="I49" s="110"/>
      <c r="J49" s="109"/>
      <c r="K49" s="13"/>
      <c r="L49" s="111"/>
      <c r="M49" s="112"/>
      <c r="N49" s="112"/>
      <c r="O49" s="113"/>
      <c r="P49" s="114"/>
      <c r="Q49" s="114"/>
      <c r="R49" s="115"/>
      <c r="W49" s="26"/>
    </row>
    <row r="50" spans="1:23" s="10" customFormat="1" ht="18" customHeight="1">
      <c r="F50" s="19"/>
      <c r="G50" s="19"/>
      <c r="H50" s="19"/>
      <c r="I50" s="19"/>
      <c r="J50" s="19"/>
      <c r="K50" s="19"/>
      <c r="L50" s="20"/>
      <c r="M50" s="94"/>
      <c r="N50" s="95"/>
      <c r="O50" s="96"/>
      <c r="P50" s="97"/>
      <c r="Q50" s="97"/>
      <c r="R50" s="98" t="s">
        <v>567</v>
      </c>
      <c r="W50" s="26"/>
    </row>
    <row r="51" spans="1:23" s="10" customFormat="1" ht="13.5" customHeight="1">
      <c r="F51" s="19"/>
      <c r="G51" s="19"/>
      <c r="H51" s="19"/>
      <c r="I51" s="19"/>
      <c r="J51" s="19"/>
      <c r="K51" s="19"/>
      <c r="L51" s="20"/>
      <c r="M51" s="21"/>
      <c r="N51" s="22"/>
      <c r="O51" s="21"/>
      <c r="P51" s="61"/>
      <c r="Q51" s="61"/>
      <c r="R51" s="61"/>
      <c r="W51" s="99"/>
    </row>
    <row r="52" spans="1:23" s="10" customFormat="1" ht="9" customHeight="1">
      <c r="F52" s="22"/>
      <c r="G52" s="22"/>
      <c r="H52" s="22"/>
      <c r="I52" s="19"/>
      <c r="J52" s="19"/>
      <c r="K52" s="19"/>
      <c r="L52" s="20"/>
      <c r="M52" s="21"/>
      <c r="N52" s="22"/>
      <c r="O52" s="21"/>
      <c r="P52" s="61"/>
      <c r="Q52" s="61"/>
      <c r="R52" s="61"/>
      <c r="W52" s="99"/>
    </row>
    <row r="53" spans="1:23">
      <c r="K53" s="19"/>
      <c r="S53" s="100"/>
    </row>
    <row r="54" spans="1:23">
      <c r="S54" s="100"/>
    </row>
    <row r="55" spans="1:23">
      <c r="S55" s="100"/>
    </row>
  </sheetData>
  <sheetProtection algorithmName="SHA-512" hashValue="FWJa1ujqZBMXZz5BNqQ0e+OM4nmaORvpXkp4Rv9MfHK01zXUYO7DhdFw0MV5RwywqQ3q8n++AcwVZwIGPS24Lg==" saltValue="zuqj6quGuQLvX0qsV3lqaw==" spinCount="100000" sheet="1" selectLockedCells="1"/>
  <mergeCells count="53">
    <mergeCell ref="E30:E31"/>
    <mergeCell ref="M47:N47"/>
    <mergeCell ref="E18:E19"/>
    <mergeCell ref="L6:M6"/>
    <mergeCell ref="F17:I17"/>
    <mergeCell ref="F15:I15"/>
    <mergeCell ref="D47:I47"/>
    <mergeCell ref="F45:I45"/>
    <mergeCell ref="C43:D45"/>
    <mergeCell ref="F44:I44"/>
    <mergeCell ref="F43:I43"/>
    <mergeCell ref="F32:I32"/>
    <mergeCell ref="F33:I33"/>
    <mergeCell ref="F34:I34"/>
    <mergeCell ref="F35:I35"/>
    <mergeCell ref="H39:J39"/>
    <mergeCell ref="E20:E21"/>
    <mergeCell ref="F9:I9"/>
    <mergeCell ref="F29:I29"/>
    <mergeCell ref="O6:P6"/>
    <mergeCell ref="F26:I26"/>
    <mergeCell ref="F16:I16"/>
    <mergeCell ref="N6:N7"/>
    <mergeCell ref="F8:I8"/>
    <mergeCell ref="F25:I25"/>
    <mergeCell ref="F22:F24"/>
    <mergeCell ref="K6:K7"/>
    <mergeCell ref="F10:I10"/>
    <mergeCell ref="F20:F21"/>
    <mergeCell ref="D6:I7"/>
    <mergeCell ref="C8:D37"/>
    <mergeCell ref="E22:E24"/>
    <mergeCell ref="G30:G31"/>
    <mergeCell ref="F14:I14"/>
    <mergeCell ref="F11:I11"/>
    <mergeCell ref="H21:J21"/>
    <mergeCell ref="F28:I28"/>
    <mergeCell ref="F18:F19"/>
    <mergeCell ref="F27:I27"/>
    <mergeCell ref="F30:F31"/>
    <mergeCell ref="F13:I13"/>
    <mergeCell ref="F12:I12"/>
    <mergeCell ref="D46:I46"/>
    <mergeCell ref="C38:D42"/>
    <mergeCell ref="F38:F39"/>
    <mergeCell ref="F36:I36"/>
    <mergeCell ref="F40:I40"/>
    <mergeCell ref="F37:I37"/>
    <mergeCell ref="G38:G39"/>
    <mergeCell ref="F42:I42"/>
    <mergeCell ref="F41:I41"/>
    <mergeCell ref="H38:J38"/>
    <mergeCell ref="E38:E39"/>
  </mergeCells>
  <phoneticPr fontId="2"/>
  <dataValidations count="3">
    <dataValidation type="list" allowBlank="1" showInputMessage="1" showErrorMessage="1" sqref="K8:K36 K38:K41 K43:K44">
      <formula1>"○"</formula1>
    </dataValidation>
    <dataValidation imeMode="off" allowBlank="1" showInputMessage="1" showErrorMessage="1" sqref="M8:M37 M41:M46"/>
    <dataValidation type="decimal" allowBlank="1" showInputMessage="1" showErrorMessage="1" sqref="M38:M40">
      <formula1>0</formula1>
      <formula2>400000</formula2>
    </dataValidation>
  </dataValidations>
  <pageMargins left="0.55118110236220474" right="0.55118110236220474" top="0.98425196850393704" bottom="0.98425196850393704" header="0.51181102362204722" footer="0.51181102362204722"/>
  <pageSetup paperSize="9" scale="9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W43"/>
  <sheetViews>
    <sheetView showGridLines="0" showZeros="0" view="pageBreakPreview" zoomScaleNormal="100" workbookViewId="0">
      <selection activeCell="J16" sqref="J16:AM17"/>
    </sheetView>
  </sheetViews>
  <sheetFormatPr defaultColWidth="9" defaultRowHeight="12"/>
  <cols>
    <col min="1" max="1" width="0.44140625" style="1" customWidth="1"/>
    <col min="2" max="18" width="2.33203125" style="1" customWidth="1"/>
    <col min="19" max="19" width="5" style="1" bestFit="1" customWidth="1"/>
    <col min="20" max="27" width="2.33203125" style="1" customWidth="1"/>
    <col min="28" max="40" width="2.44140625" style="1" customWidth="1"/>
    <col min="41" max="41" width="0.44140625" style="1" customWidth="1"/>
    <col min="42" max="47" width="2.109375" style="1" customWidth="1"/>
    <col min="48" max="16384" width="9" style="1"/>
  </cols>
  <sheetData>
    <row r="1" spans="1:47" ht="12" customHeight="1">
      <c r="A1" s="1" t="s">
        <v>69</v>
      </c>
      <c r="AD1" s="222"/>
      <c r="AE1" s="222"/>
      <c r="AF1" s="222"/>
      <c r="AG1" s="222"/>
      <c r="AH1" s="222"/>
      <c r="AI1" s="222"/>
      <c r="AJ1" s="222"/>
      <c r="AK1" s="222"/>
      <c r="AL1" s="222"/>
      <c r="AM1" s="222"/>
      <c r="AN1" s="222"/>
      <c r="AO1" s="222"/>
    </row>
    <row r="2" spans="1:47" ht="3" customHeight="1">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223"/>
      <c r="AE2" s="223"/>
      <c r="AF2" s="223"/>
      <c r="AG2" s="223"/>
      <c r="AH2" s="223"/>
      <c r="AI2" s="223"/>
      <c r="AJ2" s="223"/>
      <c r="AK2" s="223"/>
      <c r="AL2" s="223"/>
      <c r="AM2" s="223"/>
      <c r="AN2" s="223"/>
      <c r="AO2" s="224"/>
    </row>
    <row r="3" spans="1:47" ht="12" customHeight="1">
      <c r="A3" s="169"/>
      <c r="AD3" s="222"/>
      <c r="AE3" s="222"/>
      <c r="AF3" s="222"/>
      <c r="AG3" s="222"/>
      <c r="AH3" s="222"/>
      <c r="AI3" s="222"/>
      <c r="AJ3" s="222"/>
      <c r="AK3" s="222"/>
      <c r="AL3" s="222"/>
      <c r="AM3" s="222"/>
      <c r="AN3" s="222"/>
      <c r="AO3" s="225"/>
    </row>
    <row r="4" spans="1:47" s="3" customFormat="1" ht="16.5" hidden="1" customHeight="1" thickBot="1">
      <c r="A4" s="9"/>
      <c r="C4" s="10" t="s">
        <v>398</v>
      </c>
      <c r="D4" s="10"/>
      <c r="E4" s="10"/>
      <c r="F4" s="10"/>
      <c r="G4" s="10"/>
      <c r="H4" s="10"/>
      <c r="I4" s="10"/>
      <c r="J4" s="10"/>
      <c r="K4" s="10"/>
      <c r="L4" s="10"/>
      <c r="M4" s="10"/>
      <c r="N4" s="10"/>
      <c r="O4" s="10"/>
      <c r="P4" s="10"/>
      <c r="Q4" s="10"/>
      <c r="AO4" s="11"/>
      <c r="AP4" s="10"/>
      <c r="AU4" s="4"/>
    </row>
    <row r="5" spans="1:47" s="3" customFormat="1" ht="16.5" hidden="1" customHeight="1">
      <c r="A5" s="9"/>
      <c r="C5" s="877" t="s">
        <v>397</v>
      </c>
      <c r="D5" s="877"/>
      <c r="E5" s="877"/>
      <c r="F5" s="877"/>
      <c r="G5" s="877"/>
      <c r="H5" s="877"/>
      <c r="I5" s="877"/>
      <c r="J5" s="877"/>
      <c r="K5" s="877"/>
      <c r="L5" s="877"/>
      <c r="M5" s="877"/>
      <c r="N5" s="877"/>
      <c r="O5" s="877"/>
      <c r="P5" s="877"/>
      <c r="Q5" s="877"/>
      <c r="R5" s="878"/>
      <c r="S5" s="751" t="s">
        <v>406</v>
      </c>
      <c r="T5" s="751" t="s">
        <v>404</v>
      </c>
      <c r="U5" s="751"/>
      <c r="V5" s="751"/>
      <c r="W5" s="869" t="s">
        <v>403</v>
      </c>
      <c r="X5" s="848"/>
      <c r="Y5" s="848"/>
      <c r="Z5" s="848"/>
      <c r="AA5" s="870"/>
      <c r="AB5" s="847" t="s">
        <v>409</v>
      </c>
      <c r="AC5" s="848"/>
      <c r="AD5" s="848"/>
      <c r="AE5" s="848"/>
      <c r="AF5" s="848"/>
      <c r="AG5" s="848"/>
      <c r="AH5" s="848"/>
      <c r="AI5" s="848"/>
      <c r="AJ5" s="848"/>
      <c r="AK5" s="848"/>
      <c r="AL5" s="848"/>
      <c r="AM5" s="849"/>
      <c r="AN5" s="153"/>
      <c r="AO5" s="11"/>
      <c r="AP5" s="10"/>
    </row>
    <row r="6" spans="1:47" s="3" customFormat="1" ht="16.5" hidden="1" customHeight="1">
      <c r="A6" s="9"/>
      <c r="C6" s="879"/>
      <c r="D6" s="879"/>
      <c r="E6" s="879"/>
      <c r="F6" s="879"/>
      <c r="G6" s="879"/>
      <c r="H6" s="879"/>
      <c r="I6" s="879"/>
      <c r="J6" s="879"/>
      <c r="K6" s="879"/>
      <c r="L6" s="879"/>
      <c r="M6" s="879"/>
      <c r="N6" s="879"/>
      <c r="O6" s="879"/>
      <c r="P6" s="879"/>
      <c r="Q6" s="879"/>
      <c r="R6" s="880"/>
      <c r="S6" s="876"/>
      <c r="T6" s="876"/>
      <c r="U6" s="876"/>
      <c r="V6" s="876"/>
      <c r="W6" s="871"/>
      <c r="X6" s="872"/>
      <c r="Y6" s="872"/>
      <c r="Z6" s="872"/>
      <c r="AA6" s="873"/>
      <c r="AB6" s="850"/>
      <c r="AC6" s="851"/>
      <c r="AD6" s="851"/>
      <c r="AE6" s="851"/>
      <c r="AF6" s="851"/>
      <c r="AG6" s="851"/>
      <c r="AH6" s="851"/>
      <c r="AI6" s="851"/>
      <c r="AJ6" s="851"/>
      <c r="AK6" s="851"/>
      <c r="AL6" s="851"/>
      <c r="AM6" s="852"/>
      <c r="AN6" s="153"/>
      <c r="AO6" s="11"/>
      <c r="AP6" s="10"/>
    </row>
    <row r="7" spans="1:47" s="3" customFormat="1" ht="16.5" hidden="1" customHeight="1">
      <c r="A7" s="9"/>
      <c r="C7" s="879"/>
      <c r="D7" s="879"/>
      <c r="E7" s="879"/>
      <c r="F7" s="879"/>
      <c r="G7" s="879"/>
      <c r="H7" s="879"/>
      <c r="I7" s="879"/>
      <c r="J7" s="879"/>
      <c r="K7" s="879"/>
      <c r="L7" s="879"/>
      <c r="M7" s="879"/>
      <c r="N7" s="879"/>
      <c r="O7" s="879"/>
      <c r="P7" s="879"/>
      <c r="Q7" s="879"/>
      <c r="R7" s="880"/>
      <c r="S7" s="876"/>
      <c r="T7" s="876"/>
      <c r="U7" s="876"/>
      <c r="V7" s="876"/>
      <c r="W7" s="850"/>
      <c r="X7" s="851"/>
      <c r="Y7" s="851"/>
      <c r="Z7" s="851"/>
      <c r="AA7" s="862"/>
      <c r="AB7" s="850" t="s">
        <v>402</v>
      </c>
      <c r="AC7" s="851"/>
      <c r="AD7" s="851"/>
      <c r="AE7" s="851"/>
      <c r="AF7" s="851"/>
      <c r="AG7" s="862"/>
      <c r="AH7" s="850" t="s">
        <v>408</v>
      </c>
      <c r="AI7" s="851"/>
      <c r="AJ7" s="851"/>
      <c r="AK7" s="851"/>
      <c r="AL7" s="851"/>
      <c r="AM7" s="852"/>
      <c r="AN7" s="153"/>
      <c r="AO7" s="11"/>
      <c r="AP7" s="10"/>
    </row>
    <row r="8" spans="1:47" s="3" customFormat="1" ht="22.5" hidden="1" customHeight="1">
      <c r="A8" s="9"/>
      <c r="C8" s="123"/>
      <c r="D8" s="737" t="s">
        <v>70</v>
      </c>
      <c r="E8" s="737"/>
      <c r="F8" s="737"/>
      <c r="G8" s="737"/>
      <c r="H8" s="737"/>
      <c r="I8" s="737"/>
      <c r="J8" s="737"/>
      <c r="K8" s="737"/>
      <c r="L8" s="737"/>
      <c r="M8" s="737"/>
      <c r="N8" s="737"/>
      <c r="O8" s="737"/>
      <c r="P8" s="737"/>
      <c r="Q8" s="737"/>
      <c r="R8" s="41"/>
      <c r="S8" s="291"/>
      <c r="T8" s="861" t="s">
        <v>405</v>
      </c>
      <c r="U8" s="861"/>
      <c r="V8" s="861"/>
      <c r="W8" s="805"/>
      <c r="X8" s="805"/>
      <c r="Y8" s="805"/>
      <c r="Z8" s="805"/>
      <c r="AA8" s="805"/>
      <c r="AB8" s="792" t="str">
        <f>IF(W8="","",0.2)</f>
        <v/>
      </c>
      <c r="AC8" s="792"/>
      <c r="AD8" s="792"/>
      <c r="AE8" s="792"/>
      <c r="AF8" s="792"/>
      <c r="AG8" s="792"/>
      <c r="AH8" s="793" t="str">
        <f>IF(W8="","",W8*AB8)</f>
        <v/>
      </c>
      <c r="AI8" s="793"/>
      <c r="AJ8" s="793"/>
      <c r="AK8" s="793"/>
      <c r="AL8" s="793"/>
      <c r="AM8" s="794"/>
      <c r="AN8" s="163"/>
      <c r="AO8" s="11"/>
      <c r="AP8" s="10"/>
    </row>
    <row r="9" spans="1:47" s="3" customFormat="1" ht="22.5" hidden="1" customHeight="1">
      <c r="A9" s="9"/>
      <c r="C9" s="123"/>
      <c r="D9" s="737" t="s">
        <v>71</v>
      </c>
      <c r="E9" s="737"/>
      <c r="F9" s="737"/>
      <c r="G9" s="737"/>
      <c r="H9" s="737"/>
      <c r="I9" s="737"/>
      <c r="J9" s="737"/>
      <c r="K9" s="737"/>
      <c r="L9" s="737"/>
      <c r="M9" s="737"/>
      <c r="N9" s="737"/>
      <c r="O9" s="737"/>
      <c r="P9" s="737"/>
      <c r="Q9" s="737"/>
      <c r="R9" s="41"/>
      <c r="S9" s="291"/>
      <c r="T9" s="861" t="s">
        <v>405</v>
      </c>
      <c r="U9" s="861"/>
      <c r="V9" s="861"/>
      <c r="W9" s="805"/>
      <c r="X9" s="805"/>
      <c r="Y9" s="805"/>
      <c r="Z9" s="805"/>
      <c r="AA9" s="805"/>
      <c r="AB9" s="792" t="str">
        <f>IF(W9="","",0.45)</f>
        <v/>
      </c>
      <c r="AC9" s="792"/>
      <c r="AD9" s="792"/>
      <c r="AE9" s="792"/>
      <c r="AF9" s="792"/>
      <c r="AG9" s="792"/>
      <c r="AH9" s="793" t="str">
        <f>IF(W9="","",W9*AB9)</f>
        <v/>
      </c>
      <c r="AI9" s="793"/>
      <c r="AJ9" s="793"/>
      <c r="AK9" s="793"/>
      <c r="AL9" s="793"/>
      <c r="AM9" s="794"/>
      <c r="AN9" s="163"/>
      <c r="AO9" s="11"/>
      <c r="AP9" s="10"/>
    </row>
    <row r="10" spans="1:47" s="3" customFormat="1" ht="22.5" hidden="1" customHeight="1">
      <c r="A10" s="9"/>
      <c r="C10" s="814"/>
      <c r="D10" s="815"/>
      <c r="E10" s="815"/>
      <c r="F10" s="815"/>
      <c r="G10" s="815"/>
      <c r="H10" s="815"/>
      <c r="I10" s="815"/>
      <c r="J10" s="815"/>
      <c r="K10" s="815"/>
      <c r="L10" s="815"/>
      <c r="M10" s="815"/>
      <c r="N10" s="815"/>
      <c r="O10" s="815"/>
      <c r="P10" s="815"/>
      <c r="Q10" s="815"/>
      <c r="R10" s="816"/>
      <c r="S10" s="291"/>
      <c r="T10" s="875"/>
      <c r="U10" s="875"/>
      <c r="V10" s="875"/>
      <c r="W10" s="806"/>
      <c r="X10" s="806"/>
      <c r="Y10" s="806"/>
      <c r="Z10" s="806"/>
      <c r="AA10" s="806"/>
      <c r="AB10" s="860"/>
      <c r="AC10" s="860"/>
      <c r="AD10" s="860"/>
      <c r="AE10" s="860"/>
      <c r="AF10" s="860"/>
      <c r="AG10" s="860"/>
      <c r="AH10" s="865"/>
      <c r="AI10" s="865"/>
      <c r="AJ10" s="865"/>
      <c r="AK10" s="865"/>
      <c r="AL10" s="865"/>
      <c r="AM10" s="866"/>
      <c r="AN10" s="164"/>
      <c r="AO10" s="11"/>
      <c r="AP10" s="10"/>
    </row>
    <row r="11" spans="1:47" s="3" customFormat="1" ht="22.5" hidden="1" customHeight="1" thickBot="1">
      <c r="A11" s="9"/>
      <c r="C11" s="802"/>
      <c r="D11" s="803"/>
      <c r="E11" s="803"/>
      <c r="F11" s="803"/>
      <c r="G11" s="803"/>
      <c r="H11" s="803"/>
      <c r="I11" s="803"/>
      <c r="J11" s="803"/>
      <c r="K11" s="803"/>
      <c r="L11" s="803"/>
      <c r="M11" s="803"/>
      <c r="N11" s="803"/>
      <c r="O11" s="803"/>
      <c r="P11" s="803"/>
      <c r="Q11" s="803"/>
      <c r="R11" s="804"/>
      <c r="S11" s="292"/>
      <c r="T11" s="859"/>
      <c r="U11" s="859"/>
      <c r="V11" s="859"/>
      <c r="W11" s="863"/>
      <c r="X11" s="863"/>
      <c r="Y11" s="863"/>
      <c r="Z11" s="863"/>
      <c r="AA11" s="863"/>
      <c r="AB11" s="854"/>
      <c r="AC11" s="854"/>
      <c r="AD11" s="854"/>
      <c r="AE11" s="854"/>
      <c r="AF11" s="854"/>
      <c r="AG11" s="854"/>
      <c r="AH11" s="867"/>
      <c r="AI11" s="867"/>
      <c r="AJ11" s="867"/>
      <c r="AK11" s="867"/>
      <c r="AL11" s="867"/>
      <c r="AM11" s="868"/>
      <c r="AN11" s="164"/>
      <c r="AO11" s="11"/>
      <c r="AP11" s="10"/>
    </row>
    <row r="12" spans="1:47" s="3" customFormat="1" ht="22.5" hidden="1" customHeight="1" thickTop="1" thickBot="1">
      <c r="A12" s="9"/>
      <c r="C12" s="799" t="s">
        <v>399</v>
      </c>
      <c r="D12" s="800"/>
      <c r="E12" s="800"/>
      <c r="F12" s="800"/>
      <c r="G12" s="800"/>
      <c r="H12" s="800"/>
      <c r="I12" s="800"/>
      <c r="J12" s="800"/>
      <c r="K12" s="800"/>
      <c r="L12" s="800"/>
      <c r="M12" s="800"/>
      <c r="N12" s="800"/>
      <c r="O12" s="800"/>
      <c r="P12" s="800"/>
      <c r="Q12" s="800"/>
      <c r="R12" s="800"/>
      <c r="S12" s="800"/>
      <c r="T12" s="800"/>
      <c r="U12" s="800"/>
      <c r="V12" s="801"/>
      <c r="W12" s="853"/>
      <c r="X12" s="853"/>
      <c r="Y12" s="853"/>
      <c r="Z12" s="853"/>
      <c r="AA12" s="853"/>
      <c r="AB12" s="864"/>
      <c r="AC12" s="864"/>
      <c r="AD12" s="864"/>
      <c r="AE12" s="864"/>
      <c r="AF12" s="864"/>
      <c r="AG12" s="864"/>
      <c r="AH12" s="789">
        <f>SUM(AH8:AM11)</f>
        <v>0</v>
      </c>
      <c r="AI12" s="790"/>
      <c r="AJ12" s="790"/>
      <c r="AK12" s="790"/>
      <c r="AL12" s="790"/>
      <c r="AM12" s="791"/>
      <c r="AN12" s="165"/>
      <c r="AO12" s="11"/>
      <c r="AP12" s="10"/>
    </row>
    <row r="13" spans="1:47" s="3" customFormat="1" ht="12" hidden="1" customHeight="1">
      <c r="A13" s="9"/>
      <c r="C13" s="10"/>
      <c r="D13" s="10"/>
      <c r="E13" s="10"/>
      <c r="F13" s="10"/>
      <c r="G13" s="10"/>
      <c r="H13" s="10"/>
      <c r="I13" s="10"/>
      <c r="J13" s="10"/>
      <c r="K13" s="10"/>
      <c r="L13" s="10"/>
      <c r="M13" s="10"/>
      <c r="N13" s="10"/>
      <c r="O13" s="10"/>
      <c r="P13" s="10"/>
      <c r="Q13" s="10"/>
      <c r="AO13" s="11"/>
      <c r="AP13" s="10"/>
      <c r="AU13" s="4"/>
    </row>
    <row r="14" spans="1:47" ht="16.5" customHeight="1" thickBot="1">
      <c r="A14" s="169"/>
      <c r="C14" s="1" t="s">
        <v>544</v>
      </c>
      <c r="AO14" s="2"/>
    </row>
    <row r="15" spans="1:47" ht="24" customHeight="1">
      <c r="A15" s="169"/>
      <c r="C15" s="874" t="s">
        <v>400</v>
      </c>
      <c r="D15" s="838"/>
      <c r="E15" s="838"/>
      <c r="F15" s="838"/>
      <c r="G15" s="838"/>
      <c r="H15" s="838"/>
      <c r="I15" s="838"/>
      <c r="J15" s="797" t="s">
        <v>206</v>
      </c>
      <c r="K15" s="797"/>
      <c r="L15" s="797"/>
      <c r="M15" s="797"/>
      <c r="N15" s="797"/>
      <c r="O15" s="797"/>
      <c r="P15" s="797"/>
      <c r="Q15" s="797"/>
      <c r="R15" s="797"/>
      <c r="S15" s="797"/>
      <c r="T15" s="797"/>
      <c r="U15" s="797"/>
      <c r="V15" s="797"/>
      <c r="W15" s="797"/>
      <c r="X15" s="797"/>
      <c r="Y15" s="797"/>
      <c r="Z15" s="797"/>
      <c r="AA15" s="797"/>
      <c r="AB15" s="797"/>
      <c r="AC15" s="797"/>
      <c r="AD15" s="797"/>
      <c r="AE15" s="797"/>
      <c r="AF15" s="797"/>
      <c r="AG15" s="797"/>
      <c r="AH15" s="797"/>
      <c r="AI15" s="797"/>
      <c r="AJ15" s="797"/>
      <c r="AK15" s="797"/>
      <c r="AL15" s="797"/>
      <c r="AM15" s="798"/>
      <c r="AN15" s="212"/>
      <c r="AO15" s="2"/>
    </row>
    <row r="16" spans="1:47" ht="50.1" customHeight="1">
      <c r="A16" s="169"/>
      <c r="C16" s="817"/>
      <c r="D16" s="818"/>
      <c r="E16" s="818"/>
      <c r="F16" s="818"/>
      <c r="G16" s="818"/>
      <c r="H16" s="818"/>
      <c r="I16" s="819"/>
      <c r="J16" s="807"/>
      <c r="K16" s="808"/>
      <c r="L16" s="808"/>
      <c r="M16" s="808"/>
      <c r="N16" s="809"/>
      <c r="O16" s="809"/>
      <c r="P16" s="809"/>
      <c r="Q16" s="809"/>
      <c r="R16" s="809"/>
      <c r="S16" s="809"/>
      <c r="T16" s="809"/>
      <c r="U16" s="809"/>
      <c r="V16" s="809"/>
      <c r="W16" s="809"/>
      <c r="X16" s="809"/>
      <c r="Y16" s="809"/>
      <c r="Z16" s="809"/>
      <c r="AA16" s="809"/>
      <c r="AB16" s="809"/>
      <c r="AC16" s="809"/>
      <c r="AD16" s="809"/>
      <c r="AE16" s="809"/>
      <c r="AF16" s="809"/>
      <c r="AG16" s="809"/>
      <c r="AH16" s="809"/>
      <c r="AI16" s="809"/>
      <c r="AJ16" s="809"/>
      <c r="AK16" s="809"/>
      <c r="AL16" s="809"/>
      <c r="AM16" s="810"/>
      <c r="AN16" s="217"/>
      <c r="AO16" s="2"/>
    </row>
    <row r="17" spans="1:49" ht="50.1" customHeight="1" thickBot="1">
      <c r="A17" s="169"/>
      <c r="C17" s="820"/>
      <c r="D17" s="821"/>
      <c r="E17" s="821"/>
      <c r="F17" s="821"/>
      <c r="G17" s="821"/>
      <c r="H17" s="821"/>
      <c r="I17" s="822"/>
      <c r="J17" s="811"/>
      <c r="K17" s="812"/>
      <c r="L17" s="812"/>
      <c r="M17" s="812"/>
      <c r="N17" s="812"/>
      <c r="O17" s="812"/>
      <c r="P17" s="812"/>
      <c r="Q17" s="812"/>
      <c r="R17" s="812"/>
      <c r="S17" s="812"/>
      <c r="T17" s="812"/>
      <c r="U17" s="812"/>
      <c r="V17" s="812"/>
      <c r="W17" s="812"/>
      <c r="X17" s="812"/>
      <c r="Y17" s="812"/>
      <c r="Z17" s="812"/>
      <c r="AA17" s="812"/>
      <c r="AB17" s="812"/>
      <c r="AC17" s="812"/>
      <c r="AD17" s="812"/>
      <c r="AE17" s="812"/>
      <c r="AF17" s="812"/>
      <c r="AG17" s="812"/>
      <c r="AH17" s="812"/>
      <c r="AI17" s="812"/>
      <c r="AJ17" s="812"/>
      <c r="AK17" s="812"/>
      <c r="AL17" s="812"/>
      <c r="AM17" s="813"/>
      <c r="AN17" s="217"/>
      <c r="AO17" s="2"/>
    </row>
    <row r="18" spans="1:49">
      <c r="A18" s="169"/>
      <c r="AO18" s="2"/>
    </row>
    <row r="19" spans="1:49" ht="16.5" customHeight="1" thickBot="1">
      <c r="A19" s="169"/>
      <c r="C19" s="1" t="s">
        <v>207</v>
      </c>
      <c r="AP19" s="169"/>
    </row>
    <row r="20" spans="1:49" ht="99.9" customHeight="1" thickBot="1">
      <c r="A20" s="169"/>
      <c r="C20" s="772"/>
      <c r="D20" s="773"/>
      <c r="E20" s="773"/>
      <c r="F20" s="773"/>
      <c r="G20" s="773"/>
      <c r="H20" s="773"/>
      <c r="I20" s="773"/>
      <c r="J20" s="773"/>
      <c r="K20" s="773"/>
      <c r="L20" s="773"/>
      <c r="M20" s="773"/>
      <c r="N20" s="773"/>
      <c r="O20" s="773"/>
      <c r="P20" s="773"/>
      <c r="Q20" s="773"/>
      <c r="R20" s="773"/>
      <c r="S20" s="773"/>
      <c r="T20" s="773"/>
      <c r="U20" s="773"/>
      <c r="V20" s="773"/>
      <c r="W20" s="773"/>
      <c r="X20" s="773"/>
      <c r="Y20" s="773"/>
      <c r="Z20" s="773"/>
      <c r="AA20" s="773"/>
      <c r="AB20" s="773"/>
      <c r="AC20" s="773"/>
      <c r="AD20" s="773"/>
      <c r="AE20" s="773"/>
      <c r="AF20" s="773"/>
      <c r="AG20" s="773"/>
      <c r="AH20" s="773"/>
      <c r="AI20" s="773"/>
      <c r="AJ20" s="773"/>
      <c r="AK20" s="773"/>
      <c r="AL20" s="773"/>
      <c r="AM20" s="774"/>
      <c r="AP20" s="169"/>
    </row>
    <row r="21" spans="1:49">
      <c r="A21" s="169"/>
      <c r="AP21" s="169"/>
    </row>
    <row r="22" spans="1:49" ht="16.5" customHeight="1" thickBot="1">
      <c r="A22" s="169"/>
      <c r="C22" s="1" t="s">
        <v>66</v>
      </c>
      <c r="AO22" s="2"/>
    </row>
    <row r="23" spans="1:49" ht="24" customHeight="1">
      <c r="A23" s="169"/>
      <c r="C23" s="196"/>
      <c r="D23" s="526" t="s">
        <v>283</v>
      </c>
      <c r="E23" s="526"/>
      <c r="F23" s="526"/>
      <c r="G23" s="526"/>
      <c r="H23" s="526"/>
      <c r="I23" s="526"/>
      <c r="J23" s="526"/>
      <c r="K23" s="526"/>
      <c r="L23" s="526"/>
      <c r="M23" s="526"/>
      <c r="N23" s="526"/>
      <c r="O23" s="197"/>
      <c r="P23" s="198"/>
      <c r="Q23" s="527" t="s">
        <v>541</v>
      </c>
      <c r="R23" s="527"/>
      <c r="S23" s="527"/>
      <c r="T23" s="527"/>
      <c r="U23" s="527"/>
      <c r="V23" s="527"/>
      <c r="W23" s="527"/>
      <c r="X23" s="528" t="str">
        <f>その1!AD20</f>
        <v/>
      </c>
      <c r="Y23" s="528"/>
      <c r="Z23" s="528"/>
      <c r="AA23" s="528"/>
      <c r="AB23" s="528"/>
      <c r="AC23" s="528"/>
      <c r="AD23" s="528"/>
      <c r="AE23" s="528"/>
      <c r="AF23" s="528"/>
      <c r="AG23" s="528"/>
      <c r="AH23" s="528"/>
      <c r="AI23" s="528"/>
      <c r="AJ23" s="528"/>
      <c r="AK23" s="775" t="s">
        <v>353</v>
      </c>
      <c r="AL23" s="775"/>
      <c r="AM23" s="776"/>
      <c r="AO23" s="2"/>
    </row>
    <row r="24" spans="1:49" ht="24" customHeight="1" thickBot="1">
      <c r="A24" s="169"/>
      <c r="C24" s="193"/>
      <c r="D24" s="525" t="s">
        <v>284</v>
      </c>
      <c r="E24" s="525"/>
      <c r="F24" s="525"/>
      <c r="G24" s="525"/>
      <c r="H24" s="525"/>
      <c r="I24" s="525"/>
      <c r="J24" s="525"/>
      <c r="K24" s="525"/>
      <c r="L24" s="525"/>
      <c r="M24" s="525"/>
      <c r="N24" s="525"/>
      <c r="O24" s="194"/>
      <c r="P24" s="199"/>
      <c r="Q24" s="535" t="s">
        <v>546</v>
      </c>
      <c r="R24" s="535"/>
      <c r="S24" s="535"/>
      <c r="T24" s="535"/>
      <c r="U24" s="535"/>
      <c r="V24" s="535"/>
      <c r="W24" s="535"/>
      <c r="X24" s="536">
        <f>'その5（非公表）'!M42</f>
        <v>0</v>
      </c>
      <c r="Y24" s="536"/>
      <c r="Z24" s="536"/>
      <c r="AA24" s="536"/>
      <c r="AB24" s="536"/>
      <c r="AC24" s="536"/>
      <c r="AD24" s="536"/>
      <c r="AE24" s="536"/>
      <c r="AF24" s="536"/>
      <c r="AG24" s="536"/>
      <c r="AH24" s="536"/>
      <c r="AI24" s="536"/>
      <c r="AJ24" s="536"/>
      <c r="AK24" s="795" t="s">
        <v>199</v>
      </c>
      <c r="AL24" s="795"/>
      <c r="AM24" s="796"/>
      <c r="AO24" s="2"/>
    </row>
    <row r="25" spans="1:49" ht="12" customHeight="1">
      <c r="A25" s="169"/>
      <c r="AO25" s="2"/>
    </row>
    <row r="26" spans="1:49" ht="12.6" thickBot="1">
      <c r="A26" s="169"/>
      <c r="C26" s="1" t="s">
        <v>67</v>
      </c>
      <c r="AO26" s="2"/>
    </row>
    <row r="27" spans="1:49" ht="26.25" customHeight="1">
      <c r="A27" s="169"/>
      <c r="C27" s="176"/>
      <c r="D27" s="777" t="s">
        <v>72</v>
      </c>
      <c r="E27" s="777"/>
      <c r="F27" s="777"/>
      <c r="G27" s="777"/>
      <c r="H27" s="777"/>
      <c r="I27" s="777"/>
      <c r="J27" s="777"/>
      <c r="K27" s="777"/>
      <c r="L27" s="777"/>
      <c r="M27" s="777"/>
      <c r="N27" s="777"/>
      <c r="O27" s="777"/>
      <c r="P27" s="777"/>
      <c r="Q27" s="177"/>
      <c r="R27" s="778"/>
      <c r="S27" s="779"/>
      <c r="T27" s="779"/>
      <c r="U27" s="779"/>
      <c r="V27" s="779"/>
      <c r="W27" s="779"/>
      <c r="X27" s="779"/>
      <c r="Y27" s="779"/>
      <c r="Z27" s="779"/>
      <c r="AA27" s="779"/>
      <c r="AB27" s="779"/>
      <c r="AC27" s="779"/>
      <c r="AD27" s="779"/>
      <c r="AE27" s="779"/>
      <c r="AF27" s="779"/>
      <c r="AG27" s="779"/>
      <c r="AH27" s="779"/>
      <c r="AI27" s="779"/>
      <c r="AJ27" s="779"/>
      <c r="AK27" s="779"/>
      <c r="AL27" s="779"/>
      <c r="AM27" s="780"/>
      <c r="AO27" s="2"/>
    </row>
    <row r="28" spans="1:49" ht="26.25" customHeight="1">
      <c r="A28" s="169"/>
      <c r="C28" s="257"/>
      <c r="D28" s="497" t="s">
        <v>73</v>
      </c>
      <c r="E28" s="497"/>
      <c r="F28" s="497"/>
      <c r="G28" s="497"/>
      <c r="H28" s="497"/>
      <c r="I28" s="497"/>
      <c r="J28" s="497"/>
      <c r="K28" s="497"/>
      <c r="L28" s="497"/>
      <c r="M28" s="497"/>
      <c r="N28" s="497"/>
      <c r="O28" s="497"/>
      <c r="P28" s="497"/>
      <c r="Q28" s="183"/>
      <c r="R28" s="781"/>
      <c r="S28" s="782"/>
      <c r="T28" s="782"/>
      <c r="U28" s="782"/>
      <c r="V28" s="782"/>
      <c r="W28" s="782"/>
      <c r="X28" s="782"/>
      <c r="Y28" s="782"/>
      <c r="Z28" s="782"/>
      <c r="AA28" s="782"/>
      <c r="AB28" s="782"/>
      <c r="AC28" s="782"/>
      <c r="AD28" s="782"/>
      <c r="AE28" s="782"/>
      <c r="AF28" s="782"/>
      <c r="AG28" s="782"/>
      <c r="AH28" s="782"/>
      <c r="AI28" s="782"/>
      <c r="AJ28" s="782"/>
      <c r="AK28" s="782"/>
      <c r="AL28" s="782"/>
      <c r="AM28" s="783"/>
      <c r="AO28" s="2"/>
    </row>
    <row r="29" spans="1:49" ht="26.25" customHeight="1">
      <c r="A29" s="169"/>
      <c r="C29" s="258"/>
      <c r="D29" s="488" t="s">
        <v>74</v>
      </c>
      <c r="E29" s="488"/>
      <c r="F29" s="168"/>
      <c r="G29" s="182"/>
      <c r="H29" s="785" t="s">
        <v>75</v>
      </c>
      <c r="I29" s="785"/>
      <c r="J29" s="785"/>
      <c r="K29" s="785"/>
      <c r="L29" s="785"/>
      <c r="M29" s="785"/>
      <c r="N29" s="785"/>
      <c r="O29" s="785"/>
      <c r="P29" s="785"/>
      <c r="Q29" s="259"/>
      <c r="R29" s="781"/>
      <c r="S29" s="782"/>
      <c r="T29" s="782"/>
      <c r="U29" s="782"/>
      <c r="V29" s="782"/>
      <c r="W29" s="782"/>
      <c r="X29" s="782"/>
      <c r="Y29" s="782"/>
      <c r="Z29" s="782"/>
      <c r="AA29" s="782"/>
      <c r="AB29" s="782"/>
      <c r="AC29" s="782"/>
      <c r="AD29" s="782"/>
      <c r="AE29" s="782"/>
      <c r="AF29" s="782"/>
      <c r="AG29" s="782"/>
      <c r="AH29" s="782"/>
      <c r="AI29" s="782"/>
      <c r="AJ29" s="782"/>
      <c r="AK29" s="782"/>
      <c r="AL29" s="782"/>
      <c r="AM29" s="783"/>
      <c r="AO29" s="2"/>
    </row>
    <row r="30" spans="1:49" ht="26.25" customHeight="1">
      <c r="A30" s="169"/>
      <c r="C30" s="260"/>
      <c r="D30" s="491"/>
      <c r="E30" s="491"/>
      <c r="F30" s="2"/>
      <c r="G30" s="182"/>
      <c r="H30" s="785" t="s">
        <v>76</v>
      </c>
      <c r="I30" s="785"/>
      <c r="J30" s="785"/>
      <c r="K30" s="785"/>
      <c r="L30" s="785"/>
      <c r="M30" s="785"/>
      <c r="N30" s="785"/>
      <c r="O30" s="785"/>
      <c r="P30" s="785"/>
      <c r="Q30" s="259"/>
      <c r="R30" s="781"/>
      <c r="S30" s="782"/>
      <c r="T30" s="782"/>
      <c r="U30" s="782"/>
      <c r="V30" s="782"/>
      <c r="W30" s="782"/>
      <c r="X30" s="782"/>
      <c r="Y30" s="782"/>
      <c r="Z30" s="782"/>
      <c r="AA30" s="782"/>
      <c r="AB30" s="782"/>
      <c r="AC30" s="782"/>
      <c r="AD30" s="782"/>
      <c r="AE30" s="782"/>
      <c r="AF30" s="782"/>
      <c r="AG30" s="782"/>
      <c r="AH30" s="782"/>
      <c r="AI30" s="782"/>
      <c r="AJ30" s="782"/>
      <c r="AK30" s="782"/>
      <c r="AL30" s="782"/>
      <c r="AM30" s="783"/>
      <c r="AO30" s="2"/>
    </row>
    <row r="31" spans="1:49" ht="26.25" customHeight="1" thickBot="1">
      <c r="A31" s="169"/>
      <c r="C31" s="261"/>
      <c r="D31" s="784"/>
      <c r="E31" s="784"/>
      <c r="F31" s="262"/>
      <c r="G31" s="263"/>
      <c r="H31" s="469" t="s">
        <v>77</v>
      </c>
      <c r="I31" s="469"/>
      <c r="J31" s="469"/>
      <c r="K31" s="469"/>
      <c r="L31" s="469"/>
      <c r="M31" s="469"/>
      <c r="N31" s="469"/>
      <c r="O31" s="469"/>
      <c r="P31" s="469"/>
      <c r="Q31" s="264"/>
      <c r="R31" s="786"/>
      <c r="S31" s="787"/>
      <c r="T31" s="787"/>
      <c r="U31" s="787"/>
      <c r="V31" s="787"/>
      <c r="W31" s="787"/>
      <c r="X31" s="787"/>
      <c r="Y31" s="787"/>
      <c r="Z31" s="787"/>
      <c r="AA31" s="787"/>
      <c r="AB31" s="787"/>
      <c r="AC31" s="787"/>
      <c r="AD31" s="787"/>
      <c r="AE31" s="787"/>
      <c r="AF31" s="787"/>
      <c r="AG31" s="787"/>
      <c r="AH31" s="787"/>
      <c r="AI31" s="787"/>
      <c r="AJ31" s="787"/>
      <c r="AK31" s="787"/>
      <c r="AL31" s="787"/>
      <c r="AM31" s="788"/>
      <c r="AO31" s="2"/>
      <c r="AP31" s="173"/>
      <c r="AQ31" s="173"/>
      <c r="AR31" s="173"/>
      <c r="AS31" s="173"/>
      <c r="AT31" s="173"/>
      <c r="AU31" s="173"/>
      <c r="AV31" s="173"/>
      <c r="AW31" s="173"/>
    </row>
    <row r="32" spans="1:49" ht="12" customHeight="1">
      <c r="A32" s="169"/>
      <c r="C32" s="209"/>
      <c r="D32" s="209"/>
      <c r="E32" s="209"/>
      <c r="F32" s="209"/>
      <c r="G32" s="209"/>
      <c r="H32" s="209"/>
      <c r="I32" s="209"/>
      <c r="J32" s="209"/>
      <c r="K32" s="209"/>
      <c r="L32" s="209"/>
      <c r="M32" s="209"/>
      <c r="N32" s="209"/>
      <c r="O32" s="209"/>
      <c r="P32" s="209"/>
      <c r="Q32" s="209"/>
      <c r="R32" s="265"/>
      <c r="S32" s="265"/>
      <c r="T32" s="265"/>
      <c r="U32" s="265"/>
      <c r="V32" s="265"/>
      <c r="W32" s="265"/>
      <c r="X32" s="212"/>
      <c r="Y32" s="212"/>
      <c r="Z32" s="212"/>
      <c r="AA32" s="212"/>
      <c r="AB32" s="212"/>
      <c r="AC32" s="212"/>
      <c r="AD32" s="212"/>
      <c r="AE32" s="212"/>
      <c r="AF32" s="212"/>
      <c r="AG32" s="212"/>
      <c r="AH32" s="212"/>
      <c r="AI32" s="212"/>
      <c r="AJ32" s="212"/>
      <c r="AK32" s="212"/>
      <c r="AL32" s="212"/>
      <c r="AM32" s="212"/>
      <c r="AN32" s="212"/>
      <c r="AO32" s="2"/>
      <c r="AP32" s="173"/>
      <c r="AR32" s="173"/>
      <c r="AS32" s="173"/>
      <c r="AT32" s="173"/>
      <c r="AU32" s="173"/>
      <c r="AV32" s="173"/>
      <c r="AW32" s="173"/>
    </row>
    <row r="33" spans="1:42" ht="18" customHeight="1" thickBot="1">
      <c r="A33" s="169"/>
      <c r="C33" s="1" t="s">
        <v>68</v>
      </c>
      <c r="AO33" s="2"/>
    </row>
    <row r="34" spans="1:42" ht="19.5" customHeight="1">
      <c r="A34" s="169"/>
      <c r="C34" s="857" t="s">
        <v>51</v>
      </c>
      <c r="D34" s="858"/>
      <c r="E34" s="858"/>
      <c r="F34" s="858"/>
      <c r="G34" s="858"/>
      <c r="H34" s="858"/>
      <c r="I34" s="858"/>
      <c r="J34" s="858"/>
      <c r="K34" s="858"/>
      <c r="L34" s="858"/>
      <c r="M34" s="858"/>
      <c r="N34" s="858"/>
      <c r="O34" s="858"/>
      <c r="P34" s="858"/>
      <c r="Q34" s="858"/>
      <c r="R34" s="858"/>
      <c r="S34" s="858"/>
      <c r="T34" s="858"/>
      <c r="U34" s="858"/>
      <c r="V34" s="858"/>
      <c r="W34" s="858"/>
      <c r="X34" s="858"/>
      <c r="Y34" s="858"/>
      <c r="Z34" s="858"/>
      <c r="AA34" s="858"/>
      <c r="AB34" s="858"/>
      <c r="AC34" s="855" t="s">
        <v>141</v>
      </c>
      <c r="AD34" s="855"/>
      <c r="AE34" s="855"/>
      <c r="AF34" s="856"/>
      <c r="AG34" s="837">
        <v>1</v>
      </c>
      <c r="AH34" s="838"/>
      <c r="AI34" s="622"/>
      <c r="AJ34" s="624" t="s">
        <v>460</v>
      </c>
      <c r="AK34" s="625"/>
      <c r="AL34" s="625"/>
      <c r="AM34" s="626"/>
      <c r="AO34" s="2"/>
    </row>
    <row r="35" spans="1:42" ht="19.5" customHeight="1">
      <c r="A35" s="169"/>
      <c r="C35" s="827" t="s">
        <v>516</v>
      </c>
      <c r="D35" s="828"/>
      <c r="E35" s="828"/>
      <c r="F35" s="828"/>
      <c r="G35" s="828"/>
      <c r="H35" s="828"/>
      <c r="I35" s="828"/>
      <c r="J35" s="828"/>
      <c r="K35" s="828"/>
      <c r="L35" s="828"/>
      <c r="M35" s="828"/>
      <c r="N35" s="828"/>
      <c r="O35" s="828"/>
      <c r="P35" s="828"/>
      <c r="Q35" s="828"/>
      <c r="R35" s="828"/>
      <c r="S35" s="828"/>
      <c r="T35" s="828"/>
      <c r="U35" s="828"/>
      <c r="V35" s="828"/>
      <c r="W35" s="828"/>
      <c r="X35" s="828"/>
      <c r="Y35" s="828"/>
      <c r="Z35" s="828"/>
      <c r="AA35" s="828"/>
      <c r="AB35" s="828"/>
      <c r="AC35" s="843" t="s">
        <v>141</v>
      </c>
      <c r="AD35" s="843"/>
      <c r="AE35" s="843"/>
      <c r="AF35" s="844"/>
      <c r="AG35" s="836">
        <v>2</v>
      </c>
      <c r="AH35" s="473"/>
      <c r="AI35" s="474"/>
      <c r="AJ35" s="829" t="s">
        <v>554</v>
      </c>
      <c r="AK35" s="830"/>
      <c r="AL35" s="830"/>
      <c r="AM35" s="831"/>
      <c r="AO35" s="2"/>
    </row>
    <row r="36" spans="1:42" ht="19.5" customHeight="1">
      <c r="A36" s="169"/>
      <c r="C36" s="839"/>
      <c r="D36" s="840"/>
      <c r="E36" s="840"/>
      <c r="F36" s="840"/>
      <c r="G36" s="840"/>
      <c r="H36" s="840"/>
      <c r="I36" s="840"/>
      <c r="J36" s="840"/>
      <c r="K36" s="840"/>
      <c r="L36" s="840"/>
      <c r="M36" s="840"/>
      <c r="N36" s="840"/>
      <c r="O36" s="840"/>
      <c r="P36" s="840"/>
      <c r="Q36" s="840"/>
      <c r="R36" s="840"/>
      <c r="S36" s="840"/>
      <c r="T36" s="840"/>
      <c r="U36" s="840"/>
      <c r="V36" s="840"/>
      <c r="W36" s="840"/>
      <c r="X36" s="840"/>
      <c r="Y36" s="840"/>
      <c r="Z36" s="840"/>
      <c r="AA36" s="840"/>
      <c r="AB36" s="840"/>
      <c r="AC36" s="843" t="s">
        <v>141</v>
      </c>
      <c r="AD36" s="843"/>
      <c r="AE36" s="843"/>
      <c r="AF36" s="844"/>
      <c r="AG36" s="514"/>
      <c r="AH36" s="835"/>
      <c r="AI36" s="512"/>
      <c r="AJ36" s="829" t="s">
        <v>554</v>
      </c>
      <c r="AK36" s="830"/>
      <c r="AL36" s="830"/>
      <c r="AM36" s="831"/>
      <c r="AO36" s="2"/>
    </row>
    <row r="37" spans="1:42" ht="19.5" customHeight="1" thickBot="1">
      <c r="A37" s="169"/>
      <c r="C37" s="841"/>
      <c r="D37" s="842"/>
      <c r="E37" s="842"/>
      <c r="F37" s="842"/>
      <c r="G37" s="842"/>
      <c r="H37" s="842"/>
      <c r="I37" s="842"/>
      <c r="J37" s="842"/>
      <c r="K37" s="842"/>
      <c r="L37" s="842"/>
      <c r="M37" s="842"/>
      <c r="N37" s="842"/>
      <c r="O37" s="842"/>
      <c r="P37" s="842"/>
      <c r="Q37" s="842"/>
      <c r="R37" s="842"/>
      <c r="S37" s="842"/>
      <c r="T37" s="842"/>
      <c r="U37" s="842"/>
      <c r="V37" s="842"/>
      <c r="W37" s="842"/>
      <c r="X37" s="842"/>
      <c r="Y37" s="842"/>
      <c r="Z37" s="842"/>
      <c r="AA37" s="842"/>
      <c r="AB37" s="842"/>
      <c r="AC37" s="845" t="s">
        <v>141</v>
      </c>
      <c r="AD37" s="845"/>
      <c r="AE37" s="845"/>
      <c r="AF37" s="846"/>
      <c r="AG37" s="824"/>
      <c r="AH37" s="825"/>
      <c r="AI37" s="826"/>
      <c r="AJ37" s="832" t="s">
        <v>554</v>
      </c>
      <c r="AK37" s="833"/>
      <c r="AL37" s="833"/>
      <c r="AM37" s="834"/>
      <c r="AO37" s="2"/>
    </row>
    <row r="38" spans="1:42" s="267" customFormat="1" ht="13.2">
      <c r="A38" s="266"/>
      <c r="C38" s="823" t="s">
        <v>142</v>
      </c>
      <c r="D38" s="823"/>
      <c r="E38" s="823"/>
      <c r="F38" s="823"/>
      <c r="G38" s="823"/>
      <c r="H38" s="823"/>
      <c r="I38" s="823"/>
      <c r="J38" s="823"/>
      <c r="K38" s="823"/>
      <c r="L38" s="823"/>
      <c r="M38" s="823"/>
      <c r="N38" s="823"/>
      <c r="O38" s="823"/>
      <c r="P38" s="823"/>
      <c r="Q38" s="823"/>
      <c r="R38" s="823"/>
      <c r="S38" s="823"/>
      <c r="T38" s="823"/>
      <c r="U38" s="823"/>
      <c r="V38" s="823"/>
      <c r="W38" s="823"/>
      <c r="X38" s="823"/>
      <c r="Y38" s="823"/>
      <c r="Z38" s="823"/>
      <c r="AA38" s="823"/>
      <c r="AB38" s="823"/>
      <c r="AC38" s="823"/>
      <c r="AD38" s="823"/>
      <c r="AE38" s="823"/>
      <c r="AF38" s="823"/>
      <c r="AG38" s="823"/>
      <c r="AH38" s="823"/>
      <c r="AI38" s="823"/>
      <c r="AJ38" s="823"/>
      <c r="AK38" s="823"/>
      <c r="AL38" s="823"/>
      <c r="AM38" s="823"/>
      <c r="AN38" s="268"/>
      <c r="AO38" s="269"/>
      <c r="AP38" s="268"/>
    </row>
    <row r="39" spans="1:42" s="267" customFormat="1" ht="13.2">
      <c r="A39" s="266"/>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9"/>
      <c r="AP39" s="268"/>
    </row>
    <row r="40" spans="1:42" ht="3" customHeight="1">
      <c r="A40" s="190"/>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2"/>
    </row>
    <row r="41" spans="1:42" ht="12" customHeight="1">
      <c r="C41" s="24"/>
      <c r="S41" s="270"/>
      <c r="V41" s="201"/>
      <c r="W41" s="201"/>
      <c r="X41" s="201"/>
      <c r="Y41" s="201"/>
      <c r="Z41" s="201"/>
      <c r="AA41" s="201"/>
      <c r="AB41" s="201"/>
      <c r="AC41" s="201"/>
      <c r="AD41" s="201"/>
      <c r="AE41" s="201"/>
      <c r="AF41" s="201"/>
      <c r="AG41" s="201"/>
      <c r="AH41" s="201"/>
      <c r="AI41" s="201"/>
      <c r="AJ41" s="201"/>
      <c r="AK41" s="201"/>
      <c r="AL41" s="201"/>
      <c r="AM41" s="201"/>
      <c r="AN41" s="201"/>
      <c r="AO41" s="240" t="s">
        <v>565</v>
      </c>
    </row>
    <row r="42" spans="1:42" ht="12" customHeight="1"/>
    <row r="43" spans="1:42" ht="12" customHeight="1"/>
  </sheetData>
  <sheetProtection algorithmName="SHA-512" hashValue="XWKVANOGQBud/sbvoKCEcTveUKi6YfhaveOSTVMPmuDdE+kpcxOWPv4rPfOXbdeAQ+h5PwSWkrD4O6dXgp8hOA==" saltValue="LIQUCmkIPpMVgSDpdQPzvQ==" spinCount="100000" sheet="1" selectLockedCells="1"/>
  <mergeCells count="72">
    <mergeCell ref="W5:AA7"/>
    <mergeCell ref="W8:AA8"/>
    <mergeCell ref="D9:Q9"/>
    <mergeCell ref="C15:I15"/>
    <mergeCell ref="T9:V9"/>
    <mergeCell ref="T10:V10"/>
    <mergeCell ref="S5:S7"/>
    <mergeCell ref="T5:V7"/>
    <mergeCell ref="C5:R7"/>
    <mergeCell ref="AB5:AM6"/>
    <mergeCell ref="W12:AA12"/>
    <mergeCell ref="AB11:AG11"/>
    <mergeCell ref="AC34:AF34"/>
    <mergeCell ref="C34:AB34"/>
    <mergeCell ref="T11:V11"/>
    <mergeCell ref="AB10:AG10"/>
    <mergeCell ref="X23:AJ23"/>
    <mergeCell ref="X24:AJ24"/>
    <mergeCell ref="T8:V8"/>
    <mergeCell ref="AB7:AG7"/>
    <mergeCell ref="W11:AA11"/>
    <mergeCell ref="AH7:AM7"/>
    <mergeCell ref="AB12:AG12"/>
    <mergeCell ref="AH10:AM10"/>
    <mergeCell ref="AH11:AM11"/>
    <mergeCell ref="C38:AM38"/>
    <mergeCell ref="AJ34:AM34"/>
    <mergeCell ref="AG37:AI37"/>
    <mergeCell ref="C35:AB35"/>
    <mergeCell ref="AJ36:AM36"/>
    <mergeCell ref="AJ35:AM35"/>
    <mergeCell ref="AJ37:AM37"/>
    <mergeCell ref="AG36:AI36"/>
    <mergeCell ref="AG35:AI35"/>
    <mergeCell ref="AG34:AI34"/>
    <mergeCell ref="C36:AB36"/>
    <mergeCell ref="C37:AB37"/>
    <mergeCell ref="AC36:AF36"/>
    <mergeCell ref="AC37:AF37"/>
    <mergeCell ref="AC35:AF35"/>
    <mergeCell ref="AH12:AM12"/>
    <mergeCell ref="AB8:AG8"/>
    <mergeCell ref="AH8:AM8"/>
    <mergeCell ref="AK24:AM24"/>
    <mergeCell ref="AH9:AM9"/>
    <mergeCell ref="J15:AM15"/>
    <mergeCell ref="C12:V12"/>
    <mergeCell ref="AB9:AG9"/>
    <mergeCell ref="C11:R11"/>
    <mergeCell ref="W9:AA9"/>
    <mergeCell ref="W10:AA10"/>
    <mergeCell ref="J16:AM17"/>
    <mergeCell ref="C10:R10"/>
    <mergeCell ref="C16:I17"/>
    <mergeCell ref="D8:Q8"/>
    <mergeCell ref="D23:N23"/>
    <mergeCell ref="D27:P27"/>
    <mergeCell ref="R27:AM27"/>
    <mergeCell ref="D28:P28"/>
    <mergeCell ref="R28:AM28"/>
    <mergeCell ref="D29:E31"/>
    <mergeCell ref="H31:P31"/>
    <mergeCell ref="H29:P29"/>
    <mergeCell ref="H30:P30"/>
    <mergeCell ref="R29:AM29"/>
    <mergeCell ref="R31:AM31"/>
    <mergeCell ref="R30:AM30"/>
    <mergeCell ref="C20:AM20"/>
    <mergeCell ref="Q23:W23"/>
    <mergeCell ref="D24:N24"/>
    <mergeCell ref="Q24:W24"/>
    <mergeCell ref="AK23:AM23"/>
  </mergeCells>
  <phoneticPr fontId="2"/>
  <dataValidations count="6">
    <dataValidation imeMode="off" allowBlank="1" showInputMessage="1" showErrorMessage="1" sqref="AK24 AM24 W10:AA11 R31:AM31 AG34:AI37"/>
    <dataValidation imeMode="off" operator="greaterThanOrEqual" allowBlank="1" showInputMessage="1" showErrorMessage="1" sqref="AK23"/>
    <dataValidation type="textLength" operator="equal" allowBlank="1" showInputMessage="1" showErrorMessage="1" sqref="R32">
      <formula1>8</formula1>
    </dataValidation>
    <dataValidation imeMode="on" allowBlank="1" showInputMessage="1" showErrorMessage="1" sqref="C20:AM20 C16:AM17 R27:AM30 C35:AB37"/>
    <dataValidation type="list" allowBlank="1" showInputMessage="1" showErrorMessage="1" sqref="S8:S11">
      <formula1>"○"</formula1>
    </dataValidation>
    <dataValidation type="decimal" allowBlank="1" showInputMessage="1" showErrorMessage="1" prompt="単位にご注意ください。" sqref="W8:AA9">
      <formula1>0</formula1>
      <formula2>999</formula2>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42</xdr:row>
                    <xdr:rowOff>0</xdr:rowOff>
                  </from>
                  <to>
                    <xdr:col>41</xdr:col>
                    <xdr:colOff>0</xdr:colOff>
                    <xdr:row>42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S212"/>
  <sheetViews>
    <sheetView showGridLines="0" view="pageBreakPreview" zoomScale="85" zoomScaleNormal="100" zoomScaleSheetLayoutView="85" workbookViewId="0">
      <pane xSplit="2" ySplit="14" topLeftCell="C15" activePane="bottomRight" state="frozen"/>
      <selection activeCell="AA3" sqref="AA3:AC3"/>
      <selection pane="topRight" activeCell="AA3" sqref="AA3:AC3"/>
      <selection pane="bottomLeft" activeCell="AA3" sqref="AA3:AC3"/>
      <selection pane="bottomRight" activeCell="AG16" sqref="AG16:AG18"/>
    </sheetView>
  </sheetViews>
  <sheetFormatPr defaultColWidth="4.109375" defaultRowHeight="13.5" customHeight="1"/>
  <cols>
    <col min="1" max="1" width="1.6640625" style="300" customWidth="1"/>
    <col min="2" max="2" width="5.44140625" style="300" customWidth="1"/>
    <col min="3" max="3" width="4.44140625" style="300" customWidth="1"/>
    <col min="4" max="4" width="3.6640625" style="300" customWidth="1"/>
    <col min="5" max="5" width="3.109375" style="300" customWidth="1"/>
    <col min="6" max="6" width="5.109375" style="300" customWidth="1"/>
    <col min="7" max="7" width="7.109375" style="300" customWidth="1"/>
    <col min="8" max="8" width="5.109375" style="300" customWidth="1"/>
    <col min="9" max="9" width="7.6640625" style="300" customWidth="1"/>
    <col min="10" max="10" width="7.88671875" style="300" customWidth="1"/>
    <col min="11" max="19" width="5.6640625" style="300" customWidth="1"/>
    <col min="20" max="20" width="10.88671875" style="300" customWidth="1"/>
    <col min="21" max="26" width="5.6640625" style="300" customWidth="1"/>
    <col min="27" max="27" width="5" style="300" customWidth="1"/>
    <col min="28" max="31" width="5.6640625" style="300" customWidth="1"/>
    <col min="32" max="32" width="8.77734375" style="300" customWidth="1"/>
    <col min="33" max="33" width="7.33203125" style="300" customWidth="1"/>
    <col min="34" max="34" width="14.21875" style="300" customWidth="1"/>
    <col min="35" max="35" width="32.6640625" style="300" customWidth="1"/>
    <col min="36" max="36" width="1.6640625" style="300" customWidth="1"/>
    <col min="37" max="42" width="4.109375" style="300" hidden="1" customWidth="1"/>
    <col min="43" max="43" width="7" style="300" hidden="1" customWidth="1"/>
    <col min="44" max="44" width="8.44140625" style="300" hidden="1" customWidth="1"/>
    <col min="45" max="45" width="7" style="300" hidden="1" customWidth="1"/>
    <col min="46" max="46" width="8.44140625" style="300" hidden="1" customWidth="1"/>
    <col min="47" max="47" width="4.109375" style="300" hidden="1" customWidth="1"/>
    <col min="48" max="52" width="6.33203125" style="300" hidden="1" customWidth="1"/>
    <col min="53" max="53" width="4.109375" style="300" hidden="1" customWidth="1"/>
    <col min="54" max="54" width="11.88671875" style="300" hidden="1" customWidth="1"/>
    <col min="55" max="55" width="4.6640625" style="300" hidden="1" customWidth="1"/>
    <col min="56" max="56" width="5.88671875" style="300" hidden="1" customWidth="1"/>
    <col min="57" max="57" width="7.109375" style="300" hidden="1" customWidth="1"/>
    <col min="58" max="58" width="6.109375" style="300" hidden="1" customWidth="1"/>
    <col min="59" max="60" width="7.109375" style="300" hidden="1" customWidth="1"/>
    <col min="61" max="61" width="6.109375" style="300" hidden="1" customWidth="1"/>
    <col min="62" max="63" width="7.109375" style="300" hidden="1" customWidth="1"/>
    <col min="64" max="64" width="5.88671875" style="300" hidden="1" customWidth="1"/>
    <col min="65" max="65" width="7" style="300" hidden="1" customWidth="1"/>
    <col min="66" max="69" width="6.33203125" style="300" hidden="1" customWidth="1"/>
    <col min="70" max="71" width="4.109375" style="300" hidden="1" customWidth="1"/>
    <col min="72" max="74" width="4.109375" style="300" customWidth="1"/>
    <col min="75" max="16384" width="4.109375" style="300"/>
  </cols>
  <sheetData>
    <row r="1" spans="2:69" ht="10.5" customHeight="1">
      <c r="AK1" s="300" t="s">
        <v>634</v>
      </c>
    </row>
    <row r="2" spans="2:69" ht="10.5" customHeight="1">
      <c r="B2" s="996" t="s">
        <v>12</v>
      </c>
      <c r="C2" s="996"/>
      <c r="D2" s="996"/>
      <c r="E2" s="996"/>
      <c r="F2" s="996"/>
      <c r="G2" s="996"/>
      <c r="H2" s="996"/>
    </row>
    <row r="3" spans="2:69" ht="10.5" customHeight="1">
      <c r="B3" s="996"/>
      <c r="C3" s="996"/>
      <c r="D3" s="996"/>
      <c r="E3" s="996"/>
      <c r="F3" s="996"/>
      <c r="G3" s="996"/>
      <c r="H3" s="996"/>
      <c r="I3" s="307" t="s">
        <v>89</v>
      </c>
      <c r="J3" s="308" t="s">
        <v>0</v>
      </c>
    </row>
    <row r="4" spans="2:69" ht="10.5" customHeight="1" thickBot="1"/>
    <row r="5" spans="2:69" ht="15" customHeight="1" thickTop="1">
      <c r="B5" s="1011" t="s">
        <v>90</v>
      </c>
      <c r="C5" s="1011"/>
      <c r="D5" s="1011"/>
      <c r="E5" s="1011"/>
      <c r="F5" s="1011"/>
      <c r="G5" s="1011"/>
      <c r="H5" s="1011"/>
      <c r="I5" s="1011"/>
      <c r="J5" s="1011"/>
      <c r="K5" s="1015">
        <f>提出書!AA3</f>
        <v>2025</v>
      </c>
      <c r="L5" s="1015"/>
      <c r="M5" s="1015"/>
      <c r="N5" s="309" t="s">
        <v>369</v>
      </c>
      <c r="O5" s="1015" t="str">
        <f>IF(提出書!AE3="","",提出書!AE3)</f>
        <v/>
      </c>
      <c r="P5" s="1015"/>
      <c r="Q5" s="309" t="s">
        <v>91</v>
      </c>
      <c r="R5" s="1015" t="str">
        <f>IF(提出書!AH3="","",提出書!AH3)</f>
        <v/>
      </c>
      <c r="S5" s="1015"/>
      <c r="T5" s="405" t="s">
        <v>92</v>
      </c>
      <c r="AA5" s="1005">
        <f>ROUND(SUM(AT16:AT33,AT35:AT49,AT52:AT69,AT71:AT85,AT87:AT110),0)</f>
        <v>0</v>
      </c>
      <c r="AB5" s="1006"/>
      <c r="AC5" s="1006"/>
      <c r="AD5" s="1006"/>
      <c r="AE5" s="1006"/>
      <c r="AF5" s="1018" t="s">
        <v>445</v>
      </c>
      <c r="AK5" s="301" t="s">
        <v>93</v>
      </c>
      <c r="AL5" s="301"/>
      <c r="AM5" s="301"/>
      <c r="AN5" s="301"/>
      <c r="AO5" s="301"/>
      <c r="AP5" s="301"/>
      <c r="AQ5" s="301"/>
      <c r="AR5" s="301"/>
      <c r="AS5" s="301"/>
      <c r="AT5" s="301"/>
    </row>
    <row r="6" spans="2:69" ht="15" customHeight="1">
      <c r="B6" s="1011" t="s">
        <v>94</v>
      </c>
      <c r="C6" s="1011"/>
      <c r="D6" s="1011"/>
      <c r="E6" s="1011"/>
      <c r="F6" s="1011"/>
      <c r="G6" s="1011"/>
      <c r="H6" s="1011"/>
      <c r="I6" s="1011"/>
      <c r="J6" s="1011"/>
      <c r="K6" s="1012" t="str">
        <f>IF(その1!E9="","",その1!E9)</f>
        <v/>
      </c>
      <c r="L6" s="1013"/>
      <c r="M6" s="1013"/>
      <c r="N6" s="1013"/>
      <c r="O6" s="1013"/>
      <c r="P6" s="1013"/>
      <c r="Q6" s="1013"/>
      <c r="R6" s="1013"/>
      <c r="S6" s="1013"/>
      <c r="T6" s="1013"/>
      <c r="AA6" s="1007"/>
      <c r="AB6" s="1008"/>
      <c r="AC6" s="1008"/>
      <c r="AD6" s="1008"/>
      <c r="AE6" s="1008"/>
      <c r="AF6" s="1019"/>
      <c r="AK6" s="1239" t="s">
        <v>13</v>
      </c>
      <c r="AL6" s="1240"/>
      <c r="AM6" s="1240"/>
      <c r="AN6" s="1240"/>
      <c r="AO6" s="1240"/>
      <c r="AP6" s="1240"/>
      <c r="AQ6" s="1240"/>
      <c r="AR6" s="1240"/>
      <c r="AS6" s="1240"/>
      <c r="AT6" s="1240"/>
    </row>
    <row r="7" spans="2:69" ht="15" customHeight="1">
      <c r="B7" s="1011" t="s">
        <v>95</v>
      </c>
      <c r="C7" s="1011"/>
      <c r="D7" s="1011"/>
      <c r="E7" s="1011"/>
      <c r="F7" s="1011"/>
      <c r="G7" s="1011"/>
      <c r="H7" s="1011"/>
      <c r="I7" s="1011"/>
      <c r="J7" s="1011"/>
      <c r="K7" s="1016" t="str">
        <f>その1!AM11</f>
        <v/>
      </c>
      <c r="L7" s="1017"/>
      <c r="M7" s="1017"/>
      <c r="N7" s="1013" t="str">
        <f>その1!R12</f>
        <v/>
      </c>
      <c r="O7" s="1013"/>
      <c r="P7" s="1013"/>
      <c r="Q7" s="1013"/>
      <c r="R7" s="1013"/>
      <c r="S7" s="1013"/>
      <c r="T7" s="1013"/>
      <c r="AA7" s="1007"/>
      <c r="AB7" s="1008"/>
      <c r="AC7" s="1008"/>
      <c r="AD7" s="1008"/>
      <c r="AE7" s="1008"/>
      <c r="AF7" s="1019"/>
      <c r="AK7" s="1241"/>
      <c r="AL7" s="1242"/>
      <c r="AM7" s="1242"/>
      <c r="AN7" s="1242"/>
      <c r="AO7" s="1242"/>
      <c r="AP7" s="1242"/>
      <c r="AQ7" s="1242"/>
      <c r="AR7" s="1242"/>
      <c r="AS7" s="1242"/>
      <c r="AT7" s="1242"/>
    </row>
    <row r="8" spans="2:69" ht="15" customHeight="1">
      <c r="B8" s="1011" t="s">
        <v>96</v>
      </c>
      <c r="C8" s="1011"/>
      <c r="D8" s="1011"/>
      <c r="E8" s="1011"/>
      <c r="F8" s="1011"/>
      <c r="G8" s="1011"/>
      <c r="H8" s="1011"/>
      <c r="I8" s="1011"/>
      <c r="J8" s="1011"/>
      <c r="K8" s="1012" t="str">
        <f>その1!R13</f>
        <v/>
      </c>
      <c r="L8" s="1013"/>
      <c r="M8" s="1013"/>
      <c r="N8" s="1013"/>
      <c r="O8" s="1013"/>
      <c r="P8" s="1013"/>
      <c r="Q8" s="1013"/>
      <c r="R8" s="1013"/>
      <c r="S8" s="1013"/>
      <c r="T8" s="1013"/>
      <c r="AA8" s="1007"/>
      <c r="AB8" s="1008"/>
      <c r="AC8" s="1008"/>
      <c r="AD8" s="1008"/>
      <c r="AE8" s="1008"/>
      <c r="AF8" s="1019"/>
      <c r="AK8" s="1241"/>
      <c r="AL8" s="1242"/>
      <c r="AM8" s="1242"/>
      <c r="AN8" s="1242"/>
      <c r="AO8" s="1242"/>
      <c r="AP8" s="1242"/>
      <c r="AQ8" s="1242"/>
      <c r="AR8" s="1242"/>
      <c r="AS8" s="1242"/>
      <c r="AT8" s="1242"/>
    </row>
    <row r="9" spans="2:69" ht="15" customHeight="1">
      <c r="B9" s="1011" t="s">
        <v>442</v>
      </c>
      <c r="C9" s="1011"/>
      <c r="D9" s="1011"/>
      <c r="E9" s="1011"/>
      <c r="F9" s="1011"/>
      <c r="G9" s="1011"/>
      <c r="H9" s="1011"/>
      <c r="I9" s="1011"/>
      <c r="J9" s="1011"/>
      <c r="K9" s="1012" t="str">
        <f>IF(その1!R16="","",その1!R16)</f>
        <v/>
      </c>
      <c r="L9" s="1013"/>
      <c r="M9" s="1013"/>
      <c r="N9" s="1013"/>
      <c r="O9" s="1013"/>
      <c r="P9" s="1013"/>
      <c r="Q9" s="1013"/>
      <c r="R9" s="1013"/>
      <c r="S9" s="1013"/>
      <c r="T9" s="1013"/>
      <c r="AA9" s="1007"/>
      <c r="AB9" s="1008"/>
      <c r="AC9" s="1008"/>
      <c r="AD9" s="1008"/>
      <c r="AE9" s="1008"/>
      <c r="AF9" s="1019"/>
      <c r="AK9" s="1241"/>
      <c r="AL9" s="1242"/>
      <c r="AM9" s="1242"/>
      <c r="AN9" s="1242"/>
      <c r="AO9" s="1242"/>
      <c r="AP9" s="1242"/>
      <c r="AQ9" s="1242"/>
      <c r="AR9" s="1242"/>
      <c r="AS9" s="1242"/>
      <c r="AT9" s="1242"/>
    </row>
    <row r="10" spans="2:69" ht="15" customHeight="1" thickBot="1">
      <c r="B10" s="1011" t="s">
        <v>443</v>
      </c>
      <c r="C10" s="1011"/>
      <c r="D10" s="1011"/>
      <c r="E10" s="1011"/>
      <c r="F10" s="1011"/>
      <c r="G10" s="1011"/>
      <c r="H10" s="1011"/>
      <c r="I10" s="1011"/>
      <c r="J10" s="1011"/>
      <c r="K10" s="1012" t="str">
        <f>その1!R18</f>
        <v/>
      </c>
      <c r="L10" s="1013"/>
      <c r="M10" s="1013"/>
      <c r="N10" s="1013"/>
      <c r="O10" s="1013"/>
      <c r="P10" s="1013"/>
      <c r="Q10" s="1013"/>
      <c r="R10" s="1013"/>
      <c r="S10" s="1013"/>
      <c r="T10" s="1013"/>
      <c r="Y10" s="1014" t="s">
        <v>97</v>
      </c>
      <c r="Z10" s="1014"/>
      <c r="AA10" s="1009"/>
      <c r="AB10" s="1010"/>
      <c r="AC10" s="1010"/>
      <c r="AD10" s="1010"/>
      <c r="AE10" s="1010"/>
      <c r="AF10" s="1020"/>
      <c r="AK10" s="1243"/>
      <c r="AL10" s="1244"/>
      <c r="AM10" s="1244"/>
      <c r="AN10" s="1244"/>
      <c r="AO10" s="1244"/>
      <c r="AP10" s="1244"/>
      <c r="AQ10" s="1244"/>
      <c r="AR10" s="1244"/>
      <c r="AS10" s="1244"/>
      <c r="AT10" s="1244"/>
      <c r="AU10" s="301"/>
    </row>
    <row r="11" spans="2:69" ht="9.9" customHeight="1" thickTop="1">
      <c r="B11" s="311"/>
      <c r="C11" s="311"/>
      <c r="D11" s="311"/>
      <c r="E11" s="311"/>
      <c r="F11" s="311"/>
      <c r="G11" s="311"/>
      <c r="H11" s="311"/>
      <c r="I11" s="311"/>
      <c r="J11" s="311"/>
      <c r="K11" s="311"/>
      <c r="L11" s="311"/>
      <c r="M11" s="311"/>
      <c r="N11" s="311"/>
      <c r="O11" s="311"/>
      <c r="P11" s="311"/>
      <c r="Q11" s="311"/>
      <c r="R11" s="311"/>
      <c r="S11" s="311"/>
      <c r="T11" s="311"/>
      <c r="U11" s="310"/>
      <c r="V11" s="310"/>
      <c r="W11" s="302"/>
      <c r="X11" s="302"/>
      <c r="Y11" s="302"/>
      <c r="Z11" s="312"/>
      <c r="AA11" s="310"/>
      <c r="AB11" s="310"/>
      <c r="AC11" s="302"/>
      <c r="AD11" s="302"/>
      <c r="AE11" s="302"/>
      <c r="AF11" s="312"/>
      <c r="AK11" s="406" t="s">
        <v>133</v>
      </c>
      <c r="AL11" s="337" t="s">
        <v>98</v>
      </c>
      <c r="AM11" s="338">
        <f>SUM($AP$16:$AP$33)</f>
        <v>15</v>
      </c>
      <c r="AN11" s="406" t="s">
        <v>134</v>
      </c>
      <c r="AO11" s="337" t="s">
        <v>98</v>
      </c>
      <c r="AP11" s="338">
        <f>SUM($AP$35:$AP$49)</f>
        <v>11</v>
      </c>
      <c r="AQ11" s="406" t="s">
        <v>1</v>
      </c>
      <c r="AR11" s="337" t="s">
        <v>98</v>
      </c>
      <c r="AS11" s="338">
        <f>SUM($AP$52:$AP$69)+SUM($AP$71:$AP$85)+SUM($AP$87:$AP$110)</f>
        <v>18</v>
      </c>
      <c r="AT11" s="339"/>
    </row>
    <row r="12" spans="2:69" ht="9.9" customHeight="1">
      <c r="B12" s="311"/>
      <c r="C12" s="311"/>
      <c r="D12" s="311"/>
      <c r="E12" s="311"/>
      <c r="F12" s="311"/>
      <c r="G12" s="311"/>
      <c r="H12" s="311"/>
      <c r="I12" s="311"/>
      <c r="J12" s="311"/>
      <c r="K12" s="311"/>
      <c r="L12" s="311"/>
      <c r="M12" s="311"/>
      <c r="N12" s="311"/>
      <c r="O12" s="311"/>
      <c r="P12" s="311"/>
      <c r="Q12" s="311"/>
      <c r="R12" s="311"/>
      <c r="S12" s="311"/>
      <c r="T12" s="311"/>
      <c r="AG12" s="302"/>
      <c r="AH12" s="302"/>
      <c r="AI12" s="302"/>
      <c r="AK12" s="302" t="s">
        <v>2</v>
      </c>
      <c r="AL12" s="302" t="s">
        <v>3</v>
      </c>
      <c r="AM12" s="302" t="s">
        <v>4</v>
      </c>
      <c r="AN12" s="302" t="s">
        <v>5</v>
      </c>
      <c r="AO12" s="302" t="s">
        <v>6</v>
      </c>
      <c r="AP12" s="302" t="s">
        <v>7</v>
      </c>
      <c r="AQ12" s="302" t="s">
        <v>8</v>
      </c>
      <c r="AR12" s="302"/>
      <c r="AS12" s="406" t="s">
        <v>9</v>
      </c>
      <c r="AT12" s="302"/>
    </row>
    <row r="13" spans="2:69" ht="9.6">
      <c r="B13" s="997" t="s">
        <v>10</v>
      </c>
      <c r="C13" s="997" t="s">
        <v>417</v>
      </c>
      <c r="D13" s="999"/>
      <c r="E13" s="999"/>
      <c r="F13" s="999"/>
      <c r="G13" s="999"/>
      <c r="H13" s="999"/>
      <c r="I13" s="997" t="s">
        <v>99</v>
      </c>
      <c r="J13" s="999"/>
      <c r="K13" s="999"/>
      <c r="L13" s="999"/>
      <c r="M13" s="999"/>
      <c r="N13" s="999"/>
      <c r="O13" s="999"/>
      <c r="P13" s="999"/>
      <c r="Q13" s="999"/>
      <c r="R13" s="999"/>
      <c r="S13" s="999"/>
      <c r="T13" s="1003"/>
      <c r="U13" s="997" t="s">
        <v>100</v>
      </c>
      <c r="V13" s="999"/>
      <c r="W13" s="999"/>
      <c r="X13" s="999"/>
      <c r="Y13" s="999"/>
      <c r="Z13" s="999"/>
      <c r="AA13" s="999"/>
      <c r="AB13" s="999"/>
      <c r="AC13" s="999"/>
      <c r="AD13" s="999"/>
      <c r="AE13" s="999"/>
      <c r="AF13" s="999"/>
      <c r="AG13" s="1257" t="s">
        <v>101</v>
      </c>
      <c r="AH13" s="1259" t="s">
        <v>102</v>
      </c>
      <c r="AI13" s="1233" t="s">
        <v>103</v>
      </c>
      <c r="AJ13" s="303"/>
      <c r="AK13" s="980" t="s">
        <v>104</v>
      </c>
      <c r="AL13" s="1230" t="s">
        <v>105</v>
      </c>
      <c r="AM13" s="1230" t="s">
        <v>135</v>
      </c>
      <c r="AN13" s="1230" t="s">
        <v>106</v>
      </c>
      <c r="AO13" s="1230" t="s">
        <v>107</v>
      </c>
      <c r="AP13" s="1230" t="s">
        <v>108</v>
      </c>
      <c r="AQ13" s="1237" t="s">
        <v>109</v>
      </c>
      <c r="AR13" s="1235" t="s">
        <v>110</v>
      </c>
      <c r="AS13" s="980" t="s">
        <v>111</v>
      </c>
      <c r="AT13" s="1235" t="s">
        <v>112</v>
      </c>
      <c r="AV13" s="1224" t="s">
        <v>100</v>
      </c>
      <c r="AW13" s="1225"/>
      <c r="AX13" s="1225"/>
      <c r="AY13" s="1225"/>
      <c r="AZ13" s="1226"/>
      <c r="BN13" s="959" t="s">
        <v>100</v>
      </c>
      <c r="BO13" s="960"/>
      <c r="BP13" s="960"/>
      <c r="BQ13" s="961"/>
    </row>
    <row r="14" spans="2:69" ht="20.100000000000001" customHeight="1" thickBot="1">
      <c r="B14" s="998"/>
      <c r="C14" s="998"/>
      <c r="D14" s="1000"/>
      <c r="E14" s="1000"/>
      <c r="F14" s="1000"/>
      <c r="G14" s="1000"/>
      <c r="H14" s="1000"/>
      <c r="I14" s="998"/>
      <c r="J14" s="1000"/>
      <c r="K14" s="1000"/>
      <c r="L14" s="1000"/>
      <c r="M14" s="1000"/>
      <c r="N14" s="1000"/>
      <c r="O14" s="1000"/>
      <c r="P14" s="1000"/>
      <c r="Q14" s="1000"/>
      <c r="R14" s="1000"/>
      <c r="S14" s="1000"/>
      <c r="T14" s="1004"/>
      <c r="U14" s="998"/>
      <c r="V14" s="1000"/>
      <c r="W14" s="1000"/>
      <c r="X14" s="1000"/>
      <c r="Y14" s="1000"/>
      <c r="Z14" s="1000"/>
      <c r="AA14" s="1000"/>
      <c r="AB14" s="1000"/>
      <c r="AC14" s="1000"/>
      <c r="AD14" s="1000"/>
      <c r="AE14" s="1000"/>
      <c r="AF14" s="1000"/>
      <c r="AG14" s="1258"/>
      <c r="AH14" s="1260"/>
      <c r="AI14" s="1234"/>
      <c r="AJ14" s="303"/>
      <c r="AK14" s="981"/>
      <c r="AL14" s="1231"/>
      <c r="AM14" s="1231"/>
      <c r="AN14" s="1232"/>
      <c r="AO14" s="1231"/>
      <c r="AP14" s="1231"/>
      <c r="AQ14" s="1238"/>
      <c r="AR14" s="1236"/>
      <c r="AS14" s="981"/>
      <c r="AT14" s="1236"/>
      <c r="AV14" s="1227"/>
      <c r="AW14" s="1228"/>
      <c r="AX14" s="1228"/>
      <c r="AY14" s="1228"/>
      <c r="AZ14" s="1229"/>
      <c r="BN14" s="962"/>
      <c r="BO14" s="963"/>
      <c r="BP14" s="963"/>
      <c r="BQ14" s="964"/>
    </row>
    <row r="15" spans="2:69" ht="27" customHeight="1" thickTop="1">
      <c r="B15" s="313" t="s">
        <v>446</v>
      </c>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314"/>
      <c r="AA15" s="314"/>
      <c r="AB15" s="314"/>
      <c r="AC15" s="314"/>
      <c r="AD15" s="314"/>
      <c r="AE15" s="314"/>
      <c r="AF15" s="314"/>
      <c r="AG15" s="315"/>
      <c r="AH15" s="315"/>
      <c r="AI15" s="316"/>
      <c r="AJ15" s="303"/>
      <c r="AK15" s="356"/>
      <c r="AL15" s="340"/>
      <c r="AM15" s="340"/>
      <c r="AN15" s="340"/>
      <c r="AO15" s="340"/>
      <c r="AP15" s="340"/>
      <c r="AQ15" s="340"/>
      <c r="AR15" s="341">
        <f>SUM(AR16:AR33)</f>
        <v>15</v>
      </c>
      <c r="AS15" s="347"/>
      <c r="AT15" s="348">
        <f>SUM(AT16:AT33)</f>
        <v>0</v>
      </c>
      <c r="AV15" s="359"/>
      <c r="AW15" s="360"/>
      <c r="AX15" s="360"/>
      <c r="AY15" s="360"/>
      <c r="AZ15" s="361"/>
      <c r="BN15" s="383"/>
      <c r="BO15" s="384"/>
      <c r="BP15" s="384"/>
      <c r="BQ15" s="385"/>
    </row>
    <row r="16" spans="2:69" ht="23.1" customHeight="1">
      <c r="B16" s="1001">
        <v>1</v>
      </c>
      <c r="C16" s="922" t="s">
        <v>113</v>
      </c>
      <c r="D16" s="1043"/>
      <c r="E16" s="1044"/>
      <c r="F16" s="1049" t="s">
        <v>114</v>
      </c>
      <c r="G16" s="1043"/>
      <c r="H16" s="1050"/>
      <c r="I16" s="1051" t="s">
        <v>596</v>
      </c>
      <c r="J16" s="1052"/>
      <c r="K16" s="1052"/>
      <c r="L16" s="1052"/>
      <c r="M16" s="1052"/>
      <c r="N16" s="1052"/>
      <c r="O16" s="1052"/>
      <c r="P16" s="1052"/>
      <c r="Q16" s="1052"/>
      <c r="R16" s="1052"/>
      <c r="S16" s="1052"/>
      <c r="T16" s="1053"/>
      <c r="U16" s="1051" t="s">
        <v>115</v>
      </c>
      <c r="V16" s="1052"/>
      <c r="W16" s="1052"/>
      <c r="X16" s="1052"/>
      <c r="Y16" s="1052"/>
      <c r="Z16" s="1052"/>
      <c r="AA16" s="1052"/>
      <c r="AB16" s="1052"/>
      <c r="AC16" s="1052"/>
      <c r="AD16" s="1052"/>
      <c r="AE16" s="1052"/>
      <c r="AF16" s="1057"/>
      <c r="AG16" s="1261"/>
      <c r="AH16" s="1195"/>
      <c r="AI16" s="1262"/>
      <c r="AJ16" s="303"/>
      <c r="AK16" s="967">
        <v>2</v>
      </c>
      <c r="AL16" s="979">
        <v>1</v>
      </c>
      <c r="AM16" s="990">
        <f>IF($AG16="該当無",0,1)</f>
        <v>1</v>
      </c>
      <c r="AN16" s="1062">
        <v>1</v>
      </c>
      <c r="AO16" s="971"/>
      <c r="AP16" s="990">
        <f>$AK16*$AM16*$AN16</f>
        <v>2</v>
      </c>
      <c r="AQ16" s="974">
        <f>$AP16*15/$AM$11</f>
        <v>2</v>
      </c>
      <c r="AR16" s="1064">
        <f>SUM(AQ16:AQ33)</f>
        <v>15</v>
      </c>
      <c r="AS16" s="993">
        <f>IF($AP16=0,0,IF($AG16=-1,$AG16*$AO16,$AG16/$AL16*$AQ16))</f>
        <v>0</v>
      </c>
      <c r="AT16" s="982">
        <f>SUM(AS16:AS33)</f>
        <v>0</v>
      </c>
      <c r="AV16" s="1083">
        <v>1</v>
      </c>
      <c r="AW16" s="1082">
        <v>0</v>
      </c>
      <c r="AX16" s="1082"/>
      <c r="AY16" s="1082"/>
      <c r="AZ16" s="1069"/>
      <c r="BN16" s="953" t="str">
        <f>IF($AG16=0,"今年度","")</f>
        <v>今年度</v>
      </c>
      <c r="BO16" s="955" t="str">
        <f>IF($AG16=0,"来年度","")</f>
        <v>来年度</v>
      </c>
      <c r="BP16" s="955" t="str">
        <f>IF($AG16=0,"再来年度","")</f>
        <v>再来年度</v>
      </c>
      <c r="BQ16" s="957" t="str">
        <f>IF($AG16=0,"未定","")</f>
        <v>未定</v>
      </c>
    </row>
    <row r="17" spans="2:69" ht="23.1" customHeight="1">
      <c r="B17" s="932"/>
      <c r="C17" s="1045"/>
      <c r="D17" s="937"/>
      <c r="E17" s="1046"/>
      <c r="F17" s="936"/>
      <c r="G17" s="937"/>
      <c r="H17" s="938"/>
      <c r="I17" s="1054"/>
      <c r="J17" s="1055"/>
      <c r="K17" s="1055"/>
      <c r="L17" s="1055"/>
      <c r="M17" s="1055"/>
      <c r="N17" s="1055"/>
      <c r="O17" s="1055"/>
      <c r="P17" s="1055"/>
      <c r="Q17" s="1055"/>
      <c r="R17" s="1055"/>
      <c r="S17" s="1055"/>
      <c r="T17" s="1056"/>
      <c r="U17" s="1054"/>
      <c r="V17" s="1055"/>
      <c r="W17" s="1055"/>
      <c r="X17" s="1055"/>
      <c r="Y17" s="1055"/>
      <c r="Z17" s="1055"/>
      <c r="AA17" s="1055"/>
      <c r="AB17" s="1055"/>
      <c r="AC17" s="1055"/>
      <c r="AD17" s="1055"/>
      <c r="AE17" s="1055"/>
      <c r="AF17" s="1058"/>
      <c r="AG17" s="1255"/>
      <c r="AH17" s="1178"/>
      <c r="AI17" s="1060"/>
      <c r="AJ17" s="303"/>
      <c r="AK17" s="977"/>
      <c r="AL17" s="955"/>
      <c r="AM17" s="955"/>
      <c r="AN17" s="984"/>
      <c r="AO17" s="969"/>
      <c r="AP17" s="955"/>
      <c r="AQ17" s="1063"/>
      <c r="AR17" s="976"/>
      <c r="AS17" s="1065"/>
      <c r="AT17" s="983"/>
      <c r="AV17" s="1067"/>
      <c r="AW17" s="986"/>
      <c r="AX17" s="986"/>
      <c r="AY17" s="986"/>
      <c r="AZ17" s="1070"/>
      <c r="BN17" s="953"/>
      <c r="BO17" s="955"/>
      <c r="BP17" s="955"/>
      <c r="BQ17" s="957"/>
    </row>
    <row r="18" spans="2:69" ht="24" customHeight="1">
      <c r="B18" s="1002"/>
      <c r="C18" s="1045"/>
      <c r="D18" s="937"/>
      <c r="E18" s="1046"/>
      <c r="F18" s="936"/>
      <c r="G18" s="937"/>
      <c r="H18" s="938"/>
      <c r="I18" s="1054"/>
      <c r="J18" s="1055"/>
      <c r="K18" s="1055"/>
      <c r="L18" s="1055"/>
      <c r="M18" s="1055"/>
      <c r="N18" s="1055"/>
      <c r="O18" s="1055"/>
      <c r="P18" s="1055"/>
      <c r="Q18" s="1055"/>
      <c r="R18" s="1055"/>
      <c r="S18" s="1055"/>
      <c r="T18" s="1056"/>
      <c r="U18" s="1054"/>
      <c r="V18" s="1055"/>
      <c r="W18" s="1055"/>
      <c r="X18" s="1055"/>
      <c r="Y18" s="1055"/>
      <c r="Z18" s="1055"/>
      <c r="AA18" s="1055"/>
      <c r="AB18" s="1055"/>
      <c r="AC18" s="1055"/>
      <c r="AD18" s="1055"/>
      <c r="AE18" s="1055"/>
      <c r="AF18" s="1058"/>
      <c r="AG18" s="1256"/>
      <c r="AH18" s="1178"/>
      <c r="AI18" s="1061"/>
      <c r="AJ18" s="303"/>
      <c r="AK18" s="977"/>
      <c r="AL18" s="955"/>
      <c r="AM18" s="955"/>
      <c r="AN18" s="984"/>
      <c r="AO18" s="970"/>
      <c r="AP18" s="955"/>
      <c r="AQ18" s="1063"/>
      <c r="AR18" s="976"/>
      <c r="AS18" s="1065"/>
      <c r="AT18" s="983"/>
      <c r="AV18" s="1067"/>
      <c r="AW18" s="986"/>
      <c r="AX18" s="986"/>
      <c r="AY18" s="986"/>
      <c r="AZ18" s="1070"/>
      <c r="BN18" s="953"/>
      <c r="BO18" s="955"/>
      <c r="BP18" s="955"/>
      <c r="BQ18" s="957"/>
    </row>
    <row r="19" spans="2:69" ht="15" customHeight="1">
      <c r="B19" s="931">
        <v>2</v>
      </c>
      <c r="C19" s="1045"/>
      <c r="D19" s="937"/>
      <c r="E19" s="1046"/>
      <c r="F19" s="936"/>
      <c r="G19" s="937"/>
      <c r="H19" s="938"/>
      <c r="I19" s="1251" t="s">
        <v>597</v>
      </c>
      <c r="J19" s="1252"/>
      <c r="K19" s="1252"/>
      <c r="L19" s="1252"/>
      <c r="M19" s="1252"/>
      <c r="N19" s="1252"/>
      <c r="O19" s="1252"/>
      <c r="P19" s="1252"/>
      <c r="Q19" s="1252"/>
      <c r="R19" s="1252"/>
      <c r="S19" s="1252"/>
      <c r="T19" s="1253"/>
      <c r="U19" s="897" t="s">
        <v>136</v>
      </c>
      <c r="V19" s="898"/>
      <c r="W19" s="898"/>
      <c r="X19" s="898"/>
      <c r="Y19" s="898"/>
      <c r="Z19" s="898"/>
      <c r="AA19" s="898"/>
      <c r="AB19" s="898"/>
      <c r="AC19" s="898"/>
      <c r="AD19" s="898"/>
      <c r="AE19" s="898"/>
      <c r="AF19" s="899"/>
      <c r="AG19" s="1254"/>
      <c r="AH19" s="1178"/>
      <c r="AI19" s="1059"/>
      <c r="AK19" s="977">
        <v>2</v>
      </c>
      <c r="AL19" s="955">
        <v>1</v>
      </c>
      <c r="AM19" s="985">
        <f>IF($AG19="該当無",0,1)</f>
        <v>1</v>
      </c>
      <c r="AN19" s="984">
        <v>1</v>
      </c>
      <c r="AO19" s="968"/>
      <c r="AP19" s="955">
        <f>$AK19*$AM19*$AN19</f>
        <v>2</v>
      </c>
      <c r="AQ19" s="972">
        <f>$AP19*15/$AM$11</f>
        <v>2</v>
      </c>
      <c r="AR19" s="975"/>
      <c r="AS19" s="991">
        <f>IF($AP19=0,0,IF($AG19=-1,$AG19*$AO19,$AG19/$AL19*$AQ19))</f>
        <v>0</v>
      </c>
      <c r="AT19" s="1068"/>
      <c r="AV19" s="994">
        <f>IF($AG$16=0,0,1)</f>
        <v>0</v>
      </c>
      <c r="AW19" s="985">
        <v>0</v>
      </c>
      <c r="AX19" s="985"/>
      <c r="AY19" s="985"/>
      <c r="AZ19" s="1081"/>
      <c r="BN19" s="953" t="str">
        <f>IF($AG19=0,"今年度","")</f>
        <v>今年度</v>
      </c>
      <c r="BO19" s="955" t="str">
        <f>IF($AG19=0,"来年度","")</f>
        <v>来年度</v>
      </c>
      <c r="BP19" s="955" t="str">
        <f>IF($AG19=0,"再来年度","")</f>
        <v>再来年度</v>
      </c>
      <c r="BQ19" s="957" t="str">
        <f>IF($AG19=0,"未定","")</f>
        <v>未定</v>
      </c>
    </row>
    <row r="20" spans="2:69" ht="15" customHeight="1">
      <c r="B20" s="932"/>
      <c r="C20" s="1045"/>
      <c r="D20" s="937"/>
      <c r="E20" s="1046"/>
      <c r="F20" s="936"/>
      <c r="G20" s="937"/>
      <c r="H20" s="938"/>
      <c r="I20" s="1054"/>
      <c r="J20" s="1055"/>
      <c r="K20" s="1055"/>
      <c r="L20" s="1055"/>
      <c r="M20" s="1055"/>
      <c r="N20" s="1055"/>
      <c r="O20" s="1055"/>
      <c r="P20" s="1055"/>
      <c r="Q20" s="1055"/>
      <c r="R20" s="1055"/>
      <c r="S20" s="1055"/>
      <c r="T20" s="1056"/>
      <c r="U20" s="900"/>
      <c r="V20" s="901"/>
      <c r="W20" s="901"/>
      <c r="X20" s="901"/>
      <c r="Y20" s="901"/>
      <c r="Z20" s="901"/>
      <c r="AA20" s="901"/>
      <c r="AB20" s="901"/>
      <c r="AC20" s="901"/>
      <c r="AD20" s="901"/>
      <c r="AE20" s="901"/>
      <c r="AF20" s="902"/>
      <c r="AG20" s="1255"/>
      <c r="AH20" s="1178"/>
      <c r="AI20" s="1060"/>
      <c r="AK20" s="977"/>
      <c r="AL20" s="955"/>
      <c r="AM20" s="986"/>
      <c r="AN20" s="984"/>
      <c r="AO20" s="969"/>
      <c r="AP20" s="955"/>
      <c r="AQ20" s="973"/>
      <c r="AR20" s="976"/>
      <c r="AS20" s="992"/>
      <c r="AT20" s="983"/>
      <c r="AV20" s="995"/>
      <c r="AW20" s="986"/>
      <c r="AX20" s="986"/>
      <c r="AY20" s="986"/>
      <c r="AZ20" s="1070"/>
      <c r="BN20" s="953"/>
      <c r="BO20" s="955"/>
      <c r="BP20" s="955"/>
      <c r="BQ20" s="957"/>
    </row>
    <row r="21" spans="2:69" ht="19.350000000000001" customHeight="1">
      <c r="B21" s="1002"/>
      <c r="C21" s="1045"/>
      <c r="D21" s="937"/>
      <c r="E21" s="1046"/>
      <c r="F21" s="936"/>
      <c r="G21" s="937"/>
      <c r="H21" s="938"/>
      <c r="I21" s="1054"/>
      <c r="J21" s="1055"/>
      <c r="K21" s="1055"/>
      <c r="L21" s="1055"/>
      <c r="M21" s="1055"/>
      <c r="N21" s="1055"/>
      <c r="O21" s="1055"/>
      <c r="P21" s="1055"/>
      <c r="Q21" s="1055"/>
      <c r="R21" s="1055"/>
      <c r="S21" s="1055"/>
      <c r="T21" s="1056"/>
      <c r="U21" s="900"/>
      <c r="V21" s="901"/>
      <c r="W21" s="901"/>
      <c r="X21" s="901"/>
      <c r="Y21" s="901"/>
      <c r="Z21" s="901"/>
      <c r="AA21" s="901"/>
      <c r="AB21" s="901"/>
      <c r="AC21" s="901"/>
      <c r="AD21" s="901"/>
      <c r="AE21" s="901"/>
      <c r="AF21" s="902"/>
      <c r="AG21" s="1256"/>
      <c r="AH21" s="1178"/>
      <c r="AI21" s="1061"/>
      <c r="AK21" s="977"/>
      <c r="AL21" s="955"/>
      <c r="AM21" s="990"/>
      <c r="AN21" s="984"/>
      <c r="AO21" s="970"/>
      <c r="AP21" s="955"/>
      <c r="AQ21" s="974"/>
      <c r="AR21" s="976"/>
      <c r="AS21" s="993"/>
      <c r="AT21" s="983"/>
      <c r="AV21" s="995"/>
      <c r="AW21" s="986"/>
      <c r="AX21" s="986"/>
      <c r="AY21" s="986"/>
      <c r="AZ21" s="1070"/>
      <c r="BN21" s="953"/>
      <c r="BO21" s="955"/>
      <c r="BP21" s="955"/>
      <c r="BQ21" s="957"/>
    </row>
    <row r="22" spans="2:69" s="305" customFormat="1" ht="15" customHeight="1">
      <c r="B22" s="931">
        <v>3</v>
      </c>
      <c r="C22" s="1045"/>
      <c r="D22" s="937"/>
      <c r="E22" s="1046"/>
      <c r="F22" s="936"/>
      <c r="G22" s="937"/>
      <c r="H22" s="938"/>
      <c r="I22" s="1245" t="s">
        <v>598</v>
      </c>
      <c r="J22" s="1246"/>
      <c r="K22" s="1246"/>
      <c r="L22" s="1246"/>
      <c r="M22" s="1246"/>
      <c r="N22" s="1246"/>
      <c r="O22" s="1246"/>
      <c r="P22" s="1246"/>
      <c r="Q22" s="1246"/>
      <c r="R22" s="1246"/>
      <c r="S22" s="1246"/>
      <c r="T22" s="1247"/>
      <c r="U22" s="1245" t="s">
        <v>529</v>
      </c>
      <c r="V22" s="1246"/>
      <c r="W22" s="1246"/>
      <c r="X22" s="1246"/>
      <c r="Y22" s="1246"/>
      <c r="Z22" s="1246"/>
      <c r="AA22" s="1246"/>
      <c r="AB22" s="1246"/>
      <c r="AC22" s="1246"/>
      <c r="AD22" s="1246"/>
      <c r="AE22" s="1246"/>
      <c r="AF22" s="1248"/>
      <c r="AG22" s="1249"/>
      <c r="AH22" s="1178"/>
      <c r="AI22" s="1059"/>
      <c r="AJ22" s="304"/>
      <c r="AK22" s="977">
        <v>2</v>
      </c>
      <c r="AL22" s="955">
        <v>2</v>
      </c>
      <c r="AM22" s="985">
        <f>IF($AG22="該当無",0,1)</f>
        <v>1</v>
      </c>
      <c r="AN22" s="984">
        <v>1</v>
      </c>
      <c r="AO22" s="968"/>
      <c r="AP22" s="955">
        <f>$AK22*$AM22*$AN22</f>
        <v>2</v>
      </c>
      <c r="AQ22" s="972">
        <f>$AP22*15/$AM$11</f>
        <v>2</v>
      </c>
      <c r="AR22" s="1080"/>
      <c r="AS22" s="991">
        <f>IF($AP22=0,0,IF($AG22=-1,$AG22*$AO22,$AG22/$AL22*$AQ22))</f>
        <v>0</v>
      </c>
      <c r="AT22" s="957"/>
      <c r="AV22" s="994">
        <f>IF($AG$16=0,0,2)</f>
        <v>0</v>
      </c>
      <c r="AW22" s="987">
        <f>IF($AG$16=0,0,1)</f>
        <v>0</v>
      </c>
      <c r="AX22" s="987">
        <v>0</v>
      </c>
      <c r="AY22" s="985"/>
      <c r="AZ22" s="1081"/>
      <c r="BN22" s="953" t="str">
        <f>IF($AG22=0,"今年度","")</f>
        <v>今年度</v>
      </c>
      <c r="BO22" s="955" t="str">
        <f>IF($AG22=0,"来年度","")</f>
        <v>来年度</v>
      </c>
      <c r="BP22" s="955" t="str">
        <f>IF($AG22=0,"再来年度","")</f>
        <v>再来年度</v>
      </c>
      <c r="BQ22" s="957" t="str">
        <f>IF($AG22=0,"未定","")</f>
        <v>未定</v>
      </c>
    </row>
    <row r="23" spans="2:69" s="305" customFormat="1" ht="15" customHeight="1">
      <c r="B23" s="932"/>
      <c r="C23" s="1045"/>
      <c r="D23" s="937"/>
      <c r="E23" s="1046"/>
      <c r="F23" s="936"/>
      <c r="G23" s="937"/>
      <c r="H23" s="938"/>
      <c r="I23" s="1245"/>
      <c r="J23" s="1246"/>
      <c r="K23" s="1246"/>
      <c r="L23" s="1246"/>
      <c r="M23" s="1246"/>
      <c r="N23" s="1246"/>
      <c r="O23" s="1246"/>
      <c r="P23" s="1246"/>
      <c r="Q23" s="1246"/>
      <c r="R23" s="1246"/>
      <c r="S23" s="1246"/>
      <c r="T23" s="1247"/>
      <c r="U23" s="1245"/>
      <c r="V23" s="1246"/>
      <c r="W23" s="1246"/>
      <c r="X23" s="1246"/>
      <c r="Y23" s="1246"/>
      <c r="Z23" s="1246"/>
      <c r="AA23" s="1246"/>
      <c r="AB23" s="1246"/>
      <c r="AC23" s="1246"/>
      <c r="AD23" s="1246"/>
      <c r="AE23" s="1246"/>
      <c r="AF23" s="1248"/>
      <c r="AG23" s="1249"/>
      <c r="AH23" s="1178"/>
      <c r="AI23" s="1060"/>
      <c r="AJ23" s="304"/>
      <c r="AK23" s="977"/>
      <c r="AL23" s="955"/>
      <c r="AM23" s="986"/>
      <c r="AN23" s="984"/>
      <c r="AO23" s="969"/>
      <c r="AP23" s="955"/>
      <c r="AQ23" s="973"/>
      <c r="AR23" s="1080"/>
      <c r="AS23" s="992"/>
      <c r="AT23" s="957"/>
      <c r="AV23" s="995"/>
      <c r="AW23" s="988"/>
      <c r="AX23" s="988"/>
      <c r="AY23" s="986"/>
      <c r="AZ23" s="1070"/>
      <c r="BN23" s="953"/>
      <c r="BO23" s="955"/>
      <c r="BP23" s="955"/>
      <c r="BQ23" s="957"/>
    </row>
    <row r="24" spans="2:69" s="305" customFormat="1" ht="15" customHeight="1">
      <c r="B24" s="1002"/>
      <c r="C24" s="1045"/>
      <c r="D24" s="937"/>
      <c r="E24" s="1046"/>
      <c r="F24" s="936"/>
      <c r="G24" s="937"/>
      <c r="H24" s="938"/>
      <c r="I24" s="1245"/>
      <c r="J24" s="1246"/>
      <c r="K24" s="1246"/>
      <c r="L24" s="1246"/>
      <c r="M24" s="1246"/>
      <c r="N24" s="1246"/>
      <c r="O24" s="1246"/>
      <c r="P24" s="1246"/>
      <c r="Q24" s="1246"/>
      <c r="R24" s="1246"/>
      <c r="S24" s="1246"/>
      <c r="T24" s="1247"/>
      <c r="U24" s="1245"/>
      <c r="V24" s="1246"/>
      <c r="W24" s="1246"/>
      <c r="X24" s="1246"/>
      <c r="Y24" s="1246"/>
      <c r="Z24" s="1246"/>
      <c r="AA24" s="1246"/>
      <c r="AB24" s="1246"/>
      <c r="AC24" s="1246"/>
      <c r="AD24" s="1246"/>
      <c r="AE24" s="1246"/>
      <c r="AF24" s="1248"/>
      <c r="AG24" s="1250"/>
      <c r="AH24" s="1178"/>
      <c r="AI24" s="1061"/>
      <c r="AJ24" s="304"/>
      <c r="AK24" s="977"/>
      <c r="AL24" s="955"/>
      <c r="AM24" s="990"/>
      <c r="AN24" s="984"/>
      <c r="AO24" s="970"/>
      <c r="AP24" s="955"/>
      <c r="AQ24" s="974"/>
      <c r="AR24" s="1080"/>
      <c r="AS24" s="993"/>
      <c r="AT24" s="957"/>
      <c r="AV24" s="995"/>
      <c r="AW24" s="989"/>
      <c r="AX24" s="989"/>
      <c r="AY24" s="986"/>
      <c r="AZ24" s="1070"/>
      <c r="BN24" s="953"/>
      <c r="BO24" s="955"/>
      <c r="BP24" s="955"/>
      <c r="BQ24" s="957"/>
    </row>
    <row r="25" spans="2:69" s="305" customFormat="1" ht="20.100000000000001" customHeight="1">
      <c r="B25" s="931">
        <v>4</v>
      </c>
      <c r="C25" s="1045"/>
      <c r="D25" s="937"/>
      <c r="E25" s="1046"/>
      <c r="F25" s="933" t="s">
        <v>633</v>
      </c>
      <c r="G25" s="934"/>
      <c r="H25" s="935"/>
      <c r="I25" s="1245" t="s">
        <v>116</v>
      </c>
      <c r="J25" s="1246"/>
      <c r="K25" s="1246"/>
      <c r="L25" s="1246"/>
      <c r="M25" s="1246"/>
      <c r="N25" s="1246"/>
      <c r="O25" s="1246"/>
      <c r="P25" s="1246"/>
      <c r="Q25" s="1246"/>
      <c r="R25" s="1246"/>
      <c r="S25" s="1246"/>
      <c r="T25" s="1247"/>
      <c r="U25" s="1276" t="s">
        <v>117</v>
      </c>
      <c r="V25" s="1277"/>
      <c r="W25" s="1277"/>
      <c r="X25" s="1277"/>
      <c r="Y25" s="1277"/>
      <c r="Z25" s="1277"/>
      <c r="AA25" s="1277"/>
      <c r="AB25" s="1277"/>
      <c r="AC25" s="1277"/>
      <c r="AD25" s="1277"/>
      <c r="AE25" s="1277"/>
      <c r="AF25" s="1278"/>
      <c r="AG25" s="1216"/>
      <c r="AH25" s="1178"/>
      <c r="AI25" s="1059"/>
      <c r="AJ25" s="304"/>
      <c r="AK25" s="977">
        <v>3</v>
      </c>
      <c r="AL25" s="955">
        <v>4</v>
      </c>
      <c r="AM25" s="985">
        <f>IF($AG25="該当無",0,1)</f>
        <v>1</v>
      </c>
      <c r="AN25" s="984">
        <v>1</v>
      </c>
      <c r="AO25" s="968"/>
      <c r="AP25" s="955">
        <f>$AK25*$AM25*$AN25</f>
        <v>3</v>
      </c>
      <c r="AQ25" s="972">
        <f>$AP25*15/$AM$11</f>
        <v>3</v>
      </c>
      <c r="AR25" s="975"/>
      <c r="AS25" s="991">
        <f>IF($AP25=0,0,IF($AG25=-1,$AG25*$AO25,$AG25/$AL25*$AQ25))</f>
        <v>0</v>
      </c>
      <c r="AT25" s="1068"/>
      <c r="AV25" s="1066">
        <v>4</v>
      </c>
      <c r="AW25" s="985">
        <v>3</v>
      </c>
      <c r="AX25" s="985">
        <v>2</v>
      </c>
      <c r="AY25" s="985">
        <v>1</v>
      </c>
      <c r="AZ25" s="1089">
        <v>0</v>
      </c>
      <c r="BN25" s="953" t="str">
        <f>IF($AG25=0,"今年度","")</f>
        <v>今年度</v>
      </c>
      <c r="BO25" s="955" t="str">
        <f>IF($AG25=0,"来年度","")</f>
        <v>来年度</v>
      </c>
      <c r="BP25" s="955" t="str">
        <f>IF($AG25=0,"再来年度","")</f>
        <v>再来年度</v>
      </c>
      <c r="BQ25" s="957" t="str">
        <f>IF($AG25=0,"未定","")</f>
        <v>未定</v>
      </c>
    </row>
    <row r="26" spans="2:69" s="305" customFormat="1" ht="20.100000000000001" customHeight="1">
      <c r="B26" s="932"/>
      <c r="C26" s="1045"/>
      <c r="D26" s="937"/>
      <c r="E26" s="1046"/>
      <c r="F26" s="936"/>
      <c r="G26" s="937"/>
      <c r="H26" s="938"/>
      <c r="I26" s="1245"/>
      <c r="J26" s="1246"/>
      <c r="K26" s="1246"/>
      <c r="L26" s="1246"/>
      <c r="M26" s="1246"/>
      <c r="N26" s="1246"/>
      <c r="O26" s="1246"/>
      <c r="P26" s="1246"/>
      <c r="Q26" s="1246"/>
      <c r="R26" s="1246"/>
      <c r="S26" s="1246"/>
      <c r="T26" s="1247"/>
      <c r="U26" s="1245"/>
      <c r="V26" s="1246"/>
      <c r="W26" s="1246"/>
      <c r="X26" s="1246"/>
      <c r="Y26" s="1246"/>
      <c r="Z26" s="1246"/>
      <c r="AA26" s="1246"/>
      <c r="AB26" s="1246"/>
      <c r="AC26" s="1246"/>
      <c r="AD26" s="1246"/>
      <c r="AE26" s="1246"/>
      <c r="AF26" s="1248"/>
      <c r="AG26" s="1217"/>
      <c r="AH26" s="1178"/>
      <c r="AI26" s="1060"/>
      <c r="AJ26" s="304"/>
      <c r="AK26" s="977"/>
      <c r="AL26" s="955"/>
      <c r="AM26" s="986"/>
      <c r="AN26" s="984"/>
      <c r="AO26" s="969"/>
      <c r="AP26" s="955"/>
      <c r="AQ26" s="973"/>
      <c r="AR26" s="976"/>
      <c r="AS26" s="992"/>
      <c r="AT26" s="983"/>
      <c r="AV26" s="1067"/>
      <c r="AW26" s="986"/>
      <c r="AX26" s="986"/>
      <c r="AY26" s="986"/>
      <c r="AZ26" s="1090"/>
      <c r="BN26" s="953"/>
      <c r="BO26" s="955"/>
      <c r="BP26" s="955"/>
      <c r="BQ26" s="957"/>
    </row>
    <row r="27" spans="2:69" s="305" customFormat="1" ht="36.75" customHeight="1">
      <c r="B27" s="1002"/>
      <c r="C27" s="1045"/>
      <c r="D27" s="937"/>
      <c r="E27" s="1046"/>
      <c r="F27" s="936"/>
      <c r="G27" s="937"/>
      <c r="H27" s="938"/>
      <c r="I27" s="1273"/>
      <c r="J27" s="1274"/>
      <c r="K27" s="1274"/>
      <c r="L27" s="1274"/>
      <c r="M27" s="1274"/>
      <c r="N27" s="1274"/>
      <c r="O27" s="1274"/>
      <c r="P27" s="1274"/>
      <c r="Q27" s="1274"/>
      <c r="R27" s="1274"/>
      <c r="S27" s="1274"/>
      <c r="T27" s="1275"/>
      <c r="U27" s="1273"/>
      <c r="V27" s="1274"/>
      <c r="W27" s="1274"/>
      <c r="X27" s="1274"/>
      <c r="Y27" s="1274"/>
      <c r="Z27" s="1274"/>
      <c r="AA27" s="1274"/>
      <c r="AB27" s="1274"/>
      <c r="AC27" s="1274"/>
      <c r="AD27" s="1274"/>
      <c r="AE27" s="1274"/>
      <c r="AF27" s="1279"/>
      <c r="AG27" s="1281"/>
      <c r="AH27" s="1178"/>
      <c r="AI27" s="1061"/>
      <c r="AJ27" s="304"/>
      <c r="AK27" s="977"/>
      <c r="AL27" s="955"/>
      <c r="AM27" s="990"/>
      <c r="AN27" s="984"/>
      <c r="AO27" s="970"/>
      <c r="AP27" s="955"/>
      <c r="AQ27" s="974"/>
      <c r="AR27" s="976"/>
      <c r="AS27" s="993"/>
      <c r="AT27" s="983"/>
      <c r="AV27" s="1067"/>
      <c r="AW27" s="990"/>
      <c r="AX27" s="990"/>
      <c r="AY27" s="990"/>
      <c r="AZ27" s="1091"/>
      <c r="BN27" s="953"/>
      <c r="BO27" s="955"/>
      <c r="BP27" s="955"/>
      <c r="BQ27" s="957"/>
    </row>
    <row r="28" spans="2:69" s="305" customFormat="1" ht="25.5" customHeight="1">
      <c r="B28" s="939">
        <v>5</v>
      </c>
      <c r="C28" s="1045"/>
      <c r="D28" s="937"/>
      <c r="E28" s="937"/>
      <c r="F28" s="1034" t="s">
        <v>121</v>
      </c>
      <c r="G28" s="1035"/>
      <c r="H28" s="1036"/>
      <c r="I28" s="1267" t="s">
        <v>600</v>
      </c>
      <c r="J28" s="1268"/>
      <c r="K28" s="1268"/>
      <c r="L28" s="1268"/>
      <c r="M28" s="1268"/>
      <c r="N28" s="1268"/>
      <c r="O28" s="1268"/>
      <c r="P28" s="1268"/>
      <c r="Q28" s="1268"/>
      <c r="R28" s="1268"/>
      <c r="S28" s="1268"/>
      <c r="T28" s="1280"/>
      <c r="U28" s="1123" t="s">
        <v>601</v>
      </c>
      <c r="V28" s="1124"/>
      <c r="W28" s="1124"/>
      <c r="X28" s="1124"/>
      <c r="Y28" s="1124"/>
      <c r="Z28" s="1124"/>
      <c r="AA28" s="1124"/>
      <c r="AB28" s="1124"/>
      <c r="AC28" s="1124"/>
      <c r="AD28" s="1124"/>
      <c r="AE28" s="1124"/>
      <c r="AF28" s="1125"/>
      <c r="AG28" s="1264"/>
      <c r="AH28" s="1178"/>
      <c r="AI28" s="1059"/>
      <c r="AJ28" s="304"/>
      <c r="AK28" s="965">
        <v>3</v>
      </c>
      <c r="AL28" s="956">
        <v>4</v>
      </c>
      <c r="AM28" s="956">
        <f>IF($AG28="該当無",0,1)</f>
        <v>1</v>
      </c>
      <c r="AN28" s="1172">
        <v>1</v>
      </c>
      <c r="AO28" s="1071"/>
      <c r="AP28" s="956">
        <f>$AK28*$AM28*$AN28</f>
        <v>3</v>
      </c>
      <c r="AQ28" s="1077">
        <f>$AP28*15/$AM$11</f>
        <v>3</v>
      </c>
      <c r="AR28" s="1074"/>
      <c r="AS28" s="1024">
        <f>IF($AP28=0,0,IF($AG28=-1,$AG28*$AO28,$AG28/$AL28*$AQ28))</f>
        <v>0</v>
      </c>
      <c r="AT28" s="1021"/>
      <c r="AV28" s="954">
        <v>4</v>
      </c>
      <c r="AW28" s="956">
        <v>3</v>
      </c>
      <c r="AX28" s="956">
        <v>2</v>
      </c>
      <c r="AY28" s="956">
        <v>1</v>
      </c>
      <c r="AZ28" s="1092">
        <v>0</v>
      </c>
      <c r="BN28" s="953" t="str">
        <f>IF($AG28=0,"今年度","")</f>
        <v>今年度</v>
      </c>
      <c r="BO28" s="955" t="str">
        <f>IF($AG28=0,"来年度","")</f>
        <v>来年度</v>
      </c>
      <c r="BP28" s="955" t="str">
        <f>IF($AG28=0,"再来年度","")</f>
        <v>再来年度</v>
      </c>
      <c r="BQ28" s="957" t="str">
        <f>IF($AG28=0,"未定","")</f>
        <v>未定</v>
      </c>
    </row>
    <row r="29" spans="2:69" s="305" customFormat="1" ht="20.100000000000001" customHeight="1">
      <c r="B29" s="1017"/>
      <c r="C29" s="1045"/>
      <c r="D29" s="937"/>
      <c r="E29" s="937"/>
      <c r="F29" s="1037"/>
      <c r="G29" s="1038"/>
      <c r="H29" s="1039"/>
      <c r="I29" s="1107"/>
      <c r="J29" s="1108"/>
      <c r="K29" s="1108"/>
      <c r="L29" s="1108"/>
      <c r="M29" s="1108"/>
      <c r="N29" s="1108"/>
      <c r="O29" s="1108"/>
      <c r="P29" s="1108"/>
      <c r="Q29" s="1108"/>
      <c r="R29" s="1108"/>
      <c r="S29" s="1108"/>
      <c r="T29" s="1109"/>
      <c r="U29" s="1113"/>
      <c r="V29" s="1114"/>
      <c r="W29" s="1114"/>
      <c r="X29" s="1114"/>
      <c r="Y29" s="1114"/>
      <c r="Z29" s="1114"/>
      <c r="AA29" s="1114"/>
      <c r="AB29" s="1114"/>
      <c r="AC29" s="1114"/>
      <c r="AD29" s="1114"/>
      <c r="AE29" s="1114"/>
      <c r="AF29" s="1115"/>
      <c r="AG29" s="1249"/>
      <c r="AH29" s="1178"/>
      <c r="AI29" s="1060"/>
      <c r="AJ29" s="304"/>
      <c r="AK29" s="966"/>
      <c r="AL29" s="978"/>
      <c r="AM29" s="978"/>
      <c r="AN29" s="1263"/>
      <c r="AO29" s="1072"/>
      <c r="AP29" s="978"/>
      <c r="AQ29" s="1078"/>
      <c r="AR29" s="1075"/>
      <c r="AS29" s="1025"/>
      <c r="AT29" s="1022"/>
      <c r="AV29" s="1084"/>
      <c r="AW29" s="978"/>
      <c r="AX29" s="978"/>
      <c r="AY29" s="978"/>
      <c r="AZ29" s="1093"/>
      <c r="BN29" s="953"/>
      <c r="BO29" s="955"/>
      <c r="BP29" s="955"/>
      <c r="BQ29" s="957"/>
    </row>
    <row r="30" spans="2:69" s="305" customFormat="1" ht="27" customHeight="1">
      <c r="B30" s="908"/>
      <c r="C30" s="1045"/>
      <c r="D30" s="937"/>
      <c r="E30" s="937"/>
      <c r="F30" s="1040"/>
      <c r="G30" s="1041"/>
      <c r="H30" s="1042"/>
      <c r="I30" s="1110"/>
      <c r="J30" s="1111"/>
      <c r="K30" s="1111"/>
      <c r="L30" s="1111"/>
      <c r="M30" s="1111"/>
      <c r="N30" s="1111"/>
      <c r="O30" s="1111"/>
      <c r="P30" s="1111"/>
      <c r="Q30" s="1111"/>
      <c r="R30" s="1111"/>
      <c r="S30" s="1111"/>
      <c r="T30" s="1112"/>
      <c r="U30" s="1116"/>
      <c r="V30" s="1117"/>
      <c r="W30" s="1117"/>
      <c r="X30" s="1117"/>
      <c r="Y30" s="1117"/>
      <c r="Z30" s="1117"/>
      <c r="AA30" s="1117"/>
      <c r="AB30" s="1117"/>
      <c r="AC30" s="1117"/>
      <c r="AD30" s="1117"/>
      <c r="AE30" s="1117"/>
      <c r="AF30" s="1118"/>
      <c r="AG30" s="1250"/>
      <c r="AH30" s="1178"/>
      <c r="AI30" s="1061"/>
      <c r="AJ30" s="304"/>
      <c r="AK30" s="967"/>
      <c r="AL30" s="979"/>
      <c r="AM30" s="979"/>
      <c r="AN30" s="1171"/>
      <c r="AO30" s="1073"/>
      <c r="AP30" s="979"/>
      <c r="AQ30" s="1079"/>
      <c r="AR30" s="1076"/>
      <c r="AS30" s="1026"/>
      <c r="AT30" s="1023"/>
      <c r="AV30" s="1085"/>
      <c r="AW30" s="979"/>
      <c r="AX30" s="979"/>
      <c r="AY30" s="979"/>
      <c r="AZ30" s="1094"/>
      <c r="BN30" s="953"/>
      <c r="BO30" s="955"/>
      <c r="BP30" s="955"/>
      <c r="BQ30" s="957"/>
    </row>
    <row r="31" spans="2:69" s="305" customFormat="1" ht="20.100000000000001" customHeight="1">
      <c r="B31" s="1033">
        <v>6</v>
      </c>
      <c r="C31" s="1045"/>
      <c r="D31" s="937"/>
      <c r="E31" s="1046"/>
      <c r="F31" s="1027" t="s">
        <v>118</v>
      </c>
      <c r="G31" s="1028"/>
      <c r="H31" s="1029"/>
      <c r="I31" s="894" t="s">
        <v>599</v>
      </c>
      <c r="J31" s="895"/>
      <c r="K31" s="895"/>
      <c r="L31" s="895"/>
      <c r="M31" s="895"/>
      <c r="N31" s="895"/>
      <c r="O31" s="895"/>
      <c r="P31" s="895"/>
      <c r="Q31" s="895"/>
      <c r="R31" s="895"/>
      <c r="S31" s="895"/>
      <c r="T31" s="895"/>
      <c r="U31" s="1245" t="s">
        <v>530</v>
      </c>
      <c r="V31" s="1246"/>
      <c r="W31" s="1246"/>
      <c r="X31" s="1246"/>
      <c r="Y31" s="1246"/>
      <c r="Z31" s="1246"/>
      <c r="AA31" s="1246"/>
      <c r="AB31" s="1246"/>
      <c r="AC31" s="1246"/>
      <c r="AD31" s="1246"/>
      <c r="AE31" s="1246"/>
      <c r="AF31" s="1248"/>
      <c r="AG31" s="1265"/>
      <c r="AH31" s="1178"/>
      <c r="AI31" s="1219"/>
      <c r="AJ31" s="304"/>
      <c r="AK31" s="1218">
        <v>3</v>
      </c>
      <c r="AL31" s="1086">
        <v>3</v>
      </c>
      <c r="AM31" s="1086">
        <f>IF($AG31="該当無",0,1)</f>
        <v>1</v>
      </c>
      <c r="AN31" s="1271">
        <v>1</v>
      </c>
      <c r="AO31" s="1173"/>
      <c r="AP31" s="1086">
        <f>$AK31*$AM31*$AN31</f>
        <v>3</v>
      </c>
      <c r="AQ31" s="1272">
        <f>$AP31*15/$AM$11</f>
        <v>3</v>
      </c>
      <c r="AR31" s="1223"/>
      <c r="AS31" s="1095">
        <f>IF($AP31=0,0,IF($AG31=-1,$AG31*$AO31,$AG31/$AL31*$AQ31))</f>
        <v>0</v>
      </c>
      <c r="AT31" s="1220"/>
      <c r="AV31" s="1221">
        <v>3</v>
      </c>
      <c r="AW31" s="1086">
        <v>2</v>
      </c>
      <c r="AX31" s="1086">
        <v>1</v>
      </c>
      <c r="AY31" s="1086">
        <v>0</v>
      </c>
      <c r="AZ31" s="1087"/>
      <c r="BB31" s="357"/>
      <c r="BC31" s="404" t="s">
        <v>122</v>
      </c>
      <c r="BD31" s="404" t="s">
        <v>120</v>
      </c>
      <c r="BE31" s="404" t="s">
        <v>80</v>
      </c>
      <c r="BF31" s="404" t="s">
        <v>81</v>
      </c>
      <c r="BG31" s="404" t="s">
        <v>123</v>
      </c>
      <c r="BH31" s="404" t="s">
        <v>82</v>
      </c>
      <c r="BI31" s="404" t="s">
        <v>124</v>
      </c>
      <c r="BJ31" s="404" t="s">
        <v>125</v>
      </c>
      <c r="BK31" s="404" t="s">
        <v>126</v>
      </c>
      <c r="BL31" s="404" t="s">
        <v>83</v>
      </c>
      <c r="BN31" s="953" t="str">
        <f>IF($AG31=0,"今年度","")</f>
        <v>今年度</v>
      </c>
      <c r="BO31" s="955" t="str">
        <f>IF($AG31=0,"来年度","")</f>
        <v>来年度</v>
      </c>
      <c r="BP31" s="955" t="str">
        <f>IF($AG31=0,"再来年度","")</f>
        <v>再来年度</v>
      </c>
      <c r="BQ31" s="957" t="str">
        <f>IF($AG31=0,"未定","")</f>
        <v>未定</v>
      </c>
    </row>
    <row r="32" spans="2:69" s="305" customFormat="1" ht="20.100000000000001" customHeight="1">
      <c r="B32" s="1017"/>
      <c r="C32" s="1045"/>
      <c r="D32" s="937"/>
      <c r="E32" s="1046"/>
      <c r="F32" s="1030"/>
      <c r="G32" s="1031"/>
      <c r="H32" s="1032"/>
      <c r="I32" s="894"/>
      <c r="J32" s="895"/>
      <c r="K32" s="895"/>
      <c r="L32" s="895"/>
      <c r="M32" s="895"/>
      <c r="N32" s="895"/>
      <c r="O32" s="895"/>
      <c r="P32" s="895"/>
      <c r="Q32" s="895"/>
      <c r="R32" s="895"/>
      <c r="S32" s="895"/>
      <c r="T32" s="895"/>
      <c r="U32" s="1245"/>
      <c r="V32" s="1246"/>
      <c r="W32" s="1246"/>
      <c r="X32" s="1246"/>
      <c r="Y32" s="1246"/>
      <c r="Z32" s="1246"/>
      <c r="AA32" s="1246"/>
      <c r="AB32" s="1246"/>
      <c r="AC32" s="1246"/>
      <c r="AD32" s="1246"/>
      <c r="AE32" s="1246"/>
      <c r="AF32" s="1248"/>
      <c r="AG32" s="1270"/>
      <c r="AH32" s="1178"/>
      <c r="AI32" s="1202"/>
      <c r="AJ32" s="304"/>
      <c r="AK32" s="966"/>
      <c r="AL32" s="978"/>
      <c r="AM32" s="978"/>
      <c r="AN32" s="1263"/>
      <c r="AO32" s="1072"/>
      <c r="AP32" s="978"/>
      <c r="AQ32" s="1078"/>
      <c r="AR32" s="1075"/>
      <c r="AS32" s="1025"/>
      <c r="AT32" s="1022"/>
      <c r="AV32" s="1084"/>
      <c r="AW32" s="978"/>
      <c r="AX32" s="978"/>
      <c r="AY32" s="978"/>
      <c r="AZ32" s="1088"/>
      <c r="BB32" s="342" t="s">
        <v>127</v>
      </c>
      <c r="BC32" s="404">
        <v>6</v>
      </c>
      <c r="BD32" s="342">
        <f>COUNTIF($AG$16:$AG$33,"該当無")</f>
        <v>0</v>
      </c>
      <c r="BE32" s="342">
        <f>BC32-BD32</f>
        <v>6</v>
      </c>
      <c r="BF32" s="342">
        <f>COUNTIF($AG$16:$AG$33,"&gt;0")</f>
        <v>0</v>
      </c>
      <c r="BG32" s="404">
        <f>COUNTIF($AG$16:$AG$33,"0")</f>
        <v>0</v>
      </c>
      <c r="BH32" s="342">
        <f>BG32-BL32</f>
        <v>0</v>
      </c>
      <c r="BI32" s="342">
        <f>COUNTIF($AH$16:$AH$33,BI31)</f>
        <v>0</v>
      </c>
      <c r="BJ32" s="342">
        <f>COUNTIF($AH$16:$AH$33,BJ31)</f>
        <v>0</v>
      </c>
      <c r="BK32" s="342">
        <f>COUNTIF($AH$16:$AH$33,BK31)</f>
        <v>0</v>
      </c>
      <c r="BL32" s="342">
        <f>COUNTIF($AH$16:$AH$33,BL31)</f>
        <v>0</v>
      </c>
      <c r="BN32" s="953"/>
      <c r="BO32" s="955"/>
      <c r="BP32" s="955"/>
      <c r="BQ32" s="957"/>
    </row>
    <row r="33" spans="2:69" s="305" customFormat="1" ht="23.4" customHeight="1">
      <c r="B33" s="1017"/>
      <c r="C33" s="1047"/>
      <c r="D33" s="1028"/>
      <c r="E33" s="1048"/>
      <c r="F33" s="1030"/>
      <c r="G33" s="1031"/>
      <c r="H33" s="1032"/>
      <c r="I33" s="1157"/>
      <c r="J33" s="1158"/>
      <c r="K33" s="1158"/>
      <c r="L33" s="1158"/>
      <c r="M33" s="1158"/>
      <c r="N33" s="1158"/>
      <c r="O33" s="1158"/>
      <c r="P33" s="1158"/>
      <c r="Q33" s="1158"/>
      <c r="R33" s="1158"/>
      <c r="S33" s="1158"/>
      <c r="T33" s="1158"/>
      <c r="U33" s="1267"/>
      <c r="V33" s="1268"/>
      <c r="W33" s="1268"/>
      <c r="X33" s="1268"/>
      <c r="Y33" s="1268"/>
      <c r="Z33" s="1268"/>
      <c r="AA33" s="1268"/>
      <c r="AB33" s="1268"/>
      <c r="AC33" s="1268"/>
      <c r="AD33" s="1268"/>
      <c r="AE33" s="1268"/>
      <c r="AF33" s="1269"/>
      <c r="AG33" s="1270"/>
      <c r="AH33" s="1211"/>
      <c r="AI33" s="1202"/>
      <c r="AJ33" s="304"/>
      <c r="AK33" s="966"/>
      <c r="AL33" s="978"/>
      <c r="AM33" s="978"/>
      <c r="AN33" s="1263"/>
      <c r="AO33" s="1072"/>
      <c r="AP33" s="978"/>
      <c r="AQ33" s="1078"/>
      <c r="AR33" s="1075"/>
      <c r="AS33" s="1025"/>
      <c r="AT33" s="1022"/>
      <c r="AV33" s="1084"/>
      <c r="AW33" s="978"/>
      <c r="AX33" s="978"/>
      <c r="AY33" s="978"/>
      <c r="AZ33" s="1088"/>
      <c r="BB33" s="346"/>
      <c r="BN33" s="953"/>
      <c r="BO33" s="955"/>
      <c r="BP33" s="955"/>
      <c r="BQ33" s="957"/>
    </row>
    <row r="34" spans="2:69" s="305" customFormat="1" ht="18" customHeight="1">
      <c r="B34" s="317" t="s">
        <v>547</v>
      </c>
      <c r="C34" s="349"/>
      <c r="D34" s="349"/>
      <c r="E34" s="349"/>
      <c r="F34" s="318"/>
      <c r="G34" s="318"/>
      <c r="H34" s="318"/>
      <c r="I34" s="318"/>
      <c r="J34" s="318"/>
      <c r="K34" s="318"/>
      <c r="L34" s="318"/>
      <c r="M34" s="318"/>
      <c r="N34" s="318"/>
      <c r="O34" s="318"/>
      <c r="P34" s="318"/>
      <c r="Q34" s="318"/>
      <c r="R34" s="318"/>
      <c r="S34" s="318"/>
      <c r="T34" s="318"/>
      <c r="U34" s="355"/>
      <c r="V34" s="355"/>
      <c r="W34" s="355"/>
      <c r="X34" s="355"/>
      <c r="Y34" s="355"/>
      <c r="Z34" s="355"/>
      <c r="AA34" s="355"/>
      <c r="AB34" s="355"/>
      <c r="AC34" s="355"/>
      <c r="AD34" s="355"/>
      <c r="AE34" s="355"/>
      <c r="AF34" s="355"/>
      <c r="AG34" s="319"/>
      <c r="AH34" s="319"/>
      <c r="AI34" s="320"/>
      <c r="AJ34" s="303"/>
      <c r="AK34" s="343"/>
      <c r="AL34" s="344"/>
      <c r="AM34" s="344"/>
      <c r="AN34" s="344"/>
      <c r="AO34" s="350"/>
      <c r="AP34" s="344"/>
      <c r="AQ34" s="344"/>
      <c r="AR34" s="345">
        <f>SUM(AR35:AR49)</f>
        <v>11</v>
      </c>
      <c r="AS34" s="350"/>
      <c r="AT34" s="351">
        <f>SUM(AT35:AT49)</f>
        <v>0</v>
      </c>
      <c r="AV34" s="352"/>
      <c r="AW34" s="353"/>
      <c r="AX34" s="353"/>
      <c r="AY34" s="353"/>
      <c r="AZ34" s="354"/>
      <c r="BN34" s="386"/>
      <c r="BO34" s="387"/>
      <c r="BP34" s="387"/>
      <c r="BQ34" s="388"/>
    </row>
    <row r="35" spans="2:69" s="305" customFormat="1" ht="16.5" customHeight="1">
      <c r="B35" s="1297">
        <v>7</v>
      </c>
      <c r="C35" s="1299" t="s">
        <v>548</v>
      </c>
      <c r="D35" s="1144"/>
      <c r="E35" s="1300"/>
      <c r="F35" s="1295" t="s">
        <v>128</v>
      </c>
      <c r="G35" s="1295"/>
      <c r="H35" s="1296"/>
      <c r="I35" s="1245" t="s">
        <v>14</v>
      </c>
      <c r="J35" s="1246"/>
      <c r="K35" s="1246"/>
      <c r="L35" s="1246"/>
      <c r="M35" s="1246"/>
      <c r="N35" s="1246"/>
      <c r="O35" s="1246"/>
      <c r="P35" s="1246"/>
      <c r="Q35" s="1246"/>
      <c r="R35" s="1246"/>
      <c r="S35" s="1246"/>
      <c r="T35" s="1247"/>
      <c r="U35" s="1245" t="s">
        <v>15</v>
      </c>
      <c r="V35" s="1246"/>
      <c r="W35" s="1246"/>
      <c r="X35" s="1246"/>
      <c r="Y35" s="1246"/>
      <c r="Z35" s="1246"/>
      <c r="AA35" s="1246"/>
      <c r="AB35" s="1246"/>
      <c r="AC35" s="1246"/>
      <c r="AD35" s="1246"/>
      <c r="AE35" s="1246"/>
      <c r="AF35" s="1248"/>
      <c r="AG35" s="1216"/>
      <c r="AH35" s="1195"/>
      <c r="AI35" s="1059"/>
      <c r="AJ35" s="304"/>
      <c r="AK35" s="967">
        <v>2</v>
      </c>
      <c r="AL35" s="979">
        <v>1</v>
      </c>
      <c r="AM35" s="1082">
        <f>IF($AG35="該当無",0,1)</f>
        <v>1</v>
      </c>
      <c r="AN35" s="984">
        <v>1</v>
      </c>
      <c r="AO35" s="968">
        <v>1</v>
      </c>
      <c r="AP35" s="955">
        <f>$AK35*$AM35*$AN35</f>
        <v>2</v>
      </c>
      <c r="AQ35" s="972">
        <f>$AP35*11/$AP$11</f>
        <v>2</v>
      </c>
      <c r="AR35" s="975">
        <f>SUM(AQ35:AQ49)</f>
        <v>11</v>
      </c>
      <c r="AS35" s="991">
        <f>IF($AP35=0,0,IF($AG35=-1,$AG35*$AO35,$AG35/$AL35*$AQ35))</f>
        <v>0</v>
      </c>
      <c r="AT35" s="1222">
        <f>SUM(AS35:AS49)</f>
        <v>0</v>
      </c>
      <c r="AV35" s="1067">
        <v>1</v>
      </c>
      <c r="AW35" s="986">
        <v>0</v>
      </c>
      <c r="AX35" s="986">
        <v>-1</v>
      </c>
      <c r="AY35" s="986"/>
      <c r="AZ35" s="1070"/>
      <c r="BN35" s="953" t="str">
        <f>IF($AG35=(-1),"今年度","")</f>
        <v/>
      </c>
      <c r="BO35" s="955" t="str">
        <f>IF($AG35=(-1),"来年度","")</f>
        <v/>
      </c>
      <c r="BP35" s="955" t="str">
        <f>IF($AG35=(-1),"再来年度","")</f>
        <v/>
      </c>
      <c r="BQ35" s="957" t="str">
        <f>IF($AG35=(-1),"未定","")</f>
        <v/>
      </c>
    </row>
    <row r="36" spans="2:69" s="305" customFormat="1" ht="16.5" customHeight="1">
      <c r="B36" s="1165"/>
      <c r="C36" s="1301"/>
      <c r="D36" s="1147"/>
      <c r="E36" s="1302"/>
      <c r="F36" s="1147"/>
      <c r="G36" s="1147"/>
      <c r="H36" s="1148"/>
      <c r="I36" s="1245"/>
      <c r="J36" s="1246"/>
      <c r="K36" s="1246"/>
      <c r="L36" s="1246"/>
      <c r="M36" s="1246"/>
      <c r="N36" s="1246"/>
      <c r="O36" s="1246"/>
      <c r="P36" s="1246"/>
      <c r="Q36" s="1246"/>
      <c r="R36" s="1246"/>
      <c r="S36" s="1246"/>
      <c r="T36" s="1247"/>
      <c r="U36" s="1245"/>
      <c r="V36" s="1246"/>
      <c r="W36" s="1246"/>
      <c r="X36" s="1246"/>
      <c r="Y36" s="1246"/>
      <c r="Z36" s="1246"/>
      <c r="AA36" s="1246"/>
      <c r="AB36" s="1246"/>
      <c r="AC36" s="1246"/>
      <c r="AD36" s="1246"/>
      <c r="AE36" s="1246"/>
      <c r="AF36" s="1248"/>
      <c r="AG36" s="1217"/>
      <c r="AH36" s="1178"/>
      <c r="AI36" s="1060"/>
      <c r="AJ36" s="304"/>
      <c r="AK36" s="977"/>
      <c r="AL36" s="955"/>
      <c r="AM36" s="986"/>
      <c r="AN36" s="984"/>
      <c r="AO36" s="969"/>
      <c r="AP36" s="955"/>
      <c r="AQ36" s="973"/>
      <c r="AR36" s="976"/>
      <c r="AS36" s="992"/>
      <c r="AT36" s="983"/>
      <c r="AV36" s="1067"/>
      <c r="AW36" s="986"/>
      <c r="AX36" s="986"/>
      <c r="AY36" s="986"/>
      <c r="AZ36" s="1070"/>
      <c r="BN36" s="953"/>
      <c r="BO36" s="955"/>
      <c r="BP36" s="955"/>
      <c r="BQ36" s="957"/>
    </row>
    <row r="37" spans="2:69" s="305" customFormat="1" ht="16.5" customHeight="1">
      <c r="B37" s="1298"/>
      <c r="C37" s="1301"/>
      <c r="D37" s="1147"/>
      <c r="E37" s="1302"/>
      <c r="F37" s="1305"/>
      <c r="G37" s="1305"/>
      <c r="H37" s="1306"/>
      <c r="I37" s="1245"/>
      <c r="J37" s="1246"/>
      <c r="K37" s="1246"/>
      <c r="L37" s="1246"/>
      <c r="M37" s="1246"/>
      <c r="N37" s="1246"/>
      <c r="O37" s="1246"/>
      <c r="P37" s="1246"/>
      <c r="Q37" s="1246"/>
      <c r="R37" s="1246"/>
      <c r="S37" s="1246"/>
      <c r="T37" s="1247"/>
      <c r="U37" s="1245"/>
      <c r="V37" s="1246"/>
      <c r="W37" s="1246"/>
      <c r="X37" s="1246"/>
      <c r="Y37" s="1246"/>
      <c r="Z37" s="1246"/>
      <c r="AA37" s="1246"/>
      <c r="AB37" s="1246"/>
      <c r="AC37" s="1246"/>
      <c r="AD37" s="1246"/>
      <c r="AE37" s="1246"/>
      <c r="AF37" s="1248"/>
      <c r="AG37" s="1217"/>
      <c r="AH37" s="1178"/>
      <c r="AI37" s="1061"/>
      <c r="AJ37" s="304"/>
      <c r="AK37" s="977"/>
      <c r="AL37" s="955"/>
      <c r="AM37" s="990"/>
      <c r="AN37" s="984"/>
      <c r="AO37" s="970"/>
      <c r="AP37" s="955"/>
      <c r="AQ37" s="974"/>
      <c r="AR37" s="976"/>
      <c r="AS37" s="993"/>
      <c r="AT37" s="983"/>
      <c r="AV37" s="1067"/>
      <c r="AW37" s="986"/>
      <c r="AX37" s="986"/>
      <c r="AY37" s="986"/>
      <c r="AZ37" s="1070"/>
      <c r="BN37" s="953"/>
      <c r="BO37" s="955"/>
      <c r="BP37" s="955"/>
      <c r="BQ37" s="957"/>
    </row>
    <row r="38" spans="2:69" s="305" customFormat="1" ht="21.9" customHeight="1">
      <c r="B38" s="1293">
        <v>8</v>
      </c>
      <c r="C38" s="1301"/>
      <c r="D38" s="1147"/>
      <c r="E38" s="1302"/>
      <c r="F38" s="1295" t="s">
        <v>129</v>
      </c>
      <c r="G38" s="1295"/>
      <c r="H38" s="1296"/>
      <c r="I38" s="897" t="s">
        <v>130</v>
      </c>
      <c r="J38" s="898"/>
      <c r="K38" s="898"/>
      <c r="L38" s="898"/>
      <c r="M38" s="898"/>
      <c r="N38" s="898"/>
      <c r="O38" s="898"/>
      <c r="P38" s="898"/>
      <c r="Q38" s="898"/>
      <c r="R38" s="898"/>
      <c r="S38" s="898"/>
      <c r="T38" s="1133"/>
      <c r="U38" s="891" t="s">
        <v>595</v>
      </c>
      <c r="V38" s="892"/>
      <c r="W38" s="892"/>
      <c r="X38" s="892"/>
      <c r="Y38" s="892"/>
      <c r="Z38" s="892"/>
      <c r="AA38" s="892"/>
      <c r="AB38" s="892"/>
      <c r="AC38" s="892"/>
      <c r="AD38" s="892"/>
      <c r="AE38" s="892"/>
      <c r="AF38" s="893"/>
      <c r="AG38" s="1216"/>
      <c r="AH38" s="1178"/>
      <c r="AI38" s="1059"/>
      <c r="AJ38" s="304"/>
      <c r="AK38" s="965">
        <v>3</v>
      </c>
      <c r="AL38" s="956">
        <v>4</v>
      </c>
      <c r="AM38" s="956">
        <f>IF($AG38="該当無",0,1)</f>
        <v>1</v>
      </c>
      <c r="AN38" s="1172">
        <v>1</v>
      </c>
      <c r="AO38" s="1071"/>
      <c r="AP38" s="956">
        <f>$AK38*$AM38*$AN38</f>
        <v>3</v>
      </c>
      <c r="AQ38" s="1077">
        <f>$AP38*11/$AP$11</f>
        <v>3</v>
      </c>
      <c r="AR38" s="1074"/>
      <c r="AS38" s="1024">
        <f>IF($AP38=0,0,IF($AG38=-1,$AG38*$AO38,$AG38/$AL38*$AQ38))</f>
        <v>0</v>
      </c>
      <c r="AT38" s="1021"/>
      <c r="AV38" s="954">
        <v>4</v>
      </c>
      <c r="AW38" s="956">
        <v>3</v>
      </c>
      <c r="AX38" s="956">
        <v>2</v>
      </c>
      <c r="AY38" s="956">
        <v>1</v>
      </c>
      <c r="AZ38" s="1092">
        <v>0</v>
      </c>
      <c r="BN38" s="953" t="str">
        <f>IF($AG38=0,"今年度","")</f>
        <v>今年度</v>
      </c>
      <c r="BO38" s="955" t="str">
        <f>IF($AG38=0,"来年度","")</f>
        <v>来年度</v>
      </c>
      <c r="BP38" s="955" t="str">
        <f>IF($AG38=0,"再来年度","")</f>
        <v>再来年度</v>
      </c>
      <c r="BQ38" s="957" t="str">
        <f>IF($AG38=0,"未定","")</f>
        <v>未定</v>
      </c>
    </row>
    <row r="39" spans="2:69" s="305" customFormat="1" ht="21.9" customHeight="1">
      <c r="B39" s="1294"/>
      <c r="C39" s="1301"/>
      <c r="D39" s="1147"/>
      <c r="E39" s="1302"/>
      <c r="F39" s="1147"/>
      <c r="G39" s="1147"/>
      <c r="H39" s="1148"/>
      <c r="I39" s="900"/>
      <c r="J39" s="901"/>
      <c r="K39" s="901"/>
      <c r="L39" s="901"/>
      <c r="M39" s="901"/>
      <c r="N39" s="901"/>
      <c r="O39" s="901"/>
      <c r="P39" s="901"/>
      <c r="Q39" s="901"/>
      <c r="R39" s="901"/>
      <c r="S39" s="901"/>
      <c r="T39" s="1134"/>
      <c r="U39" s="894"/>
      <c r="V39" s="895"/>
      <c r="W39" s="895"/>
      <c r="X39" s="895"/>
      <c r="Y39" s="895"/>
      <c r="Z39" s="895"/>
      <c r="AA39" s="895"/>
      <c r="AB39" s="895"/>
      <c r="AC39" s="895"/>
      <c r="AD39" s="895"/>
      <c r="AE39" s="895"/>
      <c r="AF39" s="896"/>
      <c r="AG39" s="1217"/>
      <c r="AH39" s="1178"/>
      <c r="AI39" s="1060"/>
      <c r="AJ39" s="304"/>
      <c r="AK39" s="966"/>
      <c r="AL39" s="978"/>
      <c r="AM39" s="978"/>
      <c r="AN39" s="1263"/>
      <c r="AO39" s="1072"/>
      <c r="AP39" s="978"/>
      <c r="AQ39" s="1078"/>
      <c r="AR39" s="1075"/>
      <c r="AS39" s="1025"/>
      <c r="AT39" s="1022"/>
      <c r="AV39" s="1084"/>
      <c r="AW39" s="978"/>
      <c r="AX39" s="978"/>
      <c r="AY39" s="978"/>
      <c r="AZ39" s="1093"/>
      <c r="BN39" s="953"/>
      <c r="BO39" s="955"/>
      <c r="BP39" s="955"/>
      <c r="BQ39" s="957"/>
    </row>
    <row r="40" spans="2:69" s="305" customFormat="1" ht="28.35" customHeight="1">
      <c r="B40" s="1162"/>
      <c r="C40" s="1301"/>
      <c r="D40" s="1147"/>
      <c r="E40" s="1302"/>
      <c r="F40" s="1147"/>
      <c r="G40" s="1147"/>
      <c r="H40" s="1148"/>
      <c r="I40" s="900"/>
      <c r="J40" s="901"/>
      <c r="K40" s="901"/>
      <c r="L40" s="901"/>
      <c r="M40" s="901"/>
      <c r="N40" s="901"/>
      <c r="O40" s="901"/>
      <c r="P40" s="901"/>
      <c r="Q40" s="901"/>
      <c r="R40" s="901"/>
      <c r="S40" s="901"/>
      <c r="T40" s="1134"/>
      <c r="U40" s="894"/>
      <c r="V40" s="895"/>
      <c r="W40" s="895"/>
      <c r="X40" s="895"/>
      <c r="Y40" s="895"/>
      <c r="Z40" s="895"/>
      <c r="AA40" s="895"/>
      <c r="AB40" s="895"/>
      <c r="AC40" s="895"/>
      <c r="AD40" s="895"/>
      <c r="AE40" s="895"/>
      <c r="AF40" s="896"/>
      <c r="AG40" s="1217"/>
      <c r="AH40" s="1178"/>
      <c r="AI40" s="1060"/>
      <c r="AJ40" s="304"/>
      <c r="AK40" s="967"/>
      <c r="AL40" s="979"/>
      <c r="AM40" s="979"/>
      <c r="AN40" s="1171"/>
      <c r="AO40" s="1073"/>
      <c r="AP40" s="979"/>
      <c r="AQ40" s="1079"/>
      <c r="AR40" s="1076"/>
      <c r="AS40" s="1026"/>
      <c r="AT40" s="1023"/>
      <c r="AV40" s="1085"/>
      <c r="AW40" s="979"/>
      <c r="AX40" s="979"/>
      <c r="AY40" s="979"/>
      <c r="AZ40" s="1094"/>
      <c r="BN40" s="953"/>
      <c r="BO40" s="955"/>
      <c r="BP40" s="955"/>
      <c r="BQ40" s="957"/>
    </row>
    <row r="41" spans="2:69" s="305" customFormat="1" ht="20.100000000000001" customHeight="1">
      <c r="B41" s="1293">
        <v>9</v>
      </c>
      <c r="C41" s="1301"/>
      <c r="D41" s="1147"/>
      <c r="E41" s="1302"/>
      <c r="F41" s="1295" t="s">
        <v>131</v>
      </c>
      <c r="G41" s="1295"/>
      <c r="H41" s="1296"/>
      <c r="I41" s="891" t="s">
        <v>16</v>
      </c>
      <c r="J41" s="892"/>
      <c r="K41" s="892"/>
      <c r="L41" s="892"/>
      <c r="M41" s="892"/>
      <c r="N41" s="892"/>
      <c r="O41" s="892"/>
      <c r="P41" s="892"/>
      <c r="Q41" s="892"/>
      <c r="R41" s="892"/>
      <c r="S41" s="892"/>
      <c r="T41" s="1212"/>
      <c r="U41" s="891" t="s">
        <v>132</v>
      </c>
      <c r="V41" s="892"/>
      <c r="W41" s="892"/>
      <c r="X41" s="892"/>
      <c r="Y41" s="892"/>
      <c r="Z41" s="892"/>
      <c r="AA41" s="892"/>
      <c r="AB41" s="892"/>
      <c r="AC41" s="892"/>
      <c r="AD41" s="892"/>
      <c r="AE41" s="892"/>
      <c r="AF41" s="893"/>
      <c r="AG41" s="1216"/>
      <c r="AH41" s="1178"/>
      <c r="AI41" s="1059"/>
      <c r="AJ41" s="304"/>
      <c r="AK41" s="1218">
        <v>2</v>
      </c>
      <c r="AL41" s="1086">
        <v>3</v>
      </c>
      <c r="AM41" s="1086">
        <f>IF($AG41="該当無",0,1)</f>
        <v>1</v>
      </c>
      <c r="AN41" s="1271">
        <v>1</v>
      </c>
      <c r="AO41" s="1173"/>
      <c r="AP41" s="1086">
        <f>$AK41*$AM41*$AN41</f>
        <v>2</v>
      </c>
      <c r="AQ41" s="1272">
        <f>$AP41*11/$AP$11</f>
        <v>2</v>
      </c>
      <c r="AR41" s="1223"/>
      <c r="AS41" s="1095">
        <f>IF($AP41=0,0,IF($AG41=-1,$AG41*$AO41,$AG41/$AL41*$AQ41))</f>
        <v>0</v>
      </c>
      <c r="AT41" s="1220"/>
      <c r="AV41" s="1221">
        <v>3</v>
      </c>
      <c r="AW41" s="1086">
        <v>2</v>
      </c>
      <c r="AX41" s="1086">
        <v>1</v>
      </c>
      <c r="AY41" s="1086">
        <v>0</v>
      </c>
      <c r="AZ41" s="1097"/>
      <c r="BN41" s="953" t="str">
        <f>IF($AG41=0,"今年度","")</f>
        <v>今年度</v>
      </c>
      <c r="BO41" s="955" t="str">
        <f>IF($AG41=0,"来年度","")</f>
        <v>来年度</v>
      </c>
      <c r="BP41" s="955" t="str">
        <f>IF($AG41=0,"再来年度","")</f>
        <v>再来年度</v>
      </c>
      <c r="BQ41" s="957" t="str">
        <f>IF($AG41=0,"未定","")</f>
        <v>未定</v>
      </c>
    </row>
    <row r="42" spans="2:69" s="305" customFormat="1" ht="20.100000000000001" customHeight="1">
      <c r="B42" s="1294"/>
      <c r="C42" s="1301"/>
      <c r="D42" s="1147"/>
      <c r="E42" s="1302"/>
      <c r="F42" s="1147"/>
      <c r="G42" s="1147"/>
      <c r="H42" s="1148"/>
      <c r="I42" s="894"/>
      <c r="J42" s="895"/>
      <c r="K42" s="895"/>
      <c r="L42" s="895"/>
      <c r="M42" s="895"/>
      <c r="N42" s="895"/>
      <c r="O42" s="895"/>
      <c r="P42" s="895"/>
      <c r="Q42" s="895"/>
      <c r="R42" s="895"/>
      <c r="S42" s="895"/>
      <c r="T42" s="1213"/>
      <c r="U42" s="894"/>
      <c r="V42" s="895"/>
      <c r="W42" s="895"/>
      <c r="X42" s="895"/>
      <c r="Y42" s="895"/>
      <c r="Z42" s="895"/>
      <c r="AA42" s="895"/>
      <c r="AB42" s="895"/>
      <c r="AC42" s="895"/>
      <c r="AD42" s="895"/>
      <c r="AE42" s="895"/>
      <c r="AF42" s="896"/>
      <c r="AG42" s="1217"/>
      <c r="AH42" s="1178"/>
      <c r="AI42" s="1060"/>
      <c r="AJ42" s="304"/>
      <c r="AK42" s="966"/>
      <c r="AL42" s="978"/>
      <c r="AM42" s="978"/>
      <c r="AN42" s="1263"/>
      <c r="AO42" s="1072"/>
      <c r="AP42" s="978"/>
      <c r="AQ42" s="1078"/>
      <c r="AR42" s="1075"/>
      <c r="AS42" s="1025"/>
      <c r="AT42" s="1022"/>
      <c r="AV42" s="1084"/>
      <c r="AW42" s="978"/>
      <c r="AX42" s="978"/>
      <c r="AY42" s="978"/>
      <c r="AZ42" s="1093"/>
      <c r="BN42" s="953"/>
      <c r="BO42" s="955"/>
      <c r="BP42" s="955"/>
      <c r="BQ42" s="957"/>
    </row>
    <row r="43" spans="2:69" s="305" customFormat="1" ht="20.100000000000001" customHeight="1">
      <c r="B43" s="1307"/>
      <c r="C43" s="1301"/>
      <c r="D43" s="1147"/>
      <c r="E43" s="1302"/>
      <c r="F43" s="1305"/>
      <c r="G43" s="1305"/>
      <c r="H43" s="1306"/>
      <c r="I43" s="1157"/>
      <c r="J43" s="1158"/>
      <c r="K43" s="1158"/>
      <c r="L43" s="1158"/>
      <c r="M43" s="1158"/>
      <c r="N43" s="1158"/>
      <c r="O43" s="1158"/>
      <c r="P43" s="1158"/>
      <c r="Q43" s="1158"/>
      <c r="R43" s="1158"/>
      <c r="S43" s="1158"/>
      <c r="T43" s="1308"/>
      <c r="U43" s="1157"/>
      <c r="V43" s="1158"/>
      <c r="W43" s="1158"/>
      <c r="X43" s="1158"/>
      <c r="Y43" s="1158"/>
      <c r="Z43" s="1158"/>
      <c r="AA43" s="1158"/>
      <c r="AB43" s="1158"/>
      <c r="AC43" s="1158"/>
      <c r="AD43" s="1158"/>
      <c r="AE43" s="1158"/>
      <c r="AF43" s="1159"/>
      <c r="AG43" s="1281"/>
      <c r="AH43" s="1178"/>
      <c r="AI43" s="1061"/>
      <c r="AJ43" s="304"/>
      <c r="AK43" s="967"/>
      <c r="AL43" s="979"/>
      <c r="AM43" s="979"/>
      <c r="AN43" s="1171"/>
      <c r="AO43" s="1073"/>
      <c r="AP43" s="979"/>
      <c r="AQ43" s="1079"/>
      <c r="AR43" s="1076"/>
      <c r="AS43" s="1026"/>
      <c r="AT43" s="1023"/>
      <c r="AV43" s="1085"/>
      <c r="AW43" s="979"/>
      <c r="AX43" s="979"/>
      <c r="AY43" s="979"/>
      <c r="AZ43" s="1094"/>
      <c r="BN43" s="953"/>
      <c r="BO43" s="955"/>
      <c r="BP43" s="955"/>
      <c r="BQ43" s="957"/>
    </row>
    <row r="44" spans="2:69" s="305" customFormat="1" ht="9.9" customHeight="1">
      <c r="B44" s="1297">
        <v>10</v>
      </c>
      <c r="C44" s="1301"/>
      <c r="D44" s="1147"/>
      <c r="E44" s="1302"/>
      <c r="F44" s="926" t="s">
        <v>17</v>
      </c>
      <c r="G44" s="926"/>
      <c r="H44" s="1191"/>
      <c r="I44" s="897" t="s">
        <v>18</v>
      </c>
      <c r="J44" s="898"/>
      <c r="K44" s="898"/>
      <c r="L44" s="898"/>
      <c r="M44" s="898"/>
      <c r="N44" s="898"/>
      <c r="O44" s="898"/>
      <c r="P44" s="898"/>
      <c r="Q44" s="898"/>
      <c r="R44" s="898"/>
      <c r="S44" s="898"/>
      <c r="T44" s="1133"/>
      <c r="U44" s="900" t="s">
        <v>19</v>
      </c>
      <c r="V44" s="901"/>
      <c r="W44" s="901"/>
      <c r="X44" s="901"/>
      <c r="Y44" s="901"/>
      <c r="Z44" s="901"/>
      <c r="AA44" s="901"/>
      <c r="AB44" s="901"/>
      <c r="AC44" s="901"/>
      <c r="AD44" s="901"/>
      <c r="AE44" s="901"/>
      <c r="AF44" s="902"/>
      <c r="AG44" s="1216"/>
      <c r="AH44" s="1178"/>
      <c r="AI44" s="1059"/>
      <c r="AJ44" s="304"/>
      <c r="AK44" s="977">
        <v>2</v>
      </c>
      <c r="AL44" s="955">
        <v>1</v>
      </c>
      <c r="AM44" s="985">
        <f>IF($AG44="該当無",0,1)</f>
        <v>1</v>
      </c>
      <c r="AN44" s="984">
        <v>1</v>
      </c>
      <c r="AO44" s="968"/>
      <c r="AP44" s="955">
        <f>$AK44*$AM44*$AN44</f>
        <v>2</v>
      </c>
      <c r="AQ44" s="972">
        <f>$AP44*11/$AP$11</f>
        <v>2</v>
      </c>
      <c r="AR44" s="975"/>
      <c r="AS44" s="991">
        <f>IF($AP44=0,0,IF($AG44=-1,$AG44*$AO44,$AG44/$AL44*$AQ44))</f>
        <v>0</v>
      </c>
      <c r="AT44" s="1068"/>
      <c r="AV44" s="1066">
        <v>1</v>
      </c>
      <c r="AW44" s="985">
        <v>0</v>
      </c>
      <c r="AX44" s="985"/>
      <c r="AY44" s="985"/>
      <c r="AZ44" s="1081"/>
      <c r="BN44" s="953" t="str">
        <f>IF($AG44=0,"今年度","")</f>
        <v>今年度</v>
      </c>
      <c r="BO44" s="955" t="str">
        <f>IF($AG44=0,"来年度","")</f>
        <v>来年度</v>
      </c>
      <c r="BP44" s="955" t="str">
        <f>IF($AG44=0,"再来年度","")</f>
        <v>再来年度</v>
      </c>
      <c r="BQ44" s="957" t="str">
        <f>IF($AG44=0,"未定","")</f>
        <v>未定</v>
      </c>
    </row>
    <row r="45" spans="2:69" s="305" customFormat="1" ht="9.9" customHeight="1">
      <c r="B45" s="1165"/>
      <c r="C45" s="1301"/>
      <c r="D45" s="1147"/>
      <c r="E45" s="1302"/>
      <c r="F45" s="926"/>
      <c r="G45" s="926"/>
      <c r="H45" s="1191"/>
      <c r="I45" s="900"/>
      <c r="J45" s="901"/>
      <c r="K45" s="901"/>
      <c r="L45" s="901"/>
      <c r="M45" s="901"/>
      <c r="N45" s="901"/>
      <c r="O45" s="901"/>
      <c r="P45" s="901"/>
      <c r="Q45" s="901"/>
      <c r="R45" s="901"/>
      <c r="S45" s="901"/>
      <c r="T45" s="1134"/>
      <c r="U45" s="900"/>
      <c r="V45" s="901"/>
      <c r="W45" s="901"/>
      <c r="X45" s="901"/>
      <c r="Y45" s="901"/>
      <c r="Z45" s="901"/>
      <c r="AA45" s="901"/>
      <c r="AB45" s="901"/>
      <c r="AC45" s="901"/>
      <c r="AD45" s="901"/>
      <c r="AE45" s="901"/>
      <c r="AF45" s="902"/>
      <c r="AG45" s="1217"/>
      <c r="AH45" s="1178"/>
      <c r="AI45" s="1060"/>
      <c r="AJ45" s="304"/>
      <c r="AK45" s="977"/>
      <c r="AL45" s="955"/>
      <c r="AM45" s="986"/>
      <c r="AN45" s="984"/>
      <c r="AO45" s="969"/>
      <c r="AP45" s="955"/>
      <c r="AQ45" s="973"/>
      <c r="AR45" s="976"/>
      <c r="AS45" s="992"/>
      <c r="AT45" s="983"/>
      <c r="AV45" s="1067"/>
      <c r="AW45" s="986"/>
      <c r="AX45" s="986"/>
      <c r="AY45" s="986"/>
      <c r="AZ45" s="1070"/>
      <c r="BN45" s="953"/>
      <c r="BO45" s="955"/>
      <c r="BP45" s="955"/>
      <c r="BQ45" s="957"/>
    </row>
    <row r="46" spans="2:69" s="305" customFormat="1" ht="12" customHeight="1">
      <c r="B46" s="1298"/>
      <c r="C46" s="1301"/>
      <c r="D46" s="1147"/>
      <c r="E46" s="1302"/>
      <c r="F46" s="1193"/>
      <c r="G46" s="1193"/>
      <c r="H46" s="1194"/>
      <c r="I46" s="1120"/>
      <c r="J46" s="1121"/>
      <c r="K46" s="1121"/>
      <c r="L46" s="1121"/>
      <c r="M46" s="1121"/>
      <c r="N46" s="1121"/>
      <c r="O46" s="1121"/>
      <c r="P46" s="1121"/>
      <c r="Q46" s="1121"/>
      <c r="R46" s="1121"/>
      <c r="S46" s="1121"/>
      <c r="T46" s="1135"/>
      <c r="U46" s="900"/>
      <c r="V46" s="901"/>
      <c r="W46" s="901"/>
      <c r="X46" s="901"/>
      <c r="Y46" s="901"/>
      <c r="Z46" s="901"/>
      <c r="AA46" s="901"/>
      <c r="AB46" s="901"/>
      <c r="AC46" s="901"/>
      <c r="AD46" s="901"/>
      <c r="AE46" s="901"/>
      <c r="AF46" s="902"/>
      <c r="AG46" s="1217"/>
      <c r="AH46" s="1178"/>
      <c r="AI46" s="1061"/>
      <c r="AJ46" s="304"/>
      <c r="AK46" s="977"/>
      <c r="AL46" s="955"/>
      <c r="AM46" s="990"/>
      <c r="AN46" s="984"/>
      <c r="AO46" s="970"/>
      <c r="AP46" s="955"/>
      <c r="AQ46" s="974"/>
      <c r="AR46" s="976"/>
      <c r="AS46" s="993"/>
      <c r="AT46" s="983"/>
      <c r="AV46" s="1067"/>
      <c r="AW46" s="986"/>
      <c r="AX46" s="986"/>
      <c r="AY46" s="986"/>
      <c r="AZ46" s="1070"/>
      <c r="BN46" s="953"/>
      <c r="BO46" s="955"/>
      <c r="BP46" s="955"/>
      <c r="BQ46" s="957"/>
    </row>
    <row r="47" spans="2:69" s="305" customFormat="1" ht="15" customHeight="1">
      <c r="B47" s="1297">
        <v>11</v>
      </c>
      <c r="C47" s="1301"/>
      <c r="D47" s="1147"/>
      <c r="E47" s="1302"/>
      <c r="F47" s="933" t="s">
        <v>20</v>
      </c>
      <c r="G47" s="934"/>
      <c r="H47" s="935"/>
      <c r="I47" s="897" t="s">
        <v>21</v>
      </c>
      <c r="J47" s="898"/>
      <c r="K47" s="898"/>
      <c r="L47" s="898"/>
      <c r="M47" s="898"/>
      <c r="N47" s="898"/>
      <c r="O47" s="898"/>
      <c r="P47" s="898"/>
      <c r="Q47" s="898"/>
      <c r="R47" s="898"/>
      <c r="S47" s="898"/>
      <c r="T47" s="898"/>
      <c r="U47" s="891" t="s">
        <v>602</v>
      </c>
      <c r="V47" s="892"/>
      <c r="W47" s="892"/>
      <c r="X47" s="892"/>
      <c r="Y47" s="892"/>
      <c r="Z47" s="892"/>
      <c r="AA47" s="892"/>
      <c r="AB47" s="892"/>
      <c r="AC47" s="892"/>
      <c r="AD47" s="892"/>
      <c r="AE47" s="892"/>
      <c r="AF47" s="893"/>
      <c r="AG47" s="1264"/>
      <c r="AH47" s="1178"/>
      <c r="AI47" s="1059"/>
      <c r="AJ47" s="304"/>
      <c r="AK47" s="977">
        <v>2</v>
      </c>
      <c r="AL47" s="955">
        <v>2</v>
      </c>
      <c r="AM47" s="985">
        <f>IF($AG47="該当無",0,1)</f>
        <v>1</v>
      </c>
      <c r="AN47" s="984">
        <v>1</v>
      </c>
      <c r="AO47" s="968"/>
      <c r="AP47" s="955">
        <f>$AK47*$AM47*$AN47</f>
        <v>2</v>
      </c>
      <c r="AQ47" s="972">
        <f>$AP47*11/$AP$11</f>
        <v>2</v>
      </c>
      <c r="AR47" s="975"/>
      <c r="AS47" s="991">
        <f>IF($AP47=0,0,IF($AG47=-1,$AG47*$AO47,$AG47/$AL47*$AQ47))</f>
        <v>0</v>
      </c>
      <c r="AT47" s="1068"/>
      <c r="AV47" s="1066">
        <v>2</v>
      </c>
      <c r="AW47" s="985">
        <v>1</v>
      </c>
      <c r="AX47" s="985">
        <v>0</v>
      </c>
      <c r="AY47" s="985"/>
      <c r="AZ47" s="1081"/>
      <c r="BB47" s="357"/>
      <c r="BC47" s="404" t="s">
        <v>122</v>
      </c>
      <c r="BD47" s="404" t="s">
        <v>120</v>
      </c>
      <c r="BE47" s="404" t="s">
        <v>80</v>
      </c>
      <c r="BF47" s="404" t="s">
        <v>81</v>
      </c>
      <c r="BG47" s="404" t="s">
        <v>123</v>
      </c>
      <c r="BH47" s="404" t="s">
        <v>82</v>
      </c>
      <c r="BI47" s="404" t="s">
        <v>124</v>
      </c>
      <c r="BJ47" s="404" t="s">
        <v>125</v>
      </c>
      <c r="BK47" s="404" t="s">
        <v>126</v>
      </c>
      <c r="BL47" s="404" t="s">
        <v>83</v>
      </c>
      <c r="BN47" s="953" t="str">
        <f>IF($AG47=0,"今年度","")</f>
        <v>今年度</v>
      </c>
      <c r="BO47" s="955" t="str">
        <f>IF($AG47=0,"来年度","")</f>
        <v>来年度</v>
      </c>
      <c r="BP47" s="955" t="str">
        <f>IF($AG47=0,"再来年度","")</f>
        <v>再来年度</v>
      </c>
      <c r="BQ47" s="957" t="str">
        <f>IF($AG47=0,"未定","")</f>
        <v>未定</v>
      </c>
    </row>
    <row r="48" spans="2:69" s="305" customFormat="1" ht="15" customHeight="1">
      <c r="B48" s="1165"/>
      <c r="C48" s="1301"/>
      <c r="D48" s="1147"/>
      <c r="E48" s="1302"/>
      <c r="F48" s="936"/>
      <c r="G48" s="937"/>
      <c r="H48" s="938"/>
      <c r="I48" s="900"/>
      <c r="J48" s="901"/>
      <c r="K48" s="901"/>
      <c r="L48" s="901"/>
      <c r="M48" s="901"/>
      <c r="N48" s="901"/>
      <c r="O48" s="901"/>
      <c r="P48" s="901"/>
      <c r="Q48" s="901"/>
      <c r="R48" s="901"/>
      <c r="S48" s="901"/>
      <c r="T48" s="901"/>
      <c r="U48" s="894"/>
      <c r="V48" s="895"/>
      <c r="W48" s="895"/>
      <c r="X48" s="895"/>
      <c r="Y48" s="895"/>
      <c r="Z48" s="895"/>
      <c r="AA48" s="895"/>
      <c r="AB48" s="895"/>
      <c r="AC48" s="895"/>
      <c r="AD48" s="895"/>
      <c r="AE48" s="895"/>
      <c r="AF48" s="896"/>
      <c r="AG48" s="1249"/>
      <c r="AH48" s="1178"/>
      <c r="AI48" s="1060"/>
      <c r="AJ48" s="304"/>
      <c r="AK48" s="977"/>
      <c r="AL48" s="955"/>
      <c r="AM48" s="986"/>
      <c r="AN48" s="984"/>
      <c r="AO48" s="969"/>
      <c r="AP48" s="955"/>
      <c r="AQ48" s="973"/>
      <c r="AR48" s="976"/>
      <c r="AS48" s="992"/>
      <c r="AT48" s="983"/>
      <c r="AV48" s="1067"/>
      <c r="AW48" s="986"/>
      <c r="AX48" s="986"/>
      <c r="AY48" s="986"/>
      <c r="AZ48" s="1070"/>
      <c r="BB48" s="358" t="s">
        <v>549</v>
      </c>
      <c r="BC48" s="404">
        <v>5</v>
      </c>
      <c r="BD48" s="342">
        <f>COUNTIF($AG$35:$AG$49,"該当無")</f>
        <v>0</v>
      </c>
      <c r="BE48" s="342">
        <f>BC48-BD48</f>
        <v>5</v>
      </c>
      <c r="BF48" s="342">
        <f>COUNTIF($AG$38:$AG$49,"&gt;0")+COUNTIF($AG$35,"&gt;-1")</f>
        <v>0</v>
      </c>
      <c r="BG48" s="404">
        <f>COUNTIF($AG$38:$AG$49,"0")+COUNTIF($AG$35,"-1")</f>
        <v>0</v>
      </c>
      <c r="BH48" s="342">
        <f>BG48-BL48</f>
        <v>0</v>
      </c>
      <c r="BI48" s="342">
        <f>COUNTIF($AH$35:$AH$49,BI47)</f>
        <v>0</v>
      </c>
      <c r="BJ48" s="342">
        <f>COUNTIF($AH$35:$AH$49,BJ47)</f>
        <v>0</v>
      </c>
      <c r="BK48" s="342">
        <f>COUNTIF($AH$35:$AH$49,BK47)</f>
        <v>0</v>
      </c>
      <c r="BL48" s="342">
        <f>COUNTIF($AH$35:$AH$49,BL47)</f>
        <v>0</v>
      </c>
      <c r="BN48" s="953"/>
      <c r="BO48" s="955"/>
      <c r="BP48" s="955"/>
      <c r="BQ48" s="957"/>
    </row>
    <row r="49" spans="2:69" s="305" customFormat="1" ht="15" customHeight="1">
      <c r="B49" s="1168"/>
      <c r="C49" s="1303"/>
      <c r="D49" s="1150"/>
      <c r="E49" s="1304"/>
      <c r="F49" s="1027"/>
      <c r="G49" s="1028"/>
      <c r="H49" s="1029"/>
      <c r="I49" s="1291"/>
      <c r="J49" s="1292"/>
      <c r="K49" s="1292"/>
      <c r="L49" s="1292"/>
      <c r="M49" s="1292"/>
      <c r="N49" s="1292"/>
      <c r="O49" s="1292"/>
      <c r="P49" s="1292"/>
      <c r="Q49" s="1292"/>
      <c r="R49" s="1292"/>
      <c r="S49" s="1292"/>
      <c r="T49" s="1292"/>
      <c r="U49" s="1204"/>
      <c r="V49" s="1205"/>
      <c r="W49" s="1205"/>
      <c r="X49" s="1205"/>
      <c r="Y49" s="1205"/>
      <c r="Z49" s="1205"/>
      <c r="AA49" s="1205"/>
      <c r="AB49" s="1205"/>
      <c r="AC49" s="1205"/>
      <c r="AD49" s="1205"/>
      <c r="AE49" s="1205"/>
      <c r="AF49" s="1206"/>
      <c r="AG49" s="1265"/>
      <c r="AH49" s="1211"/>
      <c r="AI49" s="1219"/>
      <c r="AJ49" s="304"/>
      <c r="AK49" s="965"/>
      <c r="AL49" s="956"/>
      <c r="AM49" s="1086"/>
      <c r="AN49" s="984"/>
      <c r="AO49" s="970"/>
      <c r="AP49" s="955"/>
      <c r="AQ49" s="974"/>
      <c r="AR49" s="976"/>
      <c r="AS49" s="993"/>
      <c r="AT49" s="1096"/>
      <c r="AV49" s="1067"/>
      <c r="AW49" s="986"/>
      <c r="AX49" s="986"/>
      <c r="AY49" s="986"/>
      <c r="AZ49" s="1070"/>
      <c r="BC49" s="362"/>
      <c r="BD49" s="362"/>
      <c r="BN49" s="953"/>
      <c r="BO49" s="955"/>
      <c r="BP49" s="955"/>
      <c r="BQ49" s="957"/>
    </row>
    <row r="50" spans="2:69" s="305" customFormat="1" ht="54.6" customHeight="1">
      <c r="B50" s="321"/>
      <c r="C50" s="363"/>
      <c r="D50" s="363"/>
      <c r="E50" s="363"/>
      <c r="F50" s="322"/>
      <c r="G50" s="322"/>
      <c r="H50" s="322"/>
      <c r="I50" s="1288" t="s">
        <v>22</v>
      </c>
      <c r="J50" s="1288"/>
      <c r="K50" s="1288"/>
      <c r="L50" s="1288"/>
      <c r="M50" s="1288"/>
      <c r="N50" s="1288"/>
      <c r="O50" s="1288"/>
      <c r="P50" s="1288"/>
      <c r="Q50" s="1288"/>
      <c r="R50" s="1288"/>
      <c r="S50" s="1288"/>
      <c r="T50" s="1288"/>
      <c r="U50" s="1289"/>
      <c r="V50" s="1289"/>
      <c r="W50" s="1289"/>
      <c r="X50" s="1289"/>
      <c r="Y50" s="1289"/>
      <c r="Z50" s="1289"/>
      <c r="AA50" s="1289"/>
      <c r="AB50" s="1289"/>
      <c r="AC50" s="1289"/>
      <c r="AD50" s="1289"/>
      <c r="AE50" s="1289"/>
      <c r="AF50" s="1290"/>
      <c r="AG50" s="306"/>
      <c r="AH50" s="323"/>
      <c r="AI50" s="324"/>
      <c r="AJ50" s="303"/>
      <c r="AK50" s="343"/>
      <c r="AL50" s="344"/>
      <c r="AM50" s="344"/>
      <c r="AN50" s="344"/>
      <c r="AO50" s="350"/>
      <c r="AP50" s="344"/>
      <c r="AQ50" s="344"/>
      <c r="AR50" s="344"/>
      <c r="AS50" s="350"/>
      <c r="AT50" s="364"/>
      <c r="AV50" s="352"/>
      <c r="AW50" s="353"/>
      <c r="AX50" s="353"/>
      <c r="AY50" s="353"/>
      <c r="AZ50" s="354"/>
      <c r="BN50" s="386"/>
      <c r="BO50" s="387"/>
      <c r="BP50" s="387"/>
      <c r="BQ50" s="388"/>
    </row>
    <row r="51" spans="2:69" s="305" customFormat="1" ht="18" customHeight="1">
      <c r="B51" s="317" t="s">
        <v>447</v>
      </c>
      <c r="C51" s="318"/>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9"/>
      <c r="AH51" s="319"/>
      <c r="AI51" s="320"/>
      <c r="AJ51" s="303"/>
      <c r="AK51" s="343"/>
      <c r="AL51" s="344"/>
      <c r="AM51" s="344"/>
      <c r="AN51" s="344"/>
      <c r="AO51" s="350"/>
      <c r="AP51" s="344"/>
      <c r="AQ51" s="344"/>
      <c r="AR51" s="345">
        <f>SUM(AR52:AR69)</f>
        <v>0</v>
      </c>
      <c r="AS51" s="350"/>
      <c r="AT51" s="351">
        <f>SUM(AT52:AT69)</f>
        <v>0</v>
      </c>
      <c r="AV51" s="352"/>
      <c r="AW51" s="353"/>
      <c r="AX51" s="353"/>
      <c r="AY51" s="353"/>
      <c r="AZ51" s="354"/>
      <c r="BN51" s="386"/>
      <c r="BO51" s="387"/>
      <c r="BP51" s="387"/>
      <c r="BQ51" s="388"/>
    </row>
    <row r="52" spans="2:69" s="305" customFormat="1" ht="20.100000000000001" customHeight="1">
      <c r="B52" s="1142">
        <v>12</v>
      </c>
      <c r="C52" s="922" t="s">
        <v>616</v>
      </c>
      <c r="D52" s="923"/>
      <c r="E52" s="924"/>
      <c r="F52" s="1282" t="s">
        <v>23</v>
      </c>
      <c r="G52" s="1163"/>
      <c r="H52" s="1283"/>
      <c r="I52" s="1152" t="s">
        <v>24</v>
      </c>
      <c r="J52" s="1153"/>
      <c r="K52" s="1153"/>
      <c r="L52" s="1153"/>
      <c r="M52" s="1153"/>
      <c r="N52" s="1153"/>
      <c r="O52" s="1153"/>
      <c r="P52" s="1153"/>
      <c r="Q52" s="1153"/>
      <c r="R52" s="1153"/>
      <c r="S52" s="1153"/>
      <c r="T52" s="1266"/>
      <c r="U52" s="1154" t="s">
        <v>450</v>
      </c>
      <c r="V52" s="1155"/>
      <c r="W52" s="1155"/>
      <c r="X52" s="1155"/>
      <c r="Y52" s="1155"/>
      <c r="Z52" s="1155"/>
      <c r="AA52" s="1155"/>
      <c r="AB52" s="1155"/>
      <c r="AC52" s="1155"/>
      <c r="AD52" s="1155"/>
      <c r="AE52" s="1155"/>
      <c r="AF52" s="1156"/>
      <c r="AG52" s="1287"/>
      <c r="AH52" s="1195"/>
      <c r="AI52" s="1059"/>
      <c r="AJ52" s="304"/>
      <c r="AK52" s="967">
        <v>2</v>
      </c>
      <c r="AL52" s="979">
        <v>2</v>
      </c>
      <c r="AM52" s="990">
        <f>IF($AG52="該当無",0,IF(OR($AG$50=0,$AG$50=1),0,1))</f>
        <v>0</v>
      </c>
      <c r="AN52" s="1062">
        <v>1</v>
      </c>
      <c r="AO52" s="968"/>
      <c r="AP52" s="990">
        <f>$AK52*$AM52*$AN52</f>
        <v>0</v>
      </c>
      <c r="AQ52" s="972">
        <f>$AP52*44/$AS$11</f>
        <v>0</v>
      </c>
      <c r="AR52" s="1064">
        <f>SUM(AQ52:AQ69)</f>
        <v>0</v>
      </c>
      <c r="AS52" s="1174">
        <f>IF($AP52=0,0,IF($AG52=-1,$AG52*$AO52,$AG52/$AL52*$AQ52))</f>
        <v>0</v>
      </c>
      <c r="AT52" s="1222">
        <f>SUM(AS52:AS69)</f>
        <v>0</v>
      </c>
      <c r="AV52" s="995">
        <f>IF($AG$50=1,"該当無",2)</f>
        <v>2</v>
      </c>
      <c r="AW52" s="988">
        <f>IF($AG$50=1,"該当無",1)</f>
        <v>1</v>
      </c>
      <c r="AX52" s="988">
        <f>IF($AG$50=1,"該当無",0)</f>
        <v>0</v>
      </c>
      <c r="AY52" s="986"/>
      <c r="AZ52" s="1070"/>
      <c r="BN52" s="953" t="str">
        <f>IF($AG52=0,"今年度","")</f>
        <v>今年度</v>
      </c>
      <c r="BO52" s="955" t="str">
        <f>IF($AG52=0,"来年度","")</f>
        <v>来年度</v>
      </c>
      <c r="BP52" s="955" t="str">
        <f>IF($AG52=0,"再来年度","")</f>
        <v>再来年度</v>
      </c>
      <c r="BQ52" s="957" t="str">
        <f>IF($AG52=0,"未定","")</f>
        <v>未定</v>
      </c>
    </row>
    <row r="53" spans="2:69" s="305" customFormat="1" ht="20.100000000000001" customHeight="1">
      <c r="B53" s="1099"/>
      <c r="C53" s="925"/>
      <c r="D53" s="926"/>
      <c r="E53" s="927"/>
      <c r="F53" s="1182"/>
      <c r="G53" s="1166"/>
      <c r="H53" s="1183"/>
      <c r="I53" s="900"/>
      <c r="J53" s="901"/>
      <c r="K53" s="901"/>
      <c r="L53" s="901"/>
      <c r="M53" s="901"/>
      <c r="N53" s="901"/>
      <c r="O53" s="901"/>
      <c r="P53" s="901"/>
      <c r="Q53" s="901"/>
      <c r="R53" s="901"/>
      <c r="S53" s="901"/>
      <c r="T53" s="1134"/>
      <c r="U53" s="894"/>
      <c r="V53" s="895"/>
      <c r="W53" s="895"/>
      <c r="X53" s="895"/>
      <c r="Y53" s="895"/>
      <c r="Z53" s="895"/>
      <c r="AA53" s="895"/>
      <c r="AB53" s="895"/>
      <c r="AC53" s="895"/>
      <c r="AD53" s="895"/>
      <c r="AE53" s="895"/>
      <c r="AF53" s="896"/>
      <c r="AG53" s="1176"/>
      <c r="AH53" s="1178"/>
      <c r="AI53" s="1060"/>
      <c r="AJ53" s="304"/>
      <c r="AK53" s="977"/>
      <c r="AL53" s="955"/>
      <c r="AM53" s="955"/>
      <c r="AN53" s="984"/>
      <c r="AO53" s="969"/>
      <c r="AP53" s="955"/>
      <c r="AQ53" s="973"/>
      <c r="AR53" s="976"/>
      <c r="AS53" s="992"/>
      <c r="AT53" s="983"/>
      <c r="AV53" s="995"/>
      <c r="AW53" s="988"/>
      <c r="AX53" s="988"/>
      <c r="AY53" s="986"/>
      <c r="AZ53" s="1070"/>
      <c r="BN53" s="953"/>
      <c r="BO53" s="955"/>
      <c r="BP53" s="955"/>
      <c r="BQ53" s="957"/>
    </row>
    <row r="54" spans="2:69" s="305" customFormat="1" ht="12.6" customHeight="1">
      <c r="B54" s="1101"/>
      <c r="C54" s="925"/>
      <c r="D54" s="926"/>
      <c r="E54" s="927"/>
      <c r="F54" s="1284"/>
      <c r="G54" s="1285"/>
      <c r="H54" s="1286"/>
      <c r="I54" s="1120"/>
      <c r="J54" s="1121"/>
      <c r="K54" s="1121"/>
      <c r="L54" s="1121"/>
      <c r="M54" s="1121"/>
      <c r="N54" s="1121"/>
      <c r="O54" s="1121"/>
      <c r="P54" s="1121"/>
      <c r="Q54" s="1121"/>
      <c r="R54" s="1121"/>
      <c r="S54" s="1121"/>
      <c r="T54" s="1135"/>
      <c r="U54" s="1157"/>
      <c r="V54" s="1158"/>
      <c r="W54" s="1158"/>
      <c r="X54" s="1158"/>
      <c r="Y54" s="1158"/>
      <c r="Z54" s="1158"/>
      <c r="AA54" s="1158"/>
      <c r="AB54" s="1158"/>
      <c r="AC54" s="1158"/>
      <c r="AD54" s="1158"/>
      <c r="AE54" s="1158"/>
      <c r="AF54" s="1159"/>
      <c r="AG54" s="1177"/>
      <c r="AH54" s="1178"/>
      <c r="AI54" s="1061"/>
      <c r="AJ54" s="304"/>
      <c r="AK54" s="977"/>
      <c r="AL54" s="955"/>
      <c r="AM54" s="955"/>
      <c r="AN54" s="984"/>
      <c r="AO54" s="970"/>
      <c r="AP54" s="955"/>
      <c r="AQ54" s="974"/>
      <c r="AR54" s="976"/>
      <c r="AS54" s="993"/>
      <c r="AT54" s="983"/>
      <c r="AV54" s="995"/>
      <c r="AW54" s="989"/>
      <c r="AX54" s="989"/>
      <c r="AY54" s="986"/>
      <c r="AZ54" s="1070"/>
      <c r="BN54" s="953"/>
      <c r="BO54" s="955"/>
      <c r="BP54" s="955"/>
      <c r="BQ54" s="957"/>
    </row>
    <row r="55" spans="2:69" s="305" customFormat="1" ht="35.1" customHeight="1">
      <c r="B55" s="1098">
        <v>13</v>
      </c>
      <c r="C55" s="925"/>
      <c r="D55" s="926"/>
      <c r="E55" s="927"/>
      <c r="F55" s="1190" t="s">
        <v>25</v>
      </c>
      <c r="G55" s="926"/>
      <c r="H55" s="1191"/>
      <c r="I55" s="900" t="s">
        <v>619</v>
      </c>
      <c r="J55" s="901"/>
      <c r="K55" s="901"/>
      <c r="L55" s="901"/>
      <c r="M55" s="901"/>
      <c r="N55" s="901"/>
      <c r="O55" s="901"/>
      <c r="P55" s="901"/>
      <c r="Q55" s="901"/>
      <c r="R55" s="901"/>
      <c r="S55" s="901"/>
      <c r="T55" s="1134"/>
      <c r="U55" s="900" t="s">
        <v>603</v>
      </c>
      <c r="V55" s="901"/>
      <c r="W55" s="901"/>
      <c r="X55" s="901"/>
      <c r="Y55" s="901"/>
      <c r="Z55" s="901"/>
      <c r="AA55" s="901"/>
      <c r="AB55" s="901"/>
      <c r="AC55" s="901"/>
      <c r="AD55" s="901"/>
      <c r="AE55" s="901"/>
      <c r="AF55" s="902"/>
      <c r="AG55" s="1186"/>
      <c r="AH55" s="1178"/>
      <c r="AI55" s="1059"/>
      <c r="AJ55" s="304"/>
      <c r="AK55" s="977">
        <v>2</v>
      </c>
      <c r="AL55" s="955">
        <v>3</v>
      </c>
      <c r="AM55" s="985">
        <f>IF($AG55="該当無",0,IF(OR($AG$50=0,$AG$50=1),0,1))</f>
        <v>0</v>
      </c>
      <c r="AN55" s="984">
        <v>1</v>
      </c>
      <c r="AO55" s="968"/>
      <c r="AP55" s="955">
        <f>$AK55*$AM55*$AN55</f>
        <v>0</v>
      </c>
      <c r="AQ55" s="972">
        <f>$AP55*44/$AS$11</f>
        <v>0</v>
      </c>
      <c r="AR55" s="975"/>
      <c r="AS55" s="991">
        <f>IF($AP55=0,0,IF($AG55=-1,$AG55*$AO55,$AG55/$AL55*$AQ55))</f>
        <v>0</v>
      </c>
      <c r="AT55" s="1068"/>
      <c r="AV55" s="995">
        <f>IF($AG$50=1,"該当無",3)</f>
        <v>3</v>
      </c>
      <c r="AW55" s="988">
        <f>IF($AG$50=1,"該当無",2)</f>
        <v>2</v>
      </c>
      <c r="AX55" s="988">
        <f>IF($AG$50=1,"該当無",1)</f>
        <v>1</v>
      </c>
      <c r="AY55" s="987">
        <f>IF($AG$50=1,"該当無",0)</f>
        <v>0</v>
      </c>
      <c r="AZ55" s="1081"/>
      <c r="BN55" s="953" t="str">
        <f>IF($AG55=0,"今年度","")</f>
        <v>今年度</v>
      </c>
      <c r="BO55" s="955" t="str">
        <f>IF($AG55=0,"来年度","")</f>
        <v>来年度</v>
      </c>
      <c r="BP55" s="955" t="str">
        <f>IF($AG55=0,"再来年度","")</f>
        <v>再来年度</v>
      </c>
      <c r="BQ55" s="957" t="str">
        <f>IF($AG55=0,"未定","")</f>
        <v>未定</v>
      </c>
    </row>
    <row r="56" spans="2:69" s="305" customFormat="1" ht="35.1" customHeight="1">
      <c r="B56" s="1099"/>
      <c r="C56" s="925"/>
      <c r="D56" s="926"/>
      <c r="E56" s="927"/>
      <c r="F56" s="1190"/>
      <c r="G56" s="926"/>
      <c r="H56" s="1191"/>
      <c r="I56" s="900"/>
      <c r="J56" s="901"/>
      <c r="K56" s="901"/>
      <c r="L56" s="901"/>
      <c r="M56" s="901"/>
      <c r="N56" s="901"/>
      <c r="O56" s="901"/>
      <c r="P56" s="901"/>
      <c r="Q56" s="901"/>
      <c r="R56" s="901"/>
      <c r="S56" s="901"/>
      <c r="T56" s="1134"/>
      <c r="U56" s="900"/>
      <c r="V56" s="901"/>
      <c r="W56" s="901"/>
      <c r="X56" s="901"/>
      <c r="Y56" s="901"/>
      <c r="Z56" s="901"/>
      <c r="AA56" s="901"/>
      <c r="AB56" s="901"/>
      <c r="AC56" s="901"/>
      <c r="AD56" s="901"/>
      <c r="AE56" s="901"/>
      <c r="AF56" s="902"/>
      <c r="AG56" s="1176"/>
      <c r="AH56" s="1178"/>
      <c r="AI56" s="1060"/>
      <c r="AJ56" s="304"/>
      <c r="AK56" s="977"/>
      <c r="AL56" s="955"/>
      <c r="AM56" s="986"/>
      <c r="AN56" s="984"/>
      <c r="AO56" s="969"/>
      <c r="AP56" s="955"/>
      <c r="AQ56" s="973"/>
      <c r="AR56" s="976"/>
      <c r="AS56" s="992"/>
      <c r="AT56" s="983"/>
      <c r="AV56" s="995"/>
      <c r="AW56" s="988"/>
      <c r="AX56" s="988"/>
      <c r="AY56" s="988"/>
      <c r="AZ56" s="1070"/>
      <c r="BN56" s="953"/>
      <c r="BO56" s="955"/>
      <c r="BP56" s="955"/>
      <c r="BQ56" s="957"/>
    </row>
    <row r="57" spans="2:69" s="305" customFormat="1" ht="35.4" customHeight="1">
      <c r="B57" s="1101"/>
      <c r="C57" s="925"/>
      <c r="D57" s="926"/>
      <c r="E57" s="927"/>
      <c r="F57" s="1190"/>
      <c r="G57" s="926"/>
      <c r="H57" s="1191"/>
      <c r="I57" s="1120"/>
      <c r="J57" s="1121"/>
      <c r="K57" s="1121"/>
      <c r="L57" s="1121"/>
      <c r="M57" s="1121"/>
      <c r="N57" s="1121"/>
      <c r="O57" s="1121"/>
      <c r="P57" s="1121"/>
      <c r="Q57" s="1121"/>
      <c r="R57" s="1121"/>
      <c r="S57" s="1121"/>
      <c r="T57" s="1135"/>
      <c r="U57" s="1120"/>
      <c r="V57" s="1121"/>
      <c r="W57" s="1121"/>
      <c r="X57" s="1121"/>
      <c r="Y57" s="1121"/>
      <c r="Z57" s="1121"/>
      <c r="AA57" s="1121"/>
      <c r="AB57" s="1121"/>
      <c r="AC57" s="1121"/>
      <c r="AD57" s="1121"/>
      <c r="AE57" s="1121"/>
      <c r="AF57" s="1122"/>
      <c r="AG57" s="1177"/>
      <c r="AH57" s="1178"/>
      <c r="AI57" s="1061"/>
      <c r="AJ57" s="304"/>
      <c r="AK57" s="977"/>
      <c r="AL57" s="955"/>
      <c r="AM57" s="990"/>
      <c r="AN57" s="984"/>
      <c r="AO57" s="970"/>
      <c r="AP57" s="955"/>
      <c r="AQ57" s="974"/>
      <c r="AR57" s="976"/>
      <c r="AS57" s="993"/>
      <c r="AT57" s="983"/>
      <c r="AV57" s="995"/>
      <c r="AW57" s="989"/>
      <c r="AX57" s="989"/>
      <c r="AY57" s="988"/>
      <c r="AZ57" s="1070"/>
      <c r="BN57" s="953"/>
      <c r="BO57" s="955"/>
      <c r="BP57" s="955"/>
      <c r="BQ57" s="957"/>
    </row>
    <row r="58" spans="2:69" s="305" customFormat="1" ht="35.1" customHeight="1">
      <c r="B58" s="1098">
        <v>14</v>
      </c>
      <c r="C58" s="925"/>
      <c r="D58" s="926"/>
      <c r="E58" s="927"/>
      <c r="F58" s="1190"/>
      <c r="G58" s="926"/>
      <c r="H58" s="1191"/>
      <c r="I58" s="897" t="s">
        <v>620</v>
      </c>
      <c r="J58" s="898"/>
      <c r="K58" s="898"/>
      <c r="L58" s="898"/>
      <c r="M58" s="898"/>
      <c r="N58" s="898"/>
      <c r="O58" s="898"/>
      <c r="P58" s="898"/>
      <c r="Q58" s="898"/>
      <c r="R58" s="898"/>
      <c r="S58" s="898"/>
      <c r="T58" s="1133"/>
      <c r="U58" s="897" t="s">
        <v>451</v>
      </c>
      <c r="V58" s="898"/>
      <c r="W58" s="898"/>
      <c r="X58" s="898"/>
      <c r="Y58" s="898"/>
      <c r="Z58" s="898"/>
      <c r="AA58" s="898"/>
      <c r="AB58" s="898"/>
      <c r="AC58" s="898"/>
      <c r="AD58" s="898"/>
      <c r="AE58" s="898"/>
      <c r="AF58" s="899"/>
      <c r="AG58" s="1186"/>
      <c r="AH58" s="1178"/>
      <c r="AI58" s="1059"/>
      <c r="AJ58" s="304"/>
      <c r="AK58" s="977">
        <v>2</v>
      </c>
      <c r="AL58" s="955">
        <v>2</v>
      </c>
      <c r="AM58" s="985">
        <f>IF($AG58="該当無",0,IF(OR($AG$50=0,$AG$50=1),0,1))</f>
        <v>0</v>
      </c>
      <c r="AN58" s="984">
        <v>1</v>
      </c>
      <c r="AO58" s="968"/>
      <c r="AP58" s="955">
        <f>$AK58*$AM58*$AN58</f>
        <v>0</v>
      </c>
      <c r="AQ58" s="972">
        <f>$AP58*44/$AS$11</f>
        <v>0</v>
      </c>
      <c r="AR58" s="975"/>
      <c r="AS58" s="991">
        <f>IF(AI58="",0,IF($AP58=0,0,IF($AG58=-1,$AG58*$AO58,$AG58/$AL58*$AQ58)))</f>
        <v>0</v>
      </c>
      <c r="AT58" s="1068"/>
      <c r="AV58" s="994">
        <f>IF($AG$50=1,"該当無",2)</f>
        <v>2</v>
      </c>
      <c r="AW58" s="987">
        <f>IF($AG$50=1,"該当無",1)</f>
        <v>1</v>
      </c>
      <c r="AX58" s="987">
        <f>IF($AG$50=1,"該当無",0)</f>
        <v>0</v>
      </c>
      <c r="AY58" s="985"/>
      <c r="AZ58" s="1081"/>
      <c r="BN58" s="953" t="str">
        <f>IF($AG58=0,"今年度","")</f>
        <v>今年度</v>
      </c>
      <c r="BO58" s="955" t="str">
        <f>IF($AG58=0,"来年度","")</f>
        <v>来年度</v>
      </c>
      <c r="BP58" s="955" t="str">
        <f>IF($AG58=0,"再来年度","")</f>
        <v>再来年度</v>
      </c>
      <c r="BQ58" s="957" t="str">
        <f>IF($AG58=0,"未定","")</f>
        <v>未定</v>
      </c>
    </row>
    <row r="59" spans="2:69" s="305" customFormat="1" ht="35.1" customHeight="1">
      <c r="B59" s="1099"/>
      <c r="C59" s="925"/>
      <c r="D59" s="926"/>
      <c r="E59" s="927"/>
      <c r="F59" s="1190"/>
      <c r="G59" s="926"/>
      <c r="H59" s="1191"/>
      <c r="I59" s="900"/>
      <c r="J59" s="901"/>
      <c r="K59" s="901"/>
      <c r="L59" s="901"/>
      <c r="M59" s="901"/>
      <c r="N59" s="901"/>
      <c r="O59" s="901"/>
      <c r="P59" s="901"/>
      <c r="Q59" s="901"/>
      <c r="R59" s="901"/>
      <c r="S59" s="901"/>
      <c r="T59" s="1134"/>
      <c r="U59" s="900"/>
      <c r="V59" s="901"/>
      <c r="W59" s="901"/>
      <c r="X59" s="901"/>
      <c r="Y59" s="901"/>
      <c r="Z59" s="901"/>
      <c r="AA59" s="901"/>
      <c r="AB59" s="901"/>
      <c r="AC59" s="901"/>
      <c r="AD59" s="901"/>
      <c r="AE59" s="901"/>
      <c r="AF59" s="902"/>
      <c r="AG59" s="1176"/>
      <c r="AH59" s="1178"/>
      <c r="AI59" s="1060"/>
      <c r="AJ59" s="304"/>
      <c r="AK59" s="977"/>
      <c r="AL59" s="955"/>
      <c r="AM59" s="986"/>
      <c r="AN59" s="984"/>
      <c r="AO59" s="969"/>
      <c r="AP59" s="955"/>
      <c r="AQ59" s="973"/>
      <c r="AR59" s="976"/>
      <c r="AS59" s="992"/>
      <c r="AT59" s="983"/>
      <c r="AV59" s="995"/>
      <c r="AW59" s="988"/>
      <c r="AX59" s="988"/>
      <c r="AY59" s="986"/>
      <c r="AZ59" s="1070"/>
      <c r="BN59" s="953"/>
      <c r="BO59" s="955"/>
      <c r="BP59" s="955"/>
      <c r="BQ59" s="957"/>
    </row>
    <row r="60" spans="2:69" s="305" customFormat="1" ht="40.35" customHeight="1">
      <c r="B60" s="1101"/>
      <c r="C60" s="925"/>
      <c r="D60" s="926"/>
      <c r="E60" s="927"/>
      <c r="F60" s="1192"/>
      <c r="G60" s="1193"/>
      <c r="H60" s="1194"/>
      <c r="I60" s="1120"/>
      <c r="J60" s="1121"/>
      <c r="K60" s="1121"/>
      <c r="L60" s="1121"/>
      <c r="M60" s="1121"/>
      <c r="N60" s="1121"/>
      <c r="O60" s="1121"/>
      <c r="P60" s="1121"/>
      <c r="Q60" s="1121"/>
      <c r="R60" s="1121"/>
      <c r="S60" s="1121"/>
      <c r="T60" s="1135"/>
      <c r="U60" s="1120"/>
      <c r="V60" s="1121"/>
      <c r="W60" s="1121"/>
      <c r="X60" s="1121"/>
      <c r="Y60" s="1121"/>
      <c r="Z60" s="1121"/>
      <c r="AA60" s="1121"/>
      <c r="AB60" s="1121"/>
      <c r="AC60" s="1121"/>
      <c r="AD60" s="1121"/>
      <c r="AE60" s="1121"/>
      <c r="AF60" s="1122"/>
      <c r="AG60" s="1177"/>
      <c r="AH60" s="1178"/>
      <c r="AI60" s="1061"/>
      <c r="AJ60" s="304"/>
      <c r="AK60" s="977"/>
      <c r="AL60" s="955"/>
      <c r="AM60" s="990"/>
      <c r="AN60" s="984"/>
      <c r="AO60" s="970"/>
      <c r="AP60" s="955"/>
      <c r="AQ60" s="974"/>
      <c r="AR60" s="976"/>
      <c r="AS60" s="993"/>
      <c r="AT60" s="983"/>
      <c r="AV60" s="995"/>
      <c r="AW60" s="989"/>
      <c r="AX60" s="989"/>
      <c r="AY60" s="986"/>
      <c r="AZ60" s="1070"/>
      <c r="BN60" s="953"/>
      <c r="BO60" s="955"/>
      <c r="BP60" s="955"/>
      <c r="BQ60" s="957"/>
    </row>
    <row r="61" spans="2:69" s="305" customFormat="1" ht="15" customHeight="1">
      <c r="B61" s="1098">
        <v>15</v>
      </c>
      <c r="C61" s="925"/>
      <c r="D61" s="926"/>
      <c r="E61" s="927"/>
      <c r="F61" s="1187" t="s">
        <v>26</v>
      </c>
      <c r="G61" s="1188"/>
      <c r="H61" s="1189"/>
      <c r="I61" s="898" t="s">
        <v>27</v>
      </c>
      <c r="J61" s="898"/>
      <c r="K61" s="898"/>
      <c r="L61" s="898"/>
      <c r="M61" s="898"/>
      <c r="N61" s="898"/>
      <c r="O61" s="898"/>
      <c r="P61" s="898"/>
      <c r="Q61" s="898"/>
      <c r="R61" s="898"/>
      <c r="S61" s="898"/>
      <c r="T61" s="898"/>
      <c r="U61" s="897" t="s">
        <v>452</v>
      </c>
      <c r="V61" s="898"/>
      <c r="W61" s="898"/>
      <c r="X61" s="898"/>
      <c r="Y61" s="898"/>
      <c r="Z61" s="898"/>
      <c r="AA61" s="898"/>
      <c r="AB61" s="898"/>
      <c r="AC61" s="898"/>
      <c r="AD61" s="898"/>
      <c r="AE61" s="898"/>
      <c r="AF61" s="899"/>
      <c r="AG61" s="1186"/>
      <c r="AH61" s="1178"/>
      <c r="AI61" s="1059"/>
      <c r="AJ61" s="304"/>
      <c r="AK61" s="977">
        <v>2</v>
      </c>
      <c r="AL61" s="955">
        <v>1</v>
      </c>
      <c r="AM61" s="985">
        <f>IF($AG61="該当無",0,IF(OR($AG$50=0,$AG$50=1),0,1))</f>
        <v>0</v>
      </c>
      <c r="AN61" s="984">
        <v>1</v>
      </c>
      <c r="AO61" s="968"/>
      <c r="AP61" s="955">
        <f>$AK61*$AM61*$AN61</f>
        <v>0</v>
      </c>
      <c r="AQ61" s="972">
        <f>$AP61*44/$AS$11</f>
        <v>0</v>
      </c>
      <c r="AR61" s="975"/>
      <c r="AS61" s="991">
        <f>IF($AP61=0,0,IF($AG61=-1,$AG61*$AO61,$AG61/$AL61*$AQ61))</f>
        <v>0</v>
      </c>
      <c r="AT61" s="1068"/>
      <c r="AV61" s="994">
        <f>IF($AG$50=1,"該当無",1)</f>
        <v>1</v>
      </c>
      <c r="AW61" s="987">
        <f>IF($AG$50=1,"該当無",0)</f>
        <v>0</v>
      </c>
      <c r="AX61" s="985"/>
      <c r="AY61" s="985"/>
      <c r="AZ61" s="1081"/>
      <c r="BN61" s="953" t="str">
        <f>IF($AG61=0,"今年度","")</f>
        <v>今年度</v>
      </c>
      <c r="BO61" s="955" t="str">
        <f>IF($AG61=0,"来年度","")</f>
        <v>来年度</v>
      </c>
      <c r="BP61" s="955" t="str">
        <f>IF($AG61=0,"再来年度","")</f>
        <v>再来年度</v>
      </c>
      <c r="BQ61" s="957" t="str">
        <f>IF($AG61=0,"未定","")</f>
        <v>未定</v>
      </c>
    </row>
    <row r="62" spans="2:69" s="305" customFormat="1" ht="15" customHeight="1">
      <c r="B62" s="1099"/>
      <c r="C62" s="925"/>
      <c r="D62" s="926"/>
      <c r="E62" s="927"/>
      <c r="F62" s="1190"/>
      <c r="G62" s="926"/>
      <c r="H62" s="1191"/>
      <c r="I62" s="901"/>
      <c r="J62" s="901"/>
      <c r="K62" s="901"/>
      <c r="L62" s="901"/>
      <c r="M62" s="901"/>
      <c r="N62" s="901"/>
      <c r="O62" s="901"/>
      <c r="P62" s="901"/>
      <c r="Q62" s="901"/>
      <c r="R62" s="901"/>
      <c r="S62" s="901"/>
      <c r="T62" s="901"/>
      <c r="U62" s="900"/>
      <c r="V62" s="901"/>
      <c r="W62" s="901"/>
      <c r="X62" s="901"/>
      <c r="Y62" s="901"/>
      <c r="Z62" s="901"/>
      <c r="AA62" s="901"/>
      <c r="AB62" s="901"/>
      <c r="AC62" s="901"/>
      <c r="AD62" s="901"/>
      <c r="AE62" s="901"/>
      <c r="AF62" s="902"/>
      <c r="AG62" s="1176"/>
      <c r="AH62" s="1178"/>
      <c r="AI62" s="1060"/>
      <c r="AJ62" s="304"/>
      <c r="AK62" s="977"/>
      <c r="AL62" s="955"/>
      <c r="AM62" s="986"/>
      <c r="AN62" s="984"/>
      <c r="AO62" s="969"/>
      <c r="AP62" s="955"/>
      <c r="AQ62" s="973"/>
      <c r="AR62" s="976"/>
      <c r="AS62" s="992"/>
      <c r="AT62" s="983"/>
      <c r="AV62" s="995"/>
      <c r="AW62" s="988"/>
      <c r="AX62" s="986"/>
      <c r="AY62" s="986"/>
      <c r="AZ62" s="1070"/>
      <c r="BN62" s="953"/>
      <c r="BO62" s="955"/>
      <c r="BP62" s="955"/>
      <c r="BQ62" s="957"/>
    </row>
    <row r="63" spans="2:69" s="305" customFormat="1" ht="15" customHeight="1">
      <c r="B63" s="1101"/>
      <c r="C63" s="925"/>
      <c r="D63" s="926"/>
      <c r="E63" s="927"/>
      <c r="F63" s="1190"/>
      <c r="G63" s="926"/>
      <c r="H63" s="1191"/>
      <c r="I63" s="1121"/>
      <c r="J63" s="1121"/>
      <c r="K63" s="1121"/>
      <c r="L63" s="1121"/>
      <c r="M63" s="1121"/>
      <c r="N63" s="1121"/>
      <c r="O63" s="1121"/>
      <c r="P63" s="1121"/>
      <c r="Q63" s="1121"/>
      <c r="R63" s="1121"/>
      <c r="S63" s="1121"/>
      <c r="T63" s="1121"/>
      <c r="U63" s="1120"/>
      <c r="V63" s="1121"/>
      <c r="W63" s="1121"/>
      <c r="X63" s="1121"/>
      <c r="Y63" s="1121"/>
      <c r="Z63" s="1121"/>
      <c r="AA63" s="1121"/>
      <c r="AB63" s="1121"/>
      <c r="AC63" s="1121"/>
      <c r="AD63" s="1121"/>
      <c r="AE63" s="1121"/>
      <c r="AF63" s="1122"/>
      <c r="AG63" s="1177"/>
      <c r="AH63" s="1178"/>
      <c r="AI63" s="1061"/>
      <c r="AJ63" s="304"/>
      <c r="AK63" s="977"/>
      <c r="AL63" s="955"/>
      <c r="AM63" s="990"/>
      <c r="AN63" s="984"/>
      <c r="AO63" s="970"/>
      <c r="AP63" s="955"/>
      <c r="AQ63" s="974"/>
      <c r="AR63" s="976"/>
      <c r="AS63" s="993"/>
      <c r="AT63" s="983"/>
      <c r="AV63" s="1175"/>
      <c r="AW63" s="989"/>
      <c r="AX63" s="986"/>
      <c r="AY63" s="986"/>
      <c r="AZ63" s="1070"/>
      <c r="BN63" s="953"/>
      <c r="BO63" s="955"/>
      <c r="BP63" s="955"/>
      <c r="BQ63" s="957"/>
    </row>
    <row r="64" spans="2:69" s="305" customFormat="1" ht="12.9" customHeight="1">
      <c r="B64" s="1098">
        <v>16</v>
      </c>
      <c r="C64" s="925"/>
      <c r="D64" s="926"/>
      <c r="E64" s="927"/>
      <c r="F64" s="1179" t="s">
        <v>28</v>
      </c>
      <c r="G64" s="1180"/>
      <c r="H64" s="1181"/>
      <c r="I64" s="897" t="s">
        <v>29</v>
      </c>
      <c r="J64" s="898"/>
      <c r="K64" s="898"/>
      <c r="L64" s="898"/>
      <c r="M64" s="898"/>
      <c r="N64" s="898"/>
      <c r="O64" s="898"/>
      <c r="P64" s="898"/>
      <c r="Q64" s="898"/>
      <c r="R64" s="898"/>
      <c r="S64" s="898"/>
      <c r="T64" s="1133"/>
      <c r="U64" s="897" t="s">
        <v>453</v>
      </c>
      <c r="V64" s="898"/>
      <c r="W64" s="898"/>
      <c r="X64" s="898"/>
      <c r="Y64" s="898"/>
      <c r="Z64" s="898"/>
      <c r="AA64" s="898"/>
      <c r="AB64" s="898"/>
      <c r="AC64" s="898"/>
      <c r="AD64" s="898"/>
      <c r="AE64" s="898"/>
      <c r="AF64" s="899"/>
      <c r="AG64" s="1186"/>
      <c r="AH64" s="1178"/>
      <c r="AI64" s="1059"/>
      <c r="AJ64" s="304"/>
      <c r="AK64" s="977">
        <v>2</v>
      </c>
      <c r="AL64" s="955">
        <v>1</v>
      </c>
      <c r="AM64" s="985">
        <f>IF($AG64="該当無",0,IF(OR($AG$50=0,$AG$50=1),0,1))</f>
        <v>0</v>
      </c>
      <c r="AN64" s="984">
        <v>1</v>
      </c>
      <c r="AO64" s="968"/>
      <c r="AP64" s="955">
        <f>$AK64*$AM64*$AN64</f>
        <v>0</v>
      </c>
      <c r="AQ64" s="972">
        <f>$AP64*44/$AS$11</f>
        <v>0</v>
      </c>
      <c r="AR64" s="975"/>
      <c r="AS64" s="991">
        <f>IF($AP64=0,0,IF($AG64=-1,$AG64*$AO64,$AG64/$AL64*$AQ64))</f>
        <v>0</v>
      </c>
      <c r="AT64" s="1068"/>
      <c r="AV64" s="994">
        <f>IF($AG$50=1,"該当無",1)</f>
        <v>1</v>
      </c>
      <c r="AW64" s="987">
        <f>IF($AG$50=1,"該当無",0)</f>
        <v>0</v>
      </c>
      <c r="AX64" s="985"/>
      <c r="AY64" s="985"/>
      <c r="AZ64" s="1081"/>
      <c r="BN64" s="953" t="str">
        <f>IF($AG64=0,"今年度","")</f>
        <v>今年度</v>
      </c>
      <c r="BO64" s="955" t="str">
        <f>IF($AG64=0,"来年度","")</f>
        <v>来年度</v>
      </c>
      <c r="BP64" s="955" t="str">
        <f>IF($AG64=0,"再来年度","")</f>
        <v>再来年度</v>
      </c>
      <c r="BQ64" s="957" t="str">
        <f>IF($AG64=0,"未定","")</f>
        <v>未定</v>
      </c>
    </row>
    <row r="65" spans="2:69" s="305" customFormat="1" ht="12.9" customHeight="1">
      <c r="B65" s="1099"/>
      <c r="C65" s="925"/>
      <c r="D65" s="926"/>
      <c r="E65" s="927"/>
      <c r="F65" s="1182"/>
      <c r="G65" s="1166"/>
      <c r="H65" s="1183"/>
      <c r="I65" s="900"/>
      <c r="J65" s="901"/>
      <c r="K65" s="901"/>
      <c r="L65" s="901"/>
      <c r="M65" s="901"/>
      <c r="N65" s="901"/>
      <c r="O65" s="901"/>
      <c r="P65" s="901"/>
      <c r="Q65" s="901"/>
      <c r="R65" s="901"/>
      <c r="S65" s="901"/>
      <c r="T65" s="1134"/>
      <c r="U65" s="900"/>
      <c r="V65" s="901"/>
      <c r="W65" s="901"/>
      <c r="X65" s="901"/>
      <c r="Y65" s="901"/>
      <c r="Z65" s="901"/>
      <c r="AA65" s="901"/>
      <c r="AB65" s="901"/>
      <c r="AC65" s="901"/>
      <c r="AD65" s="901"/>
      <c r="AE65" s="901"/>
      <c r="AF65" s="902"/>
      <c r="AG65" s="1176"/>
      <c r="AH65" s="1178"/>
      <c r="AI65" s="1060"/>
      <c r="AJ65" s="304"/>
      <c r="AK65" s="977"/>
      <c r="AL65" s="955"/>
      <c r="AM65" s="986"/>
      <c r="AN65" s="984"/>
      <c r="AO65" s="969"/>
      <c r="AP65" s="955"/>
      <c r="AQ65" s="973"/>
      <c r="AR65" s="976"/>
      <c r="AS65" s="992"/>
      <c r="AT65" s="983"/>
      <c r="AV65" s="995"/>
      <c r="AW65" s="988"/>
      <c r="AX65" s="986"/>
      <c r="AY65" s="986"/>
      <c r="AZ65" s="1070"/>
      <c r="BN65" s="953"/>
      <c r="BO65" s="955"/>
      <c r="BP65" s="955"/>
      <c r="BQ65" s="957"/>
    </row>
    <row r="66" spans="2:69" s="305" customFormat="1" ht="12.9" customHeight="1">
      <c r="B66" s="1101"/>
      <c r="C66" s="925"/>
      <c r="D66" s="926"/>
      <c r="E66" s="927"/>
      <c r="F66" s="1182"/>
      <c r="G66" s="1166"/>
      <c r="H66" s="1183"/>
      <c r="I66" s="900"/>
      <c r="J66" s="901"/>
      <c r="K66" s="901"/>
      <c r="L66" s="901"/>
      <c r="M66" s="901"/>
      <c r="N66" s="901"/>
      <c r="O66" s="901"/>
      <c r="P66" s="901"/>
      <c r="Q66" s="901"/>
      <c r="R66" s="901"/>
      <c r="S66" s="901"/>
      <c r="T66" s="1134"/>
      <c r="U66" s="900"/>
      <c r="V66" s="901"/>
      <c r="W66" s="901"/>
      <c r="X66" s="901"/>
      <c r="Y66" s="901"/>
      <c r="Z66" s="901"/>
      <c r="AA66" s="901"/>
      <c r="AB66" s="901"/>
      <c r="AC66" s="901"/>
      <c r="AD66" s="901"/>
      <c r="AE66" s="901"/>
      <c r="AF66" s="902"/>
      <c r="AG66" s="1177"/>
      <c r="AH66" s="1178"/>
      <c r="AI66" s="1061"/>
      <c r="AJ66" s="304"/>
      <c r="AK66" s="977"/>
      <c r="AL66" s="955"/>
      <c r="AM66" s="990"/>
      <c r="AN66" s="984"/>
      <c r="AO66" s="970"/>
      <c r="AP66" s="955"/>
      <c r="AQ66" s="974"/>
      <c r="AR66" s="976"/>
      <c r="AS66" s="993"/>
      <c r="AT66" s="983"/>
      <c r="AV66" s="1175"/>
      <c r="AW66" s="989"/>
      <c r="AX66" s="986"/>
      <c r="AY66" s="986"/>
      <c r="AZ66" s="1070"/>
      <c r="BN66" s="953"/>
      <c r="BO66" s="955"/>
      <c r="BP66" s="955"/>
      <c r="BQ66" s="957"/>
    </row>
    <row r="67" spans="2:69" s="305" customFormat="1" ht="50.1" customHeight="1">
      <c r="B67" s="1098">
        <v>17</v>
      </c>
      <c r="C67" s="925"/>
      <c r="D67" s="926"/>
      <c r="E67" s="927"/>
      <c r="F67" s="1182"/>
      <c r="G67" s="1166"/>
      <c r="H67" s="1183"/>
      <c r="I67" s="891" t="s">
        <v>621</v>
      </c>
      <c r="J67" s="892"/>
      <c r="K67" s="892"/>
      <c r="L67" s="892"/>
      <c r="M67" s="892"/>
      <c r="N67" s="892"/>
      <c r="O67" s="892"/>
      <c r="P67" s="892"/>
      <c r="Q67" s="892"/>
      <c r="R67" s="892"/>
      <c r="S67" s="892"/>
      <c r="T67" s="1212"/>
      <c r="U67" s="891" t="s">
        <v>454</v>
      </c>
      <c r="V67" s="892"/>
      <c r="W67" s="892"/>
      <c r="X67" s="892"/>
      <c r="Y67" s="892"/>
      <c r="Z67" s="892"/>
      <c r="AA67" s="892"/>
      <c r="AB67" s="892"/>
      <c r="AC67" s="892"/>
      <c r="AD67" s="892"/>
      <c r="AE67" s="892"/>
      <c r="AF67" s="893"/>
      <c r="AG67" s="1186"/>
      <c r="AH67" s="1178"/>
      <c r="AI67" s="1059"/>
      <c r="AJ67" s="304"/>
      <c r="AK67" s="977">
        <v>3</v>
      </c>
      <c r="AL67" s="955">
        <v>2</v>
      </c>
      <c r="AM67" s="985">
        <f>IF($AG67="該当無",0,IF(OR($AG$50=0,$AG$50=1),0,1))</f>
        <v>0</v>
      </c>
      <c r="AN67" s="984">
        <v>1</v>
      </c>
      <c r="AO67" s="968"/>
      <c r="AP67" s="955">
        <f>$AK67*$AM67*$AN67</f>
        <v>0</v>
      </c>
      <c r="AQ67" s="972">
        <f>$AP67*44/$AS$11</f>
        <v>0</v>
      </c>
      <c r="AR67" s="975"/>
      <c r="AS67" s="991">
        <f>IF($AP67=0,0,IF($AG67=-1,$AG67*$AO67,$AG67/$AL67*$AQ67))</f>
        <v>0</v>
      </c>
      <c r="AT67" s="1068"/>
      <c r="AV67" s="994">
        <f>IF($AG$50=1,"該当無",2)</f>
        <v>2</v>
      </c>
      <c r="AW67" s="987">
        <f>IF($AG$50=1,"該当無",1)</f>
        <v>1</v>
      </c>
      <c r="AX67" s="987">
        <f>IF($AG$50=1,"該当無",0)</f>
        <v>0</v>
      </c>
      <c r="AY67" s="985"/>
      <c r="AZ67" s="1081"/>
      <c r="BC67" s="406" t="s">
        <v>122</v>
      </c>
      <c r="BD67" s="406" t="s">
        <v>120</v>
      </c>
      <c r="BE67" s="406" t="s">
        <v>80</v>
      </c>
      <c r="BF67" s="406" t="s">
        <v>81</v>
      </c>
      <c r="BG67" s="406" t="s">
        <v>123</v>
      </c>
      <c r="BH67" s="406" t="s">
        <v>82</v>
      </c>
      <c r="BI67" s="406" t="s">
        <v>124</v>
      </c>
      <c r="BJ67" s="406" t="s">
        <v>125</v>
      </c>
      <c r="BK67" s="406" t="s">
        <v>126</v>
      </c>
      <c r="BL67" s="406" t="s">
        <v>83</v>
      </c>
      <c r="BN67" s="953" t="str">
        <f>IF($AG67=0,"今年度","")</f>
        <v>今年度</v>
      </c>
      <c r="BO67" s="955" t="str">
        <f>IF($AG67=0,"来年度","")</f>
        <v>来年度</v>
      </c>
      <c r="BP67" s="955" t="str">
        <f>IF($AG67=0,"再来年度","")</f>
        <v>再来年度</v>
      </c>
      <c r="BQ67" s="957" t="str">
        <f>IF($AG67=0,"未定","")</f>
        <v>未定</v>
      </c>
    </row>
    <row r="68" spans="2:69" s="305" customFormat="1" ht="50.1" customHeight="1">
      <c r="B68" s="1099"/>
      <c r="C68" s="925"/>
      <c r="D68" s="926"/>
      <c r="E68" s="927"/>
      <c r="F68" s="1182"/>
      <c r="G68" s="1166"/>
      <c r="H68" s="1183"/>
      <c r="I68" s="894"/>
      <c r="J68" s="895"/>
      <c r="K68" s="895"/>
      <c r="L68" s="895"/>
      <c r="M68" s="895"/>
      <c r="N68" s="895"/>
      <c r="O68" s="895"/>
      <c r="P68" s="895"/>
      <c r="Q68" s="895"/>
      <c r="R68" s="895"/>
      <c r="S68" s="895"/>
      <c r="T68" s="1213"/>
      <c r="U68" s="894"/>
      <c r="V68" s="895"/>
      <c r="W68" s="895"/>
      <c r="X68" s="895"/>
      <c r="Y68" s="895"/>
      <c r="Z68" s="895"/>
      <c r="AA68" s="895"/>
      <c r="AB68" s="895"/>
      <c r="AC68" s="895"/>
      <c r="AD68" s="895"/>
      <c r="AE68" s="895"/>
      <c r="AF68" s="896"/>
      <c r="AG68" s="1176"/>
      <c r="AH68" s="1178"/>
      <c r="AI68" s="1060"/>
      <c r="AJ68" s="304"/>
      <c r="AK68" s="977"/>
      <c r="AL68" s="955"/>
      <c r="AM68" s="986"/>
      <c r="AN68" s="984"/>
      <c r="AO68" s="969"/>
      <c r="AP68" s="955"/>
      <c r="AQ68" s="973"/>
      <c r="AR68" s="976"/>
      <c r="AS68" s="992"/>
      <c r="AT68" s="983"/>
      <c r="AV68" s="995"/>
      <c r="AW68" s="988"/>
      <c r="AX68" s="988"/>
      <c r="AY68" s="986"/>
      <c r="AZ68" s="1070"/>
      <c r="BB68" s="362" t="s">
        <v>30</v>
      </c>
      <c r="BC68" s="406">
        <v>6</v>
      </c>
      <c r="BD68" s="406">
        <f>IF(AG50=3,COUNTIF($AG$52:$AG$69,"該当無"),IF(AG50=2,COUNTIF($AG$52:$AG$69,"該当無"),IF(AG50=1,6,0)))</f>
        <v>0</v>
      </c>
      <c r="BE68" s="406">
        <f>BC68-BD68</f>
        <v>6</v>
      </c>
      <c r="BF68" s="406">
        <f>IF(AG50=3,COUNTIF($AG$52:$AG$69,"&gt;0"),IF(AG50=2,COUNTIF($AG$52:$AG$69,"&gt;0"),IF(AG50=1,0,0)))</f>
        <v>0</v>
      </c>
      <c r="BG68" s="406">
        <f>IF(AG50=3,COUNTIF($AG$52:$AG$69,"0"),IF(AG50=2,COUNTIF($AG$52:$AG$69,"0"),IF(AG50=1,0,0)))</f>
        <v>0</v>
      </c>
      <c r="BH68" s="406">
        <f>BG68-BL68</f>
        <v>0</v>
      </c>
      <c r="BI68" s="406">
        <f>IF($AG$50=3,COUNTIF($AH$52:$AH$69,BI67),IF($AG$50=2,COUNTIF($AH$52:$AH$69,BI67),IF($AG$50=1,0,0)))</f>
        <v>0</v>
      </c>
      <c r="BJ68" s="406">
        <f>IF($AG$50=3,COUNTIF($AH$52:$AH$69,BJ67),IF($AG$50=2,COUNTIF($AH$52:$AH$69,BJ67),IF($AG$50=1,0,0)))</f>
        <v>0</v>
      </c>
      <c r="BK68" s="406">
        <f>IF($AG$50=3,COUNTIF($AH$52:$AH$69,BK67),IF($AG$50=2,COUNTIF($AH$52:$AH$69,BK67),IF($AG$50=1,0,0)))</f>
        <v>0</v>
      </c>
      <c r="BL68" s="406">
        <f>IF($AG$50=3,COUNTIF($AH$52:$AH$69,BL67),IF($AG$50=2,COUNTIF($AH$52:$AH$69,BL67),IF($AG$50=1,0,0)))</f>
        <v>0</v>
      </c>
      <c r="BN68" s="953"/>
      <c r="BO68" s="955"/>
      <c r="BP68" s="955"/>
      <c r="BQ68" s="957"/>
    </row>
    <row r="69" spans="2:69" s="305" customFormat="1" ht="50.1" customHeight="1">
      <c r="B69" s="1101"/>
      <c r="C69" s="928"/>
      <c r="D69" s="929"/>
      <c r="E69" s="930"/>
      <c r="F69" s="1184"/>
      <c r="G69" s="1169"/>
      <c r="H69" s="1185"/>
      <c r="I69" s="1204"/>
      <c r="J69" s="1205"/>
      <c r="K69" s="1205"/>
      <c r="L69" s="1205"/>
      <c r="M69" s="1205"/>
      <c r="N69" s="1205"/>
      <c r="O69" s="1205"/>
      <c r="P69" s="1205"/>
      <c r="Q69" s="1205"/>
      <c r="R69" s="1205"/>
      <c r="S69" s="1205"/>
      <c r="T69" s="1214"/>
      <c r="U69" s="1204"/>
      <c r="V69" s="1205"/>
      <c r="W69" s="1205"/>
      <c r="X69" s="1205"/>
      <c r="Y69" s="1205"/>
      <c r="Z69" s="1205"/>
      <c r="AA69" s="1205"/>
      <c r="AB69" s="1205"/>
      <c r="AC69" s="1205"/>
      <c r="AD69" s="1205"/>
      <c r="AE69" s="1205"/>
      <c r="AF69" s="1206"/>
      <c r="AG69" s="1215"/>
      <c r="AH69" s="1211"/>
      <c r="AI69" s="1061"/>
      <c r="AJ69" s="304"/>
      <c r="AK69" s="977"/>
      <c r="AL69" s="955"/>
      <c r="AM69" s="990"/>
      <c r="AN69" s="984"/>
      <c r="AO69" s="970"/>
      <c r="AP69" s="955"/>
      <c r="AQ69" s="974"/>
      <c r="AR69" s="976"/>
      <c r="AS69" s="993"/>
      <c r="AT69" s="983"/>
      <c r="AV69" s="1175"/>
      <c r="AW69" s="989"/>
      <c r="AX69" s="989"/>
      <c r="AY69" s="986"/>
      <c r="AZ69" s="1070"/>
      <c r="BB69" s="346"/>
      <c r="BN69" s="953"/>
      <c r="BO69" s="955"/>
      <c r="BP69" s="955"/>
      <c r="BQ69" s="957"/>
    </row>
    <row r="70" spans="2:69" s="305" customFormat="1" ht="18" customHeight="1">
      <c r="B70" s="317" t="s">
        <v>448</v>
      </c>
      <c r="C70" s="318"/>
      <c r="D70" s="318"/>
      <c r="E70" s="318"/>
      <c r="F70" s="355"/>
      <c r="G70" s="355"/>
      <c r="H70" s="355"/>
      <c r="I70" s="355"/>
      <c r="J70" s="355"/>
      <c r="K70" s="355"/>
      <c r="L70" s="355"/>
      <c r="M70" s="355"/>
      <c r="N70" s="355"/>
      <c r="O70" s="355"/>
      <c r="P70" s="355"/>
      <c r="Q70" s="355"/>
      <c r="R70" s="355"/>
      <c r="S70" s="355"/>
      <c r="T70" s="355"/>
      <c r="U70" s="355"/>
      <c r="V70" s="355"/>
      <c r="W70" s="355"/>
      <c r="X70" s="355"/>
      <c r="Y70" s="355"/>
      <c r="Z70" s="355"/>
      <c r="AA70" s="355"/>
      <c r="AB70" s="355"/>
      <c r="AC70" s="355"/>
      <c r="AD70" s="355"/>
      <c r="AE70" s="355"/>
      <c r="AF70" s="355"/>
      <c r="AG70" s="319"/>
      <c r="AH70" s="319"/>
      <c r="AI70" s="320"/>
      <c r="AJ70" s="303"/>
      <c r="AK70" s="343"/>
      <c r="AL70" s="344"/>
      <c r="AM70" s="344"/>
      <c r="AN70" s="344"/>
      <c r="AO70" s="350"/>
      <c r="AP70" s="344"/>
      <c r="AQ70" s="344"/>
      <c r="AR70" s="345">
        <f>SUM(AR71:AR85)</f>
        <v>0</v>
      </c>
      <c r="AS70" s="350"/>
      <c r="AT70" s="351">
        <f>SUM(AT71:AT85)</f>
        <v>0</v>
      </c>
      <c r="AV70" s="352"/>
      <c r="AW70" s="353"/>
      <c r="AX70" s="353"/>
      <c r="AY70" s="353"/>
      <c r="AZ70" s="354"/>
      <c r="BN70" s="386"/>
      <c r="BO70" s="387"/>
      <c r="BP70" s="387"/>
      <c r="BQ70" s="388"/>
    </row>
    <row r="71" spans="2:69" s="305" customFormat="1" ht="36" customHeight="1">
      <c r="B71" s="1098">
        <v>18</v>
      </c>
      <c r="C71" s="1299" t="s">
        <v>617</v>
      </c>
      <c r="D71" s="1163"/>
      <c r="E71" s="1163"/>
      <c r="F71" s="1196" t="s">
        <v>25</v>
      </c>
      <c r="G71" s="1197"/>
      <c r="H71" s="1139"/>
      <c r="I71" s="897" t="s">
        <v>622</v>
      </c>
      <c r="J71" s="898"/>
      <c r="K71" s="898"/>
      <c r="L71" s="898"/>
      <c r="M71" s="898"/>
      <c r="N71" s="898"/>
      <c r="O71" s="898"/>
      <c r="P71" s="898"/>
      <c r="Q71" s="898"/>
      <c r="R71" s="898"/>
      <c r="S71" s="898"/>
      <c r="T71" s="1133"/>
      <c r="U71" s="897" t="s">
        <v>455</v>
      </c>
      <c r="V71" s="898"/>
      <c r="W71" s="898"/>
      <c r="X71" s="898"/>
      <c r="Y71" s="898"/>
      <c r="Z71" s="898"/>
      <c r="AA71" s="898"/>
      <c r="AB71" s="898"/>
      <c r="AC71" s="898"/>
      <c r="AD71" s="898"/>
      <c r="AE71" s="898"/>
      <c r="AF71" s="899"/>
      <c r="AG71" s="1176"/>
      <c r="AH71" s="1195"/>
      <c r="AI71" s="1059"/>
      <c r="AJ71" s="304"/>
      <c r="AK71" s="977">
        <v>2</v>
      </c>
      <c r="AL71" s="955">
        <v>2</v>
      </c>
      <c r="AM71" s="985">
        <f>IF($AG71="該当無",0,IF(OR($AG$50=0,$AG$50=2),0,1))</f>
        <v>0</v>
      </c>
      <c r="AN71" s="984">
        <v>1</v>
      </c>
      <c r="AO71" s="968"/>
      <c r="AP71" s="955">
        <f>$AK71*$AM71*$AN71</f>
        <v>0</v>
      </c>
      <c r="AQ71" s="972">
        <f>$AP71*44/$AS$11</f>
        <v>0</v>
      </c>
      <c r="AR71" s="975">
        <f>SUM(AQ71:AQ85)</f>
        <v>0</v>
      </c>
      <c r="AS71" s="991">
        <f>IF($AP71=0,0,IF($AG71=-1,$AG71*$AO71,$AG71/$AL71*$AQ71))</f>
        <v>0</v>
      </c>
      <c r="AT71" s="1068">
        <f>SUM(AS71:AS85)</f>
        <v>0</v>
      </c>
      <c r="AV71" s="994">
        <f>IF($AG$50=2,"該当無",2)</f>
        <v>2</v>
      </c>
      <c r="AW71" s="987">
        <f>IF($AG$50=2,"該当無",1)</f>
        <v>1</v>
      </c>
      <c r="AX71" s="987">
        <f>IF($AG$50=2,"該当無",0)</f>
        <v>0</v>
      </c>
      <c r="AY71" s="985"/>
      <c r="AZ71" s="1081"/>
      <c r="BN71" s="953" t="str">
        <f>IF($AG71=0,"今年度","")</f>
        <v>今年度</v>
      </c>
      <c r="BO71" s="955" t="str">
        <f>IF($AG71=0,"来年度","")</f>
        <v>来年度</v>
      </c>
      <c r="BP71" s="955" t="str">
        <f>IF($AG71=0,"再来年度","")</f>
        <v>再来年度</v>
      </c>
      <c r="BQ71" s="957" t="str">
        <f>IF($AG71=0,"未定","")</f>
        <v>未定</v>
      </c>
    </row>
    <row r="72" spans="2:69" s="305" customFormat="1" ht="36" customHeight="1">
      <c r="B72" s="1099"/>
      <c r="C72" s="1165"/>
      <c r="D72" s="1166"/>
      <c r="E72" s="1166"/>
      <c r="F72" s="1197"/>
      <c r="G72" s="1197"/>
      <c r="H72" s="1139"/>
      <c r="I72" s="900"/>
      <c r="J72" s="901"/>
      <c r="K72" s="901"/>
      <c r="L72" s="901"/>
      <c r="M72" s="901"/>
      <c r="N72" s="901"/>
      <c r="O72" s="901"/>
      <c r="P72" s="901"/>
      <c r="Q72" s="901"/>
      <c r="R72" s="901"/>
      <c r="S72" s="901"/>
      <c r="T72" s="1134"/>
      <c r="U72" s="900"/>
      <c r="V72" s="901"/>
      <c r="W72" s="901"/>
      <c r="X72" s="901"/>
      <c r="Y72" s="901"/>
      <c r="Z72" s="901"/>
      <c r="AA72" s="901"/>
      <c r="AB72" s="901"/>
      <c r="AC72" s="901"/>
      <c r="AD72" s="901"/>
      <c r="AE72" s="901"/>
      <c r="AF72" s="902"/>
      <c r="AG72" s="1176"/>
      <c r="AH72" s="1178"/>
      <c r="AI72" s="1060"/>
      <c r="AJ72" s="304"/>
      <c r="AK72" s="977"/>
      <c r="AL72" s="955"/>
      <c r="AM72" s="986"/>
      <c r="AN72" s="984"/>
      <c r="AO72" s="969"/>
      <c r="AP72" s="955"/>
      <c r="AQ72" s="973"/>
      <c r="AR72" s="976"/>
      <c r="AS72" s="992"/>
      <c r="AT72" s="983"/>
      <c r="AV72" s="995"/>
      <c r="AW72" s="988"/>
      <c r="AX72" s="988"/>
      <c r="AY72" s="986"/>
      <c r="AZ72" s="1070"/>
      <c r="BN72" s="953"/>
      <c r="BO72" s="955"/>
      <c r="BP72" s="955"/>
      <c r="BQ72" s="957"/>
    </row>
    <row r="73" spans="2:69" s="305" customFormat="1" ht="36" customHeight="1">
      <c r="B73" s="1101"/>
      <c r="C73" s="1165"/>
      <c r="D73" s="1166"/>
      <c r="E73" s="1166"/>
      <c r="F73" s="1197"/>
      <c r="G73" s="1197"/>
      <c r="H73" s="1139"/>
      <c r="I73" s="1120"/>
      <c r="J73" s="1121"/>
      <c r="K73" s="1121"/>
      <c r="L73" s="1121"/>
      <c r="M73" s="1121"/>
      <c r="N73" s="1121"/>
      <c r="O73" s="1121"/>
      <c r="P73" s="1121"/>
      <c r="Q73" s="1121"/>
      <c r="R73" s="1121"/>
      <c r="S73" s="1121"/>
      <c r="T73" s="1135"/>
      <c r="U73" s="1120"/>
      <c r="V73" s="1121"/>
      <c r="W73" s="1121"/>
      <c r="X73" s="1121"/>
      <c r="Y73" s="1121"/>
      <c r="Z73" s="1121"/>
      <c r="AA73" s="1121"/>
      <c r="AB73" s="1121"/>
      <c r="AC73" s="1121"/>
      <c r="AD73" s="1121"/>
      <c r="AE73" s="1121"/>
      <c r="AF73" s="1122"/>
      <c r="AG73" s="1177"/>
      <c r="AH73" s="1178"/>
      <c r="AI73" s="1061"/>
      <c r="AJ73" s="304"/>
      <c r="AK73" s="977"/>
      <c r="AL73" s="955"/>
      <c r="AM73" s="990"/>
      <c r="AN73" s="984"/>
      <c r="AO73" s="970"/>
      <c r="AP73" s="955"/>
      <c r="AQ73" s="974"/>
      <c r="AR73" s="976"/>
      <c r="AS73" s="993"/>
      <c r="AT73" s="983"/>
      <c r="AV73" s="995"/>
      <c r="AW73" s="989"/>
      <c r="AX73" s="989"/>
      <c r="AY73" s="986"/>
      <c r="AZ73" s="1070"/>
      <c r="BN73" s="953"/>
      <c r="BO73" s="955"/>
      <c r="BP73" s="955"/>
      <c r="BQ73" s="957"/>
    </row>
    <row r="74" spans="2:69" s="305" customFormat="1" ht="24.9" customHeight="1">
      <c r="B74" s="1098">
        <v>19</v>
      </c>
      <c r="C74" s="1165"/>
      <c r="D74" s="1166"/>
      <c r="E74" s="1166"/>
      <c r="F74" s="1197"/>
      <c r="G74" s="1197"/>
      <c r="H74" s="1139"/>
      <c r="I74" s="1054" t="s">
        <v>623</v>
      </c>
      <c r="J74" s="1055"/>
      <c r="K74" s="1055"/>
      <c r="L74" s="1055"/>
      <c r="M74" s="1055"/>
      <c r="N74" s="1055"/>
      <c r="O74" s="1055"/>
      <c r="P74" s="1055"/>
      <c r="Q74" s="1055"/>
      <c r="R74" s="1055"/>
      <c r="S74" s="1055"/>
      <c r="T74" s="1058"/>
      <c r="U74" s="897" t="s">
        <v>456</v>
      </c>
      <c r="V74" s="898"/>
      <c r="W74" s="898"/>
      <c r="X74" s="898"/>
      <c r="Y74" s="898"/>
      <c r="Z74" s="898"/>
      <c r="AA74" s="898"/>
      <c r="AB74" s="898"/>
      <c r="AC74" s="898"/>
      <c r="AD74" s="898"/>
      <c r="AE74" s="898"/>
      <c r="AF74" s="899"/>
      <c r="AG74" s="1176"/>
      <c r="AH74" s="1178"/>
      <c r="AI74" s="1059"/>
      <c r="AJ74" s="304"/>
      <c r="AK74" s="977">
        <v>2</v>
      </c>
      <c r="AL74" s="955">
        <v>2</v>
      </c>
      <c r="AM74" s="985">
        <f>IF($AG74="該当無",0,IF(OR($AG$50=0,$AG$50=2),0,1))</f>
        <v>0</v>
      </c>
      <c r="AN74" s="984">
        <v>1</v>
      </c>
      <c r="AO74" s="968"/>
      <c r="AP74" s="955">
        <f>$AK74*$AM74*$AN74</f>
        <v>0</v>
      </c>
      <c r="AQ74" s="972">
        <f>$AP74*44/$AS$11</f>
        <v>0</v>
      </c>
      <c r="AR74" s="975"/>
      <c r="AS74" s="991">
        <f>IF($AP74=0,0,IF($AG74=-1,$AG74*$AO74,$AG74/$AL74*$AQ74))</f>
        <v>0</v>
      </c>
      <c r="AT74" s="1068"/>
      <c r="AV74" s="994">
        <f>IF($AG$50=2,"該当無",2)</f>
        <v>2</v>
      </c>
      <c r="AW74" s="987">
        <f>IF($AG$50=2,"該当無",1)</f>
        <v>1</v>
      </c>
      <c r="AX74" s="987">
        <f>IF($AG$50=2,"該当無",0)</f>
        <v>0</v>
      </c>
      <c r="AY74" s="985"/>
      <c r="AZ74" s="1089"/>
      <c r="BN74" s="953" t="str">
        <f>IF($AG74=0,"今年度","")</f>
        <v>今年度</v>
      </c>
      <c r="BO74" s="955" t="str">
        <f>IF($AG74=0,"来年度","")</f>
        <v>来年度</v>
      </c>
      <c r="BP74" s="955" t="str">
        <f>IF($AG74=0,"再来年度","")</f>
        <v>再来年度</v>
      </c>
      <c r="BQ74" s="957" t="str">
        <f>IF($AG74=0,"未定","")</f>
        <v>未定</v>
      </c>
    </row>
    <row r="75" spans="2:69" s="305" customFormat="1" ht="24.9" customHeight="1">
      <c r="B75" s="1099"/>
      <c r="C75" s="1165"/>
      <c r="D75" s="1166"/>
      <c r="E75" s="1166"/>
      <c r="F75" s="1197"/>
      <c r="G75" s="1197"/>
      <c r="H75" s="1139"/>
      <c r="I75" s="1054"/>
      <c r="J75" s="1055"/>
      <c r="K75" s="1055"/>
      <c r="L75" s="1055"/>
      <c r="M75" s="1055"/>
      <c r="N75" s="1055"/>
      <c r="O75" s="1055"/>
      <c r="P75" s="1055"/>
      <c r="Q75" s="1055"/>
      <c r="R75" s="1055"/>
      <c r="S75" s="1055"/>
      <c r="T75" s="1058"/>
      <c r="U75" s="900"/>
      <c r="V75" s="901"/>
      <c r="W75" s="901"/>
      <c r="X75" s="901"/>
      <c r="Y75" s="901"/>
      <c r="Z75" s="901"/>
      <c r="AA75" s="901"/>
      <c r="AB75" s="901"/>
      <c r="AC75" s="901"/>
      <c r="AD75" s="901"/>
      <c r="AE75" s="901"/>
      <c r="AF75" s="902"/>
      <c r="AG75" s="1176"/>
      <c r="AH75" s="1178"/>
      <c r="AI75" s="1060"/>
      <c r="AJ75" s="304"/>
      <c r="AK75" s="977"/>
      <c r="AL75" s="955"/>
      <c r="AM75" s="986"/>
      <c r="AN75" s="984"/>
      <c r="AO75" s="969"/>
      <c r="AP75" s="955"/>
      <c r="AQ75" s="973"/>
      <c r="AR75" s="976"/>
      <c r="AS75" s="992"/>
      <c r="AT75" s="983"/>
      <c r="AV75" s="995"/>
      <c r="AW75" s="988"/>
      <c r="AX75" s="988"/>
      <c r="AY75" s="986"/>
      <c r="AZ75" s="1090"/>
      <c r="BN75" s="953"/>
      <c r="BO75" s="955"/>
      <c r="BP75" s="955"/>
      <c r="BQ75" s="957"/>
    </row>
    <row r="76" spans="2:69" s="305" customFormat="1" ht="29.4" customHeight="1">
      <c r="B76" s="1101"/>
      <c r="C76" s="1165"/>
      <c r="D76" s="1166"/>
      <c r="E76" s="1166"/>
      <c r="F76" s="1197"/>
      <c r="G76" s="1197"/>
      <c r="H76" s="1139"/>
      <c r="I76" s="1054"/>
      <c r="J76" s="1055"/>
      <c r="K76" s="1055"/>
      <c r="L76" s="1055"/>
      <c r="M76" s="1055"/>
      <c r="N76" s="1055"/>
      <c r="O76" s="1055"/>
      <c r="P76" s="1055"/>
      <c r="Q76" s="1055"/>
      <c r="R76" s="1055"/>
      <c r="S76" s="1055"/>
      <c r="T76" s="1058"/>
      <c r="U76" s="1120"/>
      <c r="V76" s="1121"/>
      <c r="W76" s="1121"/>
      <c r="X76" s="1121"/>
      <c r="Y76" s="1121"/>
      <c r="Z76" s="1121"/>
      <c r="AA76" s="1121"/>
      <c r="AB76" s="1121"/>
      <c r="AC76" s="1121"/>
      <c r="AD76" s="1121"/>
      <c r="AE76" s="1121"/>
      <c r="AF76" s="1122"/>
      <c r="AG76" s="1177"/>
      <c r="AH76" s="1178"/>
      <c r="AI76" s="1061"/>
      <c r="AJ76" s="304"/>
      <c r="AK76" s="977"/>
      <c r="AL76" s="955"/>
      <c r="AM76" s="990"/>
      <c r="AN76" s="984"/>
      <c r="AO76" s="970"/>
      <c r="AP76" s="955"/>
      <c r="AQ76" s="974"/>
      <c r="AR76" s="976"/>
      <c r="AS76" s="993"/>
      <c r="AT76" s="983"/>
      <c r="AV76" s="995"/>
      <c r="AW76" s="989"/>
      <c r="AX76" s="989"/>
      <c r="AY76" s="986"/>
      <c r="AZ76" s="1090"/>
      <c r="BN76" s="953"/>
      <c r="BO76" s="955"/>
      <c r="BP76" s="955"/>
      <c r="BQ76" s="957"/>
    </row>
    <row r="77" spans="2:69" s="305" customFormat="1" ht="18" customHeight="1">
      <c r="B77" s="1098">
        <v>20</v>
      </c>
      <c r="C77" s="1165"/>
      <c r="D77" s="1166"/>
      <c r="E77" s="1166"/>
      <c r="F77" s="1196" t="s">
        <v>26</v>
      </c>
      <c r="G77" s="1197"/>
      <c r="H77" s="1139"/>
      <c r="I77" s="897" t="s">
        <v>31</v>
      </c>
      <c r="J77" s="898"/>
      <c r="K77" s="898"/>
      <c r="L77" s="898"/>
      <c r="M77" s="898"/>
      <c r="N77" s="898"/>
      <c r="O77" s="898"/>
      <c r="P77" s="898"/>
      <c r="Q77" s="898"/>
      <c r="R77" s="898"/>
      <c r="S77" s="898"/>
      <c r="T77" s="899"/>
      <c r="U77" s="897" t="s">
        <v>457</v>
      </c>
      <c r="V77" s="898"/>
      <c r="W77" s="898"/>
      <c r="X77" s="898"/>
      <c r="Y77" s="898"/>
      <c r="Z77" s="898"/>
      <c r="AA77" s="898"/>
      <c r="AB77" s="898"/>
      <c r="AC77" s="898"/>
      <c r="AD77" s="898"/>
      <c r="AE77" s="898"/>
      <c r="AF77" s="899"/>
      <c r="AG77" s="1176"/>
      <c r="AH77" s="1178"/>
      <c r="AI77" s="1059"/>
      <c r="AJ77" s="304"/>
      <c r="AK77" s="977">
        <v>3</v>
      </c>
      <c r="AL77" s="955">
        <v>3</v>
      </c>
      <c r="AM77" s="985">
        <f>IF($AG77="該当無",0,IF(OR($AG$50=0,$AG$50=2),0,1))</f>
        <v>0</v>
      </c>
      <c r="AN77" s="984">
        <v>1</v>
      </c>
      <c r="AO77" s="968"/>
      <c r="AP77" s="955">
        <f>$AK77*$AM77*$AN77</f>
        <v>0</v>
      </c>
      <c r="AQ77" s="972">
        <f>$AP77*44/$AS$11</f>
        <v>0</v>
      </c>
      <c r="AR77" s="975"/>
      <c r="AS77" s="991">
        <f>IF($AP77=0,0,IF($AG77=-1,$AG77*$AO77,$AG77/$AL77*$AQ77))</f>
        <v>0</v>
      </c>
      <c r="AT77" s="1068"/>
      <c r="AV77" s="994">
        <f>IF($AG$50=2,"該当無",3)</f>
        <v>3</v>
      </c>
      <c r="AW77" s="987">
        <f>IF($AG$50=2,"該当無",2)</f>
        <v>2</v>
      </c>
      <c r="AX77" s="987">
        <f>IF($AG$50=2,"該当無",1)</f>
        <v>1</v>
      </c>
      <c r="AY77" s="987">
        <f>IF($AG$50=2,"該当無",0)</f>
        <v>0</v>
      </c>
      <c r="AZ77" s="1089"/>
      <c r="BN77" s="953" t="str">
        <f>IF($AG77=0,"今年度","")</f>
        <v>今年度</v>
      </c>
      <c r="BO77" s="955" t="str">
        <f>IF($AG77=0,"来年度","")</f>
        <v>来年度</v>
      </c>
      <c r="BP77" s="955" t="str">
        <f>IF($AG77=0,"再来年度","")</f>
        <v>再来年度</v>
      </c>
      <c r="BQ77" s="957" t="str">
        <f>IF($AG77=0,"未定","")</f>
        <v>未定</v>
      </c>
    </row>
    <row r="78" spans="2:69" s="305" customFormat="1" ht="18" customHeight="1">
      <c r="B78" s="1099"/>
      <c r="C78" s="1165"/>
      <c r="D78" s="1166"/>
      <c r="E78" s="1166"/>
      <c r="F78" s="1197"/>
      <c r="G78" s="1197"/>
      <c r="H78" s="1139"/>
      <c r="I78" s="900"/>
      <c r="J78" s="901"/>
      <c r="K78" s="901"/>
      <c r="L78" s="901"/>
      <c r="M78" s="901"/>
      <c r="N78" s="901"/>
      <c r="O78" s="901"/>
      <c r="P78" s="901"/>
      <c r="Q78" s="901"/>
      <c r="R78" s="901"/>
      <c r="S78" s="901"/>
      <c r="T78" s="902"/>
      <c r="U78" s="900"/>
      <c r="V78" s="901"/>
      <c r="W78" s="901"/>
      <c r="X78" s="901"/>
      <c r="Y78" s="901"/>
      <c r="Z78" s="901"/>
      <c r="AA78" s="901"/>
      <c r="AB78" s="901"/>
      <c r="AC78" s="901"/>
      <c r="AD78" s="901"/>
      <c r="AE78" s="901"/>
      <c r="AF78" s="902"/>
      <c r="AG78" s="1176"/>
      <c r="AH78" s="1178"/>
      <c r="AI78" s="1060"/>
      <c r="AJ78" s="304"/>
      <c r="AK78" s="977"/>
      <c r="AL78" s="955"/>
      <c r="AM78" s="986"/>
      <c r="AN78" s="984"/>
      <c r="AO78" s="969"/>
      <c r="AP78" s="955"/>
      <c r="AQ78" s="973"/>
      <c r="AR78" s="976"/>
      <c r="AS78" s="992"/>
      <c r="AT78" s="983"/>
      <c r="AV78" s="995"/>
      <c r="AW78" s="988"/>
      <c r="AX78" s="988"/>
      <c r="AY78" s="988"/>
      <c r="AZ78" s="1090"/>
      <c r="BN78" s="953"/>
      <c r="BO78" s="955"/>
      <c r="BP78" s="955"/>
      <c r="BQ78" s="957"/>
    </row>
    <row r="79" spans="2:69" s="305" customFormat="1" ht="24" customHeight="1">
      <c r="B79" s="1101"/>
      <c r="C79" s="1165"/>
      <c r="D79" s="1166"/>
      <c r="E79" s="1166"/>
      <c r="F79" s="1198"/>
      <c r="G79" s="1198"/>
      <c r="H79" s="1187"/>
      <c r="I79" s="1120"/>
      <c r="J79" s="1121"/>
      <c r="K79" s="1121"/>
      <c r="L79" s="1121"/>
      <c r="M79" s="1121"/>
      <c r="N79" s="1121"/>
      <c r="O79" s="1121"/>
      <c r="P79" s="1121"/>
      <c r="Q79" s="1121"/>
      <c r="R79" s="1121"/>
      <c r="S79" s="1121"/>
      <c r="T79" s="1122"/>
      <c r="U79" s="1120"/>
      <c r="V79" s="1121"/>
      <c r="W79" s="1121"/>
      <c r="X79" s="1121"/>
      <c r="Y79" s="1121"/>
      <c r="Z79" s="1121"/>
      <c r="AA79" s="1121"/>
      <c r="AB79" s="1121"/>
      <c r="AC79" s="1121"/>
      <c r="AD79" s="1121"/>
      <c r="AE79" s="1121"/>
      <c r="AF79" s="1122"/>
      <c r="AG79" s="1177"/>
      <c r="AH79" s="1178"/>
      <c r="AI79" s="1061"/>
      <c r="AJ79" s="304"/>
      <c r="AK79" s="977"/>
      <c r="AL79" s="955"/>
      <c r="AM79" s="990"/>
      <c r="AN79" s="984"/>
      <c r="AO79" s="970"/>
      <c r="AP79" s="955"/>
      <c r="AQ79" s="974"/>
      <c r="AR79" s="976"/>
      <c r="AS79" s="993"/>
      <c r="AT79" s="983"/>
      <c r="AV79" s="995"/>
      <c r="AW79" s="989"/>
      <c r="AX79" s="989"/>
      <c r="AY79" s="989"/>
      <c r="AZ79" s="1090"/>
      <c r="BN79" s="953"/>
      <c r="BO79" s="955"/>
      <c r="BP79" s="955"/>
      <c r="BQ79" s="957"/>
    </row>
    <row r="80" spans="2:69" s="305" customFormat="1" ht="18.899999999999999" customHeight="1">
      <c r="B80" s="1098">
        <v>21</v>
      </c>
      <c r="C80" s="1165"/>
      <c r="D80" s="1166"/>
      <c r="E80" s="1166"/>
      <c r="F80" s="1179" t="s">
        <v>28</v>
      </c>
      <c r="G80" s="1180"/>
      <c r="H80" s="1181"/>
      <c r="I80" s="898" t="s">
        <v>32</v>
      </c>
      <c r="J80" s="898"/>
      <c r="K80" s="898"/>
      <c r="L80" s="898"/>
      <c r="M80" s="898"/>
      <c r="N80" s="898"/>
      <c r="O80" s="898"/>
      <c r="P80" s="898"/>
      <c r="Q80" s="898"/>
      <c r="R80" s="898"/>
      <c r="S80" s="898"/>
      <c r="T80" s="898"/>
      <c r="U80" s="897" t="s">
        <v>458</v>
      </c>
      <c r="V80" s="898"/>
      <c r="W80" s="898"/>
      <c r="X80" s="898"/>
      <c r="Y80" s="898"/>
      <c r="Z80" s="898"/>
      <c r="AA80" s="898"/>
      <c r="AB80" s="898"/>
      <c r="AC80" s="898"/>
      <c r="AD80" s="898"/>
      <c r="AE80" s="898"/>
      <c r="AF80" s="899"/>
      <c r="AG80" s="1176"/>
      <c r="AH80" s="1178"/>
      <c r="AI80" s="1059"/>
      <c r="AJ80" s="304"/>
      <c r="AK80" s="977">
        <v>3</v>
      </c>
      <c r="AL80" s="955">
        <v>3</v>
      </c>
      <c r="AM80" s="985">
        <f>IF($AG80="該当無",0,IF(OR($AG$50=0,$AG$50=2),0,1))</f>
        <v>0</v>
      </c>
      <c r="AN80" s="984">
        <v>1</v>
      </c>
      <c r="AO80" s="968"/>
      <c r="AP80" s="955">
        <f>$AK80*$AM80*$AN80</f>
        <v>0</v>
      </c>
      <c r="AQ80" s="972">
        <f>$AP80*44/$AS$11</f>
        <v>0</v>
      </c>
      <c r="AR80" s="975"/>
      <c r="AS80" s="991">
        <f>IF($AP80=0,0,IF($AG80=-1,$AG80*$AO80,$AG80/$AL80*$AQ80))</f>
        <v>0</v>
      </c>
      <c r="AT80" s="1068"/>
      <c r="AV80" s="994">
        <f>IF($AG$50=2,"該当無",3)</f>
        <v>3</v>
      </c>
      <c r="AW80" s="987">
        <f>IF($AG$50=2,"該当無",2)</f>
        <v>2</v>
      </c>
      <c r="AX80" s="987">
        <f>IF($AG$50=2,"該当無",1)</f>
        <v>1</v>
      </c>
      <c r="AY80" s="987">
        <f>IF($AG$50=2,"該当無",0)</f>
        <v>0</v>
      </c>
      <c r="AZ80" s="1089"/>
      <c r="BN80" s="953" t="str">
        <f>IF($AG80=0,"今年度","")</f>
        <v>今年度</v>
      </c>
      <c r="BO80" s="955" t="str">
        <f>IF($AG80=0,"来年度","")</f>
        <v>来年度</v>
      </c>
      <c r="BP80" s="955" t="str">
        <f>IF($AG80=0,"再来年度","")</f>
        <v>再来年度</v>
      </c>
      <c r="BQ80" s="957" t="str">
        <f>IF($AG80=0,"未定","")</f>
        <v>未定</v>
      </c>
    </row>
    <row r="81" spans="2:69" s="305" customFormat="1" ht="18.899999999999999" customHeight="1">
      <c r="B81" s="1099"/>
      <c r="C81" s="1165"/>
      <c r="D81" s="1166"/>
      <c r="E81" s="1166"/>
      <c r="F81" s="1182"/>
      <c r="G81" s="1166"/>
      <c r="H81" s="1183"/>
      <c r="I81" s="901"/>
      <c r="J81" s="901"/>
      <c r="K81" s="901"/>
      <c r="L81" s="901"/>
      <c r="M81" s="901"/>
      <c r="N81" s="901"/>
      <c r="O81" s="901"/>
      <c r="P81" s="901"/>
      <c r="Q81" s="901"/>
      <c r="R81" s="901"/>
      <c r="S81" s="901"/>
      <c r="T81" s="901"/>
      <c r="U81" s="900"/>
      <c r="V81" s="901"/>
      <c r="W81" s="901"/>
      <c r="X81" s="901"/>
      <c r="Y81" s="901"/>
      <c r="Z81" s="901"/>
      <c r="AA81" s="901"/>
      <c r="AB81" s="901"/>
      <c r="AC81" s="901"/>
      <c r="AD81" s="901"/>
      <c r="AE81" s="901"/>
      <c r="AF81" s="902"/>
      <c r="AG81" s="1176"/>
      <c r="AH81" s="1178"/>
      <c r="AI81" s="1060"/>
      <c r="AJ81" s="304"/>
      <c r="AK81" s="977"/>
      <c r="AL81" s="955"/>
      <c r="AM81" s="986"/>
      <c r="AN81" s="984"/>
      <c r="AO81" s="969"/>
      <c r="AP81" s="955"/>
      <c r="AQ81" s="973"/>
      <c r="AR81" s="976"/>
      <c r="AS81" s="992"/>
      <c r="AT81" s="983"/>
      <c r="AV81" s="995"/>
      <c r="AW81" s="988"/>
      <c r="AX81" s="988"/>
      <c r="AY81" s="988"/>
      <c r="AZ81" s="1090"/>
      <c r="BN81" s="953"/>
      <c r="BO81" s="955"/>
      <c r="BP81" s="955"/>
      <c r="BQ81" s="957"/>
    </row>
    <row r="82" spans="2:69" s="305" customFormat="1" ht="24" customHeight="1">
      <c r="B82" s="1101"/>
      <c r="C82" s="1165"/>
      <c r="D82" s="1166"/>
      <c r="E82" s="1166"/>
      <c r="F82" s="1182"/>
      <c r="G82" s="1166"/>
      <c r="H82" s="1183"/>
      <c r="I82" s="901"/>
      <c r="J82" s="901"/>
      <c r="K82" s="901"/>
      <c r="L82" s="901"/>
      <c r="M82" s="901"/>
      <c r="N82" s="901"/>
      <c r="O82" s="901"/>
      <c r="P82" s="901"/>
      <c r="Q82" s="901"/>
      <c r="R82" s="901"/>
      <c r="S82" s="901"/>
      <c r="T82" s="901"/>
      <c r="U82" s="900"/>
      <c r="V82" s="901"/>
      <c r="W82" s="901"/>
      <c r="X82" s="901"/>
      <c r="Y82" s="901"/>
      <c r="Z82" s="901"/>
      <c r="AA82" s="901"/>
      <c r="AB82" s="901"/>
      <c r="AC82" s="901"/>
      <c r="AD82" s="901"/>
      <c r="AE82" s="901"/>
      <c r="AF82" s="902"/>
      <c r="AG82" s="1177"/>
      <c r="AH82" s="1178"/>
      <c r="AI82" s="1061"/>
      <c r="AJ82" s="304"/>
      <c r="AK82" s="977"/>
      <c r="AL82" s="955"/>
      <c r="AM82" s="990"/>
      <c r="AN82" s="984"/>
      <c r="AO82" s="970"/>
      <c r="AP82" s="955"/>
      <c r="AQ82" s="974"/>
      <c r="AR82" s="976"/>
      <c r="AS82" s="993"/>
      <c r="AT82" s="983"/>
      <c r="AV82" s="995"/>
      <c r="AW82" s="989"/>
      <c r="AX82" s="989"/>
      <c r="AY82" s="989"/>
      <c r="AZ82" s="1091"/>
      <c r="BN82" s="953"/>
      <c r="BO82" s="955"/>
      <c r="BP82" s="955"/>
      <c r="BQ82" s="957"/>
    </row>
    <row r="83" spans="2:69" s="305" customFormat="1" ht="48" customHeight="1">
      <c r="B83" s="1098">
        <v>22</v>
      </c>
      <c r="C83" s="1165"/>
      <c r="D83" s="1166"/>
      <c r="E83" s="1166"/>
      <c r="F83" s="1182"/>
      <c r="G83" s="1166"/>
      <c r="H83" s="1183"/>
      <c r="I83" s="891" t="s">
        <v>621</v>
      </c>
      <c r="J83" s="892"/>
      <c r="K83" s="892"/>
      <c r="L83" s="892"/>
      <c r="M83" s="892"/>
      <c r="N83" s="892"/>
      <c r="O83" s="892"/>
      <c r="P83" s="892"/>
      <c r="Q83" s="892"/>
      <c r="R83" s="892"/>
      <c r="S83" s="892"/>
      <c r="T83" s="1212"/>
      <c r="U83" s="891" t="s">
        <v>459</v>
      </c>
      <c r="V83" s="892"/>
      <c r="W83" s="892"/>
      <c r="X83" s="892"/>
      <c r="Y83" s="892"/>
      <c r="Z83" s="892"/>
      <c r="AA83" s="892"/>
      <c r="AB83" s="892"/>
      <c r="AC83" s="892"/>
      <c r="AD83" s="892"/>
      <c r="AE83" s="892"/>
      <c r="AF83" s="893"/>
      <c r="AG83" s="1209"/>
      <c r="AH83" s="1178"/>
      <c r="AI83" s="1059"/>
      <c r="AJ83" s="304"/>
      <c r="AK83" s="977">
        <v>3</v>
      </c>
      <c r="AL83" s="955">
        <v>3</v>
      </c>
      <c r="AM83" s="985">
        <f>IF($AG83="該当無",0,IF(OR($AG$50=0,$AG$50=2),0,1))</f>
        <v>0</v>
      </c>
      <c r="AN83" s="984">
        <v>1</v>
      </c>
      <c r="AO83" s="968"/>
      <c r="AP83" s="955">
        <f>$AK83*$AM83*$AN83</f>
        <v>0</v>
      </c>
      <c r="AQ83" s="972">
        <f>$AP83*44/$AS$11</f>
        <v>0</v>
      </c>
      <c r="AR83" s="975"/>
      <c r="AS83" s="991">
        <f>IF($AP83=0,0,IF($AG83=-1,$AG83*$AO83,$AG83/$AL83*$AQ83))</f>
        <v>0</v>
      </c>
      <c r="AT83" s="1068"/>
      <c r="AV83" s="994">
        <f>IF($AG$50=2,"該当無",3)</f>
        <v>3</v>
      </c>
      <c r="AW83" s="987">
        <f>IF($AG$50=2,"該当無",2)</f>
        <v>2</v>
      </c>
      <c r="AX83" s="987">
        <f>IF($AG$50=2,"該当無",1)</f>
        <v>1</v>
      </c>
      <c r="AY83" s="987">
        <f>IF($AG$50=2,"該当無",0)</f>
        <v>0</v>
      </c>
      <c r="AZ83" s="1089"/>
      <c r="BC83" s="406" t="s">
        <v>122</v>
      </c>
      <c r="BD83" s="406" t="s">
        <v>120</v>
      </c>
      <c r="BE83" s="406" t="s">
        <v>80</v>
      </c>
      <c r="BF83" s="406" t="s">
        <v>81</v>
      </c>
      <c r="BG83" s="406" t="s">
        <v>123</v>
      </c>
      <c r="BH83" s="406" t="s">
        <v>82</v>
      </c>
      <c r="BI83" s="406" t="s">
        <v>124</v>
      </c>
      <c r="BJ83" s="406" t="s">
        <v>125</v>
      </c>
      <c r="BK83" s="406" t="s">
        <v>126</v>
      </c>
      <c r="BL83" s="406" t="s">
        <v>83</v>
      </c>
      <c r="BN83" s="953" t="str">
        <f>IF($AG83=0,"今年度","")</f>
        <v>今年度</v>
      </c>
      <c r="BO83" s="955" t="str">
        <f>IF($AG83=0,"来年度","")</f>
        <v>来年度</v>
      </c>
      <c r="BP83" s="955" t="str">
        <f>IF($AG83=0,"再来年度","")</f>
        <v>再来年度</v>
      </c>
      <c r="BQ83" s="957" t="str">
        <f>IF($AG83=0,"未定","")</f>
        <v>未定</v>
      </c>
    </row>
    <row r="84" spans="2:69" s="305" customFormat="1" ht="48" customHeight="1">
      <c r="B84" s="1099"/>
      <c r="C84" s="1165"/>
      <c r="D84" s="1166"/>
      <c r="E84" s="1166"/>
      <c r="F84" s="1182"/>
      <c r="G84" s="1166"/>
      <c r="H84" s="1183"/>
      <c r="I84" s="894"/>
      <c r="J84" s="895"/>
      <c r="K84" s="895"/>
      <c r="L84" s="895"/>
      <c r="M84" s="895"/>
      <c r="N84" s="895"/>
      <c r="O84" s="895"/>
      <c r="P84" s="895"/>
      <c r="Q84" s="895"/>
      <c r="R84" s="895"/>
      <c r="S84" s="895"/>
      <c r="T84" s="1213"/>
      <c r="U84" s="894"/>
      <c r="V84" s="895"/>
      <c r="W84" s="895"/>
      <c r="X84" s="895"/>
      <c r="Y84" s="895"/>
      <c r="Z84" s="895"/>
      <c r="AA84" s="895"/>
      <c r="AB84" s="895"/>
      <c r="AC84" s="895"/>
      <c r="AD84" s="895"/>
      <c r="AE84" s="895"/>
      <c r="AF84" s="896"/>
      <c r="AG84" s="1209"/>
      <c r="AH84" s="1178"/>
      <c r="AI84" s="1060"/>
      <c r="AJ84" s="304"/>
      <c r="AK84" s="977"/>
      <c r="AL84" s="955"/>
      <c r="AM84" s="986"/>
      <c r="AN84" s="984"/>
      <c r="AO84" s="969"/>
      <c r="AP84" s="955"/>
      <c r="AQ84" s="973"/>
      <c r="AR84" s="976"/>
      <c r="AS84" s="992"/>
      <c r="AT84" s="983"/>
      <c r="AV84" s="995"/>
      <c r="AW84" s="988"/>
      <c r="AX84" s="988"/>
      <c r="AY84" s="988"/>
      <c r="AZ84" s="1090"/>
      <c r="BB84" s="362" t="s">
        <v>33</v>
      </c>
      <c r="BC84" s="406">
        <v>5</v>
      </c>
      <c r="BD84" s="406">
        <f>IF(AG50=3,COUNTIF($AG$71:$AG$85,"該当無"),IF(AG50=1,COUNTIF($AG$71:$AG$85,"該当無"),IF(AG50=2,5,0)))</f>
        <v>0</v>
      </c>
      <c r="BE84" s="406">
        <f>BC84-BD84</f>
        <v>5</v>
      </c>
      <c r="BF84" s="406">
        <f>IF(AG50=3,COUNTIF($AG$71:$AG$85,"&gt;0"),IF(AG50=1,COUNTIF($AG$71:$AG$85,"&gt;0"),IF(AG50=2,0,0)))</f>
        <v>0</v>
      </c>
      <c r="BG84" s="406">
        <f>IF(AG50=3,COUNTIF($AG$71:$AG$85,"0"),IF(AG50=1,COUNTIF($AG$71:$AG$85,"0"),IF(AG50=2,0,0)))</f>
        <v>0</v>
      </c>
      <c r="BH84" s="406">
        <f>BG84-BL84</f>
        <v>0</v>
      </c>
      <c r="BI84" s="406">
        <f>IF($AG$50=3,COUNTIF($AH$71:$AH$85,BI83),IF($AG$50=1,COUNTIF($AH$71:$AH$85,BI83),IF($AG$50=2,0,0)))</f>
        <v>0</v>
      </c>
      <c r="BJ84" s="406">
        <f>IF($AG$50=3,COUNTIF($AH$71:$AH$85,BJ83),IF($AG$50=1,COUNTIF($AH$71:$AH$85,BJ83),IF($AG$50=2,0,0)))</f>
        <v>0</v>
      </c>
      <c r="BK84" s="406">
        <f>IF($AG$50=3,COUNTIF($AH$71:$AH$85,BK83),IF($AG$50=1,COUNTIF($AH$71:$AH$85,BK83),IF($AG$50=2,0,0)))</f>
        <v>0</v>
      </c>
      <c r="BL84" s="406">
        <f>IF($AG$50=3,COUNTIF($AH$71:$AH$85,BL83),IF($AG$50=1,COUNTIF($AH$71:$AH$85,BL83),IF($AG$50=2,0,0)))</f>
        <v>0</v>
      </c>
      <c r="BN84" s="953"/>
      <c r="BO84" s="955"/>
      <c r="BP84" s="955"/>
      <c r="BQ84" s="957"/>
    </row>
    <row r="85" spans="2:69" s="305" customFormat="1" ht="48" customHeight="1">
      <c r="B85" s="1101"/>
      <c r="C85" s="1168"/>
      <c r="D85" s="1169"/>
      <c r="E85" s="1169"/>
      <c r="F85" s="1184"/>
      <c r="G85" s="1169"/>
      <c r="H85" s="1185"/>
      <c r="I85" s="1204"/>
      <c r="J85" s="1205"/>
      <c r="K85" s="1205"/>
      <c r="L85" s="1205"/>
      <c r="M85" s="1205"/>
      <c r="N85" s="1205"/>
      <c r="O85" s="1205"/>
      <c r="P85" s="1205"/>
      <c r="Q85" s="1205"/>
      <c r="R85" s="1205"/>
      <c r="S85" s="1205"/>
      <c r="T85" s="1214"/>
      <c r="U85" s="1204"/>
      <c r="V85" s="1205"/>
      <c r="W85" s="1205"/>
      <c r="X85" s="1205"/>
      <c r="Y85" s="1205"/>
      <c r="Z85" s="1205"/>
      <c r="AA85" s="1205"/>
      <c r="AB85" s="1205"/>
      <c r="AC85" s="1205"/>
      <c r="AD85" s="1205"/>
      <c r="AE85" s="1205"/>
      <c r="AF85" s="1206"/>
      <c r="AG85" s="1210"/>
      <c r="AH85" s="1211"/>
      <c r="AI85" s="1061"/>
      <c r="AJ85" s="304"/>
      <c r="AK85" s="977"/>
      <c r="AL85" s="955"/>
      <c r="AM85" s="990"/>
      <c r="AN85" s="984"/>
      <c r="AO85" s="970"/>
      <c r="AP85" s="955"/>
      <c r="AQ85" s="974"/>
      <c r="AR85" s="976"/>
      <c r="AS85" s="993"/>
      <c r="AT85" s="983"/>
      <c r="AV85" s="995"/>
      <c r="AW85" s="989"/>
      <c r="AX85" s="989"/>
      <c r="AY85" s="989"/>
      <c r="AZ85" s="1091"/>
      <c r="BB85" s="346"/>
      <c r="BN85" s="953"/>
      <c r="BO85" s="955"/>
      <c r="BP85" s="955"/>
      <c r="BQ85" s="957"/>
    </row>
    <row r="86" spans="2:69" s="305" customFormat="1" ht="18" customHeight="1">
      <c r="B86" s="317" t="s">
        <v>449</v>
      </c>
      <c r="C86" s="365"/>
      <c r="D86" s="366"/>
      <c r="E86" s="367"/>
      <c r="F86" s="355"/>
      <c r="G86" s="355"/>
      <c r="H86" s="355"/>
      <c r="I86" s="355"/>
      <c r="J86" s="355"/>
      <c r="K86" s="355"/>
      <c r="L86" s="355"/>
      <c r="M86" s="355"/>
      <c r="N86" s="355"/>
      <c r="O86" s="355"/>
      <c r="P86" s="355"/>
      <c r="Q86" s="355"/>
      <c r="R86" s="355"/>
      <c r="S86" s="355"/>
      <c r="T86" s="355"/>
      <c r="U86" s="355"/>
      <c r="V86" s="355"/>
      <c r="W86" s="355"/>
      <c r="X86" s="355"/>
      <c r="Y86" s="355"/>
      <c r="Z86" s="355"/>
      <c r="AA86" s="355"/>
      <c r="AB86" s="355"/>
      <c r="AC86" s="355"/>
      <c r="AD86" s="355"/>
      <c r="AE86" s="355"/>
      <c r="AF86" s="355"/>
      <c r="AG86" s="319"/>
      <c r="AH86" s="319"/>
      <c r="AI86" s="320"/>
      <c r="AJ86" s="303"/>
      <c r="AK86" s="343"/>
      <c r="AL86" s="344"/>
      <c r="AM86" s="344"/>
      <c r="AN86" s="344"/>
      <c r="AO86" s="350"/>
      <c r="AP86" s="344"/>
      <c r="AQ86" s="344"/>
      <c r="AR86" s="345">
        <f>SUM(AR87:AR110)</f>
        <v>44</v>
      </c>
      <c r="AS86" s="350"/>
      <c r="AT86" s="351">
        <f>SUM(AT87:AT110)</f>
        <v>0</v>
      </c>
      <c r="AV86" s="352"/>
      <c r="AW86" s="353"/>
      <c r="AX86" s="353"/>
      <c r="AY86" s="353"/>
      <c r="AZ86" s="354"/>
      <c r="BN86" s="386"/>
      <c r="BO86" s="387"/>
      <c r="BP86" s="387"/>
      <c r="BQ86" s="388"/>
    </row>
    <row r="87" spans="2:69" s="305" customFormat="1" ht="15.9" customHeight="1">
      <c r="B87" s="1104">
        <v>23</v>
      </c>
      <c r="C87" s="1102" t="s">
        <v>34</v>
      </c>
      <c r="D87" s="1038"/>
      <c r="E87" s="1103"/>
      <c r="F87" s="1030" t="s">
        <v>119</v>
      </c>
      <c r="G87" s="1031"/>
      <c r="H87" s="1032"/>
      <c r="I87" s="1107" t="s">
        <v>35</v>
      </c>
      <c r="J87" s="1108"/>
      <c r="K87" s="1108"/>
      <c r="L87" s="1108"/>
      <c r="M87" s="1108"/>
      <c r="N87" s="1108"/>
      <c r="O87" s="1108"/>
      <c r="P87" s="1108"/>
      <c r="Q87" s="1108"/>
      <c r="R87" s="1108"/>
      <c r="S87" s="1108"/>
      <c r="T87" s="1109"/>
      <c r="U87" s="1113" t="s">
        <v>36</v>
      </c>
      <c r="V87" s="1114"/>
      <c r="W87" s="1114"/>
      <c r="X87" s="1114"/>
      <c r="Y87" s="1114"/>
      <c r="Z87" s="1114"/>
      <c r="AA87" s="1114"/>
      <c r="AB87" s="1114"/>
      <c r="AC87" s="1114"/>
      <c r="AD87" s="1114"/>
      <c r="AE87" s="1114"/>
      <c r="AF87" s="1115"/>
      <c r="AG87" s="1207"/>
      <c r="AH87" s="1195"/>
      <c r="AI87" s="1202"/>
      <c r="AJ87" s="304"/>
      <c r="AK87" s="967">
        <v>2</v>
      </c>
      <c r="AL87" s="979">
        <v>2</v>
      </c>
      <c r="AM87" s="985">
        <f>IF($AG87="該当無",0,1)</f>
        <v>1</v>
      </c>
      <c r="AN87" s="984">
        <v>1</v>
      </c>
      <c r="AO87" s="968"/>
      <c r="AP87" s="955">
        <f>$AK87*$AM87*$AN87</f>
        <v>2</v>
      </c>
      <c r="AQ87" s="972">
        <f>$AP87*44/$AS$11</f>
        <v>4.8888888888888893</v>
      </c>
      <c r="AR87" s="975">
        <f>SUM(AQ87:AQ110)</f>
        <v>44</v>
      </c>
      <c r="AS87" s="991">
        <f>IF($AP87=0,0,IF($AG87=-1,$AG87*$AO87,$AG87/$AL87*$AQ87))</f>
        <v>0</v>
      </c>
      <c r="AT87" s="1068">
        <f>SUM(AS87:AS110)</f>
        <v>0</v>
      </c>
      <c r="AV87" s="1066">
        <v>2</v>
      </c>
      <c r="AW87" s="985">
        <v>1</v>
      </c>
      <c r="AX87" s="985">
        <v>0</v>
      </c>
      <c r="AY87" s="985"/>
      <c r="AZ87" s="1081"/>
      <c r="BN87" s="953" t="str">
        <f>IF($AG87=0,"今年度","")</f>
        <v>今年度</v>
      </c>
      <c r="BO87" s="955" t="str">
        <f>IF($AG87=0,"来年度","")</f>
        <v>来年度</v>
      </c>
      <c r="BP87" s="955" t="str">
        <f>IF($AG87=0,"再来年度","")</f>
        <v>再来年度</v>
      </c>
      <c r="BQ87" s="957" t="str">
        <f>IF($AG87=0,"未定","")</f>
        <v>未定</v>
      </c>
    </row>
    <row r="88" spans="2:69" s="305" customFormat="1" ht="15.9" customHeight="1">
      <c r="B88" s="1104"/>
      <c r="C88" s="1102"/>
      <c r="D88" s="1038"/>
      <c r="E88" s="1103"/>
      <c r="F88" s="1030"/>
      <c r="G88" s="1031"/>
      <c r="H88" s="1032"/>
      <c r="I88" s="1107"/>
      <c r="J88" s="1108"/>
      <c r="K88" s="1108"/>
      <c r="L88" s="1108"/>
      <c r="M88" s="1108"/>
      <c r="N88" s="1108"/>
      <c r="O88" s="1108"/>
      <c r="P88" s="1108"/>
      <c r="Q88" s="1108"/>
      <c r="R88" s="1108"/>
      <c r="S88" s="1108"/>
      <c r="T88" s="1109"/>
      <c r="U88" s="1113"/>
      <c r="V88" s="1114"/>
      <c r="W88" s="1114"/>
      <c r="X88" s="1114"/>
      <c r="Y88" s="1114"/>
      <c r="Z88" s="1114"/>
      <c r="AA88" s="1114"/>
      <c r="AB88" s="1114"/>
      <c r="AC88" s="1114"/>
      <c r="AD88" s="1114"/>
      <c r="AE88" s="1114"/>
      <c r="AF88" s="1115"/>
      <c r="AG88" s="1207"/>
      <c r="AH88" s="1178"/>
      <c r="AI88" s="1202"/>
      <c r="AJ88" s="304"/>
      <c r="AK88" s="977"/>
      <c r="AL88" s="955"/>
      <c r="AM88" s="986"/>
      <c r="AN88" s="984"/>
      <c r="AO88" s="969"/>
      <c r="AP88" s="955"/>
      <c r="AQ88" s="973"/>
      <c r="AR88" s="976"/>
      <c r="AS88" s="992"/>
      <c r="AT88" s="983"/>
      <c r="AV88" s="1067"/>
      <c r="AW88" s="986"/>
      <c r="AX88" s="986"/>
      <c r="AY88" s="986"/>
      <c r="AZ88" s="1070"/>
      <c r="BN88" s="953"/>
      <c r="BO88" s="955"/>
      <c r="BP88" s="955"/>
      <c r="BQ88" s="957"/>
    </row>
    <row r="89" spans="2:69" s="305" customFormat="1" ht="15.9" customHeight="1">
      <c r="B89" s="1105"/>
      <c r="C89" s="1102"/>
      <c r="D89" s="1038"/>
      <c r="E89" s="1103"/>
      <c r="F89" s="910"/>
      <c r="G89" s="911"/>
      <c r="H89" s="912"/>
      <c r="I89" s="1110"/>
      <c r="J89" s="1111"/>
      <c r="K89" s="1111"/>
      <c r="L89" s="1111"/>
      <c r="M89" s="1111"/>
      <c r="N89" s="1111"/>
      <c r="O89" s="1111"/>
      <c r="P89" s="1111"/>
      <c r="Q89" s="1111"/>
      <c r="R89" s="1111"/>
      <c r="S89" s="1111"/>
      <c r="T89" s="1112"/>
      <c r="U89" s="1116"/>
      <c r="V89" s="1117"/>
      <c r="W89" s="1117"/>
      <c r="X89" s="1117"/>
      <c r="Y89" s="1117"/>
      <c r="Z89" s="1117"/>
      <c r="AA89" s="1117"/>
      <c r="AB89" s="1117"/>
      <c r="AC89" s="1117"/>
      <c r="AD89" s="1117"/>
      <c r="AE89" s="1117"/>
      <c r="AF89" s="1118"/>
      <c r="AG89" s="1208"/>
      <c r="AH89" s="1178"/>
      <c r="AI89" s="1203"/>
      <c r="AJ89" s="304"/>
      <c r="AK89" s="977"/>
      <c r="AL89" s="955"/>
      <c r="AM89" s="990"/>
      <c r="AN89" s="984"/>
      <c r="AO89" s="970"/>
      <c r="AP89" s="955"/>
      <c r="AQ89" s="974"/>
      <c r="AR89" s="976"/>
      <c r="AS89" s="993"/>
      <c r="AT89" s="983"/>
      <c r="AV89" s="1067"/>
      <c r="AW89" s="986"/>
      <c r="AX89" s="986"/>
      <c r="AY89" s="986"/>
      <c r="AZ89" s="1070"/>
      <c r="BN89" s="953"/>
      <c r="BO89" s="955"/>
      <c r="BP89" s="955"/>
      <c r="BQ89" s="957"/>
    </row>
    <row r="90" spans="2:69" s="305" customFormat="1" ht="15" customHeight="1">
      <c r="B90" s="1098">
        <v>24</v>
      </c>
      <c r="C90" s="1102"/>
      <c r="D90" s="1038"/>
      <c r="E90" s="1103"/>
      <c r="F90" s="1187" t="s">
        <v>37</v>
      </c>
      <c r="G90" s="1188"/>
      <c r="H90" s="1189"/>
      <c r="I90" s="897" t="s">
        <v>52</v>
      </c>
      <c r="J90" s="898"/>
      <c r="K90" s="898"/>
      <c r="L90" s="898"/>
      <c r="M90" s="898"/>
      <c r="N90" s="898"/>
      <c r="O90" s="898"/>
      <c r="P90" s="898"/>
      <c r="Q90" s="898"/>
      <c r="R90" s="898"/>
      <c r="S90" s="898"/>
      <c r="T90" s="1133"/>
      <c r="U90" s="897" t="s">
        <v>38</v>
      </c>
      <c r="V90" s="898"/>
      <c r="W90" s="898"/>
      <c r="X90" s="898"/>
      <c r="Y90" s="898"/>
      <c r="Z90" s="898"/>
      <c r="AA90" s="898"/>
      <c r="AB90" s="898"/>
      <c r="AC90" s="898"/>
      <c r="AD90" s="898"/>
      <c r="AE90" s="898"/>
      <c r="AF90" s="899"/>
      <c r="AG90" s="1176"/>
      <c r="AH90" s="1178"/>
      <c r="AI90" s="1199"/>
      <c r="AJ90" s="304"/>
      <c r="AK90" s="977">
        <v>3</v>
      </c>
      <c r="AL90" s="955">
        <v>1</v>
      </c>
      <c r="AM90" s="985">
        <f>IF($AG90="該当無",0,1)</f>
        <v>1</v>
      </c>
      <c r="AN90" s="984">
        <v>1</v>
      </c>
      <c r="AO90" s="968"/>
      <c r="AP90" s="955">
        <f>$AK90*$AM90*$AN90</f>
        <v>3</v>
      </c>
      <c r="AQ90" s="972">
        <f>$AP90*44/$AS$11</f>
        <v>7.333333333333333</v>
      </c>
      <c r="AR90" s="975"/>
      <c r="AS90" s="991">
        <f>IF(AI90="",0,IF($AP90=0,0,IF($AG90=-1,$AG90*$AO90,$AG90/$AL90*$AQ90)))</f>
        <v>0</v>
      </c>
      <c r="AT90" s="1068"/>
      <c r="AV90" s="1066">
        <v>1</v>
      </c>
      <c r="AW90" s="985">
        <v>0</v>
      </c>
      <c r="AX90" s="985"/>
      <c r="AY90" s="985"/>
      <c r="AZ90" s="1081"/>
      <c r="BN90" s="953" t="str">
        <f>IF($AG90=0,"今年度","")</f>
        <v>今年度</v>
      </c>
      <c r="BO90" s="955" t="str">
        <f>IF($AG90=0,"来年度","")</f>
        <v>来年度</v>
      </c>
      <c r="BP90" s="955" t="str">
        <f>IF($AG90=0,"再来年度","")</f>
        <v>再来年度</v>
      </c>
      <c r="BQ90" s="957" t="str">
        <f>IF($AG90=0,"未定","")</f>
        <v>未定</v>
      </c>
    </row>
    <row r="91" spans="2:69" s="305" customFormat="1" ht="15" customHeight="1">
      <c r="B91" s="1099"/>
      <c r="C91" s="1102"/>
      <c r="D91" s="1038"/>
      <c r="E91" s="1103"/>
      <c r="F91" s="1190"/>
      <c r="G91" s="926"/>
      <c r="H91" s="1191"/>
      <c r="I91" s="900"/>
      <c r="J91" s="901"/>
      <c r="K91" s="901"/>
      <c r="L91" s="901"/>
      <c r="M91" s="901"/>
      <c r="N91" s="901"/>
      <c r="O91" s="901"/>
      <c r="P91" s="901"/>
      <c r="Q91" s="901"/>
      <c r="R91" s="901"/>
      <c r="S91" s="901"/>
      <c r="T91" s="1134"/>
      <c r="U91" s="900"/>
      <c r="V91" s="901"/>
      <c r="W91" s="901"/>
      <c r="X91" s="901"/>
      <c r="Y91" s="901"/>
      <c r="Z91" s="901"/>
      <c r="AA91" s="901"/>
      <c r="AB91" s="901"/>
      <c r="AC91" s="901"/>
      <c r="AD91" s="901"/>
      <c r="AE91" s="901"/>
      <c r="AF91" s="902"/>
      <c r="AG91" s="1176"/>
      <c r="AH91" s="1178"/>
      <c r="AI91" s="1200"/>
      <c r="AJ91" s="304"/>
      <c r="AK91" s="977"/>
      <c r="AL91" s="955"/>
      <c r="AM91" s="986"/>
      <c r="AN91" s="984"/>
      <c r="AO91" s="969"/>
      <c r="AP91" s="955"/>
      <c r="AQ91" s="973"/>
      <c r="AR91" s="976"/>
      <c r="AS91" s="992"/>
      <c r="AT91" s="983"/>
      <c r="AV91" s="1067"/>
      <c r="AW91" s="986"/>
      <c r="AX91" s="986"/>
      <c r="AY91" s="986"/>
      <c r="AZ91" s="1070"/>
      <c r="BN91" s="953"/>
      <c r="BO91" s="955"/>
      <c r="BP91" s="955"/>
      <c r="BQ91" s="957"/>
    </row>
    <row r="92" spans="2:69" s="305" customFormat="1" ht="20.100000000000001" customHeight="1">
      <c r="B92" s="1101"/>
      <c r="C92" s="1102"/>
      <c r="D92" s="1038"/>
      <c r="E92" s="1103"/>
      <c r="F92" s="1190"/>
      <c r="G92" s="926"/>
      <c r="H92" s="1191"/>
      <c r="I92" s="1120"/>
      <c r="J92" s="1121"/>
      <c r="K92" s="1121"/>
      <c r="L92" s="1121"/>
      <c r="M92" s="1121"/>
      <c r="N92" s="1121"/>
      <c r="O92" s="1121"/>
      <c r="P92" s="1121"/>
      <c r="Q92" s="1121"/>
      <c r="R92" s="1121"/>
      <c r="S92" s="1121"/>
      <c r="T92" s="1135"/>
      <c r="U92" s="1120"/>
      <c r="V92" s="1121"/>
      <c r="W92" s="1121"/>
      <c r="X92" s="1121"/>
      <c r="Y92" s="1121"/>
      <c r="Z92" s="1121"/>
      <c r="AA92" s="1121"/>
      <c r="AB92" s="1121"/>
      <c r="AC92" s="1121"/>
      <c r="AD92" s="1121"/>
      <c r="AE92" s="1121"/>
      <c r="AF92" s="1122"/>
      <c r="AG92" s="1177"/>
      <c r="AH92" s="1178"/>
      <c r="AI92" s="1201"/>
      <c r="AJ92" s="304"/>
      <c r="AK92" s="977"/>
      <c r="AL92" s="955"/>
      <c r="AM92" s="990"/>
      <c r="AN92" s="984"/>
      <c r="AO92" s="970"/>
      <c r="AP92" s="955"/>
      <c r="AQ92" s="974"/>
      <c r="AR92" s="976"/>
      <c r="AS92" s="993"/>
      <c r="AT92" s="983"/>
      <c r="AV92" s="1309"/>
      <c r="AW92" s="990"/>
      <c r="AX92" s="986"/>
      <c r="AY92" s="986"/>
      <c r="AZ92" s="1070"/>
      <c r="BN92" s="953"/>
      <c r="BO92" s="955"/>
      <c r="BP92" s="955"/>
      <c r="BQ92" s="957"/>
    </row>
    <row r="93" spans="2:69" s="305" customFormat="1" ht="18" customHeight="1">
      <c r="B93" s="1106">
        <v>25</v>
      </c>
      <c r="C93" s="1102"/>
      <c r="D93" s="1038"/>
      <c r="E93" s="1103"/>
      <c r="F93" s="1126" t="s">
        <v>39</v>
      </c>
      <c r="G93" s="1127"/>
      <c r="H93" s="1128"/>
      <c r="I93" s="1124" t="s">
        <v>40</v>
      </c>
      <c r="J93" s="1124"/>
      <c r="K93" s="1124"/>
      <c r="L93" s="1124"/>
      <c r="M93" s="1124"/>
      <c r="N93" s="1124"/>
      <c r="O93" s="1124"/>
      <c r="P93" s="1124"/>
      <c r="Q93" s="1124"/>
      <c r="R93" s="1124"/>
      <c r="S93" s="1124"/>
      <c r="T93" s="1124"/>
      <c r="U93" s="1123" t="s">
        <v>41</v>
      </c>
      <c r="V93" s="1124"/>
      <c r="W93" s="1124"/>
      <c r="X93" s="1124"/>
      <c r="Y93" s="1124"/>
      <c r="Z93" s="1124"/>
      <c r="AA93" s="1124"/>
      <c r="AB93" s="1124"/>
      <c r="AC93" s="1124"/>
      <c r="AD93" s="1124"/>
      <c r="AE93" s="1124"/>
      <c r="AF93" s="1125"/>
      <c r="AG93" s="1312"/>
      <c r="AH93" s="1178"/>
      <c r="AI93" s="1315"/>
      <c r="AJ93" s="304"/>
      <c r="AK93" s="965">
        <v>2</v>
      </c>
      <c r="AL93" s="956">
        <v>2</v>
      </c>
      <c r="AM93" s="956">
        <f>IF($AG93="該当無",0,1)</f>
        <v>1</v>
      </c>
      <c r="AN93" s="1172">
        <v>1</v>
      </c>
      <c r="AO93" s="1071"/>
      <c r="AP93" s="956">
        <f>$AK93*$AM93*$AN93</f>
        <v>2</v>
      </c>
      <c r="AQ93" s="1077">
        <f>$AP93*44/$AS$11</f>
        <v>4.8888888888888893</v>
      </c>
      <c r="AR93" s="1074"/>
      <c r="AS93" s="1024">
        <f>IF($AP93=0,0,IF($AG93=-1,$AG93*$AO93,$AG93/$AL93*$AQ93))</f>
        <v>0</v>
      </c>
      <c r="AT93" s="1021"/>
      <c r="AV93" s="954">
        <v>2</v>
      </c>
      <c r="AW93" s="956">
        <v>1</v>
      </c>
      <c r="AX93" s="956">
        <v>0</v>
      </c>
      <c r="AY93" s="956"/>
      <c r="AZ93" s="1092"/>
      <c r="BN93" s="953" t="str">
        <f>IF($AG93=0,"今年度","")</f>
        <v>今年度</v>
      </c>
      <c r="BO93" s="955" t="str">
        <f>IF($AG93=0,"来年度","")</f>
        <v>来年度</v>
      </c>
      <c r="BP93" s="955" t="str">
        <f>IF($AG93=0,"再来年度","")</f>
        <v>再来年度</v>
      </c>
      <c r="BQ93" s="957" t="str">
        <f>IF($AG93=0,"未定","")</f>
        <v>未定</v>
      </c>
    </row>
    <row r="94" spans="2:69" s="305" customFormat="1" ht="18" customHeight="1">
      <c r="B94" s="1104"/>
      <c r="C94" s="1102"/>
      <c r="D94" s="1038"/>
      <c r="E94" s="1103"/>
      <c r="F94" s="1129"/>
      <c r="G94" s="1130"/>
      <c r="H94" s="1016"/>
      <c r="I94" s="1114"/>
      <c r="J94" s="1114"/>
      <c r="K94" s="1114"/>
      <c r="L94" s="1114"/>
      <c r="M94" s="1114"/>
      <c r="N94" s="1114"/>
      <c r="O94" s="1114"/>
      <c r="P94" s="1114"/>
      <c r="Q94" s="1114"/>
      <c r="R94" s="1114"/>
      <c r="S94" s="1114"/>
      <c r="T94" s="1114"/>
      <c r="U94" s="1113"/>
      <c r="V94" s="1114"/>
      <c r="W94" s="1114"/>
      <c r="X94" s="1114"/>
      <c r="Y94" s="1114"/>
      <c r="Z94" s="1114"/>
      <c r="AA94" s="1114"/>
      <c r="AB94" s="1114"/>
      <c r="AC94" s="1114"/>
      <c r="AD94" s="1114"/>
      <c r="AE94" s="1114"/>
      <c r="AF94" s="1115"/>
      <c r="AG94" s="1313"/>
      <c r="AH94" s="1178"/>
      <c r="AI94" s="1202"/>
      <c r="AJ94" s="304"/>
      <c r="AK94" s="966"/>
      <c r="AL94" s="978"/>
      <c r="AM94" s="978"/>
      <c r="AN94" s="1263"/>
      <c r="AO94" s="1072"/>
      <c r="AP94" s="978"/>
      <c r="AQ94" s="1078"/>
      <c r="AR94" s="1075"/>
      <c r="AS94" s="1025"/>
      <c r="AT94" s="1022"/>
      <c r="AV94" s="1084"/>
      <c r="AW94" s="978"/>
      <c r="AX94" s="978"/>
      <c r="AY94" s="978"/>
      <c r="AZ94" s="1093"/>
      <c r="BN94" s="953"/>
      <c r="BO94" s="955"/>
      <c r="BP94" s="955"/>
      <c r="BQ94" s="957"/>
    </row>
    <row r="95" spans="2:69" s="305" customFormat="1" ht="18" customHeight="1">
      <c r="B95" s="1104"/>
      <c r="C95" s="1102"/>
      <c r="D95" s="1038"/>
      <c r="E95" s="1103"/>
      <c r="F95" s="1131"/>
      <c r="G95" s="923"/>
      <c r="H95" s="1132"/>
      <c r="I95" s="1114"/>
      <c r="J95" s="1114"/>
      <c r="K95" s="1114"/>
      <c r="L95" s="1114"/>
      <c r="M95" s="1114"/>
      <c r="N95" s="1114"/>
      <c r="O95" s="1114"/>
      <c r="P95" s="1114"/>
      <c r="Q95" s="1114"/>
      <c r="R95" s="1114"/>
      <c r="S95" s="1114"/>
      <c r="T95" s="1114"/>
      <c r="U95" s="1113"/>
      <c r="V95" s="1114"/>
      <c r="W95" s="1114"/>
      <c r="X95" s="1114"/>
      <c r="Y95" s="1114"/>
      <c r="Z95" s="1114"/>
      <c r="AA95" s="1114"/>
      <c r="AB95" s="1114"/>
      <c r="AC95" s="1114"/>
      <c r="AD95" s="1114"/>
      <c r="AE95" s="1114"/>
      <c r="AF95" s="1115"/>
      <c r="AG95" s="1313"/>
      <c r="AH95" s="1314"/>
      <c r="AI95" s="1202"/>
      <c r="AJ95" s="304"/>
      <c r="AK95" s="966"/>
      <c r="AL95" s="978"/>
      <c r="AM95" s="978"/>
      <c r="AN95" s="1263"/>
      <c r="AO95" s="1072"/>
      <c r="AP95" s="978"/>
      <c r="AQ95" s="1078"/>
      <c r="AR95" s="1075"/>
      <c r="AS95" s="1025"/>
      <c r="AT95" s="1022"/>
      <c r="AV95" s="1084"/>
      <c r="AW95" s="978"/>
      <c r="AX95" s="978"/>
      <c r="AY95" s="978"/>
      <c r="AZ95" s="1093"/>
      <c r="BN95" s="953"/>
      <c r="BO95" s="955"/>
      <c r="BP95" s="955"/>
      <c r="BQ95" s="957"/>
    </row>
    <row r="96" spans="2:69" s="305" customFormat="1" ht="24.9" customHeight="1">
      <c r="B96" s="1142">
        <v>26</v>
      </c>
      <c r="C96" s="1119" t="s">
        <v>418</v>
      </c>
      <c r="D96" s="923"/>
      <c r="E96" s="923"/>
      <c r="F96" s="1143" t="s">
        <v>129</v>
      </c>
      <c r="G96" s="1144"/>
      <c r="H96" s="1145"/>
      <c r="I96" s="897" t="s">
        <v>130</v>
      </c>
      <c r="J96" s="898"/>
      <c r="K96" s="898"/>
      <c r="L96" s="898"/>
      <c r="M96" s="898"/>
      <c r="N96" s="898"/>
      <c r="O96" s="898"/>
      <c r="P96" s="898"/>
      <c r="Q96" s="898"/>
      <c r="R96" s="898"/>
      <c r="S96" s="898"/>
      <c r="T96" s="1133"/>
      <c r="U96" s="894" t="s">
        <v>595</v>
      </c>
      <c r="V96" s="895"/>
      <c r="W96" s="895"/>
      <c r="X96" s="895"/>
      <c r="Y96" s="895"/>
      <c r="Z96" s="895"/>
      <c r="AA96" s="895"/>
      <c r="AB96" s="895"/>
      <c r="AC96" s="895"/>
      <c r="AD96" s="895"/>
      <c r="AE96" s="895"/>
      <c r="AF96" s="896"/>
      <c r="AG96" s="1312"/>
      <c r="AH96" s="1195"/>
      <c r="AI96" s="1262"/>
      <c r="AJ96" s="304"/>
      <c r="AK96" s="967">
        <v>3</v>
      </c>
      <c r="AL96" s="979">
        <v>4</v>
      </c>
      <c r="AM96" s="1082">
        <f>IF($AG96="該当無",0,1)</f>
        <v>1</v>
      </c>
      <c r="AN96" s="1171">
        <v>1</v>
      </c>
      <c r="AO96" s="971"/>
      <c r="AP96" s="979">
        <f>$AK96*$AM96*$AN96</f>
        <v>3</v>
      </c>
      <c r="AQ96" s="1317">
        <f>$AP96*44/$AS$11</f>
        <v>7.333333333333333</v>
      </c>
      <c r="AR96" s="1310"/>
      <c r="AS96" s="1174">
        <f>IF($AP96=0,0,IF($AG96=-1,$AG96*$AO96,$AG96/$AL96*$AQ96))</f>
        <v>0</v>
      </c>
      <c r="AT96" s="1222"/>
      <c r="AV96" s="1083">
        <v>4</v>
      </c>
      <c r="AW96" s="1082">
        <v>3</v>
      </c>
      <c r="AX96" s="1082">
        <v>2</v>
      </c>
      <c r="AY96" s="1082">
        <v>1</v>
      </c>
      <c r="AZ96" s="1316">
        <v>0</v>
      </c>
      <c r="BN96" s="953" t="str">
        <f>IF($AG96=0,"今年度","")</f>
        <v>今年度</v>
      </c>
      <c r="BO96" s="955" t="str">
        <f>IF($AG96=0,"来年度","")</f>
        <v>来年度</v>
      </c>
      <c r="BP96" s="955" t="str">
        <f>IF($AG96=0,"再来年度","")</f>
        <v>再来年度</v>
      </c>
      <c r="BQ96" s="957" t="str">
        <f>IF($AG96=0,"未定","")</f>
        <v>未定</v>
      </c>
    </row>
    <row r="97" spans="2:69" s="305" customFormat="1" ht="24.9" customHeight="1">
      <c r="B97" s="1099"/>
      <c r="C97" s="925"/>
      <c r="D97" s="926"/>
      <c r="E97" s="926"/>
      <c r="F97" s="1146"/>
      <c r="G97" s="1147"/>
      <c r="H97" s="1148"/>
      <c r="I97" s="900"/>
      <c r="J97" s="901"/>
      <c r="K97" s="901"/>
      <c r="L97" s="901"/>
      <c r="M97" s="901"/>
      <c r="N97" s="901"/>
      <c r="O97" s="901"/>
      <c r="P97" s="901"/>
      <c r="Q97" s="901"/>
      <c r="R97" s="901"/>
      <c r="S97" s="901"/>
      <c r="T97" s="1134"/>
      <c r="U97" s="894"/>
      <c r="V97" s="895"/>
      <c r="W97" s="895"/>
      <c r="X97" s="895"/>
      <c r="Y97" s="895"/>
      <c r="Z97" s="895"/>
      <c r="AA97" s="895"/>
      <c r="AB97" s="895"/>
      <c r="AC97" s="895"/>
      <c r="AD97" s="895"/>
      <c r="AE97" s="895"/>
      <c r="AF97" s="896"/>
      <c r="AG97" s="1313"/>
      <c r="AH97" s="1178"/>
      <c r="AI97" s="1060"/>
      <c r="AJ97" s="304"/>
      <c r="AK97" s="977"/>
      <c r="AL97" s="955"/>
      <c r="AM97" s="986"/>
      <c r="AN97" s="984"/>
      <c r="AO97" s="969"/>
      <c r="AP97" s="955"/>
      <c r="AQ97" s="973"/>
      <c r="AR97" s="976"/>
      <c r="AS97" s="992"/>
      <c r="AT97" s="983"/>
      <c r="AV97" s="1067"/>
      <c r="AW97" s="986"/>
      <c r="AX97" s="986"/>
      <c r="AY97" s="986"/>
      <c r="AZ97" s="1090"/>
      <c r="BB97" s="1160"/>
      <c r="BC97" s="1160"/>
      <c r="BD97" s="1160"/>
      <c r="BN97" s="953"/>
      <c r="BO97" s="955"/>
      <c r="BP97" s="955"/>
      <c r="BQ97" s="957"/>
    </row>
    <row r="98" spans="2:69" s="305" customFormat="1" ht="24.9" customHeight="1">
      <c r="B98" s="1100"/>
      <c r="C98" s="928"/>
      <c r="D98" s="929"/>
      <c r="E98" s="929"/>
      <c r="F98" s="1149"/>
      <c r="G98" s="1150"/>
      <c r="H98" s="1151"/>
      <c r="I98" s="900"/>
      <c r="J98" s="901"/>
      <c r="K98" s="901"/>
      <c r="L98" s="901"/>
      <c r="M98" s="901"/>
      <c r="N98" s="901"/>
      <c r="O98" s="901"/>
      <c r="P98" s="901"/>
      <c r="Q98" s="901"/>
      <c r="R98" s="901"/>
      <c r="S98" s="901"/>
      <c r="T98" s="1134"/>
      <c r="U98" s="894"/>
      <c r="V98" s="895"/>
      <c r="W98" s="895"/>
      <c r="X98" s="895"/>
      <c r="Y98" s="895"/>
      <c r="Z98" s="895"/>
      <c r="AA98" s="895"/>
      <c r="AB98" s="895"/>
      <c r="AC98" s="895"/>
      <c r="AD98" s="895"/>
      <c r="AE98" s="895"/>
      <c r="AF98" s="896"/>
      <c r="AG98" s="1313"/>
      <c r="AH98" s="1211"/>
      <c r="AI98" s="1219"/>
      <c r="AJ98" s="304"/>
      <c r="AK98" s="965"/>
      <c r="AL98" s="956"/>
      <c r="AM98" s="1086"/>
      <c r="AN98" s="1172"/>
      <c r="AO98" s="1173"/>
      <c r="AP98" s="956"/>
      <c r="AQ98" s="1272"/>
      <c r="AR98" s="1311"/>
      <c r="AS98" s="1095"/>
      <c r="AT98" s="1096"/>
      <c r="AV98" s="1221"/>
      <c r="AW98" s="1086"/>
      <c r="AX98" s="1086"/>
      <c r="AY98" s="1086"/>
      <c r="AZ98" s="1087"/>
      <c r="BB98" s="1161"/>
      <c r="BC98" s="1161"/>
      <c r="BN98" s="953"/>
      <c r="BO98" s="955"/>
      <c r="BP98" s="955"/>
      <c r="BQ98" s="957"/>
    </row>
    <row r="99" spans="2:69" s="305" customFormat="1" ht="24.9" customHeight="1">
      <c r="B99" s="1142">
        <v>27</v>
      </c>
      <c r="C99" s="1162" t="s">
        <v>419</v>
      </c>
      <c r="D99" s="1163"/>
      <c r="E99" s="1164"/>
      <c r="F99" s="1049" t="s">
        <v>42</v>
      </c>
      <c r="G99" s="1043"/>
      <c r="H99" s="1050"/>
      <c r="I99" s="1152" t="s">
        <v>43</v>
      </c>
      <c r="J99" s="1153"/>
      <c r="K99" s="1153"/>
      <c r="L99" s="1153"/>
      <c r="M99" s="1153"/>
      <c r="N99" s="1153"/>
      <c r="O99" s="1153"/>
      <c r="P99" s="1153"/>
      <c r="Q99" s="1153"/>
      <c r="R99" s="1153"/>
      <c r="S99" s="1153"/>
      <c r="T99" s="1153"/>
      <c r="U99" s="1154" t="s">
        <v>604</v>
      </c>
      <c r="V99" s="1155"/>
      <c r="W99" s="1155"/>
      <c r="X99" s="1155"/>
      <c r="Y99" s="1155"/>
      <c r="Z99" s="1155"/>
      <c r="AA99" s="1155"/>
      <c r="AB99" s="1155"/>
      <c r="AC99" s="1155"/>
      <c r="AD99" s="1155"/>
      <c r="AE99" s="1155"/>
      <c r="AF99" s="1156"/>
      <c r="AG99" s="1318"/>
      <c r="AH99" s="1320"/>
      <c r="AI99" s="1262"/>
      <c r="AJ99" s="304"/>
      <c r="AK99" s="1319">
        <v>2</v>
      </c>
      <c r="AL99" s="990">
        <v>3</v>
      </c>
      <c r="AM99" s="986">
        <f>IF($AG99="該当無",0,1)</f>
        <v>1</v>
      </c>
      <c r="AN99" s="1062">
        <v>1</v>
      </c>
      <c r="AO99" s="969"/>
      <c r="AP99" s="990">
        <f>$AK99*$AM99*$AN99</f>
        <v>2</v>
      </c>
      <c r="AQ99" s="973">
        <f>$AP99*44/$AS$11</f>
        <v>4.8888888888888893</v>
      </c>
      <c r="AR99" s="1064"/>
      <c r="AS99" s="992">
        <f>IF($AP99=0,0,IF($AG99=-1,$AG99*$AO99,$AG99/$AL99*$AQ99))</f>
        <v>0</v>
      </c>
      <c r="AT99" s="982"/>
      <c r="AV99" s="1067">
        <v>3</v>
      </c>
      <c r="AW99" s="986">
        <v>2</v>
      </c>
      <c r="AX99" s="986">
        <v>1</v>
      </c>
      <c r="AY99" s="986">
        <v>0</v>
      </c>
      <c r="AZ99" s="1070" t="s">
        <v>120</v>
      </c>
      <c r="BN99" s="953" t="str">
        <f>IF($AG99=0,"今年度","")</f>
        <v>今年度</v>
      </c>
      <c r="BO99" s="955" t="str">
        <f>IF($AG99=0,"来年度","")</f>
        <v>来年度</v>
      </c>
      <c r="BP99" s="955" t="str">
        <f>IF($AG99=0,"再来年度","")</f>
        <v>再来年度</v>
      </c>
      <c r="BQ99" s="957" t="str">
        <f>IF($AG99=0,"未定","")</f>
        <v>未定</v>
      </c>
    </row>
    <row r="100" spans="2:69" s="305" customFormat="1" ht="24.9" customHeight="1">
      <c r="B100" s="1099"/>
      <c r="C100" s="1165"/>
      <c r="D100" s="1166"/>
      <c r="E100" s="1167"/>
      <c r="F100" s="936"/>
      <c r="G100" s="937"/>
      <c r="H100" s="938"/>
      <c r="I100" s="900"/>
      <c r="J100" s="901"/>
      <c r="K100" s="901"/>
      <c r="L100" s="901"/>
      <c r="M100" s="901"/>
      <c r="N100" s="901"/>
      <c r="O100" s="901"/>
      <c r="P100" s="901"/>
      <c r="Q100" s="901"/>
      <c r="R100" s="901"/>
      <c r="S100" s="901"/>
      <c r="T100" s="901"/>
      <c r="U100" s="894"/>
      <c r="V100" s="895"/>
      <c r="W100" s="895"/>
      <c r="X100" s="895"/>
      <c r="Y100" s="895"/>
      <c r="Z100" s="895"/>
      <c r="AA100" s="895"/>
      <c r="AB100" s="895"/>
      <c r="AC100" s="895"/>
      <c r="AD100" s="895"/>
      <c r="AE100" s="895"/>
      <c r="AF100" s="896"/>
      <c r="AG100" s="1209"/>
      <c r="AH100" s="1178"/>
      <c r="AI100" s="1060"/>
      <c r="AJ100" s="304"/>
      <c r="AK100" s="977"/>
      <c r="AL100" s="955"/>
      <c r="AM100" s="986"/>
      <c r="AN100" s="984"/>
      <c r="AO100" s="969"/>
      <c r="AP100" s="955"/>
      <c r="AQ100" s="973"/>
      <c r="AR100" s="976"/>
      <c r="AS100" s="992"/>
      <c r="AT100" s="983"/>
      <c r="AV100" s="1067"/>
      <c r="AW100" s="986"/>
      <c r="AX100" s="986"/>
      <c r="AY100" s="986"/>
      <c r="AZ100" s="1070"/>
      <c r="BN100" s="953"/>
      <c r="BO100" s="955"/>
      <c r="BP100" s="955"/>
      <c r="BQ100" s="957"/>
    </row>
    <row r="101" spans="2:69" s="305" customFormat="1" ht="27" customHeight="1">
      <c r="B101" s="1101"/>
      <c r="C101" s="1165"/>
      <c r="D101" s="1166"/>
      <c r="E101" s="1167"/>
      <c r="F101" s="1136"/>
      <c r="G101" s="1137"/>
      <c r="H101" s="1138"/>
      <c r="I101" s="1120"/>
      <c r="J101" s="1121"/>
      <c r="K101" s="1121"/>
      <c r="L101" s="1121"/>
      <c r="M101" s="1121"/>
      <c r="N101" s="1121"/>
      <c r="O101" s="1121"/>
      <c r="P101" s="1121"/>
      <c r="Q101" s="1121"/>
      <c r="R101" s="1121"/>
      <c r="S101" s="1121"/>
      <c r="T101" s="1121"/>
      <c r="U101" s="1157"/>
      <c r="V101" s="1158"/>
      <c r="W101" s="1158"/>
      <c r="X101" s="1158"/>
      <c r="Y101" s="1158"/>
      <c r="Z101" s="1158"/>
      <c r="AA101" s="1158"/>
      <c r="AB101" s="1158"/>
      <c r="AC101" s="1158"/>
      <c r="AD101" s="1158"/>
      <c r="AE101" s="1158"/>
      <c r="AF101" s="1159"/>
      <c r="AG101" s="1210"/>
      <c r="AH101" s="1178"/>
      <c r="AI101" s="1061"/>
      <c r="AJ101" s="304"/>
      <c r="AK101" s="977"/>
      <c r="AL101" s="955"/>
      <c r="AM101" s="990"/>
      <c r="AN101" s="984"/>
      <c r="AO101" s="970"/>
      <c r="AP101" s="955"/>
      <c r="AQ101" s="974"/>
      <c r="AR101" s="976"/>
      <c r="AS101" s="993"/>
      <c r="AT101" s="983"/>
      <c r="AV101" s="1067"/>
      <c r="AW101" s="990"/>
      <c r="AX101" s="990"/>
      <c r="AY101" s="986"/>
      <c r="AZ101" s="1070"/>
      <c r="BN101" s="953"/>
      <c r="BO101" s="955"/>
      <c r="BP101" s="955"/>
      <c r="BQ101" s="957"/>
    </row>
    <row r="102" spans="2:69" s="305" customFormat="1" ht="23.4" customHeight="1">
      <c r="B102" s="1098">
        <v>28</v>
      </c>
      <c r="C102" s="1165"/>
      <c r="D102" s="1166"/>
      <c r="E102" s="1167"/>
      <c r="F102" s="1139" t="s">
        <v>44</v>
      </c>
      <c r="G102" s="1140"/>
      <c r="H102" s="1141"/>
      <c r="I102" s="897" t="s">
        <v>45</v>
      </c>
      <c r="J102" s="898"/>
      <c r="K102" s="898"/>
      <c r="L102" s="898"/>
      <c r="M102" s="898"/>
      <c r="N102" s="898"/>
      <c r="O102" s="898"/>
      <c r="P102" s="898"/>
      <c r="Q102" s="898"/>
      <c r="R102" s="898"/>
      <c r="S102" s="898"/>
      <c r="T102" s="1133"/>
      <c r="U102" s="900" t="s">
        <v>46</v>
      </c>
      <c r="V102" s="901"/>
      <c r="W102" s="901"/>
      <c r="X102" s="901"/>
      <c r="Y102" s="901"/>
      <c r="Z102" s="901"/>
      <c r="AA102" s="901"/>
      <c r="AB102" s="901"/>
      <c r="AC102" s="901"/>
      <c r="AD102" s="901"/>
      <c r="AE102" s="901"/>
      <c r="AF102" s="902"/>
      <c r="AG102" s="1176"/>
      <c r="AH102" s="1178"/>
      <c r="AI102" s="1059"/>
      <c r="AJ102" s="304"/>
      <c r="AK102" s="977">
        <v>2</v>
      </c>
      <c r="AL102" s="955">
        <v>1</v>
      </c>
      <c r="AM102" s="985">
        <f>IF($AG102="該当無",0,1)</f>
        <v>1</v>
      </c>
      <c r="AN102" s="984">
        <v>1</v>
      </c>
      <c r="AO102" s="968"/>
      <c r="AP102" s="955">
        <f>$AK102*$AM102*$AN102</f>
        <v>2</v>
      </c>
      <c r="AQ102" s="972">
        <f>$AP102*44/$AS$11</f>
        <v>4.8888888888888893</v>
      </c>
      <c r="AR102" s="975"/>
      <c r="AS102" s="991">
        <f>IF($AP102=0,0,IF($AG102=-1,$AG102*$AO102,$AG102/$AL102*$AQ102))</f>
        <v>0</v>
      </c>
      <c r="AT102" s="1068"/>
      <c r="AV102" s="1066">
        <v>1</v>
      </c>
      <c r="AW102" s="985">
        <v>0</v>
      </c>
      <c r="AX102" s="985"/>
      <c r="AY102" s="985"/>
      <c r="AZ102" s="1081"/>
      <c r="BN102" s="953" t="str">
        <f>IF($AG102=0,"今年度","")</f>
        <v>今年度</v>
      </c>
      <c r="BO102" s="955" t="str">
        <f>IF($AG102=0,"来年度","")</f>
        <v>来年度</v>
      </c>
      <c r="BP102" s="955" t="str">
        <f>IF($AG102=0,"再来年度","")</f>
        <v>再来年度</v>
      </c>
      <c r="BQ102" s="957" t="str">
        <f>IF($AG102=0,"未定","")</f>
        <v>未定</v>
      </c>
    </row>
    <row r="103" spans="2:69" s="305" customFormat="1" ht="23.4" customHeight="1">
      <c r="B103" s="1099"/>
      <c r="C103" s="1165"/>
      <c r="D103" s="1166"/>
      <c r="E103" s="1167"/>
      <c r="F103" s="1139"/>
      <c r="G103" s="1140"/>
      <c r="H103" s="1141"/>
      <c r="I103" s="900"/>
      <c r="J103" s="901"/>
      <c r="K103" s="901"/>
      <c r="L103" s="901"/>
      <c r="M103" s="901"/>
      <c r="N103" s="901"/>
      <c r="O103" s="901"/>
      <c r="P103" s="901"/>
      <c r="Q103" s="901"/>
      <c r="R103" s="901"/>
      <c r="S103" s="901"/>
      <c r="T103" s="1134"/>
      <c r="U103" s="900"/>
      <c r="V103" s="901"/>
      <c r="W103" s="901"/>
      <c r="X103" s="901"/>
      <c r="Y103" s="901"/>
      <c r="Z103" s="901"/>
      <c r="AA103" s="901"/>
      <c r="AB103" s="901"/>
      <c r="AC103" s="901"/>
      <c r="AD103" s="901"/>
      <c r="AE103" s="901"/>
      <c r="AF103" s="902"/>
      <c r="AG103" s="1176"/>
      <c r="AH103" s="1178"/>
      <c r="AI103" s="1060"/>
      <c r="AJ103" s="304"/>
      <c r="AK103" s="977"/>
      <c r="AL103" s="955"/>
      <c r="AM103" s="986"/>
      <c r="AN103" s="984"/>
      <c r="AO103" s="969"/>
      <c r="AP103" s="955"/>
      <c r="AQ103" s="973"/>
      <c r="AR103" s="976"/>
      <c r="AS103" s="992"/>
      <c r="AT103" s="983"/>
      <c r="AV103" s="1067"/>
      <c r="AW103" s="986"/>
      <c r="AX103" s="986"/>
      <c r="AY103" s="986"/>
      <c r="AZ103" s="1070"/>
      <c r="BN103" s="953"/>
      <c r="BO103" s="955"/>
      <c r="BP103" s="955"/>
      <c r="BQ103" s="957"/>
    </row>
    <row r="104" spans="2:69" s="305" customFormat="1" ht="27" customHeight="1">
      <c r="B104" s="1101"/>
      <c r="C104" s="1165"/>
      <c r="D104" s="1166"/>
      <c r="E104" s="1167"/>
      <c r="F104" s="1139"/>
      <c r="G104" s="1140"/>
      <c r="H104" s="1141"/>
      <c r="I104" s="1120"/>
      <c r="J104" s="1121"/>
      <c r="K104" s="1121"/>
      <c r="L104" s="1121"/>
      <c r="M104" s="1121"/>
      <c r="N104" s="1121"/>
      <c r="O104" s="1121"/>
      <c r="P104" s="1121"/>
      <c r="Q104" s="1121"/>
      <c r="R104" s="1121"/>
      <c r="S104" s="1121"/>
      <c r="T104" s="1135"/>
      <c r="U104" s="1120"/>
      <c r="V104" s="1121"/>
      <c r="W104" s="1121"/>
      <c r="X104" s="1121"/>
      <c r="Y104" s="1121"/>
      <c r="Z104" s="1121"/>
      <c r="AA104" s="1121"/>
      <c r="AB104" s="1121"/>
      <c r="AC104" s="1121"/>
      <c r="AD104" s="1121"/>
      <c r="AE104" s="1121"/>
      <c r="AF104" s="1122"/>
      <c r="AG104" s="1177"/>
      <c r="AH104" s="1178"/>
      <c r="AI104" s="1061"/>
      <c r="AJ104" s="304"/>
      <c r="AK104" s="977"/>
      <c r="AL104" s="955"/>
      <c r="AM104" s="990"/>
      <c r="AN104" s="984"/>
      <c r="AO104" s="970"/>
      <c r="AP104" s="955"/>
      <c r="AQ104" s="974"/>
      <c r="AR104" s="976"/>
      <c r="AS104" s="993"/>
      <c r="AT104" s="983"/>
      <c r="AV104" s="1309"/>
      <c r="AW104" s="990"/>
      <c r="AX104" s="986"/>
      <c r="AY104" s="986"/>
      <c r="AZ104" s="1070"/>
      <c r="BN104" s="953"/>
      <c r="BO104" s="955"/>
      <c r="BP104" s="955"/>
      <c r="BQ104" s="957"/>
    </row>
    <row r="105" spans="2:69" s="305" customFormat="1" ht="12.9" customHeight="1">
      <c r="B105" s="1098">
        <v>29</v>
      </c>
      <c r="C105" s="1165"/>
      <c r="D105" s="1166"/>
      <c r="E105" s="1167"/>
      <c r="F105" s="1139"/>
      <c r="G105" s="1140"/>
      <c r="H105" s="1141"/>
      <c r="I105" s="897" t="s">
        <v>47</v>
      </c>
      <c r="J105" s="898"/>
      <c r="K105" s="898"/>
      <c r="L105" s="898"/>
      <c r="M105" s="898"/>
      <c r="N105" s="898"/>
      <c r="O105" s="898"/>
      <c r="P105" s="898"/>
      <c r="Q105" s="898"/>
      <c r="R105" s="898"/>
      <c r="S105" s="898"/>
      <c r="T105" s="1133"/>
      <c r="U105" s="897" t="s">
        <v>46</v>
      </c>
      <c r="V105" s="898"/>
      <c r="W105" s="898"/>
      <c r="X105" s="898"/>
      <c r="Y105" s="898"/>
      <c r="Z105" s="898"/>
      <c r="AA105" s="898"/>
      <c r="AB105" s="898"/>
      <c r="AC105" s="898"/>
      <c r="AD105" s="898"/>
      <c r="AE105" s="898"/>
      <c r="AF105" s="899"/>
      <c r="AG105" s="1176"/>
      <c r="AH105" s="1178"/>
      <c r="AI105" s="1059"/>
      <c r="AJ105" s="304"/>
      <c r="AK105" s="977">
        <v>2</v>
      </c>
      <c r="AL105" s="955">
        <v>1</v>
      </c>
      <c r="AM105" s="985">
        <f>IF($AG105="該当無",0,1)</f>
        <v>1</v>
      </c>
      <c r="AN105" s="984">
        <v>1</v>
      </c>
      <c r="AO105" s="968"/>
      <c r="AP105" s="955">
        <f>$AK105*$AM105*$AN105</f>
        <v>2</v>
      </c>
      <c r="AQ105" s="972">
        <f>$AP105*44/$AS$11</f>
        <v>4.8888888888888893</v>
      </c>
      <c r="AR105" s="975"/>
      <c r="AS105" s="991">
        <f>IF($AP105=0,0,IF($AG105=-1,$AG105*$AO105,$AG105/$AL105*$AQ105))</f>
        <v>0</v>
      </c>
      <c r="AT105" s="1068"/>
      <c r="AV105" s="1066">
        <v>1</v>
      </c>
      <c r="AW105" s="985">
        <v>0</v>
      </c>
      <c r="AX105" s="985"/>
      <c r="AY105" s="985"/>
      <c r="AZ105" s="1081"/>
      <c r="BN105" s="953" t="str">
        <f>IF($AG105=0,"今年度","")</f>
        <v>今年度</v>
      </c>
      <c r="BO105" s="955" t="str">
        <f>IF($AG105=0,"来年度","")</f>
        <v>来年度</v>
      </c>
      <c r="BP105" s="955" t="str">
        <f>IF($AG105=0,"再来年度","")</f>
        <v>再来年度</v>
      </c>
      <c r="BQ105" s="957" t="str">
        <f>IF($AG105=0,"未定","")</f>
        <v>未定</v>
      </c>
    </row>
    <row r="106" spans="2:69" s="305" customFormat="1" ht="12.9" customHeight="1">
      <c r="B106" s="1099"/>
      <c r="C106" s="1165"/>
      <c r="D106" s="1166"/>
      <c r="E106" s="1167"/>
      <c r="F106" s="1139"/>
      <c r="G106" s="1140"/>
      <c r="H106" s="1141"/>
      <c r="I106" s="900"/>
      <c r="J106" s="901"/>
      <c r="K106" s="901"/>
      <c r="L106" s="901"/>
      <c r="M106" s="901"/>
      <c r="N106" s="901"/>
      <c r="O106" s="901"/>
      <c r="P106" s="901"/>
      <c r="Q106" s="901"/>
      <c r="R106" s="901"/>
      <c r="S106" s="901"/>
      <c r="T106" s="1134"/>
      <c r="U106" s="900"/>
      <c r="V106" s="901"/>
      <c r="W106" s="901"/>
      <c r="X106" s="901"/>
      <c r="Y106" s="901"/>
      <c r="Z106" s="901"/>
      <c r="AA106" s="901"/>
      <c r="AB106" s="901"/>
      <c r="AC106" s="901"/>
      <c r="AD106" s="901"/>
      <c r="AE106" s="901"/>
      <c r="AF106" s="902"/>
      <c r="AG106" s="1176"/>
      <c r="AH106" s="1178"/>
      <c r="AI106" s="1060"/>
      <c r="AJ106" s="304"/>
      <c r="AK106" s="977"/>
      <c r="AL106" s="955"/>
      <c r="AM106" s="986"/>
      <c r="AN106" s="984"/>
      <c r="AO106" s="969"/>
      <c r="AP106" s="955"/>
      <c r="AQ106" s="973"/>
      <c r="AR106" s="976"/>
      <c r="AS106" s="992"/>
      <c r="AT106" s="983"/>
      <c r="AV106" s="1067"/>
      <c r="AW106" s="986"/>
      <c r="AX106" s="986"/>
      <c r="AY106" s="986"/>
      <c r="AZ106" s="1070"/>
      <c r="BN106" s="953"/>
      <c r="BO106" s="955"/>
      <c r="BP106" s="955"/>
      <c r="BQ106" s="957"/>
    </row>
    <row r="107" spans="2:69" s="305" customFormat="1" ht="12.9" customHeight="1">
      <c r="B107" s="1100"/>
      <c r="C107" s="1168"/>
      <c r="D107" s="1169"/>
      <c r="E107" s="1170"/>
      <c r="F107" s="1126"/>
      <c r="G107" s="1127"/>
      <c r="H107" s="1128"/>
      <c r="I107" s="1291"/>
      <c r="J107" s="1292"/>
      <c r="K107" s="1292"/>
      <c r="L107" s="1292"/>
      <c r="M107" s="1292"/>
      <c r="N107" s="1292"/>
      <c r="O107" s="1292"/>
      <c r="P107" s="1292"/>
      <c r="Q107" s="1292"/>
      <c r="R107" s="1292"/>
      <c r="S107" s="1292"/>
      <c r="T107" s="1321"/>
      <c r="U107" s="1291"/>
      <c r="V107" s="1292"/>
      <c r="W107" s="1292"/>
      <c r="X107" s="1292"/>
      <c r="Y107" s="1292"/>
      <c r="Z107" s="1292"/>
      <c r="AA107" s="1292"/>
      <c r="AB107" s="1292"/>
      <c r="AC107" s="1292"/>
      <c r="AD107" s="1292"/>
      <c r="AE107" s="1292"/>
      <c r="AF107" s="1322"/>
      <c r="AG107" s="1215"/>
      <c r="AH107" s="1314"/>
      <c r="AI107" s="1219"/>
      <c r="AJ107" s="304"/>
      <c r="AK107" s="965"/>
      <c r="AL107" s="956"/>
      <c r="AM107" s="1086"/>
      <c r="AN107" s="1172"/>
      <c r="AO107" s="1173"/>
      <c r="AP107" s="956"/>
      <c r="AQ107" s="1272"/>
      <c r="AR107" s="1311"/>
      <c r="AS107" s="1095"/>
      <c r="AT107" s="1096"/>
      <c r="AV107" s="1221"/>
      <c r="AW107" s="1086"/>
      <c r="AX107" s="1086"/>
      <c r="AY107" s="1086"/>
      <c r="AZ107" s="1097"/>
      <c r="BN107" s="953"/>
      <c r="BO107" s="955"/>
      <c r="BP107" s="955"/>
      <c r="BQ107" s="957"/>
    </row>
    <row r="108" spans="2:69" s="305" customFormat="1" ht="33.6" customHeight="1">
      <c r="B108" s="1142">
        <v>30</v>
      </c>
      <c r="C108" s="1119" t="s">
        <v>420</v>
      </c>
      <c r="D108" s="923"/>
      <c r="E108" s="924"/>
      <c r="F108" s="1131" t="s">
        <v>48</v>
      </c>
      <c r="G108" s="923"/>
      <c r="H108" s="1132"/>
      <c r="I108" s="1152" t="s">
        <v>624</v>
      </c>
      <c r="J108" s="1153"/>
      <c r="K108" s="1153"/>
      <c r="L108" s="1153"/>
      <c r="M108" s="1153"/>
      <c r="N108" s="1153"/>
      <c r="O108" s="1153"/>
      <c r="P108" s="1153"/>
      <c r="Q108" s="1153"/>
      <c r="R108" s="1153"/>
      <c r="S108" s="1153"/>
      <c r="T108" s="1266"/>
      <c r="U108" s="1152" t="s">
        <v>49</v>
      </c>
      <c r="V108" s="1153"/>
      <c r="W108" s="1153"/>
      <c r="X108" s="1153"/>
      <c r="Y108" s="1153"/>
      <c r="Z108" s="1153"/>
      <c r="AA108" s="1153"/>
      <c r="AB108" s="1153"/>
      <c r="AC108" s="1153"/>
      <c r="AD108" s="1153"/>
      <c r="AE108" s="1153"/>
      <c r="AF108" s="1325"/>
      <c r="AG108" s="1287"/>
      <c r="AH108" s="1195"/>
      <c r="AI108" s="1262"/>
      <c r="AJ108" s="304"/>
      <c r="AK108" s="1319">
        <v>2</v>
      </c>
      <c r="AL108" s="990">
        <v>2</v>
      </c>
      <c r="AM108" s="986">
        <f>IF($AG108="該当無",0,1)</f>
        <v>1</v>
      </c>
      <c r="AN108" s="1062">
        <v>1</v>
      </c>
      <c r="AO108" s="969"/>
      <c r="AP108" s="990">
        <f>$AK108*$AM108*$AN108</f>
        <v>2</v>
      </c>
      <c r="AQ108" s="973">
        <f>$AP108*44/$AS$11</f>
        <v>4.8888888888888893</v>
      </c>
      <c r="AR108" s="1064"/>
      <c r="AS108" s="992">
        <f>IF($AP108=0,0,IF($AG108=-1,$AG108*$AO108,$AG108/$AL108*$AQ108))</f>
        <v>0</v>
      </c>
      <c r="AT108" s="982"/>
      <c r="AV108" s="1067">
        <v>2</v>
      </c>
      <c r="AW108" s="986">
        <v>1</v>
      </c>
      <c r="AX108" s="986">
        <v>0</v>
      </c>
      <c r="AY108" s="986"/>
      <c r="AZ108" s="1090"/>
      <c r="BC108" s="406" t="s">
        <v>122</v>
      </c>
      <c r="BD108" s="406" t="s">
        <v>120</v>
      </c>
      <c r="BE108" s="406" t="s">
        <v>80</v>
      </c>
      <c r="BF108" s="406" t="s">
        <v>81</v>
      </c>
      <c r="BG108" s="406" t="s">
        <v>123</v>
      </c>
      <c r="BH108" s="406" t="s">
        <v>82</v>
      </c>
      <c r="BI108" s="406" t="s">
        <v>124</v>
      </c>
      <c r="BJ108" s="406" t="s">
        <v>125</v>
      </c>
      <c r="BK108" s="406" t="s">
        <v>126</v>
      </c>
      <c r="BL108" s="406" t="s">
        <v>83</v>
      </c>
      <c r="BN108" s="953" t="str">
        <f>IF($AG108=0,"今年度","")</f>
        <v>今年度</v>
      </c>
      <c r="BO108" s="955" t="str">
        <f>IF($AG108=0,"来年度","")</f>
        <v>来年度</v>
      </c>
      <c r="BP108" s="955" t="str">
        <f>IF($AG108=0,"再来年度","")</f>
        <v>再来年度</v>
      </c>
      <c r="BQ108" s="957" t="str">
        <f>IF($AG108=0,"未定","")</f>
        <v>未定</v>
      </c>
    </row>
    <row r="109" spans="2:69" s="305" customFormat="1" ht="33.6" customHeight="1">
      <c r="B109" s="1099"/>
      <c r="C109" s="925"/>
      <c r="D109" s="926"/>
      <c r="E109" s="927"/>
      <c r="F109" s="1190"/>
      <c r="G109" s="926"/>
      <c r="H109" s="1191"/>
      <c r="I109" s="900"/>
      <c r="J109" s="901"/>
      <c r="K109" s="901"/>
      <c r="L109" s="901"/>
      <c r="M109" s="901"/>
      <c r="N109" s="901"/>
      <c r="O109" s="901"/>
      <c r="P109" s="901"/>
      <c r="Q109" s="901"/>
      <c r="R109" s="901"/>
      <c r="S109" s="901"/>
      <c r="T109" s="1134"/>
      <c r="U109" s="900"/>
      <c r="V109" s="901"/>
      <c r="W109" s="901"/>
      <c r="X109" s="901"/>
      <c r="Y109" s="901"/>
      <c r="Z109" s="901"/>
      <c r="AA109" s="901"/>
      <c r="AB109" s="901"/>
      <c r="AC109" s="901"/>
      <c r="AD109" s="901"/>
      <c r="AE109" s="901"/>
      <c r="AF109" s="902"/>
      <c r="AG109" s="1176"/>
      <c r="AH109" s="1178"/>
      <c r="AI109" s="1060"/>
      <c r="AJ109" s="304"/>
      <c r="AK109" s="977"/>
      <c r="AL109" s="955"/>
      <c r="AM109" s="986"/>
      <c r="AN109" s="984"/>
      <c r="AO109" s="969"/>
      <c r="AP109" s="955"/>
      <c r="AQ109" s="973"/>
      <c r="AR109" s="976"/>
      <c r="AS109" s="992"/>
      <c r="AT109" s="983"/>
      <c r="AV109" s="1067"/>
      <c r="AW109" s="986"/>
      <c r="AX109" s="986"/>
      <c r="AY109" s="986"/>
      <c r="AZ109" s="1090"/>
      <c r="BB109" s="362" t="s">
        <v>50</v>
      </c>
      <c r="BC109" s="406">
        <v>8</v>
      </c>
      <c r="BD109" s="406">
        <f>COUNTIF($AG$87:$AG$110,"該当無")</f>
        <v>0</v>
      </c>
      <c r="BE109" s="406">
        <f>BC109-BD109</f>
        <v>8</v>
      </c>
      <c r="BF109" s="406">
        <f>COUNTIF($AG$87:$AG$110,"&gt;0")</f>
        <v>0</v>
      </c>
      <c r="BG109" s="406">
        <f>COUNTIF($AG$87:$AG$110,"0")</f>
        <v>0</v>
      </c>
      <c r="BH109" s="406">
        <f>BG109-BL109</f>
        <v>0</v>
      </c>
      <c r="BI109" s="406">
        <f>COUNTIF($AH$87:$AH$110,BI108)</f>
        <v>0</v>
      </c>
      <c r="BJ109" s="406">
        <f>COUNTIF($AH$87:$AH$110,BJ108)</f>
        <v>0</v>
      </c>
      <c r="BK109" s="406">
        <f>COUNTIF($AH$87:$AH$110,BK108)</f>
        <v>0</v>
      </c>
      <c r="BL109" s="406">
        <f>COUNTIF($AH$87:$AH$110,BL108)</f>
        <v>0</v>
      </c>
      <c r="BN109" s="953"/>
      <c r="BO109" s="955"/>
      <c r="BP109" s="955"/>
      <c r="BQ109" s="957"/>
    </row>
    <row r="110" spans="2:69" s="305" customFormat="1" ht="43.5" customHeight="1">
      <c r="B110" s="1100"/>
      <c r="C110" s="928"/>
      <c r="D110" s="929"/>
      <c r="E110" s="930"/>
      <c r="F110" s="1323"/>
      <c r="G110" s="929"/>
      <c r="H110" s="1324"/>
      <c r="I110" s="1291"/>
      <c r="J110" s="1292"/>
      <c r="K110" s="1292"/>
      <c r="L110" s="1292"/>
      <c r="M110" s="1292"/>
      <c r="N110" s="1292"/>
      <c r="O110" s="1292"/>
      <c r="P110" s="1292"/>
      <c r="Q110" s="1292"/>
      <c r="R110" s="1292"/>
      <c r="S110" s="1292"/>
      <c r="T110" s="1321"/>
      <c r="U110" s="1291"/>
      <c r="V110" s="1292"/>
      <c r="W110" s="1292"/>
      <c r="X110" s="1292"/>
      <c r="Y110" s="1292"/>
      <c r="Z110" s="1292"/>
      <c r="AA110" s="1292"/>
      <c r="AB110" s="1292"/>
      <c r="AC110" s="1292"/>
      <c r="AD110" s="1292"/>
      <c r="AE110" s="1292"/>
      <c r="AF110" s="1322"/>
      <c r="AG110" s="1215"/>
      <c r="AH110" s="1211"/>
      <c r="AI110" s="1219"/>
      <c r="AJ110" s="304"/>
      <c r="AK110" s="965"/>
      <c r="AL110" s="956"/>
      <c r="AM110" s="1086"/>
      <c r="AN110" s="1172"/>
      <c r="AO110" s="1173"/>
      <c r="AP110" s="956"/>
      <c r="AQ110" s="1272"/>
      <c r="AR110" s="1311"/>
      <c r="AS110" s="1095"/>
      <c r="AT110" s="1096"/>
      <c r="AV110" s="1221"/>
      <c r="AW110" s="1086"/>
      <c r="AX110" s="1086"/>
      <c r="AY110" s="1086"/>
      <c r="AZ110" s="1087"/>
      <c r="BB110" s="357"/>
      <c r="BC110" s="404" t="s">
        <v>122</v>
      </c>
      <c r="BD110" s="404" t="s">
        <v>120</v>
      </c>
      <c r="BE110" s="404" t="s">
        <v>80</v>
      </c>
      <c r="BF110" s="404" t="s">
        <v>81</v>
      </c>
      <c r="BG110" s="404" t="s">
        <v>123</v>
      </c>
      <c r="BH110" s="404" t="s">
        <v>82</v>
      </c>
      <c r="BI110" s="404" t="s">
        <v>124</v>
      </c>
      <c r="BJ110" s="404" t="s">
        <v>125</v>
      </c>
      <c r="BK110" s="404" t="s">
        <v>126</v>
      </c>
      <c r="BL110" s="404" t="s">
        <v>83</v>
      </c>
      <c r="BN110" s="954"/>
      <c r="BO110" s="956"/>
      <c r="BP110" s="956"/>
      <c r="BQ110" s="958"/>
    </row>
    <row r="111" spans="2:69" ht="13.5" customHeight="1">
      <c r="AI111" s="308"/>
      <c r="AR111" s="301"/>
      <c r="AT111" s="301"/>
      <c r="BB111" s="358" t="s">
        <v>626</v>
      </c>
      <c r="BC111" s="336">
        <f t="shared" ref="BC111:BL111" si="0">SUM(BC68,BC84,BC109)</f>
        <v>19</v>
      </c>
      <c r="BD111" s="342">
        <f t="shared" si="0"/>
        <v>0</v>
      </c>
      <c r="BE111" s="342">
        <f t="shared" si="0"/>
        <v>19</v>
      </c>
      <c r="BF111" s="342">
        <f t="shared" si="0"/>
        <v>0</v>
      </c>
      <c r="BG111" s="336">
        <f t="shared" si="0"/>
        <v>0</v>
      </c>
      <c r="BH111" s="342">
        <f t="shared" si="0"/>
        <v>0</v>
      </c>
      <c r="BI111" s="342">
        <f t="shared" si="0"/>
        <v>0</v>
      </c>
      <c r="BJ111" s="342">
        <f t="shared" si="0"/>
        <v>0</v>
      </c>
      <c r="BK111" s="342">
        <f t="shared" si="0"/>
        <v>0</v>
      </c>
      <c r="BL111" s="342">
        <f t="shared" si="0"/>
        <v>0</v>
      </c>
      <c r="BM111"/>
      <c r="BN111"/>
    </row>
    <row r="112" spans="2:69" ht="40.5" customHeight="1">
      <c r="B112" s="396" t="s">
        <v>631</v>
      </c>
      <c r="AR112" s="301"/>
      <c r="AT112" s="301"/>
      <c r="BB112" s="346"/>
      <c r="BC112" s="302"/>
      <c r="BD112" s="302"/>
      <c r="BE112" s="302"/>
      <c r="BF112" s="302"/>
      <c r="BG112" s="302"/>
      <c r="BH112" s="302"/>
      <c r="BI112" s="302"/>
      <c r="BJ112" s="302"/>
      <c r="BK112" s="302"/>
      <c r="BL112" s="302"/>
      <c r="BM112"/>
      <c r="BN112"/>
    </row>
    <row r="113" spans="2:67" ht="114.75" customHeight="1">
      <c r="B113" s="1326" t="s">
        <v>625</v>
      </c>
      <c r="C113" s="1327"/>
      <c r="D113" s="1327"/>
      <c r="E113" s="1327"/>
      <c r="F113" s="1327"/>
      <c r="G113" s="1327"/>
      <c r="H113" s="1327"/>
      <c r="I113" s="1327"/>
      <c r="J113" s="1327"/>
      <c r="K113" s="1327"/>
      <c r="L113" s="1327"/>
      <c r="M113" s="1327"/>
      <c r="N113" s="1327"/>
      <c r="O113" s="1327"/>
      <c r="P113" s="1327"/>
      <c r="Q113" s="1327"/>
      <c r="R113" s="1327"/>
      <c r="S113" s="1327"/>
      <c r="T113" s="1327"/>
      <c r="U113" s="1327"/>
      <c r="V113" s="1327"/>
      <c r="W113" s="1327"/>
      <c r="X113" s="1327"/>
      <c r="Y113" s="1327"/>
      <c r="Z113" s="1327"/>
      <c r="AA113" s="1327"/>
      <c r="AB113" s="1327"/>
      <c r="AC113" s="1327"/>
      <c r="AD113" s="1327"/>
      <c r="AE113" s="1327"/>
      <c r="AF113" s="1327"/>
      <c r="AG113" s="1327"/>
      <c r="AH113" s="1327"/>
      <c r="AI113" s="1327"/>
      <c r="AR113" s="301"/>
      <c r="AT113" s="301"/>
      <c r="BB113" s="305" t="s">
        <v>627</v>
      </c>
      <c r="BC113" s="406" t="s">
        <v>122</v>
      </c>
      <c r="BD113" s="406" t="s">
        <v>120</v>
      </c>
      <c r="BE113" s="406" t="s">
        <v>80</v>
      </c>
      <c r="BF113" s="406" t="s">
        <v>81</v>
      </c>
      <c r="BG113" s="406" t="s">
        <v>123</v>
      </c>
      <c r="BH113" s="406" t="s">
        <v>82</v>
      </c>
      <c r="BI113" s="406" t="s">
        <v>124</v>
      </c>
      <c r="BJ113" s="406" t="s">
        <v>125</v>
      </c>
      <c r="BK113" s="406" t="s">
        <v>126</v>
      </c>
      <c r="BL113" s="406" t="s">
        <v>83</v>
      </c>
    </row>
    <row r="114" spans="2:67" ht="9.75" customHeight="1">
      <c r="B114" s="396"/>
      <c r="AR114" s="301"/>
      <c r="AT114" s="301"/>
      <c r="BB114" s="417" t="s">
        <v>122</v>
      </c>
      <c r="BC114" s="302">
        <f>SUM(BC32,BC48,BC111)</f>
        <v>30</v>
      </c>
      <c r="BD114" s="302">
        <f t="shared" ref="BD114:BL114" si="1">SUM(BD32,BD48,BD111)</f>
        <v>0</v>
      </c>
      <c r="BE114" s="302">
        <f t="shared" si="1"/>
        <v>30</v>
      </c>
      <c r="BF114" s="302">
        <f t="shared" si="1"/>
        <v>0</v>
      </c>
      <c r="BG114" s="302">
        <f t="shared" si="1"/>
        <v>0</v>
      </c>
      <c r="BH114" s="302">
        <f t="shared" si="1"/>
        <v>0</v>
      </c>
      <c r="BI114" s="302">
        <f t="shared" si="1"/>
        <v>0</v>
      </c>
      <c r="BJ114" s="302">
        <f t="shared" si="1"/>
        <v>0</v>
      </c>
      <c r="BK114" s="302">
        <f t="shared" si="1"/>
        <v>0</v>
      </c>
      <c r="BL114" s="302">
        <f t="shared" si="1"/>
        <v>0</v>
      </c>
    </row>
    <row r="115" spans="2:67" ht="13.5" customHeight="1">
      <c r="B115" s="1328" t="s">
        <v>10</v>
      </c>
      <c r="C115" s="1329" t="s">
        <v>577</v>
      </c>
      <c r="D115" s="1329"/>
      <c r="E115" s="1329"/>
      <c r="F115" s="1329"/>
      <c r="G115" s="1329"/>
      <c r="H115" s="1329"/>
      <c r="I115" s="1328" t="s">
        <v>578</v>
      </c>
      <c r="J115" s="1328"/>
      <c r="K115" s="1328"/>
      <c r="L115" s="1328"/>
      <c r="M115" s="1328"/>
      <c r="N115" s="1328"/>
      <c r="O115" s="1328"/>
      <c r="P115" s="1328"/>
      <c r="Q115" s="1328"/>
      <c r="R115" s="1328"/>
      <c r="S115" s="1328"/>
      <c r="T115" s="1328"/>
      <c r="U115" s="1328" t="s">
        <v>100</v>
      </c>
      <c r="V115" s="1328"/>
      <c r="W115" s="1328"/>
      <c r="X115" s="1328"/>
      <c r="Y115" s="1328"/>
      <c r="Z115" s="1328"/>
      <c r="AA115" s="1328"/>
      <c r="AB115" s="1328"/>
      <c r="AC115" s="1328"/>
      <c r="AD115" s="1328"/>
      <c r="AE115" s="1328"/>
      <c r="AF115" s="1328"/>
      <c r="AG115" s="1328" t="s">
        <v>101</v>
      </c>
      <c r="AH115" s="1329" t="s">
        <v>85</v>
      </c>
      <c r="AI115" s="1329"/>
      <c r="AR115" s="301"/>
      <c r="AT115" s="301"/>
      <c r="BE115" s="302"/>
      <c r="BF115" s="302"/>
      <c r="BG115" s="302"/>
      <c r="BH115" s="302"/>
      <c r="BI115" s="302"/>
      <c r="BJ115" s="302"/>
      <c r="BK115" s="302"/>
      <c r="BL115" s="302"/>
      <c r="BM115" s="302"/>
      <c r="BN115" s="302"/>
    </row>
    <row r="116" spans="2:67" ht="13.5" customHeight="1" thickBot="1">
      <c r="B116" s="1328"/>
      <c r="C116" s="1329"/>
      <c r="D116" s="1329"/>
      <c r="E116" s="1329"/>
      <c r="F116" s="1329"/>
      <c r="G116" s="1329"/>
      <c r="H116" s="1329"/>
      <c r="I116" s="1328"/>
      <c r="J116" s="1328"/>
      <c r="K116" s="1328"/>
      <c r="L116" s="1328"/>
      <c r="M116" s="1328"/>
      <c r="N116" s="1328"/>
      <c r="O116" s="1328"/>
      <c r="P116" s="1328"/>
      <c r="Q116" s="1328"/>
      <c r="R116" s="1328"/>
      <c r="S116" s="1328"/>
      <c r="T116" s="1328"/>
      <c r="U116" s="1328"/>
      <c r="V116" s="1328"/>
      <c r="W116" s="1328"/>
      <c r="X116" s="1328"/>
      <c r="Y116" s="1328"/>
      <c r="Z116" s="1328"/>
      <c r="AA116" s="1328"/>
      <c r="AB116" s="1328"/>
      <c r="AC116" s="1328"/>
      <c r="AD116" s="1328"/>
      <c r="AE116" s="1328"/>
      <c r="AF116" s="1328"/>
      <c r="AG116" s="1328"/>
      <c r="AH116" s="1329"/>
      <c r="AI116" s="1329"/>
      <c r="AO116" s="300" t="s">
        <v>586</v>
      </c>
      <c r="AR116" s="301"/>
      <c r="AT116" s="301"/>
    </row>
    <row r="117" spans="2:67" ht="20.100000000000001" customHeight="1" thickBot="1">
      <c r="B117" s="908">
        <v>1</v>
      </c>
      <c r="C117" s="922" t="s">
        <v>618</v>
      </c>
      <c r="D117" s="923"/>
      <c r="E117" s="924"/>
      <c r="F117" s="910" t="s">
        <v>579</v>
      </c>
      <c r="G117" s="911"/>
      <c r="H117" s="912"/>
      <c r="I117" s="913" t="s">
        <v>613</v>
      </c>
      <c r="J117" s="914"/>
      <c r="K117" s="914"/>
      <c r="L117" s="914"/>
      <c r="M117" s="914"/>
      <c r="N117" s="914"/>
      <c r="O117" s="914"/>
      <c r="P117" s="914"/>
      <c r="Q117" s="914"/>
      <c r="R117" s="914"/>
      <c r="S117" s="914"/>
      <c r="T117" s="915"/>
      <c r="U117" s="913" t="s">
        <v>614</v>
      </c>
      <c r="V117" s="914"/>
      <c r="W117" s="914"/>
      <c r="X117" s="914"/>
      <c r="Y117" s="914"/>
      <c r="Z117" s="914"/>
      <c r="AA117" s="914"/>
      <c r="AB117" s="914"/>
      <c r="AC117" s="914"/>
      <c r="AD117" s="914"/>
      <c r="AE117" s="914"/>
      <c r="AF117" s="915"/>
      <c r="AG117" s="916"/>
      <c r="AH117" s="918"/>
      <c r="AI117" s="919"/>
      <c r="AO117" s="411" t="s">
        <v>587</v>
      </c>
      <c r="AP117" s="414" t="s">
        <v>588</v>
      </c>
      <c r="AQ117" s="413" t="s">
        <v>589</v>
      </c>
      <c r="AR117" s="301"/>
      <c r="AT117" s="301"/>
    </row>
    <row r="118" spans="2:67" ht="20.100000000000001" customHeight="1">
      <c r="B118" s="909"/>
      <c r="C118" s="925"/>
      <c r="D118" s="926"/>
      <c r="E118" s="927"/>
      <c r="F118" s="881"/>
      <c r="G118" s="882"/>
      <c r="H118" s="883"/>
      <c r="I118" s="884"/>
      <c r="J118" s="885"/>
      <c r="K118" s="885"/>
      <c r="L118" s="885"/>
      <c r="M118" s="885"/>
      <c r="N118" s="885"/>
      <c r="O118" s="885"/>
      <c r="P118" s="885"/>
      <c r="Q118" s="885"/>
      <c r="R118" s="885"/>
      <c r="S118" s="885"/>
      <c r="T118" s="886"/>
      <c r="U118" s="884"/>
      <c r="V118" s="885"/>
      <c r="W118" s="885"/>
      <c r="X118" s="885"/>
      <c r="Y118" s="885"/>
      <c r="Z118" s="885"/>
      <c r="AA118" s="885"/>
      <c r="AB118" s="885"/>
      <c r="AC118" s="885"/>
      <c r="AD118" s="885"/>
      <c r="AE118" s="885"/>
      <c r="AF118" s="886"/>
      <c r="AG118" s="917"/>
      <c r="AH118" s="920"/>
      <c r="AI118" s="921"/>
      <c r="AR118" s="301"/>
      <c r="AT118" s="301"/>
    </row>
    <row r="119" spans="2:67" ht="20.100000000000001" customHeight="1" thickBot="1">
      <c r="B119" s="909"/>
      <c r="C119" s="925"/>
      <c r="D119" s="926"/>
      <c r="E119" s="927"/>
      <c r="F119" s="881"/>
      <c r="G119" s="882"/>
      <c r="H119" s="883"/>
      <c r="I119" s="884"/>
      <c r="J119" s="885"/>
      <c r="K119" s="885"/>
      <c r="L119" s="885"/>
      <c r="M119" s="885"/>
      <c r="N119" s="885"/>
      <c r="O119" s="885"/>
      <c r="P119" s="885"/>
      <c r="Q119" s="885"/>
      <c r="R119" s="885"/>
      <c r="S119" s="885"/>
      <c r="T119" s="886"/>
      <c r="U119" s="884"/>
      <c r="V119" s="885"/>
      <c r="W119" s="885"/>
      <c r="X119" s="885"/>
      <c r="Y119" s="885"/>
      <c r="Z119" s="885"/>
      <c r="AA119" s="885"/>
      <c r="AB119" s="885"/>
      <c r="AC119" s="885"/>
      <c r="AD119" s="885"/>
      <c r="AE119" s="885"/>
      <c r="AF119" s="886"/>
      <c r="AG119" s="917"/>
      <c r="AH119" s="920"/>
      <c r="AI119" s="921"/>
      <c r="AR119" s="301"/>
      <c r="AT119" s="301"/>
    </row>
    <row r="120" spans="2:67" ht="30" customHeight="1" thickBot="1">
      <c r="B120" s="909">
        <v>2</v>
      </c>
      <c r="C120" s="925"/>
      <c r="D120" s="926"/>
      <c r="E120" s="927"/>
      <c r="F120" s="881" t="s">
        <v>580</v>
      </c>
      <c r="G120" s="882"/>
      <c r="H120" s="883"/>
      <c r="I120" s="884" t="s">
        <v>636</v>
      </c>
      <c r="J120" s="885"/>
      <c r="K120" s="885"/>
      <c r="L120" s="885"/>
      <c r="M120" s="885"/>
      <c r="N120" s="885"/>
      <c r="O120" s="885"/>
      <c r="P120" s="885"/>
      <c r="Q120" s="885"/>
      <c r="R120" s="885"/>
      <c r="S120" s="885"/>
      <c r="T120" s="886"/>
      <c r="U120" s="887" t="s">
        <v>637</v>
      </c>
      <c r="V120" s="887"/>
      <c r="W120" s="887"/>
      <c r="X120" s="887"/>
      <c r="Y120" s="887"/>
      <c r="Z120" s="887"/>
      <c r="AA120" s="887"/>
      <c r="AB120" s="887"/>
      <c r="AC120" s="887"/>
      <c r="AD120" s="887"/>
      <c r="AE120" s="887"/>
      <c r="AF120" s="887"/>
      <c r="AG120" s="917"/>
      <c r="AH120" s="890"/>
      <c r="AI120" s="890"/>
      <c r="AO120" s="415" t="s">
        <v>587</v>
      </c>
      <c r="AP120" s="414" t="s">
        <v>588</v>
      </c>
      <c r="AQ120" s="413" t="s">
        <v>589</v>
      </c>
      <c r="AR120" s="301"/>
      <c r="AT120" s="301"/>
    </row>
    <row r="121" spans="2:67" ht="30" customHeight="1" thickBot="1">
      <c r="B121" s="909"/>
      <c r="C121" s="925"/>
      <c r="D121" s="926"/>
      <c r="E121" s="927"/>
      <c r="F121" s="881"/>
      <c r="G121" s="882"/>
      <c r="H121" s="883"/>
      <c r="I121" s="884"/>
      <c r="J121" s="885"/>
      <c r="K121" s="885"/>
      <c r="L121" s="885"/>
      <c r="M121" s="885"/>
      <c r="N121" s="885"/>
      <c r="O121" s="885"/>
      <c r="P121" s="885"/>
      <c r="Q121" s="885"/>
      <c r="R121" s="885"/>
      <c r="S121" s="885"/>
      <c r="T121" s="886"/>
      <c r="U121" s="887"/>
      <c r="V121" s="887"/>
      <c r="W121" s="887"/>
      <c r="X121" s="887"/>
      <c r="Y121" s="887"/>
      <c r="Z121" s="887"/>
      <c r="AA121" s="887"/>
      <c r="AB121" s="887"/>
      <c r="AC121" s="887"/>
      <c r="AD121" s="887"/>
      <c r="AE121" s="887"/>
      <c r="AF121" s="887"/>
      <c r="AG121" s="917"/>
      <c r="AH121" s="890"/>
      <c r="AI121" s="890"/>
      <c r="AR121" s="301"/>
      <c r="AT121" s="301"/>
    </row>
    <row r="122" spans="2:67" ht="30" customHeight="1" thickBot="1">
      <c r="B122" s="909">
        <v>3</v>
      </c>
      <c r="C122" s="925"/>
      <c r="D122" s="926"/>
      <c r="E122" s="927"/>
      <c r="F122" s="881" t="s">
        <v>581</v>
      </c>
      <c r="G122" s="882"/>
      <c r="H122" s="883"/>
      <c r="I122" s="884" t="s">
        <v>638</v>
      </c>
      <c r="J122" s="885"/>
      <c r="K122" s="885"/>
      <c r="L122" s="885"/>
      <c r="M122" s="885"/>
      <c r="N122" s="885"/>
      <c r="O122" s="885"/>
      <c r="P122" s="885"/>
      <c r="Q122" s="885"/>
      <c r="R122" s="885"/>
      <c r="S122" s="885"/>
      <c r="T122" s="886"/>
      <c r="U122" s="887" t="s">
        <v>639</v>
      </c>
      <c r="V122" s="887"/>
      <c r="W122" s="887"/>
      <c r="X122" s="887"/>
      <c r="Y122" s="887"/>
      <c r="Z122" s="887"/>
      <c r="AA122" s="887"/>
      <c r="AB122" s="887"/>
      <c r="AC122" s="887"/>
      <c r="AD122" s="887"/>
      <c r="AE122" s="887"/>
      <c r="AF122" s="887"/>
      <c r="AG122" s="888"/>
      <c r="AH122" s="890"/>
      <c r="AI122" s="890"/>
      <c r="AO122" s="415" t="s">
        <v>587</v>
      </c>
      <c r="AP122" s="414" t="s">
        <v>588</v>
      </c>
      <c r="AQ122" s="413" t="s">
        <v>589</v>
      </c>
      <c r="AR122" s="301"/>
      <c r="AT122" s="301"/>
    </row>
    <row r="123" spans="2:67" ht="30" customHeight="1" thickBot="1">
      <c r="B123" s="909"/>
      <c r="C123" s="925"/>
      <c r="D123" s="926"/>
      <c r="E123" s="927"/>
      <c r="F123" s="881"/>
      <c r="G123" s="882"/>
      <c r="H123" s="883"/>
      <c r="I123" s="884"/>
      <c r="J123" s="885"/>
      <c r="K123" s="885"/>
      <c r="L123" s="885"/>
      <c r="M123" s="885"/>
      <c r="N123" s="885"/>
      <c r="O123" s="885"/>
      <c r="P123" s="885"/>
      <c r="Q123" s="885"/>
      <c r="R123" s="885"/>
      <c r="S123" s="885"/>
      <c r="T123" s="886"/>
      <c r="U123" s="887"/>
      <c r="V123" s="887"/>
      <c r="W123" s="887"/>
      <c r="X123" s="887"/>
      <c r="Y123" s="887"/>
      <c r="Z123" s="887"/>
      <c r="AA123" s="887"/>
      <c r="AB123" s="887"/>
      <c r="AC123" s="887"/>
      <c r="AD123" s="887"/>
      <c r="AE123" s="887"/>
      <c r="AF123" s="887"/>
      <c r="AG123" s="889"/>
      <c r="AH123" s="890"/>
      <c r="AI123" s="890"/>
      <c r="AR123" s="301"/>
      <c r="AT123" s="301"/>
    </row>
    <row r="124" spans="2:67" ht="38.85" customHeight="1" thickBot="1">
      <c r="B124" s="931">
        <v>4</v>
      </c>
      <c r="C124" s="925"/>
      <c r="D124" s="926"/>
      <c r="E124" s="927"/>
      <c r="F124" s="933" t="s">
        <v>582</v>
      </c>
      <c r="G124" s="934"/>
      <c r="H124" s="935"/>
      <c r="I124" s="891" t="s">
        <v>640</v>
      </c>
      <c r="J124" s="892"/>
      <c r="K124" s="892"/>
      <c r="L124" s="892"/>
      <c r="M124" s="892"/>
      <c r="N124" s="892"/>
      <c r="O124" s="892"/>
      <c r="P124" s="892"/>
      <c r="Q124" s="892"/>
      <c r="R124" s="892"/>
      <c r="S124" s="892"/>
      <c r="T124" s="893"/>
      <c r="U124" s="897" t="s">
        <v>630</v>
      </c>
      <c r="V124" s="898"/>
      <c r="W124" s="898"/>
      <c r="X124" s="898"/>
      <c r="Y124" s="898"/>
      <c r="Z124" s="898"/>
      <c r="AA124" s="898"/>
      <c r="AB124" s="898"/>
      <c r="AC124" s="898"/>
      <c r="AD124" s="898"/>
      <c r="AE124" s="898"/>
      <c r="AF124" s="899"/>
      <c r="AG124" s="888"/>
      <c r="AH124" s="904"/>
      <c r="AI124" s="905"/>
      <c r="AO124" s="408" t="s">
        <v>587</v>
      </c>
      <c r="AP124" s="415" t="s">
        <v>588</v>
      </c>
      <c r="AQ124" s="409" t="s">
        <v>589</v>
      </c>
      <c r="AR124" s="416" t="s">
        <v>590</v>
      </c>
      <c r="AS124" s="409" t="s">
        <v>592</v>
      </c>
      <c r="AT124" s="415" t="s">
        <v>605</v>
      </c>
      <c r="AU124" s="410"/>
    </row>
    <row r="125" spans="2:67" ht="63" customHeight="1">
      <c r="B125" s="932"/>
      <c r="C125" s="925"/>
      <c r="D125" s="926"/>
      <c r="E125" s="927"/>
      <c r="F125" s="936"/>
      <c r="G125" s="937"/>
      <c r="H125" s="938"/>
      <c r="I125" s="894"/>
      <c r="J125" s="895"/>
      <c r="K125" s="895"/>
      <c r="L125" s="895"/>
      <c r="M125" s="895"/>
      <c r="N125" s="895"/>
      <c r="O125" s="895"/>
      <c r="P125" s="895"/>
      <c r="Q125" s="895"/>
      <c r="R125" s="895"/>
      <c r="S125" s="895"/>
      <c r="T125" s="896"/>
      <c r="U125" s="900"/>
      <c r="V125" s="901"/>
      <c r="W125" s="901"/>
      <c r="X125" s="901"/>
      <c r="Y125" s="901"/>
      <c r="Z125" s="901"/>
      <c r="AA125" s="901"/>
      <c r="AB125" s="901"/>
      <c r="AC125" s="901"/>
      <c r="AD125" s="901"/>
      <c r="AE125" s="901"/>
      <c r="AF125" s="902"/>
      <c r="AG125" s="903"/>
      <c r="AH125" s="906"/>
      <c r="AI125" s="907"/>
      <c r="AO125"/>
      <c r="AR125" s="301"/>
    </row>
    <row r="126" spans="2:67" ht="20.100000000000001" customHeight="1">
      <c r="B126" s="931">
        <v>5</v>
      </c>
      <c r="C126" s="925"/>
      <c r="D126" s="926"/>
      <c r="E126" s="927"/>
      <c r="F126" s="881" t="s">
        <v>583</v>
      </c>
      <c r="G126" s="882"/>
      <c r="H126" s="883"/>
      <c r="I126" s="1331" t="s">
        <v>635</v>
      </c>
      <c r="J126" s="1332"/>
      <c r="K126" s="1332"/>
      <c r="L126" s="1332"/>
      <c r="M126" s="1332"/>
      <c r="N126" s="1332"/>
      <c r="O126" s="1332"/>
      <c r="P126" s="1332"/>
      <c r="Q126" s="1332"/>
      <c r="R126" s="1332"/>
      <c r="S126" s="1332"/>
      <c r="T126" s="1333"/>
      <c r="U126" s="884" t="s">
        <v>591</v>
      </c>
      <c r="V126" s="885"/>
      <c r="W126" s="885"/>
      <c r="X126" s="885"/>
      <c r="Y126" s="885"/>
      <c r="Z126" s="885"/>
      <c r="AA126" s="885"/>
      <c r="AB126" s="885"/>
      <c r="AC126" s="885"/>
      <c r="AD126" s="885"/>
      <c r="AE126" s="885"/>
      <c r="AF126" s="886"/>
      <c r="AG126" s="397" t="s">
        <v>584</v>
      </c>
      <c r="AH126" s="904"/>
      <c r="AI126" s="905"/>
      <c r="AR126" s="301"/>
      <c r="AT126" s="301"/>
    </row>
    <row r="127" spans="2:67" ht="20.100000000000001" customHeight="1">
      <c r="B127" s="932"/>
      <c r="C127" s="925"/>
      <c r="D127" s="926"/>
      <c r="E127" s="927"/>
      <c r="F127" s="881"/>
      <c r="G127" s="882"/>
      <c r="H127" s="883"/>
      <c r="I127" s="1334"/>
      <c r="J127" s="1335"/>
      <c r="K127" s="1335"/>
      <c r="L127" s="1335"/>
      <c r="M127" s="1335"/>
      <c r="N127" s="1335"/>
      <c r="O127" s="1335"/>
      <c r="P127" s="1335"/>
      <c r="Q127" s="1335"/>
      <c r="R127" s="1335"/>
      <c r="S127" s="1335"/>
      <c r="T127" s="1336"/>
      <c r="U127" s="884" t="s">
        <v>593</v>
      </c>
      <c r="V127" s="885"/>
      <c r="W127" s="885"/>
      <c r="X127" s="885"/>
      <c r="Y127" s="885"/>
      <c r="Z127" s="885"/>
      <c r="AA127" s="885"/>
      <c r="AB127" s="885"/>
      <c r="AC127" s="885"/>
      <c r="AD127" s="885"/>
      <c r="AE127" s="885"/>
      <c r="AF127" s="886"/>
      <c r="AG127" s="397" t="s">
        <v>584</v>
      </c>
      <c r="AH127" s="906"/>
      <c r="AI127" s="907"/>
      <c r="AR127" s="301"/>
      <c r="AT127" s="301"/>
      <c r="BC127" s="407"/>
      <c r="BD127" s="407"/>
      <c r="BE127" s="407"/>
      <c r="BF127" s="407"/>
      <c r="BG127" s="407"/>
      <c r="BH127" s="407"/>
      <c r="BI127" s="407"/>
      <c r="BJ127" s="407"/>
      <c r="BK127" s="407"/>
      <c r="BL127" s="407"/>
      <c r="BM127" s="407"/>
      <c r="BN127" s="407"/>
      <c r="BO127" s="407"/>
    </row>
    <row r="128" spans="2:67" ht="20.100000000000001" customHeight="1">
      <c r="B128" s="932"/>
      <c r="C128" s="925"/>
      <c r="D128" s="926"/>
      <c r="E128" s="927"/>
      <c r="F128" s="881"/>
      <c r="G128" s="882"/>
      <c r="H128" s="883"/>
      <c r="I128" s="1334"/>
      <c r="J128" s="1335"/>
      <c r="K128" s="1335"/>
      <c r="L128" s="1335"/>
      <c r="M128" s="1335"/>
      <c r="N128" s="1335"/>
      <c r="O128" s="1335"/>
      <c r="P128" s="1335"/>
      <c r="Q128" s="1335"/>
      <c r="R128" s="1335"/>
      <c r="S128" s="1335"/>
      <c r="T128" s="1336"/>
      <c r="U128" s="884" t="s">
        <v>606</v>
      </c>
      <c r="V128" s="885"/>
      <c r="W128" s="885"/>
      <c r="X128" s="885"/>
      <c r="Y128" s="885"/>
      <c r="Z128" s="885"/>
      <c r="AA128" s="885"/>
      <c r="AB128" s="885"/>
      <c r="AC128" s="885"/>
      <c r="AD128" s="885"/>
      <c r="AE128" s="885"/>
      <c r="AF128" s="886"/>
      <c r="AG128" s="397" t="s">
        <v>584</v>
      </c>
      <c r="AH128" s="906"/>
      <c r="AI128" s="907"/>
      <c r="AR128" s="301"/>
      <c r="AT128" s="301"/>
      <c r="BC128" s="1330"/>
      <c r="BD128" s="1330"/>
      <c r="BE128" s="1330"/>
      <c r="BF128" s="407"/>
      <c r="BG128" s="407"/>
      <c r="BH128" s="407"/>
      <c r="BI128" s="407"/>
      <c r="BJ128" s="407"/>
      <c r="BK128" s="407"/>
      <c r="BL128" s="407"/>
      <c r="BM128" s="407"/>
      <c r="BN128" s="407"/>
      <c r="BO128" s="407"/>
    </row>
    <row r="129" spans="2:67" ht="20.100000000000001" customHeight="1">
      <c r="B129" s="932"/>
      <c r="C129" s="925"/>
      <c r="D129" s="926"/>
      <c r="E129" s="927"/>
      <c r="F129" s="881"/>
      <c r="G129" s="882"/>
      <c r="H129" s="883"/>
      <c r="I129" s="1334"/>
      <c r="J129" s="1335"/>
      <c r="K129" s="1335"/>
      <c r="L129" s="1335"/>
      <c r="M129" s="1335"/>
      <c r="N129" s="1335"/>
      <c r="O129" s="1335"/>
      <c r="P129" s="1335"/>
      <c r="Q129" s="1335"/>
      <c r="R129" s="1335"/>
      <c r="S129" s="1335"/>
      <c r="T129" s="1336"/>
      <c r="U129" s="884" t="s">
        <v>607</v>
      </c>
      <c r="V129" s="885"/>
      <c r="W129" s="885"/>
      <c r="X129" s="885"/>
      <c r="Y129" s="885"/>
      <c r="Z129" s="885"/>
      <c r="AA129" s="885"/>
      <c r="AB129" s="885"/>
      <c r="AC129" s="885"/>
      <c r="AD129" s="885"/>
      <c r="AE129" s="885"/>
      <c r="AF129" s="886"/>
      <c r="AG129" s="397" t="s">
        <v>584</v>
      </c>
      <c r="AH129" s="906"/>
      <c r="AI129" s="907"/>
      <c r="AR129" s="301"/>
      <c r="AT129" s="301"/>
      <c r="BC129" s="407"/>
      <c r="BD129" s="407"/>
      <c r="BE129" s="407"/>
      <c r="BF129" s="407"/>
      <c r="BG129" s="407"/>
      <c r="BH129" s="407"/>
      <c r="BI129" s="407"/>
      <c r="BJ129" s="407"/>
      <c r="BK129" s="407"/>
      <c r="BL129" s="407"/>
      <c r="BM129" s="407"/>
      <c r="BN129" s="407"/>
      <c r="BO129" s="407"/>
    </row>
    <row r="130" spans="2:67" ht="19.5" customHeight="1">
      <c r="B130" s="932"/>
      <c r="C130" s="925"/>
      <c r="D130" s="926"/>
      <c r="E130" s="927"/>
      <c r="F130" s="881"/>
      <c r="G130" s="882"/>
      <c r="H130" s="883"/>
      <c r="I130" s="1334"/>
      <c r="J130" s="1335"/>
      <c r="K130" s="1335"/>
      <c r="L130" s="1335"/>
      <c r="M130" s="1335"/>
      <c r="N130" s="1335"/>
      <c r="O130" s="1335"/>
      <c r="P130" s="1335"/>
      <c r="Q130" s="1335"/>
      <c r="R130" s="1335"/>
      <c r="S130" s="1335"/>
      <c r="T130" s="1336"/>
      <c r="U130" s="884" t="s">
        <v>608</v>
      </c>
      <c r="V130" s="885"/>
      <c r="W130" s="885"/>
      <c r="X130" s="885"/>
      <c r="Y130" s="885"/>
      <c r="Z130" s="885"/>
      <c r="AA130" s="885"/>
      <c r="AB130" s="885"/>
      <c r="AC130" s="885"/>
      <c r="AD130" s="885"/>
      <c r="AE130" s="885"/>
      <c r="AF130" s="886"/>
      <c r="AG130" s="397" t="s">
        <v>584</v>
      </c>
      <c r="AH130" s="906"/>
      <c r="AI130" s="907"/>
      <c r="AR130" s="301"/>
      <c r="AT130" s="301"/>
      <c r="BC130" s="407"/>
      <c r="BD130" s="407"/>
      <c r="BE130" s="407"/>
      <c r="BF130" s="407"/>
      <c r="BG130" s="407"/>
      <c r="BH130" s="407"/>
      <c r="BI130" s="407"/>
      <c r="BJ130" s="407"/>
      <c r="BK130" s="407"/>
      <c r="BL130" s="407"/>
      <c r="BM130" s="407"/>
      <c r="BN130" s="407"/>
      <c r="BO130" s="407"/>
    </row>
    <row r="131" spans="2:67" ht="28.5" customHeight="1">
      <c r="B131" s="932"/>
      <c r="C131" s="925"/>
      <c r="D131" s="926"/>
      <c r="E131" s="927"/>
      <c r="F131" s="881"/>
      <c r="G131" s="882"/>
      <c r="H131" s="883"/>
      <c r="I131" s="1334"/>
      <c r="J131" s="1335"/>
      <c r="K131" s="1335"/>
      <c r="L131" s="1335"/>
      <c r="M131" s="1335"/>
      <c r="N131" s="1335"/>
      <c r="O131" s="1335"/>
      <c r="P131" s="1335"/>
      <c r="Q131" s="1335"/>
      <c r="R131" s="1335"/>
      <c r="S131" s="1335"/>
      <c r="T131" s="1336"/>
      <c r="U131" s="884" t="s">
        <v>615</v>
      </c>
      <c r="V131" s="885"/>
      <c r="W131" s="885"/>
      <c r="X131" s="885"/>
      <c r="Y131" s="885"/>
      <c r="Z131" s="885"/>
      <c r="AA131" s="885"/>
      <c r="AB131" s="885"/>
      <c r="AC131" s="885"/>
      <c r="AD131" s="885"/>
      <c r="AE131" s="885"/>
      <c r="AF131" s="886"/>
      <c r="AG131" s="397" t="s">
        <v>584</v>
      </c>
      <c r="AH131" s="906"/>
      <c r="AI131" s="907"/>
      <c r="AR131" s="301"/>
      <c r="AT131" s="301"/>
      <c r="BC131" s="407"/>
      <c r="BD131" s="407"/>
      <c r="BE131" s="407"/>
      <c r="BF131" s="407"/>
      <c r="BG131" s="407"/>
      <c r="BH131" s="407"/>
      <c r="BI131" s="407"/>
      <c r="BJ131" s="407"/>
      <c r="BK131" s="407"/>
      <c r="BL131" s="407"/>
      <c r="BM131" s="407"/>
      <c r="BN131" s="407"/>
      <c r="BO131" s="407"/>
    </row>
    <row r="132" spans="2:67" ht="20.100000000000001" customHeight="1" thickBot="1">
      <c r="B132" s="932"/>
      <c r="C132" s="925"/>
      <c r="D132" s="926"/>
      <c r="E132" s="927"/>
      <c r="F132" s="881"/>
      <c r="G132" s="882"/>
      <c r="H132" s="883"/>
      <c r="I132" s="1334"/>
      <c r="J132" s="1335"/>
      <c r="K132" s="1335"/>
      <c r="L132" s="1335"/>
      <c r="M132" s="1335"/>
      <c r="N132" s="1335"/>
      <c r="O132" s="1335"/>
      <c r="P132" s="1335"/>
      <c r="Q132" s="1335"/>
      <c r="R132" s="1335"/>
      <c r="S132" s="1335"/>
      <c r="T132" s="1336"/>
      <c r="U132" s="884" t="s">
        <v>609</v>
      </c>
      <c r="V132" s="885"/>
      <c r="W132" s="885"/>
      <c r="X132" s="885"/>
      <c r="Y132" s="885"/>
      <c r="Z132" s="885"/>
      <c r="AA132" s="885"/>
      <c r="AB132" s="885"/>
      <c r="AC132" s="885"/>
      <c r="AD132" s="885"/>
      <c r="AE132" s="885"/>
      <c r="AF132" s="886"/>
      <c r="AG132" s="397" t="s">
        <v>584</v>
      </c>
      <c r="AH132" s="906"/>
      <c r="AI132" s="907"/>
      <c r="AR132" s="301"/>
      <c r="AT132" s="301"/>
      <c r="BC132" s="407"/>
      <c r="BD132" s="407"/>
      <c r="BE132" s="407"/>
      <c r="BF132" s="407"/>
      <c r="BG132" s="407"/>
      <c r="BH132" s="407"/>
      <c r="BI132" s="407"/>
      <c r="BJ132" s="407"/>
      <c r="BK132" s="407"/>
      <c r="BL132" s="407"/>
      <c r="BM132" s="407"/>
      <c r="BN132" s="407"/>
      <c r="BO132" s="407"/>
    </row>
    <row r="133" spans="2:67" ht="38.1" customHeight="1" thickBot="1">
      <c r="B133" s="909">
        <v>6</v>
      </c>
      <c r="C133" s="925"/>
      <c r="D133" s="926"/>
      <c r="E133" s="927"/>
      <c r="F133" s="881"/>
      <c r="G133" s="882"/>
      <c r="H133" s="883"/>
      <c r="I133" s="887" t="s">
        <v>629</v>
      </c>
      <c r="J133" s="887"/>
      <c r="K133" s="887"/>
      <c r="L133" s="887"/>
      <c r="M133" s="887"/>
      <c r="N133" s="887"/>
      <c r="O133" s="887"/>
      <c r="P133" s="887"/>
      <c r="Q133" s="887"/>
      <c r="R133" s="887"/>
      <c r="S133" s="887"/>
      <c r="T133" s="887"/>
      <c r="U133" s="887" t="s">
        <v>628</v>
      </c>
      <c r="V133" s="887"/>
      <c r="W133" s="887"/>
      <c r="X133" s="887"/>
      <c r="Y133" s="887"/>
      <c r="Z133" s="887"/>
      <c r="AA133" s="887"/>
      <c r="AB133" s="887"/>
      <c r="AC133" s="887"/>
      <c r="AD133" s="887"/>
      <c r="AE133" s="887"/>
      <c r="AF133" s="887"/>
      <c r="AG133" s="917"/>
      <c r="AH133" s="1339" t="s">
        <v>632</v>
      </c>
      <c r="AI133" s="1340"/>
      <c r="AO133" s="414" t="s">
        <v>587</v>
      </c>
      <c r="AP133" s="412" t="s">
        <v>588</v>
      </c>
      <c r="AQ133" s="414" t="s">
        <v>589</v>
      </c>
      <c r="AR133" s="412" t="s">
        <v>590</v>
      </c>
      <c r="AS133" s="414" t="s">
        <v>610</v>
      </c>
      <c r="AT133"/>
    </row>
    <row r="134" spans="2:67" ht="38.1" customHeight="1">
      <c r="B134" s="909"/>
      <c r="C134" s="925"/>
      <c r="D134" s="926"/>
      <c r="E134" s="927"/>
      <c r="F134" s="881"/>
      <c r="G134" s="882"/>
      <c r="H134" s="883"/>
      <c r="I134" s="887"/>
      <c r="J134" s="887"/>
      <c r="K134" s="887"/>
      <c r="L134" s="887"/>
      <c r="M134" s="887"/>
      <c r="N134" s="887"/>
      <c r="O134" s="887"/>
      <c r="P134" s="887"/>
      <c r="Q134" s="887"/>
      <c r="R134" s="887"/>
      <c r="S134" s="887"/>
      <c r="T134" s="887"/>
      <c r="U134" s="887"/>
      <c r="V134" s="887"/>
      <c r="W134" s="887"/>
      <c r="X134" s="887"/>
      <c r="Y134" s="887"/>
      <c r="Z134" s="887"/>
      <c r="AA134" s="887"/>
      <c r="AB134" s="887"/>
      <c r="AC134" s="887"/>
      <c r="AD134" s="887"/>
      <c r="AE134" s="887"/>
      <c r="AF134" s="887"/>
      <c r="AG134" s="917"/>
      <c r="AH134" s="1341"/>
      <c r="AI134" s="1342"/>
      <c r="AR134" s="301"/>
    </row>
    <row r="135" spans="2:67" ht="24.75" customHeight="1" thickBot="1">
      <c r="B135" s="909"/>
      <c r="C135" s="925"/>
      <c r="D135" s="926"/>
      <c r="E135" s="927"/>
      <c r="F135" s="881"/>
      <c r="G135" s="882"/>
      <c r="H135" s="883"/>
      <c r="I135" s="887"/>
      <c r="J135" s="887"/>
      <c r="K135" s="887"/>
      <c r="L135" s="887"/>
      <c r="M135" s="887"/>
      <c r="N135" s="887"/>
      <c r="O135" s="887"/>
      <c r="P135" s="887"/>
      <c r="Q135" s="887"/>
      <c r="R135" s="887"/>
      <c r="S135" s="887"/>
      <c r="T135" s="887"/>
      <c r="U135" s="887"/>
      <c r="V135" s="887"/>
      <c r="W135" s="887"/>
      <c r="X135" s="887"/>
      <c r="Y135" s="887"/>
      <c r="Z135" s="887"/>
      <c r="AA135" s="887"/>
      <c r="AB135" s="887"/>
      <c r="AC135" s="887"/>
      <c r="AD135" s="887"/>
      <c r="AE135" s="887"/>
      <c r="AF135" s="887"/>
      <c r="AG135" s="917"/>
      <c r="AH135" s="1337"/>
      <c r="AI135" s="1338"/>
      <c r="AR135" s="301"/>
    </row>
    <row r="136" spans="2:67" ht="42" customHeight="1" thickBot="1">
      <c r="B136" s="909">
        <v>7</v>
      </c>
      <c r="C136" s="925"/>
      <c r="D136" s="926"/>
      <c r="E136" s="927"/>
      <c r="F136" s="881" t="s">
        <v>611</v>
      </c>
      <c r="G136" s="882"/>
      <c r="H136" s="883"/>
      <c r="I136" s="943" t="s">
        <v>612</v>
      </c>
      <c r="J136" s="944"/>
      <c r="K136" s="944"/>
      <c r="L136" s="944"/>
      <c r="M136" s="944"/>
      <c r="N136" s="944"/>
      <c r="O136" s="944"/>
      <c r="P136" s="944"/>
      <c r="Q136" s="944"/>
      <c r="R136" s="944"/>
      <c r="S136" s="944"/>
      <c r="T136" s="945"/>
      <c r="U136" s="887" t="s">
        <v>594</v>
      </c>
      <c r="V136" s="887"/>
      <c r="W136" s="887"/>
      <c r="X136" s="887"/>
      <c r="Y136" s="887"/>
      <c r="Z136" s="887"/>
      <c r="AA136" s="887"/>
      <c r="AB136" s="887"/>
      <c r="AC136" s="887"/>
      <c r="AD136" s="887"/>
      <c r="AE136" s="887"/>
      <c r="AF136" s="887"/>
      <c r="AG136" s="917"/>
      <c r="AH136" s="920"/>
      <c r="AI136" s="921"/>
      <c r="AO136" s="415" t="s">
        <v>587</v>
      </c>
      <c r="AP136" s="415" t="s">
        <v>588</v>
      </c>
      <c r="AR136" s="301"/>
      <c r="AT136" s="301"/>
    </row>
    <row r="137" spans="2:67" ht="20.100000000000001" customHeight="1">
      <c r="B137" s="939"/>
      <c r="C137" s="928"/>
      <c r="D137" s="929"/>
      <c r="E137" s="930"/>
      <c r="F137" s="940"/>
      <c r="G137" s="941"/>
      <c r="H137" s="942"/>
      <c r="I137" s="946"/>
      <c r="J137" s="947"/>
      <c r="K137" s="947"/>
      <c r="L137" s="947"/>
      <c r="M137" s="947"/>
      <c r="N137" s="947"/>
      <c r="O137" s="947"/>
      <c r="P137" s="947"/>
      <c r="Q137" s="947"/>
      <c r="R137" s="947"/>
      <c r="S137" s="947"/>
      <c r="T137" s="948"/>
      <c r="U137" s="949"/>
      <c r="V137" s="949"/>
      <c r="W137" s="949"/>
      <c r="X137" s="949"/>
      <c r="Y137" s="949"/>
      <c r="Z137" s="949"/>
      <c r="AA137" s="949"/>
      <c r="AB137" s="949"/>
      <c r="AC137" s="949"/>
      <c r="AD137" s="949"/>
      <c r="AE137" s="949"/>
      <c r="AF137" s="949"/>
      <c r="AG137" s="950"/>
      <c r="AH137" s="951"/>
      <c r="AI137" s="952"/>
      <c r="AO137"/>
      <c r="AR137" s="301"/>
      <c r="AT137" s="301"/>
    </row>
    <row r="138" spans="2:67" ht="13.5" customHeight="1">
      <c r="AR138" s="301"/>
    </row>
    <row r="139" spans="2:67" ht="13.5" customHeight="1">
      <c r="AR139" s="301"/>
    </row>
    <row r="140" spans="2:67" ht="13.5" customHeight="1">
      <c r="AR140" s="301"/>
    </row>
    <row r="141" spans="2:67" ht="13.5" customHeight="1">
      <c r="AR141" s="301"/>
    </row>
    <row r="142" spans="2:67" ht="13.5" customHeight="1">
      <c r="AI142" s="308"/>
      <c r="AR142" s="301"/>
      <c r="AT142" s="301"/>
      <c r="BB142"/>
      <c r="BC142"/>
      <c r="BD142"/>
      <c r="BE142"/>
      <c r="BF142"/>
      <c r="BG142"/>
      <c r="BH142"/>
      <c r="BI142"/>
      <c r="BJ142"/>
      <c r="BK142"/>
      <c r="BL142"/>
      <c r="BM142"/>
      <c r="BN142"/>
    </row>
    <row r="143" spans="2:67" s="305" customFormat="1" ht="27.9" customHeight="1">
      <c r="B143" s="300"/>
      <c r="C143" s="300"/>
      <c r="D143" s="300"/>
      <c r="E143" s="300"/>
      <c r="F143" s="300"/>
      <c r="G143" s="300"/>
      <c r="H143" s="300"/>
      <c r="I143" s="300"/>
      <c r="J143" s="300"/>
      <c r="K143" s="300"/>
      <c r="L143" s="300"/>
      <c r="M143" s="300"/>
      <c r="N143" s="300"/>
      <c r="O143" s="300"/>
      <c r="P143" s="300"/>
      <c r="Q143" s="300"/>
      <c r="R143" s="300"/>
      <c r="S143" s="300"/>
      <c r="T143" s="300"/>
      <c r="U143" s="300"/>
      <c r="V143" s="300"/>
      <c r="W143" s="300"/>
      <c r="X143" s="300"/>
      <c r="Y143" s="300"/>
      <c r="Z143" s="300"/>
      <c r="AA143" s="300"/>
      <c r="AB143" s="300"/>
      <c r="AC143" s="300"/>
      <c r="AD143" s="300"/>
      <c r="AE143" s="300"/>
      <c r="AF143" s="300"/>
      <c r="AG143" s="300"/>
      <c r="AH143" s="300"/>
      <c r="AI143" s="300"/>
      <c r="AJ143" s="300"/>
      <c r="AK143" s="300"/>
      <c r="AL143" s="300"/>
      <c r="AM143" s="300"/>
      <c r="AN143" s="300"/>
      <c r="AO143" s="300"/>
      <c r="AP143" s="300"/>
      <c r="AQ143" s="300"/>
      <c r="AR143" s="300"/>
      <c r="AS143" s="300"/>
      <c r="AT143" s="300"/>
      <c r="BA143" s="346"/>
      <c r="BB143"/>
      <c r="BC143"/>
      <c r="BD143"/>
      <c r="BE143"/>
      <c r="BF143"/>
      <c r="BG143"/>
      <c r="BH143"/>
      <c r="BI143"/>
      <c r="BJ143"/>
      <c r="BK143"/>
      <c r="BL143"/>
      <c r="BM143"/>
      <c r="BN143"/>
    </row>
    <row r="144" spans="2:67" s="305" customFormat="1" ht="27.9" customHeight="1">
      <c r="B144" s="300"/>
      <c r="C144" s="300"/>
      <c r="D144" s="300"/>
      <c r="E144" s="300"/>
      <c r="F144" s="300"/>
      <c r="G144" s="300"/>
      <c r="H144" s="300"/>
      <c r="I144" s="300"/>
      <c r="J144" s="300"/>
      <c r="K144" s="300"/>
      <c r="L144" s="300"/>
      <c r="M144" s="300"/>
      <c r="N144" s="300"/>
      <c r="O144" s="300"/>
      <c r="P144" s="300"/>
      <c r="Q144" s="300"/>
      <c r="R144" s="300"/>
      <c r="S144" s="300"/>
      <c r="T144" s="300"/>
      <c r="U144" s="300"/>
      <c r="V144" s="300"/>
      <c r="W144" s="300"/>
      <c r="X144" s="300"/>
      <c r="Y144" s="300"/>
      <c r="Z144" s="300"/>
      <c r="AA144" s="300"/>
      <c r="AB144" s="300"/>
      <c r="AC144" s="300"/>
      <c r="AD144" s="300"/>
      <c r="AE144" s="300"/>
      <c r="AF144" s="300"/>
      <c r="AG144" s="300"/>
      <c r="AH144" s="300"/>
      <c r="AI144" s="300"/>
      <c r="AJ144" s="300"/>
      <c r="AK144" s="300"/>
      <c r="AL144" s="300"/>
      <c r="AM144" s="300"/>
      <c r="AN144" s="300"/>
      <c r="AO144" s="300"/>
      <c r="AP144" s="300"/>
      <c r="AQ144" s="300"/>
      <c r="AR144" s="300"/>
      <c r="AS144" s="300"/>
      <c r="AT144" s="300"/>
      <c r="BA144" s="346"/>
      <c r="BB144" s="346"/>
      <c r="BC144" s="346"/>
      <c r="BD144" s="346"/>
      <c r="BE144" s="346"/>
      <c r="BF144" s="346"/>
      <c r="BG144" s="346"/>
      <c r="BH144" s="346"/>
      <c r="BI144" s="346"/>
      <c r="BJ144" s="346"/>
      <c r="BK144" s="346"/>
      <c r="BL144" s="346"/>
      <c r="BM144" s="346"/>
      <c r="BN144" s="346"/>
    </row>
    <row r="145" spans="2:66" s="305" customFormat="1" ht="37.5" customHeight="1">
      <c r="B145" s="300"/>
      <c r="C145" s="300"/>
      <c r="D145" s="300"/>
      <c r="E145" s="300"/>
      <c r="F145" s="300"/>
      <c r="G145" s="300"/>
      <c r="H145" s="300"/>
      <c r="I145" s="300"/>
      <c r="J145" s="300"/>
      <c r="K145" s="300"/>
      <c r="L145" s="300"/>
      <c r="M145" s="300"/>
      <c r="N145" s="300"/>
      <c r="O145" s="300"/>
      <c r="P145" s="300"/>
      <c r="Q145" s="300"/>
      <c r="R145" s="300"/>
      <c r="S145" s="300"/>
      <c r="T145" s="300"/>
      <c r="U145" s="300"/>
      <c r="V145" s="300"/>
      <c r="W145" s="300"/>
      <c r="X145" s="300"/>
      <c r="Y145" s="300"/>
      <c r="Z145" s="300"/>
      <c r="AA145" s="300"/>
      <c r="AB145" s="300"/>
      <c r="AC145" s="300"/>
      <c r="AD145" s="300"/>
      <c r="AE145" s="300"/>
      <c r="AF145" s="300"/>
      <c r="AG145" s="300"/>
      <c r="AH145" s="300"/>
      <c r="AI145" s="300"/>
      <c r="AJ145" s="300"/>
      <c r="AK145" s="300"/>
      <c r="AL145" s="300"/>
      <c r="AM145" s="300"/>
      <c r="AN145" s="300"/>
      <c r="AO145" s="300"/>
      <c r="AP145" s="300"/>
      <c r="AQ145" s="300"/>
      <c r="AR145" s="300"/>
      <c r="AS145" s="300"/>
      <c r="AT145" s="300"/>
      <c r="BA145" s="346"/>
      <c r="BB145" s="346"/>
      <c r="BC145" s="346"/>
      <c r="BD145" s="346"/>
      <c r="BE145" s="346"/>
      <c r="BF145" s="346"/>
      <c r="BG145" s="346"/>
      <c r="BH145" s="346"/>
      <c r="BI145" s="346"/>
      <c r="BJ145" s="346"/>
      <c r="BK145" s="346"/>
      <c r="BL145" s="346"/>
      <c r="BM145" s="346"/>
      <c r="BN145" s="346"/>
    </row>
    <row r="146" spans="2:66" s="305" customFormat="1" ht="21" customHeight="1">
      <c r="B146" s="300"/>
      <c r="C146" s="300"/>
      <c r="D146" s="300"/>
      <c r="E146" s="300"/>
      <c r="F146" s="300"/>
      <c r="G146" s="300"/>
      <c r="H146" s="300"/>
      <c r="I146" s="300"/>
      <c r="J146" s="300"/>
      <c r="K146" s="300"/>
      <c r="L146" s="300"/>
      <c r="M146" s="300"/>
      <c r="N146" s="300"/>
      <c r="O146" s="300"/>
      <c r="P146" s="300"/>
      <c r="Q146" s="300"/>
      <c r="R146" s="300"/>
      <c r="S146" s="300"/>
      <c r="T146" s="300"/>
      <c r="U146" s="300"/>
      <c r="V146" s="300"/>
      <c r="W146" s="300"/>
      <c r="X146" s="300"/>
      <c r="Y146" s="300"/>
      <c r="Z146" s="300"/>
      <c r="AA146" s="300"/>
      <c r="AB146" s="300"/>
      <c r="AC146" s="300"/>
      <c r="AD146" s="300"/>
      <c r="AE146" s="300"/>
      <c r="AF146" s="300"/>
      <c r="AG146" s="300"/>
      <c r="AH146" s="300"/>
      <c r="AI146" s="300"/>
      <c r="AJ146" s="300"/>
      <c r="AK146" s="300"/>
      <c r="AL146" s="300"/>
      <c r="AM146" s="300"/>
      <c r="AN146" s="300"/>
      <c r="AO146" s="300"/>
      <c r="AP146" s="300"/>
      <c r="AQ146" s="300"/>
      <c r="AR146" s="300"/>
      <c r="AS146" s="300"/>
      <c r="AT146" s="300"/>
      <c r="BA146" s="346"/>
      <c r="BB146" s="346"/>
      <c r="BC146" s="346"/>
      <c r="BD146" s="346"/>
      <c r="BE146" s="346"/>
      <c r="BF146" s="346"/>
      <c r="BG146" s="346"/>
      <c r="BH146" s="346"/>
      <c r="BI146" s="346"/>
      <c r="BJ146" s="346"/>
      <c r="BK146" s="346"/>
      <c r="BL146" s="346"/>
      <c r="BM146" s="346"/>
      <c r="BN146" s="346"/>
    </row>
    <row r="147" spans="2:66" s="305" customFormat="1" ht="21" customHeight="1">
      <c r="B147" s="300"/>
      <c r="C147" s="300"/>
      <c r="D147" s="300"/>
      <c r="E147" s="300"/>
      <c r="F147" s="300"/>
      <c r="G147" s="300"/>
      <c r="H147" s="300"/>
      <c r="I147" s="300"/>
      <c r="J147" s="300"/>
      <c r="K147" s="300"/>
      <c r="L147" s="300"/>
      <c r="M147" s="300"/>
      <c r="N147" s="300"/>
      <c r="O147" s="300"/>
      <c r="P147" s="300"/>
      <c r="Q147" s="300"/>
      <c r="R147" s="300"/>
      <c r="S147" s="300"/>
      <c r="T147" s="300"/>
      <c r="U147" s="300"/>
      <c r="V147" s="300"/>
      <c r="W147" s="300"/>
      <c r="X147" s="300"/>
      <c r="Y147" s="300"/>
      <c r="Z147" s="300"/>
      <c r="AA147" s="300"/>
      <c r="AB147" s="300"/>
      <c r="AC147" s="300"/>
      <c r="AD147" s="300"/>
      <c r="AE147" s="300"/>
      <c r="AF147" s="300"/>
      <c r="AG147" s="300"/>
      <c r="AH147" s="300"/>
      <c r="AI147" s="300"/>
      <c r="AJ147" s="300"/>
      <c r="AK147" s="300"/>
      <c r="AL147" s="300"/>
      <c r="AM147" s="300"/>
      <c r="AN147" s="300"/>
      <c r="AO147" s="300"/>
      <c r="AP147" s="300"/>
      <c r="AQ147" s="300"/>
      <c r="AR147" s="300"/>
      <c r="AS147" s="300"/>
      <c r="AT147" s="300"/>
      <c r="BA147" s="346"/>
      <c r="BB147" s="346"/>
      <c r="BC147" s="346"/>
      <c r="BD147" s="346"/>
      <c r="BE147" s="346"/>
      <c r="BF147" s="346"/>
      <c r="BG147" s="346"/>
      <c r="BH147" s="346"/>
      <c r="BI147" s="346"/>
      <c r="BJ147" s="346"/>
      <c r="BK147" s="346"/>
      <c r="BL147" s="346"/>
      <c r="BM147" s="346"/>
      <c r="BN147" s="346"/>
    </row>
    <row r="148" spans="2:66" s="305" customFormat="1" ht="21" customHeight="1">
      <c r="B148" s="300"/>
      <c r="C148" s="300"/>
      <c r="D148" s="300"/>
      <c r="E148" s="300"/>
      <c r="F148" s="300"/>
      <c r="G148" s="300"/>
      <c r="H148" s="300"/>
      <c r="I148" s="300"/>
      <c r="J148" s="300"/>
      <c r="K148" s="300"/>
      <c r="L148" s="300"/>
      <c r="M148" s="300"/>
      <c r="N148" s="300"/>
      <c r="O148" s="300"/>
      <c r="P148" s="300"/>
      <c r="Q148" s="300"/>
      <c r="R148" s="300"/>
      <c r="S148" s="300"/>
      <c r="T148" s="300"/>
      <c r="U148" s="300"/>
      <c r="V148" s="300"/>
      <c r="W148" s="300"/>
      <c r="X148" s="300"/>
      <c r="Y148" s="300"/>
      <c r="Z148" s="300"/>
      <c r="AA148" s="300"/>
      <c r="AB148" s="300"/>
      <c r="AC148" s="300"/>
      <c r="AD148" s="300"/>
      <c r="AE148" s="300"/>
      <c r="AF148" s="300"/>
      <c r="AG148" s="300"/>
      <c r="AH148" s="300"/>
      <c r="AI148" s="300"/>
      <c r="AJ148" s="300"/>
      <c r="AK148" s="300"/>
      <c r="AL148" s="300"/>
      <c r="AM148" s="300"/>
      <c r="AN148" s="300"/>
      <c r="AO148" s="300"/>
      <c r="AP148" s="300"/>
      <c r="AQ148" s="300"/>
      <c r="AR148" s="300"/>
      <c r="AS148" s="300"/>
      <c r="AT148" s="300"/>
      <c r="BA148" s="346"/>
      <c r="BB148" s="346"/>
      <c r="BC148" s="346"/>
      <c r="BD148" s="346"/>
      <c r="BE148" s="346"/>
      <c r="BF148" s="346"/>
      <c r="BG148" s="346"/>
      <c r="BH148" s="346"/>
      <c r="BI148" s="346"/>
      <c r="BJ148" s="346"/>
      <c r="BK148" s="346"/>
      <c r="BL148" s="346"/>
      <c r="BM148" s="346"/>
      <c r="BN148" s="346"/>
    </row>
    <row r="149" spans="2:66" s="305" customFormat="1" ht="18" customHeight="1">
      <c r="B149" s="300"/>
      <c r="C149" s="300"/>
      <c r="D149" s="300"/>
      <c r="E149" s="300"/>
      <c r="F149" s="300"/>
      <c r="G149" s="300"/>
      <c r="H149" s="300"/>
      <c r="I149" s="300"/>
      <c r="J149" s="300"/>
      <c r="K149" s="300"/>
      <c r="L149" s="300"/>
      <c r="M149" s="300"/>
      <c r="N149" s="300"/>
      <c r="O149" s="300"/>
      <c r="P149" s="300"/>
      <c r="Q149" s="300"/>
      <c r="R149" s="300"/>
      <c r="S149" s="300"/>
      <c r="T149" s="300"/>
      <c r="U149" s="300"/>
      <c r="V149" s="300"/>
      <c r="W149" s="300"/>
      <c r="X149" s="300"/>
      <c r="Y149" s="300"/>
      <c r="Z149" s="300"/>
      <c r="AA149" s="300"/>
      <c r="AB149" s="300"/>
      <c r="AC149" s="300"/>
      <c r="AD149" s="300"/>
      <c r="AE149" s="300"/>
      <c r="AF149" s="300"/>
      <c r="AG149" s="300"/>
      <c r="AH149" s="300"/>
      <c r="AI149" s="300"/>
      <c r="AJ149" s="300"/>
      <c r="AK149" s="300"/>
      <c r="AL149" s="300"/>
      <c r="AM149" s="300"/>
      <c r="AN149" s="300"/>
      <c r="AO149" s="300"/>
      <c r="AP149" s="300"/>
      <c r="AQ149" s="300"/>
      <c r="AR149" s="300"/>
      <c r="AS149" s="300"/>
      <c r="AT149" s="300"/>
    </row>
    <row r="150" spans="2:66" s="305" customFormat="1" ht="18" customHeight="1">
      <c r="B150" s="300"/>
      <c r="C150" s="300"/>
      <c r="D150" s="300"/>
      <c r="E150" s="300"/>
      <c r="F150" s="300"/>
      <c r="G150" s="300"/>
      <c r="H150" s="300"/>
      <c r="I150" s="300"/>
      <c r="J150" s="300"/>
      <c r="K150" s="300"/>
      <c r="L150" s="300"/>
      <c r="M150" s="300"/>
      <c r="N150" s="300"/>
      <c r="O150" s="300"/>
      <c r="P150" s="300"/>
      <c r="Q150" s="300"/>
      <c r="R150" s="300"/>
      <c r="S150" s="300"/>
      <c r="T150" s="300"/>
      <c r="U150" s="300"/>
      <c r="V150" s="300"/>
      <c r="W150" s="300"/>
      <c r="X150" s="300"/>
      <c r="Y150" s="300"/>
      <c r="Z150" s="300"/>
      <c r="AA150" s="300"/>
      <c r="AB150" s="300"/>
      <c r="AC150" s="300"/>
      <c r="AD150" s="300"/>
      <c r="AE150" s="300"/>
      <c r="AF150" s="300"/>
      <c r="AG150" s="300"/>
      <c r="AH150" s="300"/>
      <c r="AI150" s="300"/>
      <c r="AJ150" s="300"/>
      <c r="AK150" s="300"/>
      <c r="AL150" s="300"/>
      <c r="AM150" s="300"/>
      <c r="AN150" s="300"/>
      <c r="AO150" s="300"/>
      <c r="AP150" s="300"/>
      <c r="AQ150" s="300"/>
      <c r="AR150" s="300"/>
      <c r="AS150" s="300"/>
      <c r="AT150" s="300"/>
    </row>
    <row r="151" spans="2:66" s="305" customFormat="1" ht="18" customHeight="1">
      <c r="B151" s="300"/>
      <c r="C151" s="300"/>
      <c r="D151" s="300"/>
      <c r="E151" s="300"/>
      <c r="F151" s="300"/>
      <c r="G151" s="300"/>
      <c r="H151" s="300"/>
      <c r="I151" s="300"/>
      <c r="J151" s="300"/>
      <c r="K151" s="300"/>
      <c r="L151" s="300"/>
      <c r="M151" s="300"/>
      <c r="N151" s="300"/>
      <c r="O151" s="300"/>
      <c r="P151" s="300"/>
      <c r="Q151" s="300"/>
      <c r="R151" s="300"/>
      <c r="S151" s="300"/>
      <c r="T151" s="300"/>
      <c r="U151" s="300"/>
      <c r="V151" s="300"/>
      <c r="W151" s="300"/>
      <c r="X151" s="300"/>
      <c r="Y151" s="300"/>
      <c r="Z151" s="300"/>
      <c r="AA151" s="300"/>
      <c r="AB151" s="300"/>
      <c r="AC151" s="300"/>
      <c r="AD151" s="300"/>
      <c r="AE151" s="300"/>
      <c r="AF151" s="300"/>
      <c r="AG151" s="300"/>
      <c r="AH151" s="300"/>
      <c r="AI151" s="300"/>
      <c r="AJ151" s="300"/>
      <c r="AK151" s="300"/>
      <c r="AL151" s="300"/>
      <c r="AM151" s="300"/>
      <c r="AN151" s="300"/>
      <c r="AO151" s="300"/>
      <c r="AP151" s="300"/>
      <c r="AQ151" s="300"/>
      <c r="AR151" s="300"/>
      <c r="AS151" s="300"/>
      <c r="AT151" s="300"/>
    </row>
    <row r="152" spans="2:66" s="305" customFormat="1" ht="21" customHeight="1">
      <c r="B152" s="300"/>
      <c r="C152" s="300"/>
      <c r="D152" s="300"/>
      <c r="E152" s="300"/>
      <c r="F152" s="300"/>
      <c r="G152" s="300"/>
      <c r="H152" s="300"/>
      <c r="I152" s="300"/>
      <c r="J152" s="300"/>
      <c r="K152" s="300"/>
      <c r="L152" s="300"/>
      <c r="M152" s="300"/>
      <c r="N152" s="300"/>
      <c r="O152" s="300"/>
      <c r="P152" s="300"/>
      <c r="Q152" s="300"/>
      <c r="R152" s="300"/>
      <c r="S152" s="300"/>
      <c r="T152" s="300"/>
      <c r="U152" s="300"/>
      <c r="V152" s="300"/>
      <c r="W152" s="300"/>
      <c r="X152" s="300"/>
      <c r="Y152" s="300"/>
      <c r="Z152" s="300"/>
      <c r="AA152" s="300"/>
      <c r="AB152" s="300"/>
      <c r="AC152" s="300"/>
      <c r="AD152" s="300"/>
      <c r="AE152" s="300"/>
      <c r="AF152" s="300"/>
      <c r="AG152" s="300"/>
      <c r="AH152" s="300"/>
      <c r="AI152" s="300"/>
      <c r="AJ152" s="300"/>
      <c r="AK152" s="300"/>
      <c r="AL152" s="300"/>
      <c r="AM152" s="300"/>
      <c r="AN152" s="300"/>
      <c r="AO152" s="300"/>
      <c r="AP152" s="300"/>
      <c r="AQ152" s="300"/>
      <c r="AR152" s="300"/>
      <c r="AS152" s="300"/>
      <c r="AT152" s="300"/>
    </row>
    <row r="153" spans="2:66" s="305" customFormat="1" ht="21" customHeight="1">
      <c r="B153" s="300"/>
      <c r="C153" s="300"/>
      <c r="D153" s="300"/>
      <c r="E153" s="300"/>
      <c r="F153" s="300"/>
      <c r="G153" s="300"/>
      <c r="H153" s="300"/>
      <c r="I153" s="300"/>
      <c r="J153" s="300"/>
      <c r="K153" s="300"/>
      <c r="L153" s="300"/>
      <c r="M153" s="300"/>
      <c r="N153" s="300"/>
      <c r="O153" s="300"/>
      <c r="P153" s="300"/>
      <c r="Q153" s="300"/>
      <c r="R153" s="300"/>
      <c r="S153" s="300"/>
      <c r="T153" s="300"/>
      <c r="U153" s="300"/>
      <c r="V153" s="300"/>
      <c r="W153" s="300"/>
      <c r="X153" s="300"/>
      <c r="Y153" s="300"/>
      <c r="Z153" s="300"/>
      <c r="AA153" s="300"/>
      <c r="AB153" s="300"/>
      <c r="AC153" s="300"/>
      <c r="AD153" s="300"/>
      <c r="AE153" s="300"/>
      <c r="AF153" s="300"/>
      <c r="AG153" s="300"/>
      <c r="AH153" s="300"/>
      <c r="AI153" s="300"/>
      <c r="AJ153" s="300"/>
      <c r="AK153" s="300"/>
      <c r="AL153" s="300"/>
      <c r="AM153" s="300"/>
      <c r="AN153" s="300"/>
      <c r="AO153" s="300"/>
      <c r="AP153" s="300"/>
      <c r="AQ153" s="300"/>
      <c r="AR153" s="300"/>
      <c r="AS153" s="300"/>
      <c r="AT153" s="300"/>
    </row>
    <row r="154" spans="2:66" s="305" customFormat="1" ht="21" customHeight="1">
      <c r="B154" s="300"/>
      <c r="C154" s="300"/>
      <c r="D154" s="300"/>
      <c r="E154" s="300"/>
      <c r="F154" s="300"/>
      <c r="G154" s="300"/>
      <c r="H154" s="300"/>
      <c r="I154" s="300"/>
      <c r="J154" s="300"/>
      <c r="K154" s="300"/>
      <c r="L154" s="300"/>
      <c r="M154" s="300"/>
      <c r="N154" s="300"/>
      <c r="O154" s="300"/>
      <c r="P154" s="300"/>
      <c r="Q154" s="300"/>
      <c r="R154" s="300"/>
      <c r="S154" s="300"/>
      <c r="T154" s="300"/>
      <c r="U154" s="300"/>
      <c r="V154" s="300"/>
      <c r="W154" s="300"/>
      <c r="X154" s="300"/>
      <c r="Y154" s="300"/>
      <c r="Z154" s="300"/>
      <c r="AA154" s="300"/>
      <c r="AB154" s="300"/>
      <c r="AC154" s="300"/>
      <c r="AD154" s="300"/>
      <c r="AE154" s="300"/>
      <c r="AF154" s="300"/>
      <c r="AG154" s="300"/>
      <c r="AH154" s="300"/>
      <c r="AI154" s="300"/>
      <c r="AJ154" s="300"/>
      <c r="AK154" s="300"/>
      <c r="AL154" s="300"/>
      <c r="AM154" s="300"/>
      <c r="AN154" s="300"/>
      <c r="AO154" s="300"/>
      <c r="AP154" s="300"/>
      <c r="AQ154" s="300"/>
      <c r="AR154" s="300"/>
      <c r="AS154" s="300"/>
      <c r="AT154" s="300"/>
    </row>
    <row r="155" spans="2:66" s="305" customFormat="1" ht="21" customHeight="1">
      <c r="B155" s="300"/>
      <c r="C155" s="300"/>
      <c r="D155" s="300"/>
      <c r="E155" s="300"/>
      <c r="F155" s="300"/>
      <c r="G155" s="300"/>
      <c r="H155" s="300"/>
      <c r="I155" s="300"/>
      <c r="J155" s="300"/>
      <c r="K155" s="300"/>
      <c r="L155" s="300"/>
      <c r="M155" s="300"/>
      <c r="N155" s="300"/>
      <c r="O155" s="300"/>
      <c r="P155" s="300"/>
      <c r="Q155" s="300"/>
      <c r="R155" s="300"/>
      <c r="S155" s="300"/>
      <c r="T155" s="300"/>
      <c r="U155" s="300"/>
      <c r="V155" s="300"/>
      <c r="W155" s="300"/>
      <c r="X155" s="300"/>
      <c r="Y155" s="300"/>
      <c r="Z155" s="300"/>
      <c r="AA155" s="300"/>
      <c r="AB155" s="300"/>
      <c r="AC155" s="300"/>
      <c r="AD155" s="300"/>
      <c r="AE155" s="300"/>
      <c r="AF155" s="300"/>
      <c r="AG155" s="300"/>
      <c r="AH155" s="300"/>
      <c r="AI155" s="300"/>
      <c r="AJ155" s="300"/>
      <c r="AK155" s="300"/>
      <c r="AL155" s="300"/>
      <c r="AM155" s="300"/>
      <c r="AN155" s="300"/>
      <c r="AO155" s="300"/>
      <c r="AP155" s="300"/>
      <c r="AQ155" s="300"/>
      <c r="AR155" s="300"/>
      <c r="AS155" s="300"/>
      <c r="AT155" s="300"/>
    </row>
    <row r="156" spans="2:66" s="305" customFormat="1" ht="21" customHeight="1">
      <c r="B156" s="300"/>
      <c r="C156" s="300"/>
      <c r="D156" s="300"/>
      <c r="E156" s="300"/>
      <c r="F156" s="300"/>
      <c r="G156" s="300"/>
      <c r="H156" s="300"/>
      <c r="I156" s="300"/>
      <c r="J156" s="300"/>
      <c r="K156" s="300"/>
      <c r="L156" s="300"/>
      <c r="M156" s="300"/>
      <c r="N156" s="300"/>
      <c r="O156" s="300"/>
      <c r="P156" s="300"/>
      <c r="Q156" s="300"/>
      <c r="R156" s="300"/>
      <c r="S156" s="300"/>
      <c r="T156" s="300"/>
      <c r="U156" s="300"/>
      <c r="V156" s="300"/>
      <c r="W156" s="300"/>
      <c r="X156" s="300"/>
      <c r="Y156" s="300"/>
      <c r="Z156" s="300"/>
      <c r="AA156" s="300"/>
      <c r="AB156" s="300"/>
      <c r="AC156" s="300"/>
      <c r="AD156" s="300"/>
      <c r="AE156" s="300"/>
      <c r="AF156" s="300"/>
      <c r="AG156" s="300"/>
      <c r="AH156" s="300"/>
      <c r="AI156" s="300"/>
      <c r="AJ156" s="300"/>
      <c r="AK156" s="300"/>
      <c r="AL156" s="300"/>
      <c r="AM156" s="300"/>
      <c r="AN156" s="300"/>
      <c r="AO156" s="300"/>
      <c r="AP156" s="300"/>
      <c r="AQ156" s="300"/>
      <c r="AR156" s="300"/>
      <c r="AS156" s="300"/>
      <c r="AT156" s="300"/>
    </row>
    <row r="157" spans="2:66" s="305" customFormat="1" ht="21" customHeight="1">
      <c r="B157" s="300"/>
      <c r="C157" s="300"/>
      <c r="D157" s="300"/>
      <c r="E157" s="300"/>
      <c r="F157" s="300"/>
      <c r="G157" s="300"/>
      <c r="H157" s="300"/>
      <c r="I157" s="300"/>
      <c r="J157" s="300"/>
      <c r="K157" s="300"/>
      <c r="L157" s="300"/>
      <c r="M157" s="300"/>
      <c r="N157" s="300"/>
      <c r="O157" s="300"/>
      <c r="P157" s="300"/>
      <c r="Q157" s="300"/>
      <c r="R157" s="300"/>
      <c r="S157" s="300"/>
      <c r="T157" s="300"/>
      <c r="U157" s="300"/>
      <c r="V157" s="300"/>
      <c r="W157" s="300"/>
      <c r="X157" s="300"/>
      <c r="Y157" s="300"/>
      <c r="Z157" s="300"/>
      <c r="AA157" s="300"/>
      <c r="AB157" s="300"/>
      <c r="AC157" s="300"/>
      <c r="AD157" s="300"/>
      <c r="AE157" s="300"/>
      <c r="AF157" s="300"/>
      <c r="AG157" s="300"/>
      <c r="AH157" s="300"/>
      <c r="AI157" s="300"/>
      <c r="AJ157" s="300"/>
      <c r="AK157" s="300"/>
      <c r="AL157" s="300"/>
      <c r="AM157" s="300"/>
      <c r="AN157" s="300"/>
      <c r="AO157" s="300"/>
      <c r="AP157" s="300"/>
      <c r="AQ157" s="300"/>
      <c r="AR157" s="300"/>
      <c r="AS157" s="300"/>
      <c r="AT157" s="300"/>
    </row>
    <row r="158" spans="2:66" s="305" customFormat="1" ht="18" customHeight="1">
      <c r="B158" s="300"/>
      <c r="C158" s="300"/>
      <c r="D158" s="300"/>
      <c r="E158" s="300"/>
      <c r="F158" s="300"/>
      <c r="G158" s="300"/>
      <c r="H158" s="300"/>
      <c r="I158" s="300"/>
      <c r="J158" s="300"/>
      <c r="K158" s="300"/>
      <c r="L158" s="300"/>
      <c r="M158" s="300"/>
      <c r="N158" s="300"/>
      <c r="O158" s="300"/>
      <c r="P158" s="300"/>
      <c r="Q158" s="300"/>
      <c r="R158" s="300"/>
      <c r="S158" s="300"/>
      <c r="T158" s="300"/>
      <c r="U158" s="300"/>
      <c r="V158" s="300"/>
      <c r="W158" s="300"/>
      <c r="X158" s="300"/>
      <c r="Y158" s="300"/>
      <c r="Z158" s="300"/>
      <c r="AA158" s="300"/>
      <c r="AB158" s="300"/>
      <c r="AC158" s="300"/>
      <c r="AD158" s="300"/>
      <c r="AE158" s="300"/>
      <c r="AF158" s="300"/>
      <c r="AG158" s="300"/>
      <c r="AH158" s="300"/>
      <c r="AI158" s="300"/>
      <c r="AJ158" s="300"/>
      <c r="AK158" s="300"/>
      <c r="AL158" s="300"/>
      <c r="AM158" s="300"/>
      <c r="AN158" s="300"/>
      <c r="AO158" s="300"/>
      <c r="AP158" s="300"/>
      <c r="AQ158" s="300"/>
      <c r="AR158" s="300"/>
      <c r="AS158" s="300"/>
      <c r="AT158" s="300"/>
    </row>
    <row r="159" spans="2:66" s="305" customFormat="1" ht="18" customHeight="1">
      <c r="B159" s="300"/>
      <c r="C159" s="300"/>
      <c r="D159" s="300"/>
      <c r="E159" s="300"/>
      <c r="F159" s="300"/>
      <c r="G159" s="300"/>
      <c r="H159" s="300"/>
      <c r="I159" s="300"/>
      <c r="J159" s="300"/>
      <c r="K159" s="300"/>
      <c r="L159" s="300"/>
      <c r="M159" s="300"/>
      <c r="N159" s="300"/>
      <c r="O159" s="300"/>
      <c r="P159" s="300"/>
      <c r="Q159" s="300"/>
      <c r="R159" s="300"/>
      <c r="S159" s="300"/>
      <c r="T159" s="300"/>
      <c r="U159" s="300"/>
      <c r="V159" s="300"/>
      <c r="W159" s="300"/>
      <c r="X159" s="300"/>
      <c r="Y159" s="300"/>
      <c r="Z159" s="300"/>
      <c r="AA159" s="300"/>
      <c r="AB159" s="300"/>
      <c r="AC159" s="300"/>
      <c r="AD159" s="300"/>
      <c r="AE159" s="300"/>
      <c r="AF159" s="300"/>
      <c r="AG159" s="300"/>
      <c r="AH159" s="300"/>
      <c r="AI159" s="300"/>
      <c r="AJ159" s="300"/>
      <c r="AK159" s="300"/>
      <c r="AL159" s="300"/>
      <c r="AM159" s="300"/>
      <c r="AN159" s="300"/>
      <c r="AO159" s="300"/>
      <c r="AP159" s="300"/>
      <c r="AQ159" s="300"/>
      <c r="AR159" s="300"/>
      <c r="AS159" s="300"/>
      <c r="AT159" s="300"/>
    </row>
    <row r="160" spans="2:66" s="305" customFormat="1" ht="18" customHeight="1">
      <c r="B160" s="300"/>
      <c r="C160" s="300"/>
      <c r="D160" s="300"/>
      <c r="E160" s="300"/>
      <c r="F160" s="300"/>
      <c r="G160" s="300"/>
      <c r="H160" s="300"/>
      <c r="I160" s="300"/>
      <c r="J160" s="300"/>
      <c r="K160" s="300"/>
      <c r="L160" s="300"/>
      <c r="M160" s="300"/>
      <c r="N160" s="300"/>
      <c r="O160" s="300"/>
      <c r="P160" s="300"/>
      <c r="Q160" s="300"/>
      <c r="R160" s="300"/>
      <c r="S160" s="300"/>
      <c r="T160" s="300"/>
      <c r="U160" s="300"/>
      <c r="V160" s="300"/>
      <c r="W160" s="300"/>
      <c r="X160" s="300"/>
      <c r="Y160" s="300"/>
      <c r="Z160" s="300"/>
      <c r="AA160" s="300"/>
      <c r="AB160" s="300"/>
      <c r="AC160" s="300"/>
      <c r="AD160" s="300"/>
      <c r="AE160" s="300"/>
      <c r="AF160" s="300"/>
      <c r="AG160" s="300"/>
      <c r="AH160" s="300"/>
      <c r="AI160" s="300"/>
      <c r="AJ160" s="300"/>
      <c r="AK160" s="300"/>
      <c r="AL160" s="300"/>
      <c r="AM160" s="300"/>
      <c r="AN160" s="300"/>
      <c r="AO160" s="300"/>
      <c r="AP160" s="300"/>
      <c r="AQ160" s="300"/>
      <c r="AR160" s="300"/>
      <c r="AS160" s="300"/>
      <c r="AT160" s="300"/>
    </row>
    <row r="161" spans="2:46" s="305" customFormat="1" ht="18" customHeight="1">
      <c r="B161" s="300"/>
      <c r="C161" s="300"/>
      <c r="D161" s="300"/>
      <c r="E161" s="300"/>
      <c r="F161" s="300"/>
      <c r="G161" s="300"/>
      <c r="H161" s="300"/>
      <c r="I161" s="300"/>
      <c r="J161" s="300"/>
      <c r="K161" s="300"/>
      <c r="L161" s="300"/>
      <c r="M161" s="300"/>
      <c r="N161" s="300"/>
      <c r="O161" s="300"/>
      <c r="P161" s="300"/>
      <c r="Q161" s="300"/>
      <c r="R161" s="300"/>
      <c r="S161" s="300"/>
      <c r="T161" s="300"/>
      <c r="U161" s="300"/>
      <c r="V161" s="300"/>
      <c r="W161" s="300"/>
      <c r="X161" s="300"/>
      <c r="Y161" s="300"/>
      <c r="Z161" s="300"/>
      <c r="AA161" s="300"/>
      <c r="AB161" s="300"/>
      <c r="AC161" s="300"/>
      <c r="AD161" s="300"/>
      <c r="AE161" s="300"/>
      <c r="AF161" s="300"/>
      <c r="AG161" s="300"/>
      <c r="AH161" s="300"/>
      <c r="AI161" s="300"/>
      <c r="AJ161" s="300"/>
      <c r="AK161" s="300"/>
      <c r="AL161" s="300"/>
      <c r="AM161" s="300"/>
      <c r="AN161" s="300"/>
      <c r="AO161" s="300"/>
      <c r="AP161" s="300"/>
      <c r="AQ161" s="300"/>
      <c r="AR161" s="300"/>
      <c r="AS161" s="300"/>
      <c r="AT161" s="300"/>
    </row>
    <row r="162" spans="2:46" s="305" customFormat="1" ht="18" customHeight="1">
      <c r="B162" s="300"/>
      <c r="C162" s="300"/>
      <c r="D162" s="300"/>
      <c r="E162" s="300"/>
      <c r="F162" s="300"/>
      <c r="G162" s="300"/>
      <c r="H162" s="300"/>
      <c r="I162" s="300"/>
      <c r="J162" s="300"/>
      <c r="K162" s="300"/>
      <c r="L162" s="300"/>
      <c r="M162" s="300"/>
      <c r="N162" s="300"/>
      <c r="O162" s="300"/>
      <c r="P162" s="300"/>
      <c r="Q162" s="300"/>
      <c r="R162" s="300"/>
      <c r="S162" s="300"/>
      <c r="T162" s="300"/>
      <c r="U162" s="300"/>
      <c r="V162" s="300"/>
      <c r="W162" s="300"/>
      <c r="X162" s="300"/>
      <c r="Y162" s="300"/>
      <c r="Z162" s="300"/>
      <c r="AA162" s="300"/>
      <c r="AB162" s="300"/>
      <c r="AC162" s="300"/>
      <c r="AD162" s="300"/>
      <c r="AE162" s="300"/>
      <c r="AF162" s="300"/>
      <c r="AG162" s="300"/>
      <c r="AH162" s="300"/>
      <c r="AI162" s="300"/>
      <c r="AJ162" s="300"/>
      <c r="AK162" s="300"/>
      <c r="AL162" s="300"/>
      <c r="AM162" s="300"/>
      <c r="AN162" s="300"/>
      <c r="AO162" s="300"/>
      <c r="AP162" s="300"/>
      <c r="AQ162" s="300"/>
      <c r="AR162" s="300"/>
      <c r="AS162" s="300"/>
      <c r="AT162" s="300"/>
    </row>
    <row r="163" spans="2:46" s="305" customFormat="1" ht="18" customHeight="1">
      <c r="B163" s="300"/>
      <c r="C163" s="300"/>
      <c r="D163" s="300"/>
      <c r="E163" s="300"/>
      <c r="F163" s="300"/>
      <c r="G163" s="300"/>
      <c r="H163" s="300"/>
      <c r="I163" s="300"/>
      <c r="J163" s="300"/>
      <c r="K163" s="300"/>
      <c r="L163" s="300"/>
      <c r="M163" s="300"/>
      <c r="N163" s="300"/>
      <c r="O163" s="300"/>
      <c r="P163" s="300"/>
      <c r="Q163" s="300"/>
      <c r="R163" s="300"/>
      <c r="S163" s="300"/>
      <c r="T163" s="300"/>
      <c r="U163" s="300"/>
      <c r="V163" s="300"/>
      <c r="W163" s="300"/>
      <c r="X163" s="300"/>
      <c r="Y163" s="300"/>
      <c r="Z163" s="300"/>
      <c r="AA163" s="300"/>
      <c r="AB163" s="300"/>
      <c r="AC163" s="300"/>
      <c r="AD163" s="300"/>
      <c r="AE163" s="300"/>
      <c r="AF163" s="300"/>
      <c r="AG163" s="300"/>
      <c r="AH163" s="300"/>
      <c r="AI163" s="300"/>
      <c r="AJ163" s="300"/>
      <c r="AK163" s="300"/>
      <c r="AL163" s="300"/>
      <c r="AM163" s="300"/>
      <c r="AN163" s="300"/>
      <c r="AO163" s="300"/>
      <c r="AP163" s="300"/>
      <c r="AQ163" s="300"/>
      <c r="AR163" s="300"/>
      <c r="AS163" s="300"/>
      <c r="AT163" s="300"/>
    </row>
    <row r="164" spans="2:46" ht="79.5" customHeight="1"/>
    <row r="165" spans="2:46" s="305" customFormat="1" ht="21" customHeight="1">
      <c r="B165" s="300"/>
      <c r="C165" s="300"/>
      <c r="D165" s="300"/>
      <c r="E165" s="300"/>
      <c r="F165" s="300"/>
      <c r="G165" s="300"/>
      <c r="H165" s="300"/>
      <c r="I165" s="300"/>
      <c r="J165" s="300"/>
      <c r="K165" s="300"/>
      <c r="L165" s="300"/>
      <c r="M165" s="300"/>
      <c r="N165" s="300"/>
      <c r="O165" s="300"/>
      <c r="P165" s="300"/>
      <c r="Q165" s="300"/>
      <c r="R165" s="300"/>
      <c r="S165" s="300"/>
      <c r="T165" s="300"/>
      <c r="U165" s="300"/>
      <c r="V165" s="300"/>
      <c r="W165" s="300"/>
      <c r="X165" s="300"/>
      <c r="Y165" s="300"/>
      <c r="Z165" s="300"/>
      <c r="AA165" s="300"/>
      <c r="AB165" s="300"/>
      <c r="AC165" s="300"/>
      <c r="AD165" s="300"/>
      <c r="AE165" s="300"/>
      <c r="AF165" s="300"/>
      <c r="AG165" s="300"/>
      <c r="AH165" s="300"/>
      <c r="AI165" s="300"/>
      <c r="AJ165" s="300"/>
      <c r="AK165" s="300"/>
      <c r="AL165" s="300"/>
      <c r="AM165" s="300"/>
      <c r="AN165" s="300"/>
      <c r="AO165" s="300"/>
      <c r="AP165" s="300"/>
      <c r="AQ165" s="300"/>
      <c r="AR165" s="300"/>
      <c r="AS165" s="300"/>
      <c r="AT165" s="300"/>
    </row>
    <row r="166" spans="2:46" s="305" customFormat="1" ht="21" customHeight="1">
      <c r="B166" s="300"/>
      <c r="C166" s="300"/>
      <c r="D166" s="300"/>
      <c r="E166" s="300"/>
      <c r="F166" s="300"/>
      <c r="G166" s="300"/>
      <c r="H166" s="300"/>
      <c r="I166" s="300"/>
      <c r="J166" s="300"/>
      <c r="K166" s="300"/>
      <c r="L166" s="300"/>
      <c r="M166" s="300"/>
      <c r="N166" s="300"/>
      <c r="O166" s="300"/>
      <c r="P166" s="300"/>
      <c r="Q166" s="300"/>
      <c r="R166" s="300"/>
      <c r="S166" s="300"/>
      <c r="T166" s="300"/>
      <c r="U166" s="300"/>
      <c r="V166" s="300"/>
      <c r="W166" s="300"/>
      <c r="X166" s="300"/>
      <c r="Y166" s="300"/>
      <c r="Z166" s="300"/>
      <c r="AA166" s="300"/>
      <c r="AB166" s="300"/>
      <c r="AC166" s="300"/>
      <c r="AD166" s="300"/>
      <c r="AE166" s="300"/>
      <c r="AF166" s="300"/>
      <c r="AG166" s="300"/>
      <c r="AH166" s="300"/>
      <c r="AI166" s="300"/>
      <c r="AJ166" s="300"/>
      <c r="AK166" s="300"/>
      <c r="AL166" s="300"/>
      <c r="AM166" s="300"/>
      <c r="AN166" s="300"/>
      <c r="AO166" s="300"/>
      <c r="AP166" s="300"/>
      <c r="AQ166" s="300"/>
      <c r="AR166" s="300"/>
      <c r="AS166" s="300"/>
      <c r="AT166" s="300"/>
    </row>
    <row r="167" spans="2:46" s="305" customFormat="1" ht="21" customHeight="1">
      <c r="B167" s="300"/>
      <c r="C167" s="300"/>
      <c r="D167" s="300"/>
      <c r="E167" s="300"/>
      <c r="F167" s="300"/>
      <c r="G167" s="300"/>
      <c r="H167" s="300"/>
      <c r="I167" s="300"/>
      <c r="J167" s="300"/>
      <c r="K167" s="300"/>
      <c r="L167" s="300"/>
      <c r="M167" s="300"/>
      <c r="N167" s="300"/>
      <c r="O167" s="300"/>
      <c r="P167" s="300"/>
      <c r="Q167" s="300"/>
      <c r="R167" s="300"/>
      <c r="S167" s="300"/>
      <c r="T167" s="300"/>
      <c r="U167" s="300"/>
      <c r="V167" s="300"/>
      <c r="W167" s="300"/>
      <c r="X167" s="300"/>
      <c r="Y167" s="300"/>
      <c r="Z167" s="300"/>
      <c r="AA167" s="300"/>
      <c r="AB167" s="300"/>
      <c r="AC167" s="300"/>
      <c r="AD167" s="300"/>
      <c r="AE167" s="300"/>
      <c r="AF167" s="300"/>
      <c r="AG167" s="300"/>
      <c r="AH167" s="300"/>
      <c r="AI167" s="300"/>
      <c r="AJ167" s="300"/>
      <c r="AK167" s="300"/>
      <c r="AL167" s="300"/>
      <c r="AM167" s="300"/>
      <c r="AN167" s="300"/>
      <c r="AO167" s="300"/>
      <c r="AP167" s="300"/>
      <c r="AQ167" s="300"/>
      <c r="AR167" s="300"/>
      <c r="AS167" s="300"/>
      <c r="AT167" s="300"/>
    </row>
    <row r="168" spans="2:46" s="305" customFormat="1" ht="21" customHeight="1">
      <c r="B168" s="300"/>
      <c r="C168" s="300"/>
      <c r="D168" s="300"/>
      <c r="E168" s="300"/>
      <c r="F168" s="300"/>
      <c r="G168" s="300"/>
      <c r="H168" s="300"/>
      <c r="I168" s="300"/>
      <c r="J168" s="300"/>
      <c r="K168" s="300"/>
      <c r="L168" s="300"/>
      <c r="M168" s="300"/>
      <c r="N168" s="300"/>
      <c r="O168" s="300"/>
      <c r="P168" s="300"/>
      <c r="Q168" s="300"/>
      <c r="R168" s="300"/>
      <c r="S168" s="300"/>
      <c r="T168" s="300"/>
      <c r="U168" s="300"/>
      <c r="V168" s="300"/>
      <c r="W168" s="300"/>
      <c r="X168" s="300"/>
      <c r="Y168" s="300"/>
      <c r="Z168" s="300"/>
      <c r="AA168" s="300"/>
      <c r="AB168" s="300"/>
      <c r="AC168" s="300"/>
      <c r="AD168" s="300"/>
      <c r="AE168" s="300"/>
      <c r="AF168" s="300"/>
      <c r="AG168" s="300"/>
      <c r="AH168" s="300"/>
      <c r="AI168" s="300"/>
      <c r="AJ168" s="300"/>
      <c r="AK168" s="300"/>
      <c r="AL168" s="300"/>
      <c r="AM168" s="300"/>
      <c r="AN168" s="300"/>
      <c r="AO168" s="300"/>
      <c r="AP168" s="300"/>
      <c r="AQ168" s="300"/>
      <c r="AR168" s="300"/>
      <c r="AS168" s="300"/>
      <c r="AT168" s="300"/>
    </row>
    <row r="169" spans="2:46" s="305" customFormat="1" ht="21" customHeight="1">
      <c r="B169" s="300"/>
      <c r="C169" s="300"/>
      <c r="D169" s="300"/>
      <c r="E169" s="300"/>
      <c r="F169" s="300"/>
      <c r="G169" s="300"/>
      <c r="H169" s="300"/>
      <c r="I169" s="300"/>
      <c r="J169" s="300"/>
      <c r="K169" s="300"/>
      <c r="L169" s="300"/>
      <c r="M169" s="300"/>
      <c r="N169" s="300"/>
      <c r="O169" s="300"/>
      <c r="P169" s="300"/>
      <c r="Q169" s="300"/>
      <c r="R169" s="300"/>
      <c r="S169" s="300"/>
      <c r="T169" s="300"/>
      <c r="U169" s="300"/>
      <c r="V169" s="300"/>
      <c r="W169" s="300"/>
      <c r="X169" s="300"/>
      <c r="Y169" s="300"/>
      <c r="Z169" s="300"/>
      <c r="AA169" s="300"/>
      <c r="AB169" s="300"/>
      <c r="AC169" s="300"/>
      <c r="AD169" s="300"/>
      <c r="AE169" s="300"/>
      <c r="AF169" s="300"/>
      <c r="AG169" s="300"/>
      <c r="AH169" s="300"/>
      <c r="AI169" s="300"/>
      <c r="AJ169" s="300"/>
      <c r="AK169" s="300"/>
      <c r="AL169" s="300"/>
      <c r="AM169" s="300"/>
      <c r="AN169" s="300"/>
      <c r="AO169" s="300"/>
      <c r="AP169" s="300"/>
      <c r="AQ169" s="300"/>
      <c r="AR169" s="300"/>
      <c r="AS169" s="300"/>
      <c r="AT169" s="300"/>
    </row>
    <row r="170" spans="2:46" s="305" customFormat="1" ht="38.25" customHeight="1">
      <c r="B170" s="300"/>
      <c r="C170" s="300"/>
      <c r="D170" s="300"/>
      <c r="E170" s="300"/>
      <c r="F170" s="300"/>
      <c r="G170" s="300"/>
      <c r="H170" s="300"/>
      <c r="I170" s="300"/>
      <c r="J170" s="300"/>
      <c r="K170" s="300"/>
      <c r="L170" s="300"/>
      <c r="M170" s="300"/>
      <c r="N170" s="300"/>
      <c r="O170" s="300"/>
      <c r="P170" s="300"/>
      <c r="Q170" s="300"/>
      <c r="R170" s="300"/>
      <c r="S170" s="300"/>
      <c r="T170" s="300"/>
      <c r="U170" s="300"/>
      <c r="V170" s="300"/>
      <c r="W170" s="300"/>
      <c r="X170" s="300"/>
      <c r="Y170" s="300"/>
      <c r="Z170" s="300"/>
      <c r="AA170" s="300"/>
      <c r="AB170" s="300"/>
      <c r="AC170" s="300"/>
      <c r="AD170" s="300"/>
      <c r="AE170" s="300"/>
      <c r="AF170" s="300"/>
      <c r="AG170" s="300"/>
      <c r="AH170" s="300"/>
      <c r="AI170" s="300"/>
      <c r="AJ170" s="300"/>
      <c r="AK170" s="300"/>
      <c r="AL170" s="300"/>
      <c r="AM170" s="300"/>
      <c r="AN170" s="300"/>
      <c r="AO170" s="300"/>
      <c r="AP170" s="300"/>
      <c r="AQ170" s="300"/>
      <c r="AR170" s="300"/>
      <c r="AS170" s="300"/>
      <c r="AT170" s="300"/>
    </row>
    <row r="171" spans="2:46" s="305" customFormat="1" ht="18" customHeight="1">
      <c r="B171" s="300"/>
      <c r="C171" s="300"/>
      <c r="D171" s="300"/>
      <c r="E171" s="300"/>
      <c r="F171" s="300"/>
      <c r="G171" s="300"/>
      <c r="H171" s="300"/>
      <c r="I171" s="300"/>
      <c r="J171" s="300"/>
      <c r="K171" s="300"/>
      <c r="L171" s="300"/>
      <c r="M171" s="300"/>
      <c r="N171" s="300"/>
      <c r="O171" s="300"/>
      <c r="P171" s="300"/>
      <c r="Q171" s="300"/>
      <c r="R171" s="300"/>
      <c r="S171" s="300"/>
      <c r="T171" s="300"/>
      <c r="U171" s="300"/>
      <c r="V171" s="300"/>
      <c r="W171" s="300"/>
      <c r="X171" s="300"/>
      <c r="Y171" s="300"/>
      <c r="Z171" s="300"/>
      <c r="AA171" s="300"/>
      <c r="AB171" s="300"/>
      <c r="AC171" s="300"/>
      <c r="AD171" s="300"/>
      <c r="AE171" s="300"/>
      <c r="AF171" s="300"/>
      <c r="AG171" s="300"/>
      <c r="AH171" s="300"/>
      <c r="AI171" s="300"/>
      <c r="AJ171" s="300"/>
      <c r="AK171" s="300"/>
      <c r="AL171" s="300"/>
      <c r="AM171" s="300"/>
      <c r="AN171" s="300"/>
      <c r="AO171" s="300"/>
      <c r="AP171" s="300"/>
      <c r="AQ171" s="300"/>
      <c r="AR171" s="300"/>
      <c r="AS171" s="300"/>
      <c r="AT171" s="300"/>
    </row>
    <row r="172" spans="2:46" s="305" customFormat="1" ht="18" customHeight="1">
      <c r="B172" s="300"/>
      <c r="C172" s="300"/>
      <c r="D172" s="300"/>
      <c r="E172" s="300"/>
      <c r="F172" s="300"/>
      <c r="G172" s="300"/>
      <c r="H172" s="300"/>
      <c r="I172" s="300"/>
      <c r="J172" s="300"/>
      <c r="K172" s="300"/>
      <c r="L172" s="300"/>
      <c r="M172" s="300"/>
      <c r="N172" s="300"/>
      <c r="O172" s="300"/>
      <c r="P172" s="300"/>
      <c r="Q172" s="300"/>
      <c r="R172" s="300"/>
      <c r="S172" s="300"/>
      <c r="T172" s="300"/>
      <c r="U172" s="300"/>
      <c r="V172" s="300"/>
      <c r="W172" s="300"/>
      <c r="X172" s="300"/>
      <c r="Y172" s="300"/>
      <c r="Z172" s="300"/>
      <c r="AA172" s="300"/>
      <c r="AB172" s="300"/>
      <c r="AC172" s="300"/>
      <c r="AD172" s="300"/>
      <c r="AE172" s="300"/>
      <c r="AF172" s="300"/>
      <c r="AG172" s="300"/>
      <c r="AH172" s="300"/>
      <c r="AI172" s="300"/>
      <c r="AJ172" s="300"/>
      <c r="AK172" s="300"/>
      <c r="AL172" s="300"/>
      <c r="AM172" s="300"/>
      <c r="AN172" s="300"/>
      <c r="AO172" s="300"/>
      <c r="AP172" s="300"/>
      <c r="AQ172" s="300"/>
      <c r="AR172" s="300"/>
      <c r="AS172" s="300"/>
      <c r="AT172" s="300"/>
    </row>
    <row r="173" spans="2:46" s="305" customFormat="1" ht="18" customHeight="1">
      <c r="B173" s="300"/>
      <c r="C173" s="300"/>
      <c r="D173" s="300"/>
      <c r="E173" s="300"/>
      <c r="F173" s="300"/>
      <c r="G173" s="300"/>
      <c r="H173" s="300"/>
      <c r="I173" s="300"/>
      <c r="J173" s="300"/>
      <c r="K173" s="300"/>
      <c r="L173" s="300"/>
      <c r="M173" s="300"/>
      <c r="N173" s="300"/>
      <c r="O173" s="300"/>
      <c r="P173" s="300"/>
      <c r="Q173" s="300"/>
      <c r="R173" s="300"/>
      <c r="S173" s="300"/>
      <c r="T173" s="300"/>
      <c r="U173" s="300"/>
      <c r="V173" s="300"/>
      <c r="W173" s="300"/>
      <c r="X173" s="300"/>
      <c r="Y173" s="300"/>
      <c r="Z173" s="300"/>
      <c r="AA173" s="300"/>
      <c r="AB173" s="300"/>
      <c r="AC173" s="300"/>
      <c r="AD173" s="300"/>
      <c r="AE173" s="300"/>
      <c r="AF173" s="300"/>
      <c r="AG173" s="300"/>
      <c r="AH173" s="300"/>
      <c r="AI173" s="300"/>
      <c r="AJ173" s="300"/>
      <c r="AK173" s="300"/>
      <c r="AL173" s="300"/>
      <c r="AM173" s="300"/>
      <c r="AN173" s="300"/>
      <c r="AO173" s="300"/>
      <c r="AP173" s="300"/>
      <c r="AQ173" s="300"/>
      <c r="AR173" s="300"/>
      <c r="AS173" s="300"/>
      <c r="AT173" s="300"/>
    </row>
    <row r="174" spans="2:46" s="305" customFormat="1" ht="21" customHeight="1">
      <c r="B174" s="300"/>
      <c r="C174" s="300"/>
      <c r="D174" s="300"/>
      <c r="E174" s="300"/>
      <c r="F174" s="300"/>
      <c r="G174" s="300"/>
      <c r="H174" s="300"/>
      <c r="I174" s="300"/>
      <c r="J174" s="300"/>
      <c r="K174" s="300"/>
      <c r="L174" s="300"/>
      <c r="M174" s="300"/>
      <c r="N174" s="300"/>
      <c r="O174" s="300"/>
      <c r="P174" s="300"/>
      <c r="Q174" s="300"/>
      <c r="R174" s="300"/>
      <c r="S174" s="300"/>
      <c r="T174" s="300"/>
      <c r="U174" s="300"/>
      <c r="V174" s="300"/>
      <c r="W174" s="300"/>
      <c r="X174" s="300"/>
      <c r="Y174" s="300"/>
      <c r="Z174" s="300"/>
      <c r="AA174" s="300"/>
      <c r="AB174" s="300"/>
      <c r="AC174" s="300"/>
      <c r="AD174" s="300"/>
      <c r="AE174" s="300"/>
      <c r="AF174" s="300"/>
      <c r="AG174" s="300"/>
      <c r="AH174" s="300"/>
      <c r="AI174" s="300"/>
      <c r="AJ174" s="300"/>
      <c r="AK174" s="300"/>
      <c r="AL174" s="300"/>
      <c r="AM174" s="300"/>
      <c r="AN174" s="300"/>
      <c r="AO174" s="300"/>
      <c r="AP174" s="300"/>
      <c r="AQ174" s="300"/>
      <c r="AR174" s="300"/>
      <c r="AS174" s="300"/>
      <c r="AT174" s="300"/>
    </row>
    <row r="175" spans="2:46" s="305" customFormat="1" ht="21" customHeight="1">
      <c r="B175" s="300"/>
      <c r="C175" s="300"/>
      <c r="D175" s="300"/>
      <c r="E175" s="300"/>
      <c r="F175" s="300"/>
      <c r="G175" s="300"/>
      <c r="H175" s="300"/>
      <c r="I175" s="300"/>
      <c r="J175" s="300"/>
      <c r="K175" s="300"/>
      <c r="L175" s="300"/>
      <c r="M175" s="300"/>
      <c r="N175" s="300"/>
      <c r="O175" s="300"/>
      <c r="P175" s="300"/>
      <c r="Q175" s="300"/>
      <c r="R175" s="300"/>
      <c r="S175" s="300"/>
      <c r="T175" s="300"/>
      <c r="U175" s="300"/>
      <c r="V175" s="300"/>
      <c r="W175" s="300"/>
      <c r="X175" s="300"/>
      <c r="Y175" s="300"/>
      <c r="Z175" s="300"/>
      <c r="AA175" s="300"/>
      <c r="AB175" s="300"/>
      <c r="AC175" s="300"/>
      <c r="AD175" s="300"/>
      <c r="AE175" s="300"/>
      <c r="AF175" s="300"/>
      <c r="AG175" s="300"/>
      <c r="AH175" s="300"/>
      <c r="AI175" s="300"/>
      <c r="AJ175" s="300"/>
      <c r="AK175" s="300"/>
      <c r="AL175" s="300"/>
      <c r="AM175" s="300"/>
      <c r="AN175" s="300"/>
      <c r="AO175" s="300"/>
      <c r="AP175" s="300"/>
      <c r="AQ175" s="300"/>
      <c r="AR175" s="300"/>
      <c r="AS175" s="300"/>
      <c r="AT175" s="300"/>
    </row>
    <row r="176" spans="2:46" s="305" customFormat="1" ht="21" customHeight="1">
      <c r="B176" s="300"/>
      <c r="C176" s="300"/>
      <c r="D176" s="300"/>
      <c r="E176" s="300"/>
      <c r="F176" s="300"/>
      <c r="G176" s="300"/>
      <c r="H176" s="300"/>
      <c r="I176" s="300"/>
      <c r="J176" s="300"/>
      <c r="K176" s="300"/>
      <c r="L176" s="300"/>
      <c r="M176" s="300"/>
      <c r="N176" s="300"/>
      <c r="O176" s="300"/>
      <c r="P176" s="300"/>
      <c r="Q176" s="300"/>
      <c r="R176" s="300"/>
      <c r="S176" s="300"/>
      <c r="T176" s="300"/>
      <c r="U176" s="300"/>
      <c r="V176" s="300"/>
      <c r="W176" s="300"/>
      <c r="X176" s="300"/>
      <c r="Y176" s="300"/>
      <c r="Z176" s="300"/>
      <c r="AA176" s="300"/>
      <c r="AB176" s="300"/>
      <c r="AC176" s="300"/>
      <c r="AD176" s="300"/>
      <c r="AE176" s="300"/>
      <c r="AF176" s="300"/>
      <c r="AG176" s="300"/>
      <c r="AH176" s="300"/>
      <c r="AI176" s="300"/>
      <c r="AJ176" s="300"/>
      <c r="AK176" s="300"/>
      <c r="AL176" s="300"/>
      <c r="AM176" s="300"/>
      <c r="AN176" s="300"/>
      <c r="AO176" s="300"/>
      <c r="AP176" s="300"/>
      <c r="AQ176" s="300"/>
      <c r="AR176" s="300"/>
      <c r="AS176" s="300"/>
      <c r="AT176" s="300"/>
    </row>
    <row r="177" spans="2:46" s="305" customFormat="1" ht="21" customHeight="1">
      <c r="B177" s="300"/>
      <c r="C177" s="300"/>
      <c r="D177" s="300"/>
      <c r="E177" s="300"/>
      <c r="F177" s="300"/>
      <c r="G177" s="300"/>
      <c r="H177" s="300"/>
      <c r="I177" s="300"/>
      <c r="J177" s="300"/>
      <c r="K177" s="300"/>
      <c r="L177" s="300"/>
      <c r="M177" s="300"/>
      <c r="N177" s="300"/>
      <c r="O177" s="300"/>
      <c r="P177" s="300"/>
      <c r="Q177" s="300"/>
      <c r="R177" s="300"/>
      <c r="S177" s="300"/>
      <c r="T177" s="300"/>
      <c r="U177" s="300"/>
      <c r="V177" s="300"/>
      <c r="W177" s="300"/>
      <c r="X177" s="300"/>
      <c r="Y177" s="300"/>
      <c r="Z177" s="300"/>
      <c r="AA177" s="300"/>
      <c r="AB177" s="300"/>
      <c r="AC177" s="300"/>
      <c r="AD177" s="300"/>
      <c r="AE177" s="300"/>
      <c r="AF177" s="300"/>
      <c r="AG177" s="300"/>
      <c r="AH177" s="300"/>
      <c r="AI177" s="300"/>
      <c r="AJ177" s="300"/>
      <c r="AK177" s="300"/>
      <c r="AL177" s="300"/>
      <c r="AM177" s="300"/>
      <c r="AN177" s="300"/>
      <c r="AO177" s="300"/>
      <c r="AP177" s="300"/>
      <c r="AQ177" s="300"/>
      <c r="AR177" s="300"/>
      <c r="AS177" s="300"/>
      <c r="AT177" s="300"/>
    </row>
    <row r="178" spans="2:46" s="305" customFormat="1" ht="21" customHeight="1">
      <c r="B178" s="300"/>
      <c r="C178" s="300"/>
      <c r="D178" s="300"/>
      <c r="E178" s="300"/>
      <c r="F178" s="300"/>
      <c r="G178" s="300"/>
      <c r="H178" s="300"/>
      <c r="I178" s="300"/>
      <c r="J178" s="300"/>
      <c r="K178" s="300"/>
      <c r="L178" s="300"/>
      <c r="M178" s="300"/>
      <c r="N178" s="300"/>
      <c r="O178" s="300"/>
      <c r="P178" s="300"/>
      <c r="Q178" s="300"/>
      <c r="R178" s="300"/>
      <c r="S178" s="300"/>
      <c r="T178" s="300"/>
      <c r="U178" s="300"/>
      <c r="V178" s="300"/>
      <c r="W178" s="300"/>
      <c r="X178" s="300"/>
      <c r="Y178" s="300"/>
      <c r="Z178" s="300"/>
      <c r="AA178" s="300"/>
      <c r="AB178" s="300"/>
      <c r="AC178" s="300"/>
      <c r="AD178" s="300"/>
      <c r="AE178" s="300"/>
      <c r="AF178" s="300"/>
      <c r="AG178" s="300"/>
      <c r="AH178" s="300"/>
      <c r="AI178" s="300"/>
      <c r="AJ178" s="300"/>
      <c r="AK178" s="300"/>
      <c r="AL178" s="300"/>
      <c r="AM178" s="300"/>
      <c r="AN178" s="300"/>
      <c r="AO178" s="300"/>
      <c r="AP178" s="300"/>
      <c r="AQ178" s="300"/>
      <c r="AR178" s="300"/>
      <c r="AS178" s="300"/>
      <c r="AT178" s="300"/>
    </row>
    <row r="179" spans="2:46" s="305" customFormat="1" ht="45" customHeight="1">
      <c r="B179" s="300"/>
      <c r="C179" s="300"/>
      <c r="D179" s="300"/>
      <c r="E179" s="300"/>
      <c r="F179" s="300"/>
      <c r="G179" s="300"/>
      <c r="H179" s="300"/>
      <c r="I179" s="300"/>
      <c r="J179" s="300"/>
      <c r="K179" s="300"/>
      <c r="L179" s="300"/>
      <c r="M179" s="300"/>
      <c r="N179" s="300"/>
      <c r="O179" s="300"/>
      <c r="P179" s="300"/>
      <c r="Q179" s="300"/>
      <c r="R179" s="300"/>
      <c r="S179" s="300"/>
      <c r="T179" s="300"/>
      <c r="U179" s="300"/>
      <c r="V179" s="300"/>
      <c r="W179" s="300"/>
      <c r="X179" s="300"/>
      <c r="Y179" s="300"/>
      <c r="Z179" s="300"/>
      <c r="AA179" s="300"/>
      <c r="AB179" s="300"/>
      <c r="AC179" s="300"/>
      <c r="AD179" s="300"/>
      <c r="AE179" s="300"/>
      <c r="AF179" s="300"/>
      <c r="AG179" s="300"/>
      <c r="AH179" s="300"/>
      <c r="AI179" s="300"/>
      <c r="AJ179" s="300"/>
      <c r="AK179" s="300"/>
      <c r="AL179" s="300"/>
      <c r="AM179" s="300"/>
      <c r="AN179" s="300"/>
      <c r="AO179" s="300"/>
      <c r="AP179" s="300"/>
      <c r="AQ179" s="300"/>
      <c r="AR179" s="300"/>
      <c r="AS179" s="300"/>
      <c r="AT179" s="300"/>
    </row>
    <row r="180" spans="2:46" s="305" customFormat="1" ht="36.9" customHeight="1">
      <c r="B180" s="300"/>
      <c r="C180" s="300"/>
      <c r="D180" s="300"/>
      <c r="E180" s="300"/>
      <c r="F180" s="300"/>
      <c r="G180" s="300"/>
      <c r="H180" s="300"/>
      <c r="I180" s="300"/>
      <c r="J180" s="300"/>
      <c r="K180" s="300"/>
      <c r="L180" s="300"/>
      <c r="M180" s="300"/>
      <c r="N180" s="300"/>
      <c r="O180" s="300"/>
      <c r="P180" s="300"/>
      <c r="Q180" s="300"/>
      <c r="R180" s="300"/>
      <c r="S180" s="300"/>
      <c r="T180" s="300"/>
      <c r="U180" s="300"/>
      <c r="V180" s="300"/>
      <c r="W180" s="300"/>
      <c r="X180" s="300"/>
      <c r="Y180" s="300"/>
      <c r="Z180" s="300"/>
      <c r="AA180" s="300"/>
      <c r="AB180" s="300"/>
      <c r="AC180" s="300"/>
      <c r="AD180" s="300"/>
      <c r="AE180" s="300"/>
      <c r="AF180" s="300"/>
      <c r="AG180" s="300"/>
      <c r="AH180" s="300"/>
      <c r="AI180" s="300"/>
      <c r="AJ180" s="300"/>
      <c r="AK180" s="300"/>
      <c r="AL180" s="300"/>
      <c r="AM180" s="300"/>
      <c r="AN180" s="300"/>
      <c r="AO180" s="300"/>
      <c r="AP180" s="300"/>
      <c r="AQ180" s="300"/>
      <c r="AR180" s="300"/>
      <c r="AS180" s="300"/>
      <c r="AT180" s="300"/>
    </row>
    <row r="181" spans="2:46" s="305" customFormat="1" ht="36.9" customHeight="1">
      <c r="B181" s="300"/>
      <c r="C181" s="300"/>
      <c r="D181" s="300"/>
      <c r="E181" s="300"/>
      <c r="F181" s="300"/>
      <c r="G181" s="300"/>
      <c r="H181" s="300"/>
      <c r="I181" s="300"/>
      <c r="J181" s="300"/>
      <c r="K181" s="300"/>
      <c r="L181" s="300"/>
      <c r="M181" s="300"/>
      <c r="N181" s="300"/>
      <c r="O181" s="300"/>
      <c r="P181" s="300"/>
      <c r="Q181" s="300"/>
      <c r="R181" s="300"/>
      <c r="S181" s="300"/>
      <c r="T181" s="300"/>
      <c r="U181" s="300"/>
      <c r="V181" s="300"/>
      <c r="W181" s="300"/>
      <c r="X181" s="300"/>
      <c r="Y181" s="300"/>
      <c r="Z181" s="300"/>
      <c r="AA181" s="300"/>
      <c r="AB181" s="300"/>
      <c r="AC181" s="300"/>
      <c r="AD181" s="300"/>
      <c r="AE181" s="300"/>
      <c r="AF181" s="300"/>
      <c r="AG181" s="300"/>
      <c r="AH181" s="300"/>
      <c r="AI181" s="300"/>
      <c r="AJ181" s="300"/>
      <c r="AK181" s="300"/>
      <c r="AL181" s="300"/>
      <c r="AM181" s="300"/>
      <c r="AN181" s="300"/>
      <c r="AO181" s="300"/>
      <c r="AP181" s="300"/>
      <c r="AQ181" s="300"/>
      <c r="AR181" s="300"/>
      <c r="AS181" s="300"/>
      <c r="AT181" s="300"/>
    </row>
    <row r="182" spans="2:46" s="305" customFormat="1" ht="36.9" customHeight="1">
      <c r="B182" s="300"/>
      <c r="C182" s="300"/>
      <c r="D182" s="300"/>
      <c r="E182" s="300"/>
      <c r="F182" s="300"/>
      <c r="G182" s="300"/>
      <c r="H182" s="300"/>
      <c r="I182" s="300"/>
      <c r="J182" s="300"/>
      <c r="K182" s="300"/>
      <c r="L182" s="300"/>
      <c r="M182" s="300"/>
      <c r="N182" s="300"/>
      <c r="O182" s="300"/>
      <c r="P182" s="300"/>
      <c r="Q182" s="300"/>
      <c r="R182" s="300"/>
      <c r="S182" s="300"/>
      <c r="T182" s="300"/>
      <c r="U182" s="300"/>
      <c r="V182" s="300"/>
      <c r="W182" s="300"/>
      <c r="X182" s="300"/>
      <c r="Y182" s="300"/>
      <c r="Z182" s="300"/>
      <c r="AA182" s="300"/>
      <c r="AB182" s="300"/>
      <c r="AC182" s="300"/>
      <c r="AD182" s="300"/>
      <c r="AE182" s="300"/>
      <c r="AF182" s="300"/>
      <c r="AG182" s="300"/>
      <c r="AH182" s="300"/>
      <c r="AI182" s="300"/>
      <c r="AJ182" s="300"/>
      <c r="AK182" s="300"/>
      <c r="AL182" s="300"/>
      <c r="AM182" s="300"/>
      <c r="AN182" s="300"/>
      <c r="AO182" s="300"/>
      <c r="AP182" s="300"/>
      <c r="AQ182" s="300"/>
      <c r="AR182" s="300"/>
      <c r="AS182" s="300"/>
      <c r="AT182" s="300"/>
    </row>
    <row r="183" spans="2:46" s="305" customFormat="1" ht="21" customHeight="1">
      <c r="B183" s="300"/>
      <c r="C183" s="300"/>
      <c r="D183" s="300"/>
      <c r="E183" s="300"/>
      <c r="F183" s="300"/>
      <c r="G183" s="300"/>
      <c r="H183" s="300"/>
      <c r="I183" s="300"/>
      <c r="J183" s="300"/>
      <c r="K183" s="300"/>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300"/>
      <c r="AP183" s="300"/>
      <c r="AQ183" s="300"/>
      <c r="AR183" s="300"/>
      <c r="AS183" s="300"/>
      <c r="AT183" s="300"/>
    </row>
    <row r="184" spans="2:46" s="305" customFormat="1" ht="21" customHeight="1">
      <c r="B184" s="300"/>
      <c r="C184" s="300"/>
      <c r="D184" s="300"/>
      <c r="E184" s="300"/>
      <c r="F184" s="300"/>
      <c r="G184" s="300"/>
      <c r="H184" s="300"/>
      <c r="I184" s="300"/>
      <c r="J184" s="300"/>
      <c r="K184" s="300"/>
      <c r="L184" s="300"/>
      <c r="M184" s="300"/>
      <c r="N184" s="300"/>
      <c r="O184" s="300"/>
      <c r="P184" s="300"/>
      <c r="Q184" s="300"/>
      <c r="R184" s="300"/>
      <c r="S184" s="300"/>
      <c r="T184" s="300"/>
      <c r="U184" s="300"/>
      <c r="V184" s="300"/>
      <c r="W184" s="300"/>
      <c r="X184" s="300"/>
      <c r="Y184" s="300"/>
      <c r="Z184" s="300"/>
      <c r="AA184" s="300"/>
      <c r="AB184" s="300"/>
      <c r="AC184" s="300"/>
      <c r="AD184" s="300"/>
      <c r="AE184" s="300"/>
      <c r="AF184" s="300"/>
      <c r="AG184" s="300"/>
      <c r="AH184" s="300"/>
      <c r="AI184" s="300"/>
      <c r="AJ184" s="300"/>
      <c r="AK184" s="300"/>
      <c r="AL184" s="300"/>
      <c r="AM184" s="300"/>
      <c r="AN184" s="300"/>
      <c r="AO184" s="300"/>
      <c r="AP184" s="300"/>
      <c r="AQ184" s="300"/>
      <c r="AR184" s="300"/>
      <c r="AS184" s="300"/>
      <c r="AT184" s="300"/>
    </row>
    <row r="185" spans="2:46" s="305" customFormat="1" ht="21" customHeight="1">
      <c r="B185" s="300"/>
      <c r="C185" s="300"/>
      <c r="D185" s="300"/>
      <c r="E185" s="300"/>
      <c r="F185" s="300"/>
      <c r="G185" s="300"/>
      <c r="H185" s="300"/>
      <c r="I185" s="300"/>
      <c r="J185" s="300"/>
      <c r="K185" s="300"/>
      <c r="L185" s="300"/>
      <c r="M185" s="300"/>
      <c r="N185" s="300"/>
      <c r="O185" s="300"/>
      <c r="P185" s="300"/>
      <c r="Q185" s="300"/>
      <c r="R185" s="300"/>
      <c r="S185" s="300"/>
      <c r="T185" s="300"/>
      <c r="U185" s="300"/>
      <c r="V185" s="300"/>
      <c r="W185" s="300"/>
      <c r="X185" s="300"/>
      <c r="Y185" s="300"/>
      <c r="Z185" s="300"/>
      <c r="AA185" s="300"/>
      <c r="AB185" s="300"/>
      <c r="AC185" s="300"/>
      <c r="AD185" s="300"/>
      <c r="AE185" s="300"/>
      <c r="AF185" s="300"/>
      <c r="AG185" s="300"/>
      <c r="AH185" s="300"/>
      <c r="AI185" s="300"/>
      <c r="AJ185" s="300"/>
      <c r="AK185" s="300"/>
      <c r="AL185" s="300"/>
      <c r="AM185" s="300"/>
      <c r="AN185" s="300"/>
      <c r="AO185" s="300"/>
      <c r="AP185" s="300"/>
      <c r="AQ185" s="300"/>
      <c r="AR185" s="300"/>
      <c r="AS185" s="300"/>
      <c r="AT185" s="300"/>
    </row>
    <row r="186" spans="2:46" s="305" customFormat="1" ht="18" customHeight="1">
      <c r="B186" s="300"/>
      <c r="C186" s="300"/>
      <c r="D186" s="300"/>
      <c r="E186" s="300"/>
      <c r="F186" s="300"/>
      <c r="G186" s="300"/>
      <c r="H186" s="300"/>
      <c r="I186" s="300"/>
      <c r="J186" s="300"/>
      <c r="K186" s="300"/>
      <c r="L186" s="300"/>
      <c r="M186" s="300"/>
      <c r="N186" s="300"/>
      <c r="O186" s="300"/>
      <c r="P186" s="300"/>
      <c r="Q186" s="300"/>
      <c r="R186" s="300"/>
      <c r="S186" s="300"/>
      <c r="T186" s="300"/>
      <c r="U186" s="300"/>
      <c r="V186" s="300"/>
      <c r="W186" s="300"/>
      <c r="X186" s="300"/>
      <c r="Y186" s="300"/>
      <c r="Z186" s="300"/>
      <c r="AA186" s="300"/>
      <c r="AB186" s="300"/>
      <c r="AC186" s="300"/>
      <c r="AD186" s="300"/>
      <c r="AE186" s="300"/>
      <c r="AF186" s="300"/>
      <c r="AG186" s="300"/>
      <c r="AH186" s="300"/>
      <c r="AI186" s="300"/>
      <c r="AJ186" s="300"/>
      <c r="AK186" s="300"/>
      <c r="AL186" s="300"/>
      <c r="AM186" s="300"/>
      <c r="AN186" s="300"/>
      <c r="AO186" s="300"/>
      <c r="AP186" s="300"/>
      <c r="AQ186" s="300"/>
      <c r="AR186" s="300"/>
      <c r="AS186" s="300"/>
      <c r="AT186" s="300"/>
    </row>
    <row r="187" spans="2:46" s="305" customFormat="1" ht="18" customHeight="1">
      <c r="B187" s="300"/>
      <c r="C187" s="300"/>
      <c r="D187" s="300"/>
      <c r="E187" s="300"/>
      <c r="F187" s="300"/>
      <c r="G187" s="300"/>
      <c r="H187" s="300"/>
      <c r="I187" s="300"/>
      <c r="J187" s="300"/>
      <c r="K187" s="300"/>
      <c r="L187" s="300"/>
      <c r="M187" s="300"/>
      <c r="N187" s="300"/>
      <c r="O187" s="300"/>
      <c r="P187" s="300"/>
      <c r="Q187" s="300"/>
      <c r="R187" s="300"/>
      <c r="S187" s="300"/>
      <c r="T187" s="300"/>
      <c r="U187" s="300"/>
      <c r="V187" s="300"/>
      <c r="W187" s="300"/>
      <c r="X187" s="300"/>
      <c r="Y187" s="300"/>
      <c r="Z187" s="300"/>
      <c r="AA187" s="300"/>
      <c r="AB187" s="300"/>
      <c r="AC187" s="300"/>
      <c r="AD187" s="300"/>
      <c r="AE187" s="300"/>
      <c r="AF187" s="300"/>
      <c r="AG187" s="300"/>
      <c r="AH187" s="300"/>
      <c r="AI187" s="300"/>
      <c r="AJ187" s="300"/>
      <c r="AK187" s="300"/>
      <c r="AL187" s="300"/>
      <c r="AM187" s="300"/>
      <c r="AN187" s="300"/>
      <c r="AO187" s="300"/>
      <c r="AP187" s="300"/>
      <c r="AQ187" s="300"/>
      <c r="AR187" s="300"/>
      <c r="AS187" s="300"/>
      <c r="AT187" s="300"/>
    </row>
    <row r="188" spans="2:46" s="305" customFormat="1" ht="18" customHeight="1">
      <c r="B188" s="300"/>
      <c r="C188" s="300"/>
      <c r="D188" s="300"/>
      <c r="E188" s="300"/>
      <c r="F188" s="300"/>
      <c r="G188" s="300"/>
      <c r="H188" s="300"/>
      <c r="I188" s="300"/>
      <c r="J188" s="300"/>
      <c r="K188" s="300"/>
      <c r="L188" s="300"/>
      <c r="M188" s="300"/>
      <c r="N188" s="300"/>
      <c r="O188" s="300"/>
      <c r="P188" s="300"/>
      <c r="Q188" s="300"/>
      <c r="R188" s="300"/>
      <c r="S188" s="300"/>
      <c r="T188" s="300"/>
      <c r="U188" s="300"/>
      <c r="V188" s="300"/>
      <c r="W188" s="300"/>
      <c r="X188" s="300"/>
      <c r="Y188" s="300"/>
      <c r="Z188" s="300"/>
      <c r="AA188" s="300"/>
      <c r="AB188" s="300"/>
      <c r="AC188" s="300"/>
      <c r="AD188" s="300"/>
      <c r="AE188" s="300"/>
      <c r="AF188" s="300"/>
      <c r="AG188" s="300"/>
      <c r="AH188" s="300"/>
      <c r="AI188" s="300"/>
      <c r="AJ188" s="300"/>
      <c r="AK188" s="300"/>
      <c r="AL188" s="300"/>
      <c r="AM188" s="300"/>
      <c r="AN188" s="300"/>
      <c r="AO188" s="300"/>
      <c r="AP188" s="300"/>
      <c r="AQ188" s="300"/>
      <c r="AR188" s="300"/>
      <c r="AS188" s="300"/>
      <c r="AT188" s="300"/>
    </row>
    <row r="189" spans="2:46" s="305" customFormat="1" ht="18" customHeight="1">
      <c r="B189" s="300"/>
      <c r="C189" s="300"/>
      <c r="D189" s="300"/>
      <c r="E189" s="300"/>
      <c r="F189" s="300"/>
      <c r="G189" s="300"/>
      <c r="H189" s="300"/>
      <c r="I189" s="300"/>
      <c r="J189" s="300"/>
      <c r="K189" s="300"/>
      <c r="L189" s="300"/>
      <c r="M189" s="300"/>
      <c r="N189" s="300"/>
      <c r="O189" s="300"/>
      <c r="P189" s="300"/>
      <c r="Q189" s="300"/>
      <c r="R189" s="300"/>
      <c r="S189" s="300"/>
      <c r="T189" s="300"/>
      <c r="U189" s="300"/>
      <c r="V189" s="300"/>
      <c r="W189" s="300"/>
      <c r="X189" s="300"/>
      <c r="Y189" s="300"/>
      <c r="Z189" s="300"/>
      <c r="AA189" s="300"/>
      <c r="AB189" s="300"/>
      <c r="AC189" s="300"/>
      <c r="AD189" s="300"/>
      <c r="AE189" s="300"/>
      <c r="AF189" s="300"/>
      <c r="AG189" s="300"/>
      <c r="AH189" s="300"/>
      <c r="AI189" s="300"/>
      <c r="AJ189" s="300"/>
      <c r="AK189" s="300"/>
      <c r="AL189" s="300"/>
      <c r="AM189" s="300"/>
      <c r="AN189" s="300"/>
      <c r="AO189" s="300"/>
      <c r="AP189" s="300"/>
      <c r="AQ189" s="300"/>
      <c r="AR189" s="300"/>
      <c r="AS189" s="300"/>
      <c r="AT189" s="300"/>
    </row>
    <row r="190" spans="2:46" s="305" customFormat="1" ht="18" customHeight="1">
      <c r="B190" s="300"/>
      <c r="C190" s="300"/>
      <c r="D190" s="300"/>
      <c r="E190" s="300"/>
      <c r="F190" s="300"/>
      <c r="G190" s="300"/>
      <c r="H190" s="300"/>
      <c r="I190" s="300"/>
      <c r="J190" s="300"/>
      <c r="K190" s="300"/>
      <c r="L190" s="300"/>
      <c r="M190" s="300"/>
      <c r="N190" s="300"/>
      <c r="O190" s="300"/>
      <c r="P190" s="300"/>
      <c r="Q190" s="300"/>
      <c r="R190" s="300"/>
      <c r="S190" s="300"/>
      <c r="T190" s="300"/>
      <c r="U190" s="300"/>
      <c r="V190" s="300"/>
      <c r="W190" s="300"/>
      <c r="X190" s="300"/>
      <c r="Y190" s="300"/>
      <c r="Z190" s="300"/>
      <c r="AA190" s="300"/>
      <c r="AB190" s="300"/>
      <c r="AC190" s="300"/>
      <c r="AD190" s="300"/>
      <c r="AE190" s="300"/>
      <c r="AF190" s="300"/>
      <c r="AG190" s="300"/>
      <c r="AH190" s="300"/>
      <c r="AI190" s="300"/>
      <c r="AJ190" s="300"/>
      <c r="AK190" s="300"/>
      <c r="AL190" s="300"/>
      <c r="AM190" s="300"/>
      <c r="AN190" s="300"/>
      <c r="AO190" s="300"/>
      <c r="AP190" s="300"/>
      <c r="AQ190" s="300"/>
      <c r="AR190" s="300"/>
      <c r="AS190" s="300"/>
      <c r="AT190" s="300"/>
    </row>
    <row r="191" spans="2:46" s="305" customFormat="1" ht="18" customHeight="1">
      <c r="B191" s="300"/>
      <c r="C191" s="300"/>
      <c r="D191" s="300"/>
      <c r="E191" s="300"/>
      <c r="F191" s="300"/>
      <c r="G191" s="300"/>
      <c r="H191" s="300"/>
      <c r="I191" s="300"/>
      <c r="J191" s="300"/>
      <c r="K191" s="300"/>
      <c r="L191" s="300"/>
      <c r="M191" s="300"/>
      <c r="N191" s="300"/>
      <c r="O191" s="300"/>
      <c r="P191" s="300"/>
      <c r="Q191" s="300"/>
      <c r="R191" s="300"/>
      <c r="S191" s="300"/>
      <c r="T191" s="300"/>
      <c r="U191" s="300"/>
      <c r="V191" s="300"/>
      <c r="W191" s="300"/>
      <c r="X191" s="300"/>
      <c r="Y191" s="300"/>
      <c r="Z191" s="300"/>
      <c r="AA191" s="300"/>
      <c r="AB191" s="300"/>
      <c r="AC191" s="300"/>
      <c r="AD191" s="300"/>
      <c r="AE191" s="300"/>
      <c r="AF191" s="300"/>
      <c r="AG191" s="300"/>
      <c r="AH191" s="300"/>
      <c r="AI191" s="300"/>
      <c r="AJ191" s="300"/>
      <c r="AK191" s="300"/>
      <c r="AL191" s="300"/>
      <c r="AM191" s="300"/>
      <c r="AN191" s="300"/>
      <c r="AO191" s="300"/>
      <c r="AP191" s="300"/>
      <c r="AQ191" s="300"/>
      <c r="AR191" s="300"/>
      <c r="AS191" s="300"/>
      <c r="AT191" s="300"/>
    </row>
    <row r="192" spans="2:46" s="305" customFormat="1" ht="18" customHeight="1">
      <c r="B192" s="300"/>
      <c r="C192" s="300"/>
      <c r="D192" s="300"/>
      <c r="E192" s="300"/>
      <c r="F192" s="300"/>
      <c r="G192" s="300"/>
      <c r="H192" s="300"/>
      <c r="I192" s="300"/>
      <c r="J192" s="300"/>
      <c r="K192" s="300"/>
      <c r="L192" s="300"/>
      <c r="M192" s="300"/>
      <c r="N192" s="300"/>
      <c r="O192" s="300"/>
      <c r="P192" s="300"/>
      <c r="Q192" s="300"/>
      <c r="R192" s="300"/>
      <c r="S192" s="300"/>
      <c r="T192" s="300"/>
      <c r="U192" s="300"/>
      <c r="V192" s="300"/>
      <c r="W192" s="300"/>
      <c r="X192" s="300"/>
      <c r="Y192" s="300"/>
      <c r="Z192" s="300"/>
      <c r="AA192" s="300"/>
      <c r="AB192" s="300"/>
      <c r="AC192" s="300"/>
      <c r="AD192" s="300"/>
      <c r="AE192" s="300"/>
      <c r="AF192" s="300"/>
      <c r="AG192" s="300"/>
      <c r="AH192" s="300"/>
      <c r="AI192" s="300"/>
      <c r="AJ192" s="300"/>
      <c r="AK192" s="300"/>
      <c r="AL192" s="300"/>
      <c r="AM192" s="300"/>
      <c r="AN192" s="300"/>
      <c r="AO192" s="300"/>
      <c r="AP192" s="300"/>
      <c r="AQ192" s="300"/>
      <c r="AR192" s="300"/>
      <c r="AS192" s="300"/>
      <c r="AT192" s="300"/>
    </row>
    <row r="193" spans="2:46" s="305" customFormat="1" ht="18" customHeight="1">
      <c r="B193" s="300"/>
      <c r="C193" s="300"/>
      <c r="D193" s="300"/>
      <c r="E193" s="300"/>
      <c r="F193" s="300"/>
      <c r="G193" s="300"/>
      <c r="H193" s="300"/>
      <c r="I193" s="300"/>
      <c r="J193" s="300"/>
      <c r="K193" s="300"/>
      <c r="L193" s="300"/>
      <c r="M193" s="300"/>
      <c r="N193" s="300"/>
      <c r="O193" s="300"/>
      <c r="P193" s="300"/>
      <c r="Q193" s="300"/>
      <c r="R193" s="300"/>
      <c r="S193" s="300"/>
      <c r="T193" s="300"/>
      <c r="U193" s="300"/>
      <c r="V193" s="300"/>
      <c r="W193" s="300"/>
      <c r="X193" s="300"/>
      <c r="Y193" s="300"/>
      <c r="Z193" s="300"/>
      <c r="AA193" s="300"/>
      <c r="AB193" s="300"/>
      <c r="AC193" s="300"/>
      <c r="AD193" s="300"/>
      <c r="AE193" s="300"/>
      <c r="AF193" s="300"/>
      <c r="AG193" s="300"/>
      <c r="AH193" s="300"/>
      <c r="AI193" s="300"/>
      <c r="AJ193" s="300"/>
      <c r="AK193" s="300"/>
      <c r="AL193" s="300"/>
      <c r="AM193" s="300"/>
      <c r="AN193" s="300"/>
      <c r="AO193" s="300"/>
      <c r="AP193" s="300"/>
      <c r="AQ193" s="300"/>
      <c r="AR193" s="300"/>
      <c r="AS193" s="300"/>
      <c r="AT193" s="300"/>
    </row>
    <row r="194" spans="2:46" s="305" customFormat="1" ht="36" customHeight="1">
      <c r="B194" s="300"/>
      <c r="C194" s="300"/>
      <c r="D194" s="300"/>
      <c r="E194" s="300"/>
      <c r="F194" s="300"/>
      <c r="G194" s="300"/>
      <c r="H194" s="300"/>
      <c r="I194" s="300"/>
      <c r="J194" s="300"/>
      <c r="K194" s="300"/>
      <c r="L194" s="300"/>
      <c r="M194" s="300"/>
      <c r="N194" s="300"/>
      <c r="O194" s="300"/>
      <c r="P194" s="300"/>
      <c r="Q194" s="300"/>
      <c r="R194" s="300"/>
      <c r="S194" s="300"/>
      <c r="T194" s="300"/>
      <c r="U194" s="300"/>
      <c r="V194" s="300"/>
      <c r="W194" s="300"/>
      <c r="X194" s="300"/>
      <c r="Y194" s="300"/>
      <c r="Z194" s="300"/>
      <c r="AA194" s="300"/>
      <c r="AB194" s="300"/>
      <c r="AC194" s="300"/>
      <c r="AD194" s="300"/>
      <c r="AE194" s="300"/>
      <c r="AF194" s="300"/>
      <c r="AG194" s="300"/>
      <c r="AH194" s="300"/>
      <c r="AI194" s="300"/>
      <c r="AJ194" s="300"/>
      <c r="AK194" s="300"/>
      <c r="AL194" s="300"/>
      <c r="AM194" s="300"/>
      <c r="AN194" s="300"/>
      <c r="AO194" s="300"/>
      <c r="AP194" s="300"/>
      <c r="AQ194" s="300"/>
      <c r="AR194" s="300"/>
      <c r="AS194" s="300"/>
      <c r="AT194" s="300"/>
    </row>
    <row r="195" spans="2:46" s="305" customFormat="1" ht="18" customHeight="1">
      <c r="B195" s="300"/>
      <c r="C195" s="300"/>
      <c r="D195" s="300"/>
      <c r="E195" s="300"/>
      <c r="F195" s="300"/>
      <c r="G195" s="300"/>
      <c r="H195" s="300"/>
      <c r="I195" s="300"/>
      <c r="J195" s="300"/>
      <c r="K195" s="300"/>
      <c r="L195" s="300"/>
      <c r="M195" s="300"/>
      <c r="N195" s="300"/>
      <c r="O195" s="300"/>
      <c r="P195" s="300"/>
      <c r="Q195" s="300"/>
      <c r="R195" s="300"/>
      <c r="S195" s="300"/>
      <c r="T195" s="300"/>
      <c r="U195" s="300"/>
      <c r="V195" s="300"/>
      <c r="W195" s="300"/>
      <c r="X195" s="300"/>
      <c r="Y195" s="300"/>
      <c r="Z195" s="300"/>
      <c r="AA195" s="300"/>
      <c r="AB195" s="300"/>
      <c r="AC195" s="300"/>
      <c r="AD195" s="300"/>
      <c r="AE195" s="300"/>
      <c r="AF195" s="300"/>
      <c r="AG195" s="300"/>
      <c r="AH195" s="300"/>
      <c r="AI195" s="300"/>
      <c r="AJ195" s="300"/>
      <c r="AK195" s="300"/>
      <c r="AL195" s="300"/>
      <c r="AM195" s="300"/>
      <c r="AN195" s="300"/>
      <c r="AO195" s="300"/>
      <c r="AP195" s="300"/>
      <c r="AQ195" s="300"/>
      <c r="AR195" s="300"/>
      <c r="AS195" s="300"/>
      <c r="AT195" s="300"/>
    </row>
    <row r="196" spans="2:46" s="305" customFormat="1" ht="18" customHeight="1">
      <c r="B196" s="300"/>
      <c r="C196" s="300"/>
      <c r="D196" s="300"/>
      <c r="E196" s="300"/>
      <c r="F196" s="300"/>
      <c r="G196" s="300"/>
      <c r="H196" s="300"/>
      <c r="I196" s="300"/>
      <c r="J196" s="300"/>
      <c r="K196" s="300"/>
      <c r="L196" s="300"/>
      <c r="M196" s="300"/>
      <c r="N196" s="300"/>
      <c r="O196" s="300"/>
      <c r="P196" s="300"/>
      <c r="Q196" s="300"/>
      <c r="R196" s="300"/>
      <c r="S196" s="300"/>
      <c r="T196" s="300"/>
      <c r="U196" s="300"/>
      <c r="V196" s="300"/>
      <c r="W196" s="300"/>
      <c r="X196" s="300"/>
      <c r="Y196" s="300"/>
      <c r="Z196" s="300"/>
      <c r="AA196" s="300"/>
      <c r="AB196" s="300"/>
      <c r="AC196" s="300"/>
      <c r="AD196" s="300"/>
      <c r="AE196" s="300"/>
      <c r="AF196" s="300"/>
      <c r="AG196" s="300"/>
      <c r="AH196" s="300"/>
      <c r="AI196" s="300"/>
      <c r="AJ196" s="300"/>
      <c r="AK196" s="300"/>
      <c r="AL196" s="300"/>
      <c r="AM196" s="300"/>
      <c r="AN196" s="300"/>
      <c r="AO196" s="300"/>
      <c r="AP196" s="300"/>
      <c r="AQ196" s="300"/>
      <c r="AR196" s="300"/>
      <c r="AS196" s="300"/>
      <c r="AT196" s="300"/>
    </row>
    <row r="197" spans="2:46" s="305" customFormat="1" ht="18" customHeight="1">
      <c r="B197" s="300"/>
      <c r="C197" s="300"/>
      <c r="D197" s="300"/>
      <c r="E197" s="300"/>
      <c r="F197" s="300"/>
      <c r="G197" s="300"/>
      <c r="H197" s="300"/>
      <c r="I197" s="300"/>
      <c r="J197" s="300"/>
      <c r="K197" s="300"/>
      <c r="L197" s="300"/>
      <c r="M197" s="300"/>
      <c r="N197" s="300"/>
      <c r="O197" s="300"/>
      <c r="P197" s="300"/>
      <c r="Q197" s="300"/>
      <c r="R197" s="300"/>
      <c r="S197" s="300"/>
      <c r="T197" s="300"/>
      <c r="U197" s="300"/>
      <c r="V197" s="300"/>
      <c r="W197" s="300"/>
      <c r="X197" s="300"/>
      <c r="Y197" s="300"/>
      <c r="Z197" s="300"/>
      <c r="AA197" s="300"/>
      <c r="AB197" s="300"/>
      <c r="AC197" s="300"/>
      <c r="AD197" s="300"/>
      <c r="AE197" s="300"/>
      <c r="AF197" s="300"/>
      <c r="AG197" s="300"/>
      <c r="AH197" s="300"/>
      <c r="AI197" s="300"/>
      <c r="AJ197" s="300"/>
      <c r="AK197" s="300"/>
      <c r="AL197" s="300"/>
      <c r="AM197" s="300"/>
      <c r="AN197" s="300"/>
      <c r="AO197" s="300"/>
      <c r="AP197" s="300"/>
      <c r="AQ197" s="300"/>
      <c r="AR197" s="300"/>
      <c r="AS197" s="300"/>
      <c r="AT197" s="300"/>
    </row>
    <row r="198" spans="2:46" s="305" customFormat="1" ht="18" customHeight="1">
      <c r="B198" s="300"/>
      <c r="C198" s="300"/>
      <c r="D198" s="300"/>
      <c r="E198" s="300"/>
      <c r="F198" s="300"/>
      <c r="G198" s="300"/>
      <c r="H198" s="300"/>
      <c r="I198" s="300"/>
      <c r="J198" s="300"/>
      <c r="K198" s="300"/>
      <c r="L198" s="300"/>
      <c r="M198" s="300"/>
      <c r="N198" s="300"/>
      <c r="O198" s="300"/>
      <c r="P198" s="300"/>
      <c r="Q198" s="300"/>
      <c r="R198" s="300"/>
      <c r="S198" s="300"/>
      <c r="T198" s="300"/>
      <c r="U198" s="300"/>
      <c r="V198" s="300"/>
      <c r="W198" s="300"/>
      <c r="X198" s="300"/>
      <c r="Y198" s="300"/>
      <c r="Z198" s="300"/>
      <c r="AA198" s="300"/>
      <c r="AB198" s="300"/>
      <c r="AC198" s="300"/>
      <c r="AD198" s="300"/>
      <c r="AE198" s="300"/>
      <c r="AF198" s="300"/>
      <c r="AG198" s="300"/>
      <c r="AH198" s="300"/>
      <c r="AI198" s="300"/>
      <c r="AJ198" s="300"/>
      <c r="AK198" s="300"/>
      <c r="AL198" s="300"/>
      <c r="AM198" s="300"/>
      <c r="AN198" s="300"/>
      <c r="AO198" s="300"/>
      <c r="AP198" s="300"/>
      <c r="AQ198" s="300"/>
      <c r="AR198" s="300"/>
      <c r="AS198" s="300"/>
      <c r="AT198" s="300"/>
    </row>
    <row r="199" spans="2:46" s="305" customFormat="1" ht="18" customHeight="1">
      <c r="B199" s="300"/>
      <c r="C199" s="300"/>
      <c r="D199" s="300"/>
      <c r="E199" s="300"/>
      <c r="F199" s="300"/>
      <c r="G199" s="300"/>
      <c r="H199" s="300"/>
      <c r="I199" s="300"/>
      <c r="J199" s="300"/>
      <c r="K199" s="300"/>
      <c r="L199" s="300"/>
      <c r="M199" s="300"/>
      <c r="N199" s="300"/>
      <c r="O199" s="300"/>
      <c r="P199" s="300"/>
      <c r="Q199" s="300"/>
      <c r="R199" s="300"/>
      <c r="S199" s="300"/>
      <c r="T199" s="300"/>
      <c r="U199" s="300"/>
      <c r="V199" s="300"/>
      <c r="W199" s="300"/>
      <c r="X199" s="300"/>
      <c r="Y199" s="300"/>
      <c r="Z199" s="300"/>
      <c r="AA199" s="300"/>
      <c r="AB199" s="300"/>
      <c r="AC199" s="300"/>
      <c r="AD199" s="300"/>
      <c r="AE199" s="300"/>
      <c r="AF199" s="300"/>
      <c r="AG199" s="300"/>
      <c r="AH199" s="300"/>
      <c r="AI199" s="300"/>
      <c r="AJ199" s="300"/>
      <c r="AK199" s="300"/>
      <c r="AL199" s="300"/>
      <c r="AM199" s="300"/>
      <c r="AN199" s="300"/>
      <c r="AO199" s="300"/>
      <c r="AP199" s="300"/>
      <c r="AQ199" s="300"/>
      <c r="AR199" s="300"/>
      <c r="AS199" s="300"/>
      <c r="AT199" s="300"/>
    </row>
    <row r="200" spans="2:46" s="305" customFormat="1" ht="18" customHeight="1">
      <c r="B200" s="300"/>
      <c r="C200" s="300"/>
      <c r="D200" s="300"/>
      <c r="E200" s="300"/>
      <c r="F200" s="300"/>
      <c r="G200" s="300"/>
      <c r="H200" s="300"/>
      <c r="I200" s="300"/>
      <c r="J200" s="300"/>
      <c r="K200" s="300"/>
      <c r="L200" s="300"/>
      <c r="M200" s="300"/>
      <c r="N200" s="300"/>
      <c r="O200" s="300"/>
      <c r="P200" s="300"/>
      <c r="Q200" s="300"/>
      <c r="R200" s="300"/>
      <c r="S200" s="300"/>
      <c r="T200" s="300"/>
      <c r="U200" s="300"/>
      <c r="V200" s="300"/>
      <c r="W200" s="300"/>
      <c r="X200" s="300"/>
      <c r="Y200" s="300"/>
      <c r="Z200" s="300"/>
      <c r="AA200" s="300"/>
      <c r="AB200" s="300"/>
      <c r="AC200" s="300"/>
      <c r="AD200" s="300"/>
      <c r="AE200" s="300"/>
      <c r="AF200" s="300"/>
      <c r="AG200" s="300"/>
      <c r="AH200" s="300"/>
      <c r="AI200" s="300"/>
      <c r="AJ200" s="300"/>
      <c r="AK200" s="300"/>
      <c r="AL200" s="300"/>
      <c r="AM200" s="300"/>
      <c r="AN200" s="300"/>
      <c r="AO200" s="300"/>
      <c r="AP200" s="300"/>
      <c r="AQ200" s="300"/>
      <c r="AR200" s="300"/>
      <c r="AS200" s="300"/>
      <c r="AT200" s="300"/>
    </row>
    <row r="201" spans="2:46" s="305" customFormat="1" ht="18" customHeight="1">
      <c r="B201" s="300"/>
      <c r="C201" s="300"/>
      <c r="D201" s="300"/>
      <c r="E201" s="300"/>
      <c r="F201" s="300"/>
      <c r="G201" s="300"/>
      <c r="H201" s="300"/>
      <c r="I201" s="300"/>
      <c r="J201" s="300"/>
      <c r="K201" s="300"/>
      <c r="L201" s="300"/>
      <c r="M201" s="300"/>
      <c r="N201" s="300"/>
      <c r="O201" s="300"/>
      <c r="P201" s="300"/>
      <c r="Q201" s="300"/>
      <c r="R201" s="300"/>
      <c r="S201" s="300"/>
      <c r="T201" s="300"/>
      <c r="U201" s="300"/>
      <c r="V201" s="300"/>
      <c r="W201" s="300"/>
      <c r="X201" s="300"/>
      <c r="Y201" s="300"/>
      <c r="Z201" s="300"/>
      <c r="AA201" s="300"/>
      <c r="AB201" s="300"/>
      <c r="AC201" s="300"/>
      <c r="AD201" s="300"/>
      <c r="AE201" s="300"/>
      <c r="AF201" s="300"/>
      <c r="AG201" s="300"/>
      <c r="AH201" s="300"/>
      <c r="AI201" s="300"/>
      <c r="AJ201" s="300"/>
      <c r="AK201" s="300"/>
      <c r="AL201" s="300"/>
      <c r="AM201" s="300"/>
      <c r="AN201" s="300"/>
      <c r="AO201" s="300"/>
      <c r="AP201" s="300"/>
      <c r="AQ201" s="300"/>
      <c r="AR201" s="300"/>
      <c r="AS201" s="300"/>
      <c r="AT201" s="300"/>
    </row>
    <row r="202" spans="2:46" s="305" customFormat="1" ht="18" customHeight="1">
      <c r="B202" s="300"/>
      <c r="C202" s="300"/>
      <c r="D202" s="300"/>
      <c r="E202" s="300"/>
      <c r="F202" s="300"/>
      <c r="G202" s="300"/>
      <c r="H202" s="300"/>
      <c r="I202" s="300"/>
      <c r="J202" s="300"/>
      <c r="K202" s="300"/>
      <c r="L202" s="300"/>
      <c r="M202" s="300"/>
      <c r="N202" s="300"/>
      <c r="O202" s="300"/>
      <c r="P202" s="300"/>
      <c r="Q202" s="300"/>
      <c r="R202" s="300"/>
      <c r="S202" s="300"/>
      <c r="T202" s="300"/>
      <c r="U202" s="300"/>
      <c r="V202" s="300"/>
      <c r="W202" s="300"/>
      <c r="X202" s="300"/>
      <c r="Y202" s="300"/>
      <c r="Z202" s="300"/>
      <c r="AA202" s="300"/>
      <c r="AB202" s="300"/>
      <c r="AC202" s="300"/>
      <c r="AD202" s="300"/>
      <c r="AE202" s="300"/>
      <c r="AF202" s="300"/>
      <c r="AG202" s="300"/>
      <c r="AH202" s="300"/>
      <c r="AI202" s="300"/>
      <c r="AJ202" s="300"/>
      <c r="AK202" s="300"/>
      <c r="AL202" s="300"/>
      <c r="AM202" s="300"/>
      <c r="AN202" s="300"/>
      <c r="AO202" s="300"/>
      <c r="AP202" s="300"/>
      <c r="AQ202" s="300"/>
      <c r="AR202" s="300"/>
      <c r="AS202" s="300"/>
      <c r="AT202" s="300"/>
    </row>
    <row r="203" spans="2:46" s="305" customFormat="1" ht="18" customHeight="1">
      <c r="B203" s="300"/>
      <c r="C203" s="300"/>
      <c r="D203" s="300"/>
      <c r="E203" s="300"/>
      <c r="F203" s="300"/>
      <c r="G203" s="300"/>
      <c r="H203" s="300"/>
      <c r="I203" s="300"/>
      <c r="J203" s="300"/>
      <c r="K203" s="300"/>
      <c r="L203" s="300"/>
      <c r="M203" s="300"/>
      <c r="N203" s="300"/>
      <c r="O203" s="300"/>
      <c r="P203" s="300"/>
      <c r="Q203" s="300"/>
      <c r="R203" s="300"/>
      <c r="S203" s="300"/>
      <c r="T203" s="300"/>
      <c r="U203" s="300"/>
      <c r="V203" s="300"/>
      <c r="W203" s="300"/>
      <c r="X203" s="300"/>
      <c r="Y203" s="300"/>
      <c r="Z203" s="300"/>
      <c r="AA203" s="300"/>
      <c r="AB203" s="300"/>
      <c r="AC203" s="300"/>
      <c r="AD203" s="300"/>
      <c r="AE203" s="300"/>
      <c r="AF203" s="300"/>
      <c r="AG203" s="300"/>
      <c r="AH203" s="300"/>
      <c r="AI203" s="300"/>
      <c r="AJ203" s="300"/>
      <c r="AK203" s="300"/>
      <c r="AL203" s="300"/>
      <c r="AM203" s="300"/>
      <c r="AN203" s="300"/>
      <c r="AO203" s="300"/>
      <c r="AP203" s="300"/>
      <c r="AQ203" s="300"/>
      <c r="AR203" s="300"/>
      <c r="AS203" s="300"/>
      <c r="AT203" s="300"/>
    </row>
    <row r="204" spans="2:46" s="305" customFormat="1" ht="18" customHeight="1">
      <c r="B204" s="300"/>
      <c r="C204" s="300"/>
      <c r="D204" s="300"/>
      <c r="E204" s="300"/>
      <c r="F204" s="300"/>
      <c r="G204" s="300"/>
      <c r="H204" s="300"/>
      <c r="I204" s="300"/>
      <c r="J204" s="300"/>
      <c r="K204" s="300"/>
      <c r="L204" s="300"/>
      <c r="M204" s="300"/>
      <c r="N204" s="300"/>
      <c r="O204" s="300"/>
      <c r="P204" s="300"/>
      <c r="Q204" s="300"/>
      <c r="R204" s="300"/>
      <c r="S204" s="300"/>
      <c r="T204" s="300"/>
      <c r="U204" s="300"/>
      <c r="V204" s="300"/>
      <c r="W204" s="300"/>
      <c r="X204" s="300"/>
      <c r="Y204" s="300"/>
      <c r="Z204" s="300"/>
      <c r="AA204" s="300"/>
      <c r="AB204" s="300"/>
      <c r="AC204" s="300"/>
      <c r="AD204" s="300"/>
      <c r="AE204" s="300"/>
      <c r="AF204" s="300"/>
      <c r="AG204" s="300"/>
      <c r="AH204" s="300"/>
      <c r="AI204" s="300"/>
      <c r="AJ204" s="300"/>
      <c r="AK204" s="300"/>
      <c r="AL204" s="300"/>
      <c r="AM204" s="300"/>
      <c r="AN204" s="300"/>
      <c r="AO204" s="300"/>
      <c r="AP204" s="300"/>
      <c r="AQ204" s="300"/>
      <c r="AR204" s="300"/>
      <c r="AS204" s="300"/>
      <c r="AT204" s="300"/>
    </row>
    <row r="205" spans="2:46" s="305" customFormat="1" ht="18" customHeight="1">
      <c r="B205" s="300"/>
      <c r="C205" s="300"/>
      <c r="D205" s="300"/>
      <c r="E205" s="300"/>
      <c r="F205" s="300"/>
      <c r="G205" s="300"/>
      <c r="H205" s="300"/>
      <c r="I205" s="300"/>
      <c r="J205" s="300"/>
      <c r="K205" s="300"/>
      <c r="L205" s="300"/>
      <c r="M205" s="300"/>
      <c r="N205" s="300"/>
      <c r="O205" s="300"/>
      <c r="P205" s="300"/>
      <c r="Q205" s="300"/>
      <c r="R205" s="300"/>
      <c r="S205" s="300"/>
      <c r="T205" s="300"/>
      <c r="U205" s="300"/>
      <c r="V205" s="300"/>
      <c r="W205" s="300"/>
      <c r="X205" s="300"/>
      <c r="Y205" s="300"/>
      <c r="Z205" s="300"/>
      <c r="AA205" s="300"/>
      <c r="AB205" s="300"/>
      <c r="AC205" s="300"/>
      <c r="AD205" s="300"/>
      <c r="AE205" s="300"/>
      <c r="AF205" s="300"/>
      <c r="AG205" s="300"/>
      <c r="AH205" s="300"/>
      <c r="AI205" s="300"/>
      <c r="AJ205" s="300"/>
      <c r="AK205" s="300"/>
      <c r="AL205" s="300"/>
      <c r="AM205" s="300"/>
      <c r="AN205" s="300"/>
      <c r="AO205" s="300"/>
      <c r="AP205" s="300"/>
      <c r="AQ205" s="300"/>
      <c r="AR205" s="300"/>
      <c r="AS205" s="300"/>
      <c r="AT205" s="300"/>
    </row>
    <row r="206" spans="2:46" s="305" customFormat="1" ht="18" customHeight="1">
      <c r="B206" s="300"/>
      <c r="C206" s="300"/>
      <c r="D206" s="300"/>
      <c r="E206" s="300"/>
      <c r="F206" s="300"/>
      <c r="G206" s="300"/>
      <c r="H206" s="300"/>
      <c r="I206" s="300"/>
      <c r="J206" s="300"/>
      <c r="K206" s="300"/>
      <c r="L206" s="300"/>
      <c r="M206" s="300"/>
      <c r="N206" s="300"/>
      <c r="O206" s="300"/>
      <c r="P206" s="300"/>
      <c r="Q206" s="300"/>
      <c r="R206" s="300"/>
      <c r="S206" s="300"/>
      <c r="T206" s="300"/>
      <c r="U206" s="300"/>
      <c r="V206" s="300"/>
      <c r="W206" s="300"/>
      <c r="X206" s="300"/>
      <c r="Y206" s="300"/>
      <c r="Z206" s="300"/>
      <c r="AA206" s="300"/>
      <c r="AB206" s="300"/>
      <c r="AC206" s="300"/>
      <c r="AD206" s="300"/>
      <c r="AE206" s="300"/>
      <c r="AF206" s="300"/>
      <c r="AG206" s="300"/>
      <c r="AH206" s="300"/>
      <c r="AI206" s="300"/>
      <c r="AJ206" s="300"/>
      <c r="AK206" s="300"/>
      <c r="AL206" s="300"/>
      <c r="AM206" s="300"/>
      <c r="AN206" s="300"/>
      <c r="AO206" s="300"/>
      <c r="AP206" s="300"/>
      <c r="AQ206" s="300"/>
      <c r="AR206" s="300"/>
      <c r="AS206" s="300"/>
      <c r="AT206" s="300"/>
    </row>
    <row r="207" spans="2:46" s="305" customFormat="1" ht="24.9" customHeight="1">
      <c r="B207" s="300"/>
      <c r="C207" s="300"/>
      <c r="D207" s="300"/>
      <c r="E207" s="300"/>
      <c r="F207" s="300"/>
      <c r="G207" s="300"/>
      <c r="H207" s="300"/>
      <c r="I207" s="300"/>
      <c r="J207" s="300"/>
      <c r="K207" s="300"/>
      <c r="L207" s="300"/>
      <c r="M207" s="300"/>
      <c r="N207" s="300"/>
      <c r="O207" s="300"/>
      <c r="P207" s="300"/>
      <c r="Q207" s="300"/>
      <c r="R207" s="300"/>
      <c r="S207" s="300"/>
      <c r="T207" s="300"/>
      <c r="U207" s="300"/>
      <c r="V207" s="300"/>
      <c r="W207" s="300"/>
      <c r="X207" s="300"/>
      <c r="Y207" s="300"/>
      <c r="Z207" s="300"/>
      <c r="AA207" s="300"/>
      <c r="AB207" s="300"/>
      <c r="AC207" s="300"/>
      <c r="AD207" s="300"/>
      <c r="AE207" s="300"/>
      <c r="AF207" s="300"/>
      <c r="AG207" s="300"/>
      <c r="AH207" s="300"/>
      <c r="AI207" s="300"/>
      <c r="AJ207" s="300"/>
      <c r="AK207" s="300"/>
      <c r="AL207" s="300"/>
      <c r="AM207" s="300"/>
      <c r="AN207" s="300"/>
      <c r="AO207" s="300"/>
      <c r="AP207" s="300"/>
      <c r="AQ207" s="300"/>
      <c r="AR207" s="300"/>
      <c r="AS207" s="300"/>
      <c r="AT207" s="300"/>
    </row>
    <row r="208" spans="2:46" s="305" customFormat="1" ht="24.9" customHeight="1">
      <c r="B208" s="300"/>
      <c r="C208" s="300"/>
      <c r="D208" s="300"/>
      <c r="E208" s="300"/>
      <c r="F208" s="300"/>
      <c r="G208" s="300"/>
      <c r="H208" s="300"/>
      <c r="I208" s="300"/>
      <c r="J208" s="300"/>
      <c r="K208" s="300"/>
      <c r="L208" s="300"/>
      <c r="M208" s="300"/>
      <c r="N208" s="300"/>
      <c r="O208" s="300"/>
      <c r="P208" s="300"/>
      <c r="Q208" s="300"/>
      <c r="R208" s="300"/>
      <c r="S208" s="300"/>
      <c r="T208" s="300"/>
      <c r="U208" s="300"/>
      <c r="V208" s="300"/>
      <c r="W208" s="300"/>
      <c r="X208" s="300"/>
      <c r="Y208" s="300"/>
      <c r="Z208" s="300"/>
      <c r="AA208" s="300"/>
      <c r="AB208" s="300"/>
      <c r="AC208" s="300"/>
      <c r="AD208" s="300"/>
      <c r="AE208" s="300"/>
      <c r="AF208" s="300"/>
      <c r="AG208" s="300"/>
      <c r="AH208" s="300"/>
      <c r="AI208" s="300"/>
      <c r="AJ208" s="300"/>
      <c r="AK208" s="300"/>
      <c r="AL208" s="300"/>
      <c r="AM208" s="300"/>
      <c r="AN208" s="300"/>
      <c r="AO208" s="300"/>
      <c r="AP208" s="300"/>
      <c r="AQ208" s="300"/>
      <c r="AR208" s="300"/>
      <c r="AS208" s="300"/>
      <c r="AT208" s="300"/>
    </row>
    <row r="209" spans="2:46" s="305" customFormat="1" ht="24.9" customHeight="1">
      <c r="B209" s="300"/>
      <c r="C209" s="300"/>
      <c r="D209" s="300"/>
      <c r="E209" s="300"/>
      <c r="F209" s="300"/>
      <c r="G209" s="300"/>
      <c r="H209" s="300"/>
      <c r="I209" s="300"/>
      <c r="J209" s="300"/>
      <c r="K209" s="300"/>
      <c r="L209" s="300"/>
      <c r="M209" s="300"/>
      <c r="N209" s="300"/>
      <c r="O209" s="300"/>
      <c r="P209" s="300"/>
      <c r="Q209" s="300"/>
      <c r="R209" s="300"/>
      <c r="S209" s="300"/>
      <c r="T209" s="300"/>
      <c r="U209" s="300"/>
      <c r="V209" s="300"/>
      <c r="W209" s="300"/>
      <c r="X209" s="300"/>
      <c r="Y209" s="300"/>
      <c r="Z209" s="300"/>
      <c r="AA209" s="300"/>
      <c r="AB209" s="300"/>
      <c r="AC209" s="300"/>
      <c r="AD209" s="300"/>
      <c r="AE209" s="300"/>
      <c r="AF209" s="300"/>
      <c r="AG209" s="300"/>
      <c r="AH209" s="300"/>
      <c r="AI209" s="300"/>
      <c r="AJ209" s="300"/>
      <c r="AK209" s="300"/>
      <c r="AL209" s="300"/>
      <c r="AM209" s="300"/>
      <c r="AN209" s="300"/>
      <c r="AO209" s="300"/>
      <c r="AP209" s="300"/>
      <c r="AQ209" s="300"/>
      <c r="AR209" s="300"/>
      <c r="AS209" s="300"/>
      <c r="AT209" s="300"/>
    </row>
    <row r="210" spans="2:46" ht="18" customHeight="1"/>
    <row r="211" spans="2:46" ht="18" customHeight="1"/>
    <row r="212" spans="2:46" ht="18" customHeight="1"/>
  </sheetData>
  <sheetProtection password="9DFD" sheet="1" objects="1" scenarios="1" selectLockedCells="1"/>
  <mergeCells count="879">
    <mergeCell ref="BC128:BE128"/>
    <mergeCell ref="U129:AF129"/>
    <mergeCell ref="B133:B135"/>
    <mergeCell ref="I133:T135"/>
    <mergeCell ref="U133:AF135"/>
    <mergeCell ref="AG133:AG135"/>
    <mergeCell ref="U131:AF131"/>
    <mergeCell ref="U132:AF132"/>
    <mergeCell ref="B126:B132"/>
    <mergeCell ref="F126:H135"/>
    <mergeCell ref="I126:T132"/>
    <mergeCell ref="U126:AF126"/>
    <mergeCell ref="AH126:AI132"/>
    <mergeCell ref="U130:AF130"/>
    <mergeCell ref="AH135:AI135"/>
    <mergeCell ref="AH133:AI134"/>
    <mergeCell ref="B108:B110"/>
    <mergeCell ref="C108:E110"/>
    <mergeCell ref="F108:H110"/>
    <mergeCell ref="I108:T110"/>
    <mergeCell ref="U108:AF110"/>
    <mergeCell ref="AG108:AG110"/>
    <mergeCell ref="B113:AI113"/>
    <mergeCell ref="B115:B116"/>
    <mergeCell ref="C115:H116"/>
    <mergeCell ref="I115:T116"/>
    <mergeCell ref="U115:AF116"/>
    <mergeCell ref="AG115:AG116"/>
    <mergeCell ref="AH115:AI116"/>
    <mergeCell ref="AY108:AY110"/>
    <mergeCell ref="AW105:AW107"/>
    <mergeCell ref="AX105:AX107"/>
    <mergeCell ref="AY105:AY107"/>
    <mergeCell ref="AO108:AO110"/>
    <mergeCell ref="AP108:AP110"/>
    <mergeCell ref="AQ108:AQ110"/>
    <mergeCell ref="I105:T107"/>
    <mergeCell ref="U105:AF107"/>
    <mergeCell ref="AR108:AR110"/>
    <mergeCell ref="AV108:AV110"/>
    <mergeCell ref="AW108:AW110"/>
    <mergeCell ref="AX108:AX110"/>
    <mergeCell ref="AH108:AH110"/>
    <mergeCell ref="AI108:AI110"/>
    <mergeCell ref="AK108:AK110"/>
    <mergeCell ref="AL108:AL110"/>
    <mergeCell ref="AM108:AM110"/>
    <mergeCell ref="AN108:AN110"/>
    <mergeCell ref="AX99:AX101"/>
    <mergeCell ref="AY99:AY101"/>
    <mergeCell ref="AH102:AH104"/>
    <mergeCell ref="AG99:AG101"/>
    <mergeCell ref="AM105:AM107"/>
    <mergeCell ref="AN105:AN107"/>
    <mergeCell ref="AO105:AO107"/>
    <mergeCell ref="AP105:AP107"/>
    <mergeCell ref="AH105:AH107"/>
    <mergeCell ref="AI105:AI107"/>
    <mergeCell ref="AK105:AK107"/>
    <mergeCell ref="AQ105:AQ107"/>
    <mergeCell ref="AR105:AR107"/>
    <mergeCell ref="AS105:AS107"/>
    <mergeCell ref="AT105:AT107"/>
    <mergeCell ref="AV105:AV107"/>
    <mergeCell ref="AG105:AG107"/>
    <mergeCell ref="AL105:AL107"/>
    <mergeCell ref="AI99:AI101"/>
    <mergeCell ref="AK99:AK101"/>
    <mergeCell ref="AI102:AI104"/>
    <mergeCell ref="AH99:AH101"/>
    <mergeCell ref="AR99:AR101"/>
    <mergeCell ref="AK102:AK104"/>
    <mergeCell ref="AL102:AL104"/>
    <mergeCell ref="AN99:AN101"/>
    <mergeCell ref="AO99:AO101"/>
    <mergeCell ref="AP99:AP101"/>
    <mergeCell ref="AQ93:AQ95"/>
    <mergeCell ref="AP93:AP95"/>
    <mergeCell ref="AN102:AN104"/>
    <mergeCell ref="AG96:AG98"/>
    <mergeCell ref="AH96:AH98"/>
    <mergeCell ref="AG102:AG104"/>
    <mergeCell ref="AL99:AL101"/>
    <mergeCell ref="AZ99:AZ101"/>
    <mergeCell ref="AZ102:AZ104"/>
    <mergeCell ref="AM99:AM101"/>
    <mergeCell ref="AW102:AW104"/>
    <mergeCell ref="AX102:AX104"/>
    <mergeCell ref="AY102:AY104"/>
    <mergeCell ref="AZ96:AZ98"/>
    <mergeCell ref="AP96:AP98"/>
    <mergeCell ref="AQ96:AQ98"/>
    <mergeCell ref="AT99:AT101"/>
    <mergeCell ref="AV99:AV101"/>
    <mergeCell ref="AS102:AS104"/>
    <mergeCell ref="AT102:AT104"/>
    <mergeCell ref="AS99:AS101"/>
    <mergeCell ref="AT96:AT98"/>
    <mergeCell ref="AV96:AV98"/>
    <mergeCell ref="AV102:AV104"/>
    <mergeCell ref="AO102:AO104"/>
    <mergeCell ref="AP102:AP104"/>
    <mergeCell ref="AQ102:AQ104"/>
    <mergeCell ref="AR102:AR104"/>
    <mergeCell ref="AQ99:AQ101"/>
    <mergeCell ref="AM102:AM104"/>
    <mergeCell ref="AW99:AW101"/>
    <mergeCell ref="AW96:AW98"/>
    <mergeCell ref="AG90:AG92"/>
    <mergeCell ref="AH90:AH92"/>
    <mergeCell ref="AG93:AG95"/>
    <mergeCell ref="AH93:AH95"/>
    <mergeCell ref="AL93:AL95"/>
    <mergeCell ref="AM93:AM95"/>
    <mergeCell ref="AN93:AN95"/>
    <mergeCell ref="AO93:AO95"/>
    <mergeCell ref="AR93:AR95"/>
    <mergeCell ref="AL90:AL92"/>
    <mergeCell ref="AI93:AI95"/>
    <mergeCell ref="AK93:AK95"/>
    <mergeCell ref="AW90:AW92"/>
    <mergeCell ref="AM96:AM98"/>
    <mergeCell ref="AO83:AO85"/>
    <mergeCell ref="AP83:AP85"/>
    <mergeCell ref="AQ83:AQ85"/>
    <mergeCell ref="AV83:AV85"/>
    <mergeCell ref="AI96:AI98"/>
    <mergeCell ref="AK90:AK92"/>
    <mergeCell ref="AK87:AK89"/>
    <mergeCell ref="AL96:AL98"/>
    <mergeCell ref="AN87:AN89"/>
    <mergeCell ref="AO87:AO89"/>
    <mergeCell ref="AV87:AV89"/>
    <mergeCell ref="AW87:AW89"/>
    <mergeCell ref="AM87:AM89"/>
    <mergeCell ref="AT90:AT92"/>
    <mergeCell ref="AV90:AV92"/>
    <mergeCell ref="AS93:AS95"/>
    <mergeCell ref="AZ105:AZ107"/>
    <mergeCell ref="AM90:AM92"/>
    <mergeCell ref="AN90:AN92"/>
    <mergeCell ref="AO90:AO92"/>
    <mergeCell ref="AR96:AR98"/>
    <mergeCell ref="AP90:AP92"/>
    <mergeCell ref="AZ87:AZ89"/>
    <mergeCell ref="AT87:AT89"/>
    <mergeCell ref="AT93:AT95"/>
    <mergeCell ref="AV93:AV95"/>
    <mergeCell ref="AW93:AW95"/>
    <mergeCell ref="AX90:AX92"/>
    <mergeCell ref="AY90:AY92"/>
    <mergeCell ref="AZ90:AZ92"/>
    <mergeCell ref="AQ90:AQ92"/>
    <mergeCell ref="AR90:AR92"/>
    <mergeCell ref="AS90:AS92"/>
    <mergeCell ref="AX93:AX95"/>
    <mergeCell ref="AZ93:AZ95"/>
    <mergeCell ref="AX96:AX98"/>
    <mergeCell ref="AY96:AY98"/>
    <mergeCell ref="AX87:AX89"/>
    <mergeCell ref="AY87:AY89"/>
    <mergeCell ref="AY93:AY95"/>
    <mergeCell ref="AK83:AK85"/>
    <mergeCell ref="I35:T37"/>
    <mergeCell ref="U35:AF37"/>
    <mergeCell ref="U41:AF43"/>
    <mergeCell ref="AH74:AH76"/>
    <mergeCell ref="AG41:AG43"/>
    <mergeCell ref="AH41:AH43"/>
    <mergeCell ref="AI80:AI82"/>
    <mergeCell ref="AL80:AL82"/>
    <mergeCell ref="AM80:AM82"/>
    <mergeCell ref="AN80:AN82"/>
    <mergeCell ref="AP80:AP82"/>
    <mergeCell ref="AQ80:AQ82"/>
    <mergeCell ref="AI67:AI69"/>
    <mergeCell ref="AK67:AK69"/>
    <mergeCell ref="AL67:AL69"/>
    <mergeCell ref="AM67:AM69"/>
    <mergeCell ref="AM77:AM79"/>
    <mergeCell ref="AO67:AO69"/>
    <mergeCell ref="AK64:AK66"/>
    <mergeCell ref="B55:B57"/>
    <mergeCell ref="B71:B73"/>
    <mergeCell ref="C71:E85"/>
    <mergeCell ref="U71:AF73"/>
    <mergeCell ref="AY83:AY85"/>
    <mergeCell ref="AL64:AL66"/>
    <mergeCell ref="AM64:AM66"/>
    <mergeCell ref="AN64:AN66"/>
    <mergeCell ref="AW67:AW69"/>
    <mergeCell ref="AX67:AX69"/>
    <mergeCell ref="AO80:AO82"/>
    <mergeCell ref="AW77:AW79"/>
    <mergeCell ref="AX77:AX79"/>
    <mergeCell ref="AR77:AR79"/>
    <mergeCell ref="AS77:AS79"/>
    <mergeCell ref="AT77:AT79"/>
    <mergeCell ref="AV77:AV79"/>
    <mergeCell ref="AR80:AR82"/>
    <mergeCell ref="AX71:AX73"/>
    <mergeCell ref="AT74:AT76"/>
    <mergeCell ref="AL83:AL85"/>
    <mergeCell ref="AM83:AM85"/>
    <mergeCell ref="AN83:AN85"/>
    <mergeCell ref="AZ83:AZ85"/>
    <mergeCell ref="AS80:AS82"/>
    <mergeCell ref="AT80:AT82"/>
    <mergeCell ref="AV80:AV82"/>
    <mergeCell ref="AW80:AW82"/>
    <mergeCell ref="AT83:AT85"/>
    <mergeCell ref="AW83:AW85"/>
    <mergeCell ref="AX83:AX85"/>
    <mergeCell ref="AS83:AS85"/>
    <mergeCell ref="AY80:AY82"/>
    <mergeCell ref="AZ80:AZ82"/>
    <mergeCell ref="AX80:AX82"/>
    <mergeCell ref="AP67:AP69"/>
    <mergeCell ref="AQ67:AQ69"/>
    <mergeCell ref="AR67:AR69"/>
    <mergeCell ref="AL71:AL73"/>
    <mergeCell ref="AM71:AM73"/>
    <mergeCell ref="AI77:AI79"/>
    <mergeCell ref="AK77:AK79"/>
    <mergeCell ref="AL74:AL76"/>
    <mergeCell ref="AM74:AM76"/>
    <mergeCell ref="AN74:AN76"/>
    <mergeCell ref="AO74:AO76"/>
    <mergeCell ref="AL77:AL79"/>
    <mergeCell ref="AY74:AY76"/>
    <mergeCell ref="AZ74:AZ76"/>
    <mergeCell ref="AX74:AX76"/>
    <mergeCell ref="AO77:AO79"/>
    <mergeCell ref="AW74:AW76"/>
    <mergeCell ref="AP74:AP76"/>
    <mergeCell ref="AQ74:AQ76"/>
    <mergeCell ref="AR74:AR76"/>
    <mergeCell ref="AV74:AV76"/>
    <mergeCell ref="AP77:AP79"/>
    <mergeCell ref="AQ77:AQ79"/>
    <mergeCell ref="AY71:AY73"/>
    <mergeCell ref="AZ71:AZ73"/>
    <mergeCell ref="AQ71:AQ73"/>
    <mergeCell ref="AR71:AR73"/>
    <mergeCell ref="AS71:AS73"/>
    <mergeCell ref="AT71:AT73"/>
    <mergeCell ref="AX35:AX37"/>
    <mergeCell ref="AY35:AY37"/>
    <mergeCell ref="AX38:AX40"/>
    <mergeCell ref="AY38:AY40"/>
    <mergeCell ref="AZ35:AZ37"/>
    <mergeCell ref="AZ38:AZ40"/>
    <mergeCell ref="AX41:AX43"/>
    <mergeCell ref="AY41:AY43"/>
    <mergeCell ref="AT64:AT66"/>
    <mergeCell ref="AV64:AV66"/>
    <mergeCell ref="AW64:AW66"/>
    <mergeCell ref="AX64:AX66"/>
    <mergeCell ref="AT58:AT60"/>
    <mergeCell ref="AV58:AV60"/>
    <mergeCell ref="AX61:AX63"/>
    <mergeCell ref="AR47:AR49"/>
    <mergeCell ref="AV35:AV37"/>
    <mergeCell ref="AW35:AW37"/>
    <mergeCell ref="AR35:AR37"/>
    <mergeCell ref="AS35:AS37"/>
    <mergeCell ref="AM38:AM40"/>
    <mergeCell ref="AN38:AN40"/>
    <mergeCell ref="AG35:AG37"/>
    <mergeCell ref="AH35:AH37"/>
    <mergeCell ref="AT35:AT37"/>
    <mergeCell ref="AO35:AO37"/>
    <mergeCell ref="AP35:AP37"/>
    <mergeCell ref="AS38:AS40"/>
    <mergeCell ref="AT38:AT40"/>
    <mergeCell ref="AQ35:AQ37"/>
    <mergeCell ref="AL35:AL37"/>
    <mergeCell ref="AM35:AM37"/>
    <mergeCell ref="AN35:AN37"/>
    <mergeCell ref="AI35:AI37"/>
    <mergeCell ref="AK35:AK37"/>
    <mergeCell ref="B38:B40"/>
    <mergeCell ref="F38:H40"/>
    <mergeCell ref="AO38:AO40"/>
    <mergeCell ref="AP38:AP40"/>
    <mergeCell ref="AQ38:AQ40"/>
    <mergeCell ref="B35:B37"/>
    <mergeCell ref="C35:E49"/>
    <mergeCell ref="F35:H37"/>
    <mergeCell ref="F44:H46"/>
    <mergeCell ref="B44:B46"/>
    <mergeCell ref="B47:B49"/>
    <mergeCell ref="B41:B43"/>
    <mergeCell ref="F41:H43"/>
    <mergeCell ref="I41:T43"/>
    <mergeCell ref="AN41:AN43"/>
    <mergeCell ref="AQ41:AQ43"/>
    <mergeCell ref="AO41:AO43"/>
    <mergeCell ref="AX52:AX54"/>
    <mergeCell ref="AY52:AY54"/>
    <mergeCell ref="AY47:AY49"/>
    <mergeCell ref="AO47:AO49"/>
    <mergeCell ref="AP47:AP49"/>
    <mergeCell ref="AO44:AO46"/>
    <mergeCell ref="AP44:AP46"/>
    <mergeCell ref="F52:H54"/>
    <mergeCell ref="U52:AF54"/>
    <mergeCell ref="AG52:AG54"/>
    <mergeCell ref="I50:AF50"/>
    <mergeCell ref="I47:T49"/>
    <mergeCell ref="U47:AF49"/>
    <mergeCell ref="AW52:AW54"/>
    <mergeCell ref="F47:H49"/>
    <mergeCell ref="AQ47:AQ49"/>
    <mergeCell ref="AN44:AN46"/>
    <mergeCell ref="AL44:AL46"/>
    <mergeCell ref="AI52:AI54"/>
    <mergeCell ref="AM47:AM49"/>
    <mergeCell ref="AQ44:AQ46"/>
    <mergeCell ref="AP52:AP54"/>
    <mergeCell ref="AO52:AO54"/>
    <mergeCell ref="AS47:AS49"/>
    <mergeCell ref="I55:T57"/>
    <mergeCell ref="AT55:AT57"/>
    <mergeCell ref="AS55:AS57"/>
    <mergeCell ref="AX58:AX60"/>
    <mergeCell ref="AP58:AP60"/>
    <mergeCell ref="AQ58:AQ60"/>
    <mergeCell ref="AR58:AR60"/>
    <mergeCell ref="AS58:AS60"/>
    <mergeCell ref="AW58:AW60"/>
    <mergeCell ref="AV55:AV57"/>
    <mergeCell ref="AK58:AK60"/>
    <mergeCell ref="AL58:AL60"/>
    <mergeCell ref="AN55:AN57"/>
    <mergeCell ref="U55:AF57"/>
    <mergeCell ref="AG55:AG57"/>
    <mergeCell ref="AH55:AH57"/>
    <mergeCell ref="AI55:AI57"/>
    <mergeCell ref="AK55:AK57"/>
    <mergeCell ref="AL55:AL57"/>
    <mergeCell ref="AM55:AM57"/>
    <mergeCell ref="AM58:AM60"/>
    <mergeCell ref="AN58:AN60"/>
    <mergeCell ref="AR55:AR57"/>
    <mergeCell ref="AO55:AO57"/>
    <mergeCell ref="I25:T27"/>
    <mergeCell ref="U25:AF27"/>
    <mergeCell ref="I28:T30"/>
    <mergeCell ref="U28:AF30"/>
    <mergeCell ref="AG28:AG30"/>
    <mergeCell ref="AI28:AI30"/>
    <mergeCell ref="AI31:AI33"/>
    <mergeCell ref="AL41:AL43"/>
    <mergeCell ref="AM41:AM43"/>
    <mergeCell ref="AI41:AI43"/>
    <mergeCell ref="I38:T40"/>
    <mergeCell ref="U38:AF40"/>
    <mergeCell ref="AG38:AG40"/>
    <mergeCell ref="AH38:AH40"/>
    <mergeCell ref="AI38:AI40"/>
    <mergeCell ref="AK38:AK40"/>
    <mergeCell ref="AL38:AL40"/>
    <mergeCell ref="AH28:AH30"/>
    <mergeCell ref="AG25:AG27"/>
    <mergeCell ref="AH25:AH27"/>
    <mergeCell ref="AN28:AN30"/>
    <mergeCell ref="AL25:AL27"/>
    <mergeCell ref="AL28:AL30"/>
    <mergeCell ref="AG47:AG49"/>
    <mergeCell ref="AK44:AK46"/>
    <mergeCell ref="I52:T54"/>
    <mergeCell ref="AX31:AX33"/>
    <mergeCell ref="I31:T33"/>
    <mergeCell ref="U31:AF33"/>
    <mergeCell ref="AG31:AG33"/>
    <mergeCell ref="AH31:AH33"/>
    <mergeCell ref="AN31:AN33"/>
    <mergeCell ref="AM31:AM33"/>
    <mergeCell ref="AW31:AW33"/>
    <mergeCell ref="AO31:AO33"/>
    <mergeCell ref="AQ31:AQ33"/>
    <mergeCell ref="AK31:AK33"/>
    <mergeCell ref="AT31:AT33"/>
    <mergeCell ref="AV31:AV33"/>
    <mergeCell ref="AR31:AR33"/>
    <mergeCell ref="AS31:AS33"/>
    <mergeCell ref="AL31:AL33"/>
    <mergeCell ref="AP31:AP33"/>
    <mergeCell ref="I44:T46"/>
    <mergeCell ref="AK6:AT10"/>
    <mergeCell ref="I22:T24"/>
    <mergeCell ref="U22:AF24"/>
    <mergeCell ref="AG22:AG24"/>
    <mergeCell ref="AH22:AH24"/>
    <mergeCell ref="I19:T21"/>
    <mergeCell ref="U19:AF21"/>
    <mergeCell ref="AG19:AG21"/>
    <mergeCell ref="AH19:AH21"/>
    <mergeCell ref="AI19:AI21"/>
    <mergeCell ref="AI22:AI24"/>
    <mergeCell ref="AG13:AG14"/>
    <mergeCell ref="AH13:AH14"/>
    <mergeCell ref="AL13:AL14"/>
    <mergeCell ref="AM19:AM21"/>
    <mergeCell ref="AG16:AG18"/>
    <mergeCell ref="AH16:AH18"/>
    <mergeCell ref="AI16:AI18"/>
    <mergeCell ref="AV13:AZ14"/>
    <mergeCell ref="AP13:AP14"/>
    <mergeCell ref="AO13:AO14"/>
    <mergeCell ref="AN13:AN14"/>
    <mergeCell ref="AI13:AI14"/>
    <mergeCell ref="AM13:AM14"/>
    <mergeCell ref="AT13:AT14"/>
    <mergeCell ref="AQ13:AQ14"/>
    <mergeCell ref="AR13:AR14"/>
    <mergeCell ref="AP55:AP57"/>
    <mergeCell ref="AQ55:AQ57"/>
    <mergeCell ref="AT41:AT43"/>
    <mergeCell ref="AV41:AV43"/>
    <mergeCell ref="AW41:AW43"/>
    <mergeCell ref="AR44:AR46"/>
    <mergeCell ref="AS44:AS46"/>
    <mergeCell ref="AT44:AT46"/>
    <mergeCell ref="AR38:AR40"/>
    <mergeCell ref="AQ52:AQ54"/>
    <mergeCell ref="AS52:AS54"/>
    <mergeCell ref="AT52:AT54"/>
    <mergeCell ref="AV38:AV40"/>
    <mergeCell ref="AW38:AW40"/>
    <mergeCell ref="AR41:AR43"/>
    <mergeCell ref="AS41:AS43"/>
    <mergeCell ref="AO58:AO60"/>
    <mergeCell ref="I67:T69"/>
    <mergeCell ref="U67:AF69"/>
    <mergeCell ref="AG67:AG69"/>
    <mergeCell ref="AN67:AN69"/>
    <mergeCell ref="AO61:AO63"/>
    <mergeCell ref="AP41:AP43"/>
    <mergeCell ref="AR83:AR85"/>
    <mergeCell ref="AV52:AV54"/>
    <mergeCell ref="U44:AF46"/>
    <mergeCell ref="AG44:AG46"/>
    <mergeCell ref="AH44:AH46"/>
    <mergeCell ref="AI44:AI46"/>
    <mergeCell ref="AK41:AK43"/>
    <mergeCell ref="AN52:AN54"/>
    <mergeCell ref="AN47:AN49"/>
    <mergeCell ref="AH47:AH49"/>
    <mergeCell ref="AK52:AK54"/>
    <mergeCell ref="AL52:AL54"/>
    <mergeCell ref="AM52:AM54"/>
    <mergeCell ref="AM44:AM46"/>
    <mergeCell ref="AI47:AI49"/>
    <mergeCell ref="AK47:AK49"/>
    <mergeCell ref="AL47:AL49"/>
    <mergeCell ref="AK80:AK82"/>
    <mergeCell ref="AI74:AI76"/>
    <mergeCell ref="AK74:AK76"/>
    <mergeCell ref="I80:T82"/>
    <mergeCell ref="U80:AF82"/>
    <mergeCell ref="I83:T85"/>
    <mergeCell ref="AR52:AR54"/>
    <mergeCell ref="AV71:AV73"/>
    <mergeCell ref="AW71:AW73"/>
    <mergeCell ref="I77:T79"/>
    <mergeCell ref="U77:AF79"/>
    <mergeCell ref="AG77:AG79"/>
    <mergeCell ref="AH77:AH79"/>
    <mergeCell ref="AN77:AN79"/>
    <mergeCell ref="AP71:AP73"/>
    <mergeCell ref="AG74:AG76"/>
    <mergeCell ref="AG71:AG73"/>
    <mergeCell ref="AH71:AH73"/>
    <mergeCell ref="AI71:AI73"/>
    <mergeCell ref="AK71:AK73"/>
    <mergeCell ref="AO71:AO73"/>
    <mergeCell ref="AS74:AS76"/>
    <mergeCell ref="AN71:AN73"/>
    <mergeCell ref="AH67:AH69"/>
    <mergeCell ref="B74:B76"/>
    <mergeCell ref="B77:B79"/>
    <mergeCell ref="F77:H79"/>
    <mergeCell ref="B83:B85"/>
    <mergeCell ref="I74:T76"/>
    <mergeCell ref="U74:AF76"/>
    <mergeCell ref="F71:H76"/>
    <mergeCell ref="AH87:AH89"/>
    <mergeCell ref="AI90:AI92"/>
    <mergeCell ref="AI87:AI89"/>
    <mergeCell ref="F90:H92"/>
    <mergeCell ref="I71:T73"/>
    <mergeCell ref="B80:B82"/>
    <mergeCell ref="U83:AF85"/>
    <mergeCell ref="AG87:AG89"/>
    <mergeCell ref="AG83:AG85"/>
    <mergeCell ref="AH83:AH85"/>
    <mergeCell ref="AI83:AI85"/>
    <mergeCell ref="I90:T92"/>
    <mergeCell ref="AY58:AY60"/>
    <mergeCell ref="AZ58:AZ60"/>
    <mergeCell ref="B61:B63"/>
    <mergeCell ref="F61:H63"/>
    <mergeCell ref="I61:T63"/>
    <mergeCell ref="U61:AF63"/>
    <mergeCell ref="AG61:AG63"/>
    <mergeCell ref="AH61:AH63"/>
    <mergeCell ref="AI61:AI63"/>
    <mergeCell ref="B58:B60"/>
    <mergeCell ref="I58:T60"/>
    <mergeCell ref="U58:AF60"/>
    <mergeCell ref="AG58:AG60"/>
    <mergeCell ref="AH58:AH60"/>
    <mergeCell ref="AI58:AI60"/>
    <mergeCell ref="C52:E69"/>
    <mergeCell ref="F55:H60"/>
    <mergeCell ref="B52:B54"/>
    <mergeCell ref="AH52:AH54"/>
    <mergeCell ref="AZ55:AZ57"/>
    <mergeCell ref="AZ52:AZ54"/>
    <mergeCell ref="AW55:AW57"/>
    <mergeCell ref="AX55:AX57"/>
    <mergeCell ref="B67:B69"/>
    <mergeCell ref="AY61:AY63"/>
    <mergeCell ref="B64:B66"/>
    <mergeCell ref="F64:H69"/>
    <mergeCell ref="I64:T66"/>
    <mergeCell ref="U64:AF66"/>
    <mergeCell ref="AG64:AG66"/>
    <mergeCell ref="AH64:AH66"/>
    <mergeCell ref="AO64:AO66"/>
    <mergeCell ref="AT61:AT63"/>
    <mergeCell ref="AV61:AV63"/>
    <mergeCell ref="AW61:AW63"/>
    <mergeCell ref="AK61:AK63"/>
    <mergeCell ref="AL61:AL63"/>
    <mergeCell ref="AM61:AM63"/>
    <mergeCell ref="AN61:AN63"/>
    <mergeCell ref="AP64:AP66"/>
    <mergeCell ref="AQ64:AQ66"/>
    <mergeCell ref="AR64:AR66"/>
    <mergeCell ref="AS64:AS66"/>
    <mergeCell ref="AP61:AP63"/>
    <mergeCell ref="AQ61:AQ63"/>
    <mergeCell ref="AR61:AR63"/>
    <mergeCell ref="AS61:AS63"/>
    <mergeCell ref="AI64:AI66"/>
    <mergeCell ref="BB97:BD97"/>
    <mergeCell ref="BB98:BC98"/>
    <mergeCell ref="C99:E107"/>
    <mergeCell ref="AK96:AK98"/>
    <mergeCell ref="AN96:AN98"/>
    <mergeCell ref="AO96:AO98"/>
    <mergeCell ref="AS96:AS98"/>
    <mergeCell ref="AT67:AT69"/>
    <mergeCell ref="AV67:AV69"/>
    <mergeCell ref="AS67:AS69"/>
    <mergeCell ref="AZ67:AZ69"/>
    <mergeCell ref="AZ77:AZ79"/>
    <mergeCell ref="AG80:AG82"/>
    <mergeCell ref="AH80:AH82"/>
    <mergeCell ref="AY77:AY79"/>
    <mergeCell ref="F80:H85"/>
    <mergeCell ref="AR87:AR89"/>
    <mergeCell ref="AS87:AS89"/>
    <mergeCell ref="AP87:AP89"/>
    <mergeCell ref="AQ87:AQ89"/>
    <mergeCell ref="AL87:AL89"/>
    <mergeCell ref="AY67:AY69"/>
    <mergeCell ref="I96:T98"/>
    <mergeCell ref="U96:AF98"/>
    <mergeCell ref="B105:B107"/>
    <mergeCell ref="B90:B92"/>
    <mergeCell ref="C87:E95"/>
    <mergeCell ref="B87:B89"/>
    <mergeCell ref="F87:H89"/>
    <mergeCell ref="B93:B95"/>
    <mergeCell ref="I87:T89"/>
    <mergeCell ref="U87:AF89"/>
    <mergeCell ref="C96:E98"/>
    <mergeCell ref="U90:AF92"/>
    <mergeCell ref="U93:AF95"/>
    <mergeCell ref="F93:H95"/>
    <mergeCell ref="I93:T95"/>
    <mergeCell ref="I102:T104"/>
    <mergeCell ref="U102:AF104"/>
    <mergeCell ref="F99:H101"/>
    <mergeCell ref="F102:H107"/>
    <mergeCell ref="B99:B101"/>
    <mergeCell ref="B102:B104"/>
    <mergeCell ref="B96:B98"/>
    <mergeCell ref="F96:H98"/>
    <mergeCell ref="I99:T101"/>
    <mergeCell ref="U99:AF101"/>
    <mergeCell ref="AY31:AY33"/>
    <mergeCell ref="AZ31:AZ33"/>
    <mergeCell ref="AZ25:AZ27"/>
    <mergeCell ref="AY25:AY27"/>
    <mergeCell ref="AY28:AY30"/>
    <mergeCell ref="AZ28:AZ30"/>
    <mergeCell ref="AS108:AS110"/>
    <mergeCell ref="AT108:AT110"/>
    <mergeCell ref="AZ108:AZ110"/>
    <mergeCell ref="AY64:AY66"/>
    <mergeCell ref="AZ64:AZ66"/>
    <mergeCell ref="AZ61:AZ63"/>
    <mergeCell ref="AT47:AT49"/>
    <mergeCell ref="AV47:AV49"/>
    <mergeCell ref="AW47:AW49"/>
    <mergeCell ref="AX47:AX49"/>
    <mergeCell ref="AZ47:AZ49"/>
    <mergeCell ref="AY55:AY57"/>
    <mergeCell ref="AZ41:AZ43"/>
    <mergeCell ref="AV44:AV46"/>
    <mergeCell ref="AW44:AW46"/>
    <mergeCell ref="AX44:AX46"/>
    <mergeCell ref="AY44:AY46"/>
    <mergeCell ref="AZ44:AZ46"/>
    <mergeCell ref="AZ16:AZ18"/>
    <mergeCell ref="AP25:AP27"/>
    <mergeCell ref="AO28:AO30"/>
    <mergeCell ref="AP28:AP30"/>
    <mergeCell ref="AR28:AR30"/>
    <mergeCell ref="AQ28:AQ30"/>
    <mergeCell ref="AS22:AS24"/>
    <mergeCell ref="AP22:AP24"/>
    <mergeCell ref="AR22:AR24"/>
    <mergeCell ref="AY19:AY21"/>
    <mergeCell ref="AZ19:AZ21"/>
    <mergeCell ref="AZ22:AZ24"/>
    <mergeCell ref="AY22:AY24"/>
    <mergeCell ref="AX16:AX18"/>
    <mergeCell ref="AP16:AP18"/>
    <mergeCell ref="AW16:AW18"/>
    <mergeCell ref="AV16:AV18"/>
    <mergeCell ref="AY16:AY18"/>
    <mergeCell ref="AX19:AX21"/>
    <mergeCell ref="AX22:AX24"/>
    <mergeCell ref="AX25:AX27"/>
    <mergeCell ref="AX28:AX30"/>
    <mergeCell ref="AT25:AT27"/>
    <mergeCell ref="AV28:AV30"/>
    <mergeCell ref="AQ25:AQ27"/>
    <mergeCell ref="AL16:AL18"/>
    <mergeCell ref="AN16:AN18"/>
    <mergeCell ref="AM16:AM18"/>
    <mergeCell ref="AQ16:AQ18"/>
    <mergeCell ref="AR16:AR18"/>
    <mergeCell ref="AS16:AS18"/>
    <mergeCell ref="AV22:AV24"/>
    <mergeCell ref="AV25:AV27"/>
    <mergeCell ref="AT19:AT21"/>
    <mergeCell ref="AT22:AT24"/>
    <mergeCell ref="AT28:AT30"/>
    <mergeCell ref="AS28:AS30"/>
    <mergeCell ref="AM28:AM30"/>
    <mergeCell ref="AL19:AL21"/>
    <mergeCell ref="AL22:AL24"/>
    <mergeCell ref="AN19:AN21"/>
    <mergeCell ref="AN22:AN24"/>
    <mergeCell ref="F31:H33"/>
    <mergeCell ref="B31:B33"/>
    <mergeCell ref="B25:B27"/>
    <mergeCell ref="B28:B30"/>
    <mergeCell ref="F25:H27"/>
    <mergeCell ref="F28:H30"/>
    <mergeCell ref="C16:E33"/>
    <mergeCell ref="B22:B24"/>
    <mergeCell ref="B19:B21"/>
    <mergeCell ref="F16:H24"/>
    <mergeCell ref="I16:T18"/>
    <mergeCell ref="U16:AF18"/>
    <mergeCell ref="AI25:AI27"/>
    <mergeCell ref="AS25:AS27"/>
    <mergeCell ref="AM25:AM27"/>
    <mergeCell ref="AO25:AO27"/>
    <mergeCell ref="AM22:AM24"/>
    <mergeCell ref="B2:H3"/>
    <mergeCell ref="B13:B14"/>
    <mergeCell ref="C13:H14"/>
    <mergeCell ref="B16:B18"/>
    <mergeCell ref="I13:T14"/>
    <mergeCell ref="AA5:AE10"/>
    <mergeCell ref="B6:J6"/>
    <mergeCell ref="K6:T6"/>
    <mergeCell ref="Y10:Z10"/>
    <mergeCell ref="B5:J5"/>
    <mergeCell ref="K5:M5"/>
    <mergeCell ref="O5:P5"/>
    <mergeCell ref="R5:S5"/>
    <mergeCell ref="B7:J7"/>
    <mergeCell ref="K7:M7"/>
    <mergeCell ref="N7:T7"/>
    <mergeCell ref="B8:J8"/>
    <mergeCell ref="K8:T8"/>
    <mergeCell ref="B9:J9"/>
    <mergeCell ref="K9:T9"/>
    <mergeCell ref="B10:J10"/>
    <mergeCell ref="K10:T10"/>
    <mergeCell ref="U13:AF14"/>
    <mergeCell ref="AF5:AF10"/>
    <mergeCell ref="BN13:BQ14"/>
    <mergeCell ref="AK28:AK30"/>
    <mergeCell ref="AO19:AO21"/>
    <mergeCell ref="AO16:AO18"/>
    <mergeCell ref="AQ19:AQ21"/>
    <mergeCell ref="AR19:AR21"/>
    <mergeCell ref="AK22:AK24"/>
    <mergeCell ref="AK25:AK27"/>
    <mergeCell ref="AP19:AP21"/>
    <mergeCell ref="AO22:AO24"/>
    <mergeCell ref="AW28:AW30"/>
    <mergeCell ref="AK13:AK14"/>
    <mergeCell ref="AK16:AK18"/>
    <mergeCell ref="AK19:AK21"/>
    <mergeCell ref="AT16:AT18"/>
    <mergeCell ref="AS13:AS14"/>
    <mergeCell ref="AQ22:AQ24"/>
    <mergeCell ref="AN25:AN27"/>
    <mergeCell ref="AR25:AR27"/>
    <mergeCell ref="AW19:AW21"/>
    <mergeCell ref="AW22:AW24"/>
    <mergeCell ref="AW25:AW27"/>
    <mergeCell ref="AS19:AS21"/>
    <mergeCell ref="AV19:AV21"/>
    <mergeCell ref="BN25:BN27"/>
    <mergeCell ref="BO25:BO27"/>
    <mergeCell ref="BP25:BP27"/>
    <mergeCell ref="BQ25:BQ27"/>
    <mergeCell ref="BN28:BN30"/>
    <mergeCell ref="BO28:BO30"/>
    <mergeCell ref="BP28:BP30"/>
    <mergeCell ref="BQ28:BQ30"/>
    <mergeCell ref="BN19:BN21"/>
    <mergeCell ref="BO19:BO21"/>
    <mergeCell ref="BP19:BP21"/>
    <mergeCell ref="BQ19:BQ21"/>
    <mergeCell ref="BN22:BN24"/>
    <mergeCell ref="BO22:BO24"/>
    <mergeCell ref="BP22:BP24"/>
    <mergeCell ref="BQ22:BQ24"/>
    <mergeCell ref="BN38:BN40"/>
    <mergeCell ref="BO38:BO40"/>
    <mergeCell ref="BP38:BP40"/>
    <mergeCell ref="BQ38:BQ40"/>
    <mergeCell ref="BN41:BN43"/>
    <mergeCell ref="BO41:BO43"/>
    <mergeCell ref="BP41:BP43"/>
    <mergeCell ref="BQ41:BQ43"/>
    <mergeCell ref="BN31:BN33"/>
    <mergeCell ref="BO31:BO33"/>
    <mergeCell ref="BP31:BP33"/>
    <mergeCell ref="BQ31:BQ33"/>
    <mergeCell ref="BN35:BN37"/>
    <mergeCell ref="BO35:BO37"/>
    <mergeCell ref="BP35:BP37"/>
    <mergeCell ref="BQ35:BQ37"/>
    <mergeCell ref="BN52:BN54"/>
    <mergeCell ref="BO52:BO54"/>
    <mergeCell ref="BP52:BP54"/>
    <mergeCell ref="BQ52:BQ54"/>
    <mergeCell ref="BN55:BN57"/>
    <mergeCell ref="BO55:BO57"/>
    <mergeCell ref="BP55:BP57"/>
    <mergeCell ref="BQ55:BQ57"/>
    <mergeCell ref="BN44:BN46"/>
    <mergeCell ref="BO44:BO46"/>
    <mergeCell ref="BP44:BP46"/>
    <mergeCell ref="BQ44:BQ46"/>
    <mergeCell ref="BN47:BN49"/>
    <mergeCell ref="BO47:BO49"/>
    <mergeCell ref="BP47:BP49"/>
    <mergeCell ref="BQ47:BQ49"/>
    <mergeCell ref="BN64:BN66"/>
    <mergeCell ref="BO64:BO66"/>
    <mergeCell ref="BP64:BP66"/>
    <mergeCell ref="BQ64:BQ66"/>
    <mergeCell ref="BN67:BN69"/>
    <mergeCell ref="BO67:BO69"/>
    <mergeCell ref="BP67:BP69"/>
    <mergeCell ref="BQ67:BQ69"/>
    <mergeCell ref="BN58:BN60"/>
    <mergeCell ref="BO58:BO60"/>
    <mergeCell ref="BP58:BP60"/>
    <mergeCell ref="BQ58:BQ60"/>
    <mergeCell ref="BN61:BN63"/>
    <mergeCell ref="BO61:BO63"/>
    <mergeCell ref="BP61:BP63"/>
    <mergeCell ref="BQ61:BQ63"/>
    <mergeCell ref="BN77:BN79"/>
    <mergeCell ref="BO77:BO79"/>
    <mergeCell ref="BP77:BP79"/>
    <mergeCell ref="BQ77:BQ79"/>
    <mergeCell ref="BN80:BN82"/>
    <mergeCell ref="BO80:BO82"/>
    <mergeCell ref="BP80:BP82"/>
    <mergeCell ref="BQ80:BQ82"/>
    <mergeCell ref="BN71:BN73"/>
    <mergeCell ref="BO71:BO73"/>
    <mergeCell ref="BP71:BP73"/>
    <mergeCell ref="BQ71:BQ73"/>
    <mergeCell ref="BN74:BN76"/>
    <mergeCell ref="BO74:BO76"/>
    <mergeCell ref="BP74:BP76"/>
    <mergeCell ref="BQ74:BQ76"/>
    <mergeCell ref="BN90:BN92"/>
    <mergeCell ref="BO90:BO92"/>
    <mergeCell ref="BP90:BP92"/>
    <mergeCell ref="BQ90:BQ92"/>
    <mergeCell ref="BN93:BN95"/>
    <mergeCell ref="BO93:BO95"/>
    <mergeCell ref="BP93:BP95"/>
    <mergeCell ref="BQ93:BQ95"/>
    <mergeCell ref="BN83:BN85"/>
    <mergeCell ref="BO83:BO85"/>
    <mergeCell ref="BP83:BP85"/>
    <mergeCell ref="BQ83:BQ85"/>
    <mergeCell ref="BN87:BN89"/>
    <mergeCell ref="BO87:BO89"/>
    <mergeCell ref="BP87:BP89"/>
    <mergeCell ref="BQ87:BQ89"/>
    <mergeCell ref="BN108:BN110"/>
    <mergeCell ref="BO108:BO110"/>
    <mergeCell ref="BP108:BP110"/>
    <mergeCell ref="BQ108:BQ110"/>
    <mergeCell ref="BN16:BN18"/>
    <mergeCell ref="BO16:BO18"/>
    <mergeCell ref="BP16:BP18"/>
    <mergeCell ref="BQ16:BQ18"/>
    <mergeCell ref="BN102:BN104"/>
    <mergeCell ref="BO102:BO104"/>
    <mergeCell ref="BP102:BP104"/>
    <mergeCell ref="BQ102:BQ104"/>
    <mergeCell ref="BN105:BN107"/>
    <mergeCell ref="BO105:BO107"/>
    <mergeCell ref="BP105:BP107"/>
    <mergeCell ref="BQ105:BQ107"/>
    <mergeCell ref="BN96:BN98"/>
    <mergeCell ref="BO96:BO98"/>
    <mergeCell ref="BP96:BP98"/>
    <mergeCell ref="BQ96:BQ98"/>
    <mergeCell ref="BN99:BN101"/>
    <mergeCell ref="BO99:BO101"/>
    <mergeCell ref="BP99:BP101"/>
    <mergeCell ref="BQ99:BQ101"/>
    <mergeCell ref="B117:B119"/>
    <mergeCell ref="F117:H119"/>
    <mergeCell ref="I117:T119"/>
    <mergeCell ref="U117:AF119"/>
    <mergeCell ref="AG117:AG119"/>
    <mergeCell ref="AH117:AI119"/>
    <mergeCell ref="C117:E137"/>
    <mergeCell ref="B124:B125"/>
    <mergeCell ref="F124:H125"/>
    <mergeCell ref="B136:B137"/>
    <mergeCell ref="F136:H137"/>
    <mergeCell ref="I136:T137"/>
    <mergeCell ref="U136:AF137"/>
    <mergeCell ref="AG136:AG137"/>
    <mergeCell ref="AH136:AI137"/>
    <mergeCell ref="U127:AF127"/>
    <mergeCell ref="U128:AF128"/>
    <mergeCell ref="B120:B121"/>
    <mergeCell ref="F120:H121"/>
    <mergeCell ref="I120:T121"/>
    <mergeCell ref="U120:AF121"/>
    <mergeCell ref="AG120:AG121"/>
    <mergeCell ref="AH120:AI121"/>
    <mergeCell ref="B122:B123"/>
    <mergeCell ref="F122:H123"/>
    <mergeCell ref="I122:T123"/>
    <mergeCell ref="U122:AF123"/>
    <mergeCell ref="AG122:AG123"/>
    <mergeCell ref="AH122:AI123"/>
    <mergeCell ref="I124:T125"/>
    <mergeCell ref="U124:AF125"/>
    <mergeCell ref="AG124:AG125"/>
    <mergeCell ref="AH124:AI125"/>
  </mergeCells>
  <phoneticPr fontId="2"/>
  <conditionalFormatting sqref="Y71:AF76 AG71:AG85 Y80:AF85 Y108:AF110">
    <cfRule type="expression" dxfId="19" priority="17" stopIfTrue="1">
      <formula>$AG$50=""</formula>
    </cfRule>
    <cfRule type="expression" dxfId="18" priority="18" stopIfTrue="1">
      <formula>OR($AG$50=0,$AG$50=2)</formula>
    </cfRule>
  </conditionalFormatting>
  <conditionalFormatting sqref="AG52:AG69">
    <cfRule type="expression" dxfId="17" priority="19" stopIfTrue="1">
      <formula>$AG$50=""</formula>
    </cfRule>
    <cfRule type="expression" dxfId="16" priority="20" stopIfTrue="1">
      <formula>OR($AG$50=0,$AG$50=1)</formula>
    </cfRule>
  </conditionalFormatting>
  <conditionalFormatting sqref="AG133">
    <cfRule type="expression" dxfId="15" priority="3">
      <formula>OR(#REF!="",#REF!="□")</formula>
    </cfRule>
    <cfRule type="expression" dxfId="14" priority="4">
      <formula>#REF!="☑"</formula>
    </cfRule>
  </conditionalFormatting>
  <conditionalFormatting sqref="AG133:AG135">
    <cfRule type="expression" dxfId="13" priority="1">
      <formula>#REF!="□"</formula>
    </cfRule>
    <cfRule type="expression" dxfId="12" priority="2">
      <formula>#REF!="☑"</formula>
    </cfRule>
  </conditionalFormatting>
  <conditionalFormatting sqref="AH16:AH33">
    <cfRule type="expression" dxfId="11" priority="16" stopIfTrue="1">
      <formula>AND($AG16=0,$AG16&lt;&gt;"")</formula>
    </cfRule>
  </conditionalFormatting>
  <conditionalFormatting sqref="AH35:AH37">
    <cfRule type="expression" dxfId="10" priority="12" stopIfTrue="1">
      <formula>AND($AG35=(-1),$AG35&lt;&gt;"")</formula>
    </cfRule>
  </conditionalFormatting>
  <conditionalFormatting sqref="AH38:AH49">
    <cfRule type="expression" dxfId="9" priority="10" stopIfTrue="1">
      <formula>AND($AG38=0,$AG38&lt;&gt;"")</formula>
    </cfRule>
  </conditionalFormatting>
  <conditionalFormatting sqref="AH52:AH69">
    <cfRule type="expression" dxfId="8" priority="15" stopIfTrue="1">
      <formula>AND($AG52=0,$AG52&lt;&gt;"")</formula>
    </cfRule>
  </conditionalFormatting>
  <conditionalFormatting sqref="AH71:AH85">
    <cfRule type="expression" dxfId="7" priority="11" stopIfTrue="1">
      <formula>AND($AG71=0,$AG71&lt;&gt;"")</formula>
    </cfRule>
  </conditionalFormatting>
  <conditionalFormatting sqref="AH87:AH110">
    <cfRule type="expression" dxfId="6" priority="13" stopIfTrue="1">
      <formula>AND($AG87=0,$AG87&lt;&gt;"")</formula>
    </cfRule>
  </conditionalFormatting>
  <conditionalFormatting sqref="AI58 AI90">
    <cfRule type="expression" dxfId="5" priority="9">
      <formula>AND(OR($AG58=1,$AG58=2),$AI58="")</formula>
    </cfRule>
  </conditionalFormatting>
  <dataValidations count="16">
    <dataValidation type="list" allowBlank="1" showInputMessage="1" showErrorMessage="1" sqref="AG50">
      <formula1>"3,2,1"</formula1>
    </dataValidation>
    <dataValidation type="list" allowBlank="1" showInputMessage="1" showErrorMessage="1" sqref="AG88:AG89">
      <formula1>OFFSET($AV88,0,0,1,COUNTA($AV88:$AZ102))</formula1>
    </dataValidation>
    <dataValidation type="list" allowBlank="1" showInputMessage="1" showErrorMessage="1" sqref="AG91:AG92">
      <formula1>OFFSET($AV91,0,0,1,COUNTA($AV91:$AZ102))</formula1>
    </dataValidation>
    <dataValidation type="list" allowBlank="1" showInputMessage="1" showErrorMessage="1" sqref="AG29">
      <formula1>OFFSET($AV29,0,0,1,COUNTA($AV29:$AZ33))</formula1>
    </dataValidation>
    <dataValidation type="list" allowBlank="1" showInputMessage="1" showErrorMessage="1" sqref="AG69 AG82 AG95 AG107 AG98 AG79 AG60 AG43 AG33 AG27 AG85 AG110">
      <formula1>OFFSET($AV27,0,0,1,COUNTA($AV27:$AZ27))</formula1>
    </dataValidation>
    <dataValidation type="list" allowBlank="1" showInputMessage="1" showErrorMessage="1" sqref="AG26 AG109 AG97 AG106 AG94 AG78 AG59 AG42 AG32 AG81 AG84 AG68">
      <formula1>OFFSET($AV26,0,0,1,COUNTA($AV26:$AZ27))</formula1>
    </dataValidation>
    <dataValidation type="list" allowBlank="1" showInputMessage="1" showErrorMessage="1" sqref="AG49 AG30">
      <formula1>OFFSET($AV30,0,0,1,COUNTA($AV30:$AZ33))</formula1>
    </dataValidation>
    <dataValidation type="list" allowBlank="1" showInputMessage="1" showErrorMessage="1" sqref="AG16:AG25 AG108 AG96 AG99:AG105 AG44:AG48 AG71:AG77 AG80 AG61:AG67 AG35:AG41 AG31 AG28 AG93 AG90 AG87 AG52:AG58 AG83">
      <formula1>OFFSET($AV16,0,0,1,COUNTA($AV16:$AZ18))</formula1>
    </dataValidation>
    <dataValidation type="list" allowBlank="1" showInputMessage="1" showErrorMessage="1" sqref="AH16:AH33 AH35:AH49 AH71:AH85 AH52:AH69 AH87:AH110">
      <formula1>OFFSET($BN16,0,0,1,COUNTA($BN16:$BQ16))</formula1>
    </dataValidation>
    <dataValidation type="list" allowBlank="1" showInputMessage="1" showErrorMessage="1" sqref="AG133:AG135">
      <formula1>$AO$133:$AS$133</formula1>
    </dataValidation>
    <dataValidation type="list" allowBlank="1" showInputMessage="1" showErrorMessage="1" sqref="AG136:AG137">
      <formula1>$AO$136:$AP$136</formula1>
    </dataValidation>
    <dataValidation type="list" allowBlank="1" showInputMessage="1" showErrorMessage="1" sqref="AG126:AG132">
      <formula1>"□,☑"</formula1>
    </dataValidation>
    <dataValidation type="list" allowBlank="1" showInputMessage="1" showErrorMessage="1" sqref="AG117:AG119">
      <formula1>$AO$117:$AQ$117</formula1>
    </dataValidation>
    <dataValidation type="list" allowBlank="1" showInputMessage="1" showErrorMessage="1" sqref="AG124:AG125">
      <formula1>$AO$124:$AT$124</formula1>
    </dataValidation>
    <dataValidation type="list" allowBlank="1" showInputMessage="1" showErrorMessage="1" sqref="AG122:AG123">
      <formula1>$AO$122:$AQ$122</formula1>
    </dataValidation>
    <dataValidation type="list" allowBlank="1" showInputMessage="1" showErrorMessage="1" sqref="AG120:AG121">
      <formula1>$AO$120:$AQ$120</formula1>
    </dataValidation>
  </dataValidations>
  <printOptions horizontalCentered="1"/>
  <pageMargins left="0" right="0" top="0.59055118110236227" bottom="0.39370078740157483" header="0.51181102362204722" footer="0.51181102362204722"/>
  <pageSetup paperSize="9" scale="62" fitToHeight="0" orientation="landscape" blackAndWhite="1" r:id="rId1"/>
  <headerFooter alignWithMargins="0"/>
  <rowBreaks count="3" manualBreakCount="3">
    <brk id="49" min="1" max="34" man="1"/>
    <brk id="79" min="1" max="34" man="1"/>
    <brk id="110" min="1" max="34"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88"/>
  <sheetViews>
    <sheetView showGridLines="0" view="pageBreakPreview" zoomScaleNormal="100" zoomScaleSheetLayoutView="100" workbookViewId="0">
      <selection activeCell="G27" sqref="G27:J28"/>
    </sheetView>
  </sheetViews>
  <sheetFormatPr defaultColWidth="2.33203125" defaultRowHeight="14.4"/>
  <cols>
    <col min="1" max="13" width="2.33203125" style="368" customWidth="1"/>
    <col min="14" max="16" width="3.33203125" style="368" customWidth="1"/>
    <col min="17" max="26" width="2.33203125" style="368" customWidth="1"/>
    <col min="27" max="27" width="3.33203125" style="368" customWidth="1"/>
    <col min="28" max="28" width="2.33203125" style="368" customWidth="1"/>
    <col min="29" max="29" width="3.33203125" style="368" customWidth="1"/>
    <col min="30" max="37" width="2.33203125" style="368" customWidth="1"/>
    <col min="38" max="39" width="2.33203125" style="368" hidden="1" customWidth="1"/>
    <col min="40" max="16384" width="2.33203125" style="368"/>
  </cols>
  <sheetData>
    <row r="1" spans="2:35" ht="14.25" customHeight="1">
      <c r="B1" s="1343" t="s">
        <v>517</v>
      </c>
      <c r="C1" s="1343"/>
      <c r="D1" s="1343"/>
      <c r="E1" s="1343"/>
      <c r="F1" s="1343"/>
      <c r="G1" s="1343"/>
      <c r="H1" s="1343"/>
      <c r="I1" s="1343"/>
      <c r="J1" s="1343"/>
      <c r="K1" s="1343"/>
      <c r="L1" s="1343"/>
      <c r="M1" s="1343"/>
      <c r="N1" s="1343"/>
      <c r="O1" s="1343"/>
      <c r="P1" s="1343"/>
      <c r="Q1" s="1343"/>
      <c r="R1" s="1343"/>
      <c r="S1" s="398"/>
      <c r="T1" s="398"/>
      <c r="U1" s="398"/>
      <c r="V1" s="398"/>
      <c r="W1" s="398"/>
      <c r="X1" s="398"/>
      <c r="Y1" s="398"/>
      <c r="Z1" s="398"/>
      <c r="AA1" s="398"/>
      <c r="AB1" s="398"/>
      <c r="AC1" s="398"/>
      <c r="AD1" s="398"/>
      <c r="AE1" s="398"/>
      <c r="AF1" s="398"/>
      <c r="AG1" s="398"/>
      <c r="AH1" s="398"/>
      <c r="AI1" s="398"/>
    </row>
    <row r="2" spans="2:35" ht="14.25" customHeight="1">
      <c r="B2" s="1343"/>
      <c r="C2" s="1343"/>
      <c r="D2" s="1343"/>
      <c r="E2" s="1343"/>
      <c r="F2" s="1343"/>
      <c r="G2" s="1343"/>
      <c r="H2" s="1343"/>
      <c r="I2" s="1343"/>
      <c r="J2" s="1343"/>
      <c r="K2" s="1343"/>
      <c r="L2" s="1343"/>
      <c r="M2" s="1343"/>
      <c r="N2" s="1343"/>
      <c r="O2" s="1343"/>
      <c r="P2" s="1343"/>
      <c r="Q2" s="1343"/>
      <c r="R2" s="1343"/>
      <c r="T2" s="1344" t="s">
        <v>518</v>
      </c>
      <c r="U2" s="1344"/>
      <c r="V2" s="1344"/>
      <c r="W2" s="1344"/>
      <c r="X2" s="1344"/>
      <c r="Y2" s="1344"/>
      <c r="Z2" s="1344"/>
      <c r="AA2" s="1345" t="str">
        <f>IF(その1!E9="","",その1!E9)</f>
        <v/>
      </c>
      <c r="AB2" s="1345"/>
      <c r="AC2" s="1345"/>
      <c r="AD2" s="1345"/>
      <c r="AE2" s="1345"/>
      <c r="AF2" s="1345"/>
      <c r="AG2" s="1345"/>
      <c r="AH2" s="1345"/>
      <c r="AI2" s="398"/>
    </row>
    <row r="4" spans="2:35" ht="14.25" customHeight="1">
      <c r="C4" s="1346" t="s">
        <v>461</v>
      </c>
      <c r="D4" s="1347"/>
      <c r="E4" s="1347"/>
      <c r="F4" s="1347"/>
      <c r="G4" s="1347"/>
      <c r="H4" s="1347"/>
      <c r="I4" s="1347"/>
      <c r="J4" s="1347"/>
      <c r="K4" s="1347"/>
      <c r="L4" s="1347"/>
      <c r="M4" s="1347"/>
      <c r="N4" s="1347"/>
      <c r="O4" s="1347"/>
      <c r="P4" s="1347"/>
      <c r="Q4" s="1347"/>
      <c r="R4" s="1347"/>
      <c r="S4" s="1347"/>
      <c r="T4" s="1347"/>
      <c r="U4" s="1347"/>
      <c r="V4" s="1347"/>
      <c r="W4" s="1347"/>
      <c r="X4" s="1347"/>
      <c r="Y4" s="1347"/>
      <c r="Z4" s="1347"/>
      <c r="AA4" s="1347"/>
      <c r="AB4" s="1347"/>
      <c r="AC4" s="1347"/>
      <c r="AD4" s="1347"/>
      <c r="AE4" s="1347"/>
      <c r="AF4" s="1347"/>
      <c r="AG4" s="1347"/>
      <c r="AH4" s="1348"/>
    </row>
    <row r="5" spans="2:35" ht="14.25" customHeight="1">
      <c r="C5" s="1349"/>
      <c r="D5" s="1350"/>
      <c r="E5" s="1350"/>
      <c r="F5" s="1350"/>
      <c r="G5" s="1350"/>
      <c r="H5" s="1350"/>
      <c r="I5" s="1350"/>
      <c r="J5" s="1350"/>
      <c r="K5" s="1350"/>
      <c r="L5" s="1350"/>
      <c r="M5" s="1350"/>
      <c r="N5" s="1350"/>
      <c r="O5" s="1350"/>
      <c r="P5" s="1350"/>
      <c r="Q5" s="1350"/>
      <c r="R5" s="1350"/>
      <c r="S5" s="1350"/>
      <c r="T5" s="1350"/>
      <c r="U5" s="1350"/>
      <c r="V5" s="1350"/>
      <c r="W5" s="1350"/>
      <c r="X5" s="1350"/>
      <c r="Y5" s="1350"/>
      <c r="Z5" s="1350"/>
      <c r="AA5" s="1350"/>
      <c r="AB5" s="1350"/>
      <c r="AC5" s="1350"/>
      <c r="AD5" s="1350"/>
      <c r="AE5" s="1350"/>
      <c r="AF5" s="1350"/>
      <c r="AG5" s="1350"/>
      <c r="AH5" s="1351"/>
    </row>
    <row r="6" spans="2:35">
      <c r="C6" s="1352" t="s">
        <v>462</v>
      </c>
      <c r="D6" s="1352"/>
      <c r="E6" s="1352"/>
      <c r="F6" s="1352"/>
      <c r="G6" s="1352"/>
      <c r="H6" s="1352"/>
      <c r="I6" s="1352"/>
      <c r="J6" s="1352"/>
      <c r="K6" s="1352"/>
      <c r="L6" s="1352"/>
      <c r="M6" s="1352"/>
      <c r="N6" s="1352"/>
      <c r="O6" s="1352"/>
      <c r="P6" s="1352"/>
      <c r="Q6" s="1352"/>
      <c r="R6" s="1352"/>
      <c r="S6" s="1352"/>
      <c r="T6" s="1352"/>
      <c r="U6" s="1352"/>
      <c r="V6" s="1352"/>
      <c r="W6" s="1352"/>
      <c r="X6" s="1352"/>
      <c r="Y6" s="1352"/>
      <c r="Z6" s="1352"/>
      <c r="AA6" s="1352"/>
      <c r="AB6" s="1352"/>
      <c r="AC6" s="1352"/>
      <c r="AD6" s="1352"/>
      <c r="AE6" s="1352"/>
      <c r="AF6" s="1352"/>
      <c r="AG6" s="1352"/>
      <c r="AH6" s="1352"/>
    </row>
    <row r="7" spans="2:35">
      <c r="C7" s="382" t="s">
        <v>463</v>
      </c>
      <c r="D7" s="382"/>
      <c r="E7" s="382"/>
      <c r="F7" s="382"/>
      <c r="G7" s="382"/>
      <c r="H7" s="382"/>
      <c r="I7" s="382"/>
      <c r="J7" s="382"/>
      <c r="K7" s="382"/>
      <c r="L7" s="382"/>
      <c r="M7" s="382"/>
      <c r="N7" s="382"/>
      <c r="O7" s="382"/>
      <c r="P7" s="382"/>
      <c r="Q7" s="382"/>
      <c r="R7" s="382"/>
      <c r="S7" s="382"/>
      <c r="T7" s="382"/>
      <c r="U7" s="382"/>
      <c r="V7" s="382"/>
      <c r="W7" s="382"/>
      <c r="X7" s="382"/>
      <c r="Y7" s="382"/>
      <c r="Z7" s="382"/>
      <c r="AA7" s="382"/>
      <c r="AB7" s="1353"/>
      <c r="AC7" s="1353"/>
      <c r="AD7" s="1353"/>
      <c r="AE7" s="1353"/>
      <c r="AF7" s="1353"/>
      <c r="AG7" s="1353"/>
      <c r="AH7" s="1353"/>
    </row>
    <row r="8" spans="2:35" ht="14.25" customHeight="1">
      <c r="D8" s="1380" t="str">
        <f>IF(その2!M5="","",その2!M5)</f>
        <v/>
      </c>
      <c r="E8" s="1380"/>
      <c r="F8" s="1380"/>
      <c r="G8" s="1380"/>
      <c r="H8" s="1382" t="s">
        <v>369</v>
      </c>
      <c r="I8" s="1382"/>
      <c r="J8" s="1380" t="str">
        <f>IF(その2!T5="","",その2!T5)</f>
        <v/>
      </c>
      <c r="K8" s="1380"/>
      <c r="L8" s="1380"/>
      <c r="M8" s="1382" t="s">
        <v>91</v>
      </c>
      <c r="N8" s="1382"/>
      <c r="R8" s="1383" t="s">
        <v>464</v>
      </c>
      <c r="S8" s="1383"/>
      <c r="T8" s="1383"/>
      <c r="X8" s="1384" t="s">
        <v>465</v>
      </c>
      <c r="Y8" s="1385"/>
      <c r="Z8" s="1385"/>
      <c r="AA8" s="1386"/>
      <c r="AB8" s="1362" t="str">
        <f>IF(J8="","",IF(D8&lt;=(その1!H4-3),"評価対象",IF(AND(D8=(その1!H4-2),J8&lt;4),"評価対象","評価対象外")))</f>
        <v/>
      </c>
      <c r="AC8" s="1363"/>
      <c r="AD8" s="1363"/>
      <c r="AE8" s="1363"/>
      <c r="AF8" s="1363"/>
      <c r="AG8" s="1363"/>
      <c r="AH8" s="1364"/>
    </row>
    <row r="9" spans="2:35" ht="14.25" customHeight="1">
      <c r="D9" s="1381"/>
      <c r="E9" s="1381"/>
      <c r="F9" s="1381"/>
      <c r="G9" s="1381"/>
      <c r="H9" s="1382"/>
      <c r="I9" s="1382"/>
      <c r="J9" s="1381"/>
      <c r="K9" s="1381"/>
      <c r="L9" s="1381"/>
      <c r="M9" s="1382"/>
      <c r="N9" s="1382"/>
      <c r="R9" s="1383"/>
      <c r="S9" s="1383"/>
      <c r="T9" s="1383"/>
      <c r="X9" s="1387"/>
      <c r="Y9" s="1388"/>
      <c r="Z9" s="1388"/>
      <c r="AA9" s="1389"/>
      <c r="AB9" s="1365"/>
      <c r="AC9" s="1366"/>
      <c r="AD9" s="1366"/>
      <c r="AE9" s="1366"/>
      <c r="AF9" s="1366"/>
      <c r="AG9" s="1366"/>
      <c r="AH9" s="1367"/>
    </row>
    <row r="10" spans="2:35">
      <c r="D10" s="399"/>
      <c r="E10" s="399"/>
      <c r="F10" s="399"/>
      <c r="G10" s="399"/>
      <c r="H10" s="399"/>
      <c r="I10" s="399"/>
      <c r="J10" s="399"/>
      <c r="K10" s="399"/>
      <c r="L10" s="399"/>
    </row>
    <row r="11" spans="2:35">
      <c r="C11" s="1352" t="s">
        <v>466</v>
      </c>
      <c r="D11" s="1352"/>
      <c r="E11" s="1352"/>
      <c r="F11" s="1352"/>
      <c r="G11" s="1352"/>
      <c r="H11" s="1352"/>
      <c r="I11" s="1352"/>
      <c r="J11" s="1352"/>
      <c r="K11" s="1352"/>
      <c r="L11" s="1352"/>
      <c r="M11" s="1352"/>
      <c r="N11" s="1352"/>
      <c r="O11" s="1352"/>
      <c r="P11" s="1352"/>
      <c r="Q11" s="1352"/>
      <c r="R11" s="1352"/>
      <c r="S11" s="1352"/>
      <c r="T11" s="1352"/>
      <c r="U11" s="1352"/>
      <c r="V11" s="1352"/>
      <c r="W11" s="1352"/>
      <c r="X11" s="1352"/>
      <c r="Y11" s="1352"/>
      <c r="Z11" s="1352"/>
      <c r="AA11" s="1352"/>
      <c r="AB11" s="1352"/>
      <c r="AC11" s="1352"/>
      <c r="AD11" s="1352"/>
      <c r="AE11" s="1352"/>
      <c r="AF11" s="1352"/>
      <c r="AG11" s="1352"/>
      <c r="AH11" s="1352"/>
    </row>
    <row r="12" spans="2:35" ht="14.25" customHeight="1">
      <c r="C12" s="1368" t="s">
        <v>585</v>
      </c>
      <c r="D12" s="1369"/>
      <c r="E12" s="1369"/>
      <c r="F12" s="1369"/>
      <c r="G12" s="1369"/>
      <c r="H12" s="1369"/>
      <c r="I12" s="1369"/>
      <c r="J12" s="1369"/>
      <c r="K12" s="1369"/>
      <c r="L12" s="1369"/>
      <c r="M12" s="1369"/>
      <c r="N12" s="1369"/>
      <c r="O12" s="1369"/>
      <c r="P12" s="1369"/>
      <c r="Q12" s="1369"/>
      <c r="R12" s="1369"/>
      <c r="S12" s="1369"/>
      <c r="T12" s="1369"/>
      <c r="U12" s="1369"/>
      <c r="V12" s="1369"/>
      <c r="W12" s="1369"/>
      <c r="X12" s="1369"/>
      <c r="Y12" s="1369"/>
      <c r="Z12" s="1369"/>
      <c r="AA12" s="1369"/>
      <c r="AB12" s="1369"/>
      <c r="AC12" s="1369"/>
      <c r="AD12" s="1369"/>
      <c r="AE12" s="1369"/>
      <c r="AF12" s="1369"/>
      <c r="AG12" s="1369"/>
      <c r="AH12" s="1370"/>
    </row>
    <row r="13" spans="2:35" ht="14.25" customHeight="1">
      <c r="C13" s="1371"/>
      <c r="D13" s="1361"/>
      <c r="E13" s="1361"/>
      <c r="F13" s="1361"/>
      <c r="G13" s="1361"/>
      <c r="H13" s="1361"/>
      <c r="I13" s="1361"/>
      <c r="J13" s="1361"/>
      <c r="K13" s="1361"/>
      <c r="L13" s="1361"/>
      <c r="M13" s="1361"/>
      <c r="N13" s="1361"/>
      <c r="O13" s="1361"/>
      <c r="P13" s="1361"/>
      <c r="Q13" s="1361"/>
      <c r="R13" s="1361"/>
      <c r="S13" s="1361"/>
      <c r="T13" s="1361"/>
      <c r="U13" s="1361"/>
      <c r="V13" s="1361"/>
      <c r="W13" s="1361"/>
      <c r="X13" s="1361"/>
      <c r="Y13" s="1361"/>
      <c r="Z13" s="1361"/>
      <c r="AA13" s="1361"/>
      <c r="AB13" s="1361"/>
      <c r="AC13" s="1361"/>
      <c r="AD13" s="1361"/>
      <c r="AE13" s="1361"/>
      <c r="AF13" s="1361"/>
      <c r="AG13" s="1361"/>
      <c r="AH13" s="1372"/>
    </row>
    <row r="14" spans="2:35" ht="14.25" customHeight="1">
      <c r="C14" s="1371"/>
      <c r="D14" s="1361"/>
      <c r="E14" s="1361"/>
      <c r="F14" s="1361"/>
      <c r="G14" s="1361"/>
      <c r="H14" s="1361"/>
      <c r="I14" s="1361"/>
      <c r="J14" s="1361"/>
      <c r="K14" s="1361"/>
      <c r="L14" s="1361"/>
      <c r="M14" s="1361"/>
      <c r="N14" s="1361"/>
      <c r="O14" s="1361"/>
      <c r="P14" s="1361"/>
      <c r="Q14" s="1361"/>
      <c r="R14" s="1361"/>
      <c r="S14" s="1361"/>
      <c r="T14" s="1361"/>
      <c r="U14" s="1361"/>
      <c r="V14" s="1361"/>
      <c r="W14" s="1361"/>
      <c r="X14" s="1361"/>
      <c r="Y14" s="1361"/>
      <c r="Z14" s="1361"/>
      <c r="AA14" s="1361"/>
      <c r="AB14" s="1361"/>
      <c r="AC14" s="1361"/>
      <c r="AD14" s="1361"/>
      <c r="AE14" s="1361"/>
      <c r="AF14" s="1361"/>
      <c r="AG14" s="1361"/>
      <c r="AH14" s="1372"/>
    </row>
    <row r="15" spans="2:35">
      <c r="C15" s="1373"/>
      <c r="D15" s="1374"/>
      <c r="E15" s="1374"/>
      <c r="F15" s="1374"/>
      <c r="G15" s="1374"/>
      <c r="H15" s="1374"/>
      <c r="I15" s="1374"/>
      <c r="J15" s="1374"/>
      <c r="K15" s="1374"/>
      <c r="L15" s="1374"/>
      <c r="M15" s="1374"/>
      <c r="N15" s="1374"/>
      <c r="O15" s="1374"/>
      <c r="P15" s="1374"/>
      <c r="Q15" s="1374"/>
      <c r="R15" s="1374"/>
      <c r="S15" s="1374"/>
      <c r="T15" s="1374"/>
      <c r="U15" s="1374"/>
      <c r="V15" s="1374"/>
      <c r="W15" s="1374"/>
      <c r="X15" s="1374"/>
      <c r="Y15" s="1374"/>
      <c r="Z15" s="1374"/>
      <c r="AA15" s="1374"/>
      <c r="AB15" s="1374"/>
      <c r="AC15" s="1374"/>
      <c r="AD15" s="1374"/>
      <c r="AE15" s="1374"/>
      <c r="AF15" s="1374"/>
      <c r="AG15" s="1374"/>
      <c r="AH15" s="1375"/>
    </row>
    <row r="16" spans="2:35">
      <c r="F16" s="369"/>
      <c r="H16" s="369"/>
      <c r="I16" s="370"/>
    </row>
    <row r="17" spans="3:38" ht="14.25" customHeight="1">
      <c r="C17" s="1346" t="s">
        <v>467</v>
      </c>
      <c r="D17" s="1347"/>
      <c r="E17" s="1347"/>
      <c r="F17" s="1347"/>
      <c r="G17" s="1347"/>
      <c r="H17" s="1347"/>
      <c r="I17" s="1347"/>
      <c r="J17" s="1347"/>
      <c r="K17" s="1347"/>
      <c r="L17" s="1347"/>
      <c r="M17" s="1347"/>
      <c r="N17" s="1347"/>
      <c r="O17" s="1347"/>
      <c r="P17" s="1347"/>
      <c r="Q17" s="1347"/>
      <c r="R17" s="1347"/>
      <c r="S17" s="1347"/>
      <c r="T17" s="1347"/>
      <c r="U17" s="1347"/>
      <c r="V17" s="1347"/>
      <c r="W17" s="1347"/>
      <c r="X17" s="1347"/>
      <c r="Y17" s="1347"/>
      <c r="Z17" s="1347"/>
      <c r="AA17" s="1347"/>
      <c r="AB17" s="1376" t="str">
        <f>IF(AB8="評価対象外",AB8,"")</f>
        <v/>
      </c>
      <c r="AC17" s="1376"/>
      <c r="AD17" s="1376"/>
      <c r="AE17" s="1376"/>
      <c r="AF17" s="1376"/>
      <c r="AG17" s="1376"/>
      <c r="AH17" s="1377"/>
    </row>
    <row r="18" spans="3:38" ht="14.25" customHeight="1">
      <c r="C18" s="1349"/>
      <c r="D18" s="1350"/>
      <c r="E18" s="1350"/>
      <c r="F18" s="1350"/>
      <c r="G18" s="1350"/>
      <c r="H18" s="1350"/>
      <c r="I18" s="1350"/>
      <c r="J18" s="1350"/>
      <c r="K18" s="1350"/>
      <c r="L18" s="1350"/>
      <c r="M18" s="1350"/>
      <c r="N18" s="1350"/>
      <c r="O18" s="1350"/>
      <c r="P18" s="1350"/>
      <c r="Q18" s="1350"/>
      <c r="R18" s="1350"/>
      <c r="S18" s="1350"/>
      <c r="T18" s="1350"/>
      <c r="U18" s="1350"/>
      <c r="V18" s="1350"/>
      <c r="W18" s="1350"/>
      <c r="X18" s="1350"/>
      <c r="Y18" s="1350"/>
      <c r="Z18" s="1350"/>
      <c r="AA18" s="1350"/>
      <c r="AB18" s="1378"/>
      <c r="AC18" s="1378"/>
      <c r="AD18" s="1378"/>
      <c r="AE18" s="1378"/>
      <c r="AF18" s="1378"/>
      <c r="AG18" s="1378"/>
      <c r="AH18" s="1379"/>
    </row>
    <row r="19" spans="3:38">
      <c r="C19" s="1352" t="s">
        <v>531</v>
      </c>
      <c r="D19" s="1352"/>
      <c r="E19" s="1352"/>
      <c r="F19" s="1352"/>
      <c r="G19" s="1352"/>
      <c r="H19" s="1352"/>
      <c r="I19" s="1352"/>
      <c r="J19" s="1352"/>
      <c r="K19" s="1352"/>
      <c r="L19" s="1352"/>
      <c r="M19" s="1352"/>
      <c r="N19" s="1352"/>
      <c r="O19" s="1352"/>
      <c r="P19" s="1352"/>
      <c r="Q19" s="1352"/>
      <c r="R19" s="1352"/>
      <c r="S19" s="1352"/>
      <c r="T19" s="1352"/>
      <c r="U19" s="1352"/>
      <c r="V19" s="1352"/>
      <c r="W19" s="1352"/>
      <c r="X19" s="1352"/>
      <c r="Y19" s="1352"/>
      <c r="Z19" s="1352"/>
      <c r="AA19" s="1352"/>
      <c r="AB19" s="1352"/>
      <c r="AC19" s="1352"/>
      <c r="AD19" s="1352"/>
      <c r="AE19" s="1352"/>
      <c r="AF19" s="1352"/>
      <c r="AG19" s="1352"/>
      <c r="AH19" s="1352"/>
    </row>
    <row r="20" spans="3:38" ht="14.25" customHeight="1">
      <c r="C20" s="1354" t="s">
        <v>557</v>
      </c>
      <c r="D20" s="1355"/>
      <c r="E20" s="1355"/>
      <c r="F20" s="1355"/>
      <c r="G20" s="1355"/>
      <c r="H20" s="1355"/>
      <c r="I20" s="1356"/>
      <c r="AL20" s="368" t="s">
        <v>556</v>
      </c>
    </row>
    <row r="21" spans="3:38" ht="14.25" customHeight="1">
      <c r="C21" s="1357"/>
      <c r="D21" s="1358"/>
      <c r="E21" s="1358"/>
      <c r="F21" s="1358"/>
      <c r="G21" s="1358"/>
      <c r="H21" s="1358"/>
      <c r="I21" s="1359"/>
      <c r="AL21" s="392" t="s">
        <v>557</v>
      </c>
    </row>
    <row r="22" spans="3:38">
      <c r="C22" s="1352"/>
      <c r="D22" s="1352"/>
      <c r="E22" s="1352"/>
      <c r="F22" s="1352"/>
      <c r="G22" s="1352"/>
      <c r="H22" s="1352"/>
      <c r="I22" s="1352"/>
      <c r="J22" s="1352"/>
      <c r="K22" s="1352"/>
      <c r="L22" s="1352"/>
      <c r="M22" s="1352"/>
      <c r="N22" s="1352"/>
      <c r="O22" s="1352"/>
      <c r="P22" s="1352"/>
      <c r="Q22" s="1352"/>
      <c r="R22" s="1352"/>
      <c r="S22" s="1352"/>
      <c r="T22" s="1352"/>
      <c r="U22" s="1352"/>
      <c r="V22" s="1352"/>
      <c r="W22" s="1352"/>
      <c r="X22" s="1352"/>
      <c r="Y22" s="1352"/>
      <c r="Z22" s="1352"/>
      <c r="AA22" s="1352"/>
      <c r="AB22" s="1352"/>
      <c r="AC22" s="1352"/>
      <c r="AD22" s="1352"/>
      <c r="AE22" s="1352"/>
      <c r="AF22" s="1352"/>
      <c r="AG22" s="1352"/>
      <c r="AH22" s="1352"/>
      <c r="AL22" s="368" t="s">
        <v>558</v>
      </c>
    </row>
    <row r="23" spans="3:38">
      <c r="D23" s="1360"/>
      <c r="E23" s="1360"/>
      <c r="F23" s="1360"/>
      <c r="G23" s="399"/>
      <c r="H23" s="1360"/>
      <c r="I23" s="1360"/>
      <c r="J23" s="1360"/>
      <c r="K23" s="1361"/>
      <c r="L23" s="1361"/>
      <c r="M23" s="1361"/>
      <c r="N23" s="1361"/>
      <c r="O23" s="1361"/>
      <c r="P23" s="1361"/>
      <c r="Q23" s="1361"/>
      <c r="R23" s="1361"/>
      <c r="S23" s="1361"/>
      <c r="T23" s="1361"/>
      <c r="U23" s="1361"/>
      <c r="V23" s="1361"/>
      <c r="W23" s="1361"/>
      <c r="X23" s="1361"/>
      <c r="Y23" s="1361"/>
      <c r="Z23" s="1361"/>
      <c r="AA23" s="1361"/>
      <c r="AB23" s="1361"/>
      <c r="AC23" s="1361"/>
      <c r="AD23" s="1361"/>
      <c r="AE23" s="1361"/>
      <c r="AF23" s="1361"/>
      <c r="AG23" s="1361"/>
      <c r="AH23" s="1361"/>
      <c r="AL23" s="368" t="s">
        <v>468</v>
      </c>
    </row>
    <row r="24" spans="3:38">
      <c r="K24" s="1361"/>
      <c r="L24" s="1361"/>
      <c r="M24" s="1361"/>
      <c r="N24" s="1361"/>
      <c r="O24" s="1361"/>
      <c r="P24" s="1361"/>
      <c r="Q24" s="1361"/>
      <c r="R24" s="1361"/>
      <c r="S24" s="1361"/>
      <c r="T24" s="1361"/>
      <c r="U24" s="1361"/>
      <c r="V24" s="1361"/>
      <c r="W24" s="1361"/>
      <c r="X24" s="1361"/>
      <c r="Y24" s="1361"/>
      <c r="Z24" s="1361"/>
      <c r="AA24" s="1361"/>
      <c r="AB24" s="1361"/>
      <c r="AC24" s="1361"/>
      <c r="AD24" s="1361"/>
      <c r="AE24" s="1361"/>
      <c r="AF24" s="1361"/>
      <c r="AG24" s="1361"/>
      <c r="AH24" s="1361"/>
      <c r="AL24"/>
    </row>
    <row r="25" spans="3:38">
      <c r="C25" s="390" t="str">
        <f>IF(AB8="評価対象外",AL31,IF(C20=AL22,AL26&amp;G29-1&amp;AL27,IF(C20=AL23,AL29,"")))</f>
        <v/>
      </c>
      <c r="AL25" s="368" t="s">
        <v>559</v>
      </c>
    </row>
    <row r="26" spans="3:38">
      <c r="C26" s="1412"/>
      <c r="D26" s="1413"/>
      <c r="E26" s="1413"/>
      <c r="F26" s="1413"/>
      <c r="G26" s="1413"/>
      <c r="H26" s="1413"/>
      <c r="I26" s="1413"/>
      <c r="J26" s="1413"/>
      <c r="K26" s="1414" t="s">
        <v>469</v>
      </c>
      <c r="L26" s="1413"/>
      <c r="M26" s="1413"/>
      <c r="N26" s="1413"/>
      <c r="O26" s="1413"/>
      <c r="P26" s="1413"/>
      <c r="Q26" s="1415"/>
      <c r="R26" s="1412" t="s">
        <v>470</v>
      </c>
      <c r="S26" s="1413"/>
      <c r="T26" s="1413"/>
      <c r="U26" s="1413"/>
      <c r="V26" s="1413"/>
      <c r="W26" s="1413"/>
      <c r="X26" s="1413"/>
      <c r="Y26" s="1415"/>
      <c r="AL26" s="368" t="s">
        <v>560</v>
      </c>
    </row>
    <row r="27" spans="3:38" ht="14.25" customHeight="1">
      <c r="C27" s="1392" t="s">
        <v>532</v>
      </c>
      <c r="D27" s="1393"/>
      <c r="E27" s="1393"/>
      <c r="F27" s="1394"/>
      <c r="G27" s="1398"/>
      <c r="H27" s="1399"/>
      <c r="I27" s="1399"/>
      <c r="J27" s="1400"/>
      <c r="K27" s="1404"/>
      <c r="L27" s="1405"/>
      <c r="M27" s="1405"/>
      <c r="N27" s="1405"/>
      <c r="O27" s="1405"/>
      <c r="P27" s="1393" t="s">
        <v>165</v>
      </c>
      <c r="Q27" s="1394"/>
      <c r="R27" s="1408"/>
      <c r="S27" s="1409"/>
      <c r="T27" s="1409"/>
      <c r="U27" s="1409"/>
      <c r="V27" s="1393" t="s">
        <v>471</v>
      </c>
      <c r="W27" s="1393"/>
      <c r="X27" s="1393"/>
      <c r="Y27" s="1394"/>
      <c r="AA27" s="1390"/>
      <c r="AB27" s="1390"/>
      <c r="AC27" s="391"/>
      <c r="AD27" s="391"/>
      <c r="AE27" s="391"/>
      <c r="AF27" s="391"/>
      <c r="AG27" s="391"/>
      <c r="AH27" s="391"/>
      <c r="AL27" s="368" t="s">
        <v>561</v>
      </c>
    </row>
    <row r="28" spans="3:38" ht="14.25" customHeight="1">
      <c r="C28" s="1395"/>
      <c r="D28" s="1396"/>
      <c r="E28" s="1396"/>
      <c r="F28" s="1397"/>
      <c r="G28" s="1401"/>
      <c r="H28" s="1402"/>
      <c r="I28" s="1402"/>
      <c r="J28" s="1403"/>
      <c r="K28" s="1406"/>
      <c r="L28" s="1407"/>
      <c r="M28" s="1407"/>
      <c r="N28" s="1407"/>
      <c r="O28" s="1407"/>
      <c r="P28" s="1396"/>
      <c r="Q28" s="1397"/>
      <c r="R28" s="1410"/>
      <c r="S28" s="1411"/>
      <c r="T28" s="1411"/>
      <c r="U28" s="1411"/>
      <c r="V28" s="1396"/>
      <c r="W28" s="1396"/>
      <c r="X28" s="1396"/>
      <c r="Y28" s="1397"/>
      <c r="AA28" s="1391"/>
      <c r="AB28" s="1391"/>
      <c r="AC28" s="1391"/>
      <c r="AD28" s="1391"/>
      <c r="AE28" s="1391"/>
      <c r="AF28" s="1391"/>
      <c r="AG28" s="1391"/>
      <c r="AH28" s="1391"/>
      <c r="AL28"/>
    </row>
    <row r="29" spans="3:38" ht="14.25" customHeight="1">
      <c r="C29" s="1392" t="s">
        <v>472</v>
      </c>
      <c r="D29" s="1393"/>
      <c r="E29" s="1393"/>
      <c r="F29" s="1394"/>
      <c r="G29" s="1422">
        <f>その1!H4-1</f>
        <v>2024</v>
      </c>
      <c r="H29" s="1423"/>
      <c r="I29" s="1423"/>
      <c r="J29" s="1424"/>
      <c r="K29" s="1428" t="str">
        <f>IF('その5（非公表）'!P46=0,"",'その5（非公表）'!P46)</f>
        <v/>
      </c>
      <c r="L29" s="1429"/>
      <c r="M29" s="1429"/>
      <c r="N29" s="1429"/>
      <c r="O29" s="1429"/>
      <c r="P29" s="1393" t="s">
        <v>165</v>
      </c>
      <c r="Q29" s="1394"/>
      <c r="R29" s="1432" t="str">
        <f>IF(その1!AD20="","",ROUND(K29/その1!AD20*1000,1))</f>
        <v/>
      </c>
      <c r="S29" s="1433"/>
      <c r="T29" s="1433"/>
      <c r="U29" s="1433"/>
      <c r="V29" s="1393" t="s">
        <v>471</v>
      </c>
      <c r="W29" s="1393"/>
      <c r="X29" s="1393"/>
      <c r="Y29" s="1394"/>
      <c r="AL29" s="368" t="s">
        <v>562</v>
      </c>
    </row>
    <row r="30" spans="3:38" ht="14.25" customHeight="1">
      <c r="C30" s="1395"/>
      <c r="D30" s="1396"/>
      <c r="E30" s="1396"/>
      <c r="F30" s="1397"/>
      <c r="G30" s="1425"/>
      <c r="H30" s="1426"/>
      <c r="I30" s="1426"/>
      <c r="J30" s="1427"/>
      <c r="K30" s="1430"/>
      <c r="L30" s="1431"/>
      <c r="M30" s="1431"/>
      <c r="N30" s="1431"/>
      <c r="O30" s="1431"/>
      <c r="P30" s="1396"/>
      <c r="Q30" s="1397"/>
      <c r="R30" s="1434"/>
      <c r="S30" s="1435"/>
      <c r="T30" s="1435"/>
      <c r="U30" s="1435"/>
      <c r="V30" s="1396"/>
      <c r="W30" s="1396"/>
      <c r="X30" s="1396"/>
      <c r="Y30" s="1397"/>
      <c r="AL30"/>
    </row>
    <row r="31" spans="3:38" ht="14.25" customHeight="1">
      <c r="C31" s="1416" t="s">
        <v>473</v>
      </c>
      <c r="D31" s="1416"/>
      <c r="E31" s="1416"/>
      <c r="F31" s="1416"/>
      <c r="G31" s="1416"/>
      <c r="H31" s="1416"/>
      <c r="I31" s="1416"/>
      <c r="J31" s="1416"/>
      <c r="K31" s="1416"/>
      <c r="L31" s="1416"/>
      <c r="M31" s="1416"/>
      <c r="N31" s="1416"/>
      <c r="O31" s="1416"/>
      <c r="P31" s="1416"/>
      <c r="Q31" s="1416"/>
      <c r="R31" s="1416"/>
      <c r="S31" s="1416"/>
      <c r="T31" s="1416"/>
      <c r="U31" s="1416"/>
      <c r="V31" s="1416"/>
      <c r="W31" s="1416"/>
      <c r="X31" s="1416"/>
      <c r="Y31" s="1416"/>
      <c r="Z31" s="1416"/>
      <c r="AA31" s="1416"/>
      <c r="AB31" s="1416"/>
      <c r="AC31" s="1416"/>
      <c r="AD31" s="1416"/>
      <c r="AE31" s="1416"/>
      <c r="AF31" s="1416"/>
      <c r="AG31" s="1416"/>
      <c r="AH31" s="1416"/>
      <c r="AL31" s="368" t="s">
        <v>563</v>
      </c>
    </row>
    <row r="32" spans="3:38" ht="14.25" customHeight="1">
      <c r="C32" s="1417" t="s">
        <v>474</v>
      </c>
      <c r="D32" s="1417"/>
      <c r="E32" s="1417"/>
      <c r="F32" s="1417"/>
      <c r="G32" s="1417"/>
      <c r="H32" s="1417"/>
      <c r="I32" s="1417"/>
      <c r="J32" s="1417"/>
      <c r="K32" s="1417"/>
      <c r="L32" s="1417"/>
      <c r="M32" s="1417"/>
      <c r="N32" s="1417"/>
      <c r="O32" s="1417"/>
      <c r="P32" s="1417"/>
      <c r="Q32" s="1417"/>
      <c r="R32" s="1417"/>
      <c r="S32" s="1417"/>
      <c r="T32" s="1417"/>
      <c r="U32" s="1417"/>
      <c r="V32" s="1417"/>
      <c r="W32" s="1417"/>
      <c r="X32" s="1417"/>
      <c r="Y32" s="1417"/>
      <c r="Z32" s="1417"/>
      <c r="AA32" s="1417"/>
      <c r="AB32" s="1417"/>
      <c r="AC32" s="1417"/>
      <c r="AD32" s="1417"/>
      <c r="AE32" s="1417"/>
      <c r="AF32" s="1417"/>
      <c r="AG32" s="1417"/>
      <c r="AH32" s="1417"/>
    </row>
    <row r="33" spans="3:36" ht="14.25" customHeight="1">
      <c r="C33" s="399"/>
      <c r="D33" s="399"/>
      <c r="E33" s="399"/>
      <c r="F33" s="399"/>
      <c r="G33" s="371"/>
      <c r="H33" s="371"/>
      <c r="I33" s="371"/>
      <c r="J33" s="371"/>
      <c r="K33" s="400"/>
      <c r="L33" s="400"/>
      <c r="M33" s="400"/>
      <c r="N33" s="400"/>
      <c r="O33" s="400"/>
      <c r="P33" s="399"/>
      <c r="Q33" s="399"/>
      <c r="R33" s="400"/>
      <c r="S33" s="400"/>
      <c r="T33" s="400"/>
      <c r="U33" s="400"/>
      <c r="V33" s="399"/>
      <c r="W33" s="399"/>
      <c r="X33" s="399"/>
      <c r="Y33" s="399"/>
    </row>
    <row r="34" spans="3:36" ht="14.25" customHeight="1">
      <c r="C34" s="1352" t="s">
        <v>475</v>
      </c>
      <c r="D34" s="1352"/>
      <c r="E34" s="1352"/>
      <c r="F34" s="1352"/>
      <c r="G34" s="1352"/>
      <c r="H34" s="1352"/>
      <c r="I34" s="1352"/>
      <c r="J34" s="1352"/>
      <c r="K34" s="1352"/>
      <c r="L34" s="1352"/>
      <c r="M34" s="1352"/>
      <c r="N34" s="1352"/>
      <c r="O34" s="1352"/>
      <c r="P34" s="1352"/>
      <c r="Q34" s="1352"/>
      <c r="R34" s="1352"/>
      <c r="S34" s="1352"/>
      <c r="T34" s="1352"/>
      <c r="U34" s="1352"/>
      <c r="V34" s="1352"/>
      <c r="W34" s="1352"/>
      <c r="X34" s="1352"/>
      <c r="Y34" s="1352"/>
      <c r="Z34" s="1352"/>
      <c r="AA34" s="1352"/>
      <c r="AB34" s="1352"/>
      <c r="AC34" s="1352"/>
      <c r="AD34" s="1352"/>
      <c r="AE34" s="1352"/>
      <c r="AF34" s="1352"/>
      <c r="AG34" s="1352"/>
      <c r="AH34" s="1352"/>
      <c r="AI34" s="1352"/>
      <c r="AJ34" s="1352"/>
    </row>
    <row r="35" spans="3:36" ht="14.25" customHeight="1">
      <c r="C35" s="1412"/>
      <c r="D35" s="1413"/>
      <c r="E35" s="1413"/>
      <c r="F35" s="1413"/>
      <c r="G35" s="1413"/>
      <c r="H35" s="1413"/>
      <c r="I35" s="1413"/>
      <c r="J35" s="1413"/>
      <c r="K35" s="1418" t="s">
        <v>476</v>
      </c>
      <c r="L35" s="1419"/>
      <c r="M35" s="1419"/>
      <c r="N35" s="1419"/>
      <c r="O35" s="1419"/>
      <c r="P35" s="1419"/>
      <c r="Q35" s="1420"/>
      <c r="R35" s="1421" t="s">
        <v>477</v>
      </c>
      <c r="S35" s="1419"/>
      <c r="T35" s="1419"/>
      <c r="U35" s="1419"/>
      <c r="V35" s="1419"/>
      <c r="W35" s="1419"/>
      <c r="X35" s="1419"/>
      <c r="Y35" s="1420"/>
    </row>
    <row r="36" spans="3:36" ht="14.25" customHeight="1">
      <c r="C36" s="1392" t="s">
        <v>533</v>
      </c>
      <c r="D36" s="1393"/>
      <c r="E36" s="1393"/>
      <c r="F36" s="1393"/>
      <c r="G36" s="1393"/>
      <c r="H36" s="1393"/>
      <c r="I36" s="1393"/>
      <c r="J36" s="1393"/>
      <c r="K36" s="1441" t="str">
        <f>IF(K27="","",(1-(K29/K27)))</f>
        <v/>
      </c>
      <c r="L36" s="1442"/>
      <c r="M36" s="1442"/>
      <c r="N36" s="1442"/>
      <c r="O36" s="1442"/>
      <c r="P36" s="1442"/>
      <c r="Q36" s="1443"/>
      <c r="R36" s="1447" t="str">
        <f>IF(R27="","",(1-(R29/R27)))</f>
        <v/>
      </c>
      <c r="S36" s="1442"/>
      <c r="T36" s="1442"/>
      <c r="U36" s="1442"/>
      <c r="V36" s="1442"/>
      <c r="W36" s="1442"/>
      <c r="X36" s="1442"/>
      <c r="Y36" s="1443"/>
    </row>
    <row r="37" spans="3:36" ht="14.25" customHeight="1">
      <c r="C37" s="1395"/>
      <c r="D37" s="1396"/>
      <c r="E37" s="1396"/>
      <c r="F37" s="1396"/>
      <c r="G37" s="1396"/>
      <c r="H37" s="1396"/>
      <c r="I37" s="1396"/>
      <c r="J37" s="1396"/>
      <c r="K37" s="1444"/>
      <c r="L37" s="1445"/>
      <c r="M37" s="1445"/>
      <c r="N37" s="1445"/>
      <c r="O37" s="1445"/>
      <c r="P37" s="1445"/>
      <c r="Q37" s="1446"/>
      <c r="R37" s="1448"/>
      <c r="S37" s="1445"/>
      <c r="T37" s="1445"/>
      <c r="U37" s="1445"/>
      <c r="V37" s="1445"/>
      <c r="W37" s="1445"/>
      <c r="X37" s="1445"/>
      <c r="Y37" s="1446"/>
    </row>
    <row r="39" spans="3:36">
      <c r="C39" s="1352" t="s">
        <v>478</v>
      </c>
      <c r="D39" s="1352"/>
      <c r="E39" s="1352"/>
      <c r="F39" s="1352"/>
      <c r="G39" s="1352"/>
      <c r="H39" s="1352"/>
      <c r="I39" s="1352"/>
      <c r="J39" s="1352"/>
      <c r="K39" s="1352"/>
      <c r="L39" s="1352"/>
      <c r="M39" s="1352"/>
      <c r="N39" s="1352"/>
      <c r="O39" s="1352"/>
      <c r="P39" s="1352"/>
      <c r="Q39" s="1352"/>
      <c r="R39" s="1352"/>
      <c r="S39" s="1352"/>
      <c r="T39" s="1352"/>
      <c r="U39" s="1352"/>
      <c r="V39" s="1352"/>
      <c r="W39" s="1352"/>
      <c r="X39" s="1352"/>
      <c r="Y39" s="1352"/>
      <c r="Z39" s="1352"/>
      <c r="AA39" s="1352"/>
      <c r="AB39" s="1352"/>
      <c r="AC39" s="1352"/>
      <c r="AD39" s="1352"/>
      <c r="AE39" s="1352"/>
      <c r="AF39" s="1352"/>
      <c r="AG39" s="1352"/>
      <c r="AH39" s="1352"/>
      <c r="AI39" s="1352"/>
      <c r="AJ39" s="1352"/>
    </row>
    <row r="40" spans="3:36" ht="14.25" customHeight="1">
      <c r="C40" s="1449" t="s">
        <v>479</v>
      </c>
      <c r="D40" s="1385"/>
      <c r="E40" s="1385"/>
      <c r="F40" s="1386"/>
      <c r="G40" s="1450" t="str">
        <f>IF(K36="","",IF(K36&lt;=-0.2,AC50,IF(AND(K36&gt;-0.2,K36&lt;=-0.1),Y50,IF(AND(K36&gt;-0.1,K36&lt;0),U50,IF(K36=0,Q50,IF(AND(K36&gt;0,K36&lt;0.1),M50,IF(AND(K36&gt;=0.1,K36&lt;0.2),I50,IF(K36&gt;=0.2,E50))))))))</f>
        <v/>
      </c>
      <c r="H40" s="1451"/>
      <c r="I40" s="1451"/>
      <c r="J40" s="1436" t="s">
        <v>480</v>
      </c>
      <c r="K40" s="1383" t="s">
        <v>464</v>
      </c>
      <c r="L40" s="1383"/>
      <c r="M40" s="1383"/>
      <c r="N40" s="1454" t="s">
        <v>481</v>
      </c>
      <c r="O40" s="1455"/>
      <c r="P40" s="1455"/>
      <c r="Q40" s="1456"/>
      <c r="R40" s="1460" t="str">
        <f>IF(R36="","",IF(K36&lt;0,IF(R36&gt;0,"有","無"),"無"))</f>
        <v/>
      </c>
      <c r="S40" s="1461"/>
      <c r="T40" s="1462"/>
      <c r="U40" s="1383" t="s">
        <v>464</v>
      </c>
      <c r="V40" s="1383"/>
      <c r="W40" s="1383"/>
      <c r="X40" s="1449" t="s">
        <v>479</v>
      </c>
      <c r="Y40" s="1385"/>
      <c r="Z40" s="1385"/>
      <c r="AA40" s="1386"/>
      <c r="AB40" s="1476" t="str">
        <f>IF(R40="有",15,G40)</f>
        <v/>
      </c>
      <c r="AC40" s="1477"/>
      <c r="AD40" s="1477"/>
      <c r="AE40" s="1477"/>
      <c r="AF40" s="1477"/>
      <c r="AG40" s="1477"/>
      <c r="AH40" s="1436" t="s">
        <v>480</v>
      </c>
    </row>
    <row r="41" spans="3:36" ht="14.25" customHeight="1">
      <c r="C41" s="1387"/>
      <c r="D41" s="1388"/>
      <c r="E41" s="1388"/>
      <c r="F41" s="1389"/>
      <c r="G41" s="1452"/>
      <c r="H41" s="1453"/>
      <c r="I41" s="1453"/>
      <c r="J41" s="1437"/>
      <c r="K41" s="1383"/>
      <c r="L41" s="1383"/>
      <c r="M41" s="1383"/>
      <c r="N41" s="1457"/>
      <c r="O41" s="1458"/>
      <c r="P41" s="1458"/>
      <c r="Q41" s="1459"/>
      <c r="R41" s="1463"/>
      <c r="S41" s="1464"/>
      <c r="T41" s="1465"/>
      <c r="U41" s="1383"/>
      <c r="V41" s="1383"/>
      <c r="W41" s="1383"/>
      <c r="X41" s="1387"/>
      <c r="Y41" s="1388"/>
      <c r="Z41" s="1388"/>
      <c r="AA41" s="1389"/>
      <c r="AB41" s="1478"/>
      <c r="AC41" s="1479"/>
      <c r="AD41" s="1479"/>
      <c r="AE41" s="1479"/>
      <c r="AF41" s="1479"/>
      <c r="AG41" s="1479"/>
      <c r="AH41" s="1437"/>
    </row>
    <row r="42" spans="3:36" ht="14.25" customHeight="1">
      <c r="J42" s="369" t="s">
        <v>482</v>
      </c>
      <c r="T42" s="369" t="s">
        <v>483</v>
      </c>
      <c r="AH42" s="369" t="s">
        <v>484</v>
      </c>
    </row>
    <row r="43" spans="3:36" ht="14.25" customHeight="1"/>
    <row r="44" spans="3:36">
      <c r="C44" s="1352" t="s">
        <v>485</v>
      </c>
      <c r="D44" s="1352"/>
      <c r="E44" s="1352"/>
      <c r="F44" s="1352"/>
      <c r="G44" s="1352"/>
      <c r="H44" s="1352"/>
      <c r="I44" s="1352"/>
      <c r="J44" s="1352"/>
      <c r="K44" s="1352"/>
      <c r="L44" s="1352"/>
      <c r="M44" s="1352"/>
      <c r="N44" s="1352"/>
      <c r="O44" s="1352"/>
      <c r="P44" s="1352"/>
      <c r="Q44" s="1352"/>
      <c r="R44" s="1352"/>
      <c r="S44" s="1352"/>
      <c r="T44" s="1352"/>
      <c r="U44" s="1352"/>
      <c r="V44" s="1352"/>
      <c r="W44" s="1352"/>
      <c r="X44" s="1352"/>
      <c r="Y44" s="1352"/>
      <c r="Z44" s="1352"/>
      <c r="AA44" s="1352"/>
      <c r="AB44" s="1352"/>
      <c r="AC44" s="1352"/>
      <c r="AD44" s="1352"/>
      <c r="AE44" s="1352"/>
      <c r="AF44" s="1352"/>
      <c r="AG44" s="1352"/>
      <c r="AH44" s="1352"/>
    </row>
    <row r="45" spans="3:36">
      <c r="C45" s="1438" t="s">
        <v>534</v>
      </c>
      <c r="D45" s="1439"/>
      <c r="E45" s="1439"/>
      <c r="F45" s="1439"/>
      <c r="G45" s="1439"/>
      <c r="H45" s="1439"/>
      <c r="I45" s="1439"/>
      <c r="J45" s="1439"/>
      <c r="K45" s="1439"/>
      <c r="L45" s="1439"/>
      <c r="M45" s="1439"/>
      <c r="N45" s="1439"/>
      <c r="O45" s="1439"/>
      <c r="P45" s="1439"/>
      <c r="Q45" s="1439"/>
      <c r="R45" s="1439"/>
      <c r="S45" s="1439"/>
      <c r="T45" s="1439"/>
      <c r="U45" s="1439"/>
      <c r="V45" s="1439"/>
      <c r="W45" s="1439"/>
      <c r="X45" s="1439"/>
      <c r="Y45" s="1439"/>
      <c r="Z45" s="1439"/>
      <c r="AA45" s="1439"/>
      <c r="AB45" s="1439"/>
      <c r="AC45" s="1439"/>
      <c r="AD45" s="1439"/>
      <c r="AE45" s="1439"/>
      <c r="AF45" s="1439"/>
      <c r="AG45" s="1439"/>
      <c r="AH45" s="1440"/>
    </row>
    <row r="46" spans="3:36">
      <c r="C46" s="372"/>
      <c r="AH46" s="373"/>
    </row>
    <row r="47" spans="3:36">
      <c r="C47" s="372"/>
      <c r="E47" s="1466" t="s">
        <v>486</v>
      </c>
      <c r="F47" s="1467"/>
      <c r="G47" s="1467"/>
      <c r="H47" s="1467"/>
      <c r="I47" s="1467"/>
      <c r="J47" s="1467"/>
      <c r="K47" s="1467"/>
      <c r="L47" s="1467"/>
      <c r="M47" s="1467"/>
      <c r="N47" s="1467"/>
      <c r="O47" s="1467"/>
      <c r="P47" s="1467"/>
      <c r="Q47" s="1467"/>
      <c r="R47" s="1467"/>
      <c r="S47" s="1467"/>
      <c r="T47" s="1467"/>
      <c r="U47" s="1467"/>
      <c r="V47" s="1467"/>
      <c r="W47" s="1467"/>
      <c r="X47" s="1467"/>
      <c r="Y47" s="1467"/>
      <c r="Z47" s="1467"/>
      <c r="AA47" s="1467"/>
      <c r="AB47" s="1467"/>
      <c r="AC47" s="1467"/>
      <c r="AD47" s="1467"/>
      <c r="AE47" s="1467"/>
      <c r="AF47" s="1468"/>
      <c r="AH47" s="373"/>
    </row>
    <row r="48" spans="3:36" ht="14.25" customHeight="1">
      <c r="C48" s="372"/>
      <c r="E48" s="1469" t="s">
        <v>487</v>
      </c>
      <c r="F48" s="1470"/>
      <c r="G48" s="1470"/>
      <c r="H48" s="1470"/>
      <c r="I48" s="1473" t="s">
        <v>488</v>
      </c>
      <c r="J48" s="1470"/>
      <c r="K48" s="1470"/>
      <c r="L48" s="1470"/>
      <c r="M48" s="1473" t="s">
        <v>489</v>
      </c>
      <c r="N48" s="1470"/>
      <c r="O48" s="1470"/>
      <c r="P48" s="1470"/>
      <c r="Q48" s="1470">
        <v>0</v>
      </c>
      <c r="R48" s="1470"/>
      <c r="S48" s="1470"/>
      <c r="T48" s="1470"/>
      <c r="U48" s="1473" t="s">
        <v>490</v>
      </c>
      <c r="V48" s="1470"/>
      <c r="W48" s="1470"/>
      <c r="X48" s="1470"/>
      <c r="Y48" s="1473" t="s">
        <v>491</v>
      </c>
      <c r="Z48" s="1470"/>
      <c r="AA48" s="1470"/>
      <c r="AB48" s="1470"/>
      <c r="AC48" s="1470" t="s">
        <v>492</v>
      </c>
      <c r="AD48" s="1470"/>
      <c r="AE48" s="1470"/>
      <c r="AF48" s="1474"/>
      <c r="AH48" s="373"/>
    </row>
    <row r="49" spans="3:34">
      <c r="C49" s="372"/>
      <c r="E49" s="1471"/>
      <c r="F49" s="1472"/>
      <c r="G49" s="1472"/>
      <c r="H49" s="1472"/>
      <c r="I49" s="1472"/>
      <c r="J49" s="1472"/>
      <c r="K49" s="1472"/>
      <c r="L49" s="1472"/>
      <c r="M49" s="1472"/>
      <c r="N49" s="1472"/>
      <c r="O49" s="1472"/>
      <c r="P49" s="1472"/>
      <c r="Q49" s="1472"/>
      <c r="R49" s="1472"/>
      <c r="S49" s="1472"/>
      <c r="T49" s="1472"/>
      <c r="U49" s="1472"/>
      <c r="V49" s="1472"/>
      <c r="W49" s="1472"/>
      <c r="X49" s="1472"/>
      <c r="Y49" s="1472"/>
      <c r="Z49" s="1472"/>
      <c r="AA49" s="1472"/>
      <c r="AB49" s="1472"/>
      <c r="AC49" s="1472"/>
      <c r="AD49" s="1472"/>
      <c r="AE49" s="1472"/>
      <c r="AF49" s="1475"/>
      <c r="AH49" s="373"/>
    </row>
    <row r="50" spans="3:34" ht="14.25" customHeight="1">
      <c r="C50" s="372"/>
      <c r="E50" s="1496">
        <v>30</v>
      </c>
      <c r="F50" s="1489"/>
      <c r="G50" s="1489"/>
      <c r="H50" s="1489"/>
      <c r="I50" s="1489">
        <v>25</v>
      </c>
      <c r="J50" s="1489"/>
      <c r="K50" s="1489"/>
      <c r="L50" s="1489"/>
      <c r="M50" s="1489">
        <v>20</v>
      </c>
      <c r="N50" s="1489"/>
      <c r="O50" s="1489"/>
      <c r="P50" s="1489"/>
      <c r="Q50" s="1489">
        <v>15</v>
      </c>
      <c r="R50" s="1489"/>
      <c r="S50" s="1489"/>
      <c r="T50" s="1489"/>
      <c r="U50" s="1489">
        <v>10</v>
      </c>
      <c r="V50" s="1489"/>
      <c r="W50" s="1489"/>
      <c r="X50" s="1489"/>
      <c r="Y50" s="1489">
        <v>5</v>
      </c>
      <c r="Z50" s="1489"/>
      <c r="AA50" s="1489"/>
      <c r="AB50" s="1489"/>
      <c r="AC50" s="1489">
        <v>0</v>
      </c>
      <c r="AD50" s="1489"/>
      <c r="AE50" s="1489"/>
      <c r="AF50" s="1490"/>
      <c r="AH50" s="373"/>
    </row>
    <row r="51" spans="3:34" ht="14.25" customHeight="1">
      <c r="C51" s="372"/>
      <c r="E51" s="1497"/>
      <c r="F51" s="1491"/>
      <c r="G51" s="1491"/>
      <c r="H51" s="1491"/>
      <c r="I51" s="1491"/>
      <c r="J51" s="1491"/>
      <c r="K51" s="1491"/>
      <c r="L51" s="1491"/>
      <c r="M51" s="1491"/>
      <c r="N51" s="1491"/>
      <c r="O51" s="1491"/>
      <c r="P51" s="1491"/>
      <c r="Q51" s="1491"/>
      <c r="R51" s="1491"/>
      <c r="S51" s="1491"/>
      <c r="T51" s="1491"/>
      <c r="U51" s="1491"/>
      <c r="V51" s="1491"/>
      <c r="W51" s="1491"/>
      <c r="X51" s="1491"/>
      <c r="Y51" s="1491"/>
      <c r="Z51" s="1491"/>
      <c r="AA51" s="1491"/>
      <c r="AB51" s="1491"/>
      <c r="AC51" s="1491"/>
      <c r="AD51" s="1491"/>
      <c r="AE51" s="1491"/>
      <c r="AF51" s="1492"/>
      <c r="AH51" s="373"/>
    </row>
    <row r="52" spans="3:34">
      <c r="C52" s="374"/>
      <c r="D52" s="375"/>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6"/>
    </row>
    <row r="53" spans="3:34" ht="39.9" customHeight="1"/>
    <row r="54" spans="3:34">
      <c r="C54" s="1352" t="s">
        <v>493</v>
      </c>
      <c r="D54" s="1352"/>
      <c r="E54" s="1352"/>
      <c r="F54" s="1352"/>
      <c r="G54" s="1352"/>
      <c r="H54" s="1352"/>
      <c r="I54" s="1352"/>
      <c r="J54" s="1352"/>
      <c r="K54" s="1352"/>
      <c r="L54" s="1352"/>
      <c r="M54" s="1352"/>
      <c r="N54" s="1352"/>
      <c r="O54" s="1352"/>
      <c r="P54" s="1352"/>
      <c r="Q54" s="1352"/>
      <c r="R54" s="1352"/>
      <c r="S54" s="1352"/>
      <c r="T54" s="1352"/>
      <c r="U54" s="1352"/>
      <c r="V54" s="1352"/>
      <c r="W54" s="1352"/>
      <c r="X54" s="1352"/>
      <c r="Y54" s="1352"/>
      <c r="Z54" s="1352"/>
      <c r="AA54" s="1352"/>
      <c r="AB54" s="1352"/>
      <c r="AC54" s="1352"/>
      <c r="AD54" s="1352"/>
      <c r="AE54" s="1352"/>
      <c r="AF54" s="1352"/>
      <c r="AG54" s="1352"/>
      <c r="AH54" s="1352"/>
    </row>
    <row r="55" spans="3:34">
      <c r="C55" s="1438" t="s">
        <v>535</v>
      </c>
      <c r="D55" s="1439"/>
      <c r="E55" s="1439"/>
      <c r="F55" s="1439"/>
      <c r="G55" s="1439"/>
      <c r="H55" s="1439"/>
      <c r="I55" s="1439"/>
      <c r="J55" s="1439"/>
      <c r="K55" s="1439"/>
      <c r="L55" s="1439"/>
      <c r="M55" s="1439"/>
      <c r="N55" s="1439"/>
      <c r="O55" s="1439"/>
      <c r="P55" s="1439"/>
      <c r="Q55" s="1439"/>
      <c r="R55" s="1439"/>
      <c r="S55" s="1439"/>
      <c r="T55" s="1439"/>
      <c r="U55" s="1439"/>
      <c r="V55" s="1439"/>
      <c r="W55" s="1439"/>
      <c r="X55" s="1439"/>
      <c r="Y55" s="1439"/>
      <c r="Z55" s="1439"/>
      <c r="AA55" s="1439"/>
      <c r="AB55" s="1439"/>
      <c r="AC55" s="1439"/>
      <c r="AD55" s="1439"/>
      <c r="AE55" s="1439"/>
      <c r="AF55" s="1439"/>
      <c r="AG55" s="1439"/>
      <c r="AH55" s="1440"/>
    </row>
    <row r="56" spans="3:34">
      <c r="C56" s="372"/>
      <c r="AH56" s="373"/>
    </row>
    <row r="57" spans="3:34">
      <c r="C57" s="372"/>
      <c r="H57" s="1493" t="s">
        <v>494</v>
      </c>
      <c r="I57" s="1494"/>
      <c r="J57" s="1494"/>
      <c r="K57" s="1494"/>
      <c r="L57" s="1494"/>
      <c r="M57" s="1494"/>
      <c r="N57" s="1494" t="s">
        <v>470</v>
      </c>
      <c r="O57" s="1494"/>
      <c r="P57" s="1494"/>
      <c r="Q57" s="1494"/>
      <c r="R57" s="1494"/>
      <c r="S57" s="1494"/>
      <c r="T57" s="1494" t="s">
        <v>483</v>
      </c>
      <c r="U57" s="1494"/>
      <c r="V57" s="1494"/>
      <c r="W57" s="1494"/>
      <c r="X57" s="1494"/>
      <c r="Y57" s="1494"/>
      <c r="Z57" s="1494"/>
      <c r="AA57" s="1494"/>
      <c r="AB57" s="1494"/>
      <c r="AC57" s="1495"/>
      <c r="AH57" s="373"/>
    </row>
    <row r="58" spans="3:34">
      <c r="C58" s="372"/>
      <c r="H58" s="1480" t="s">
        <v>495</v>
      </c>
      <c r="I58" s="1481"/>
      <c r="J58" s="1481"/>
      <c r="K58" s="1481"/>
      <c r="L58" s="1481"/>
      <c r="M58" s="1481"/>
      <c r="N58" s="1481" t="s">
        <v>495</v>
      </c>
      <c r="O58" s="1481"/>
      <c r="P58" s="1481"/>
      <c r="Q58" s="1481"/>
      <c r="R58" s="1481"/>
      <c r="S58" s="1481"/>
      <c r="T58" s="1482" t="s">
        <v>496</v>
      </c>
      <c r="U58" s="1482"/>
      <c r="V58" s="1482"/>
      <c r="W58" s="1482"/>
      <c r="X58" s="1482"/>
      <c r="Y58" s="1482"/>
      <c r="Z58" s="1482"/>
      <c r="AA58" s="1482"/>
      <c r="AB58" s="1482"/>
      <c r="AC58" s="1483"/>
      <c r="AH58" s="373"/>
    </row>
    <row r="59" spans="3:34">
      <c r="C59" s="372"/>
      <c r="H59" s="1484" t="s">
        <v>495</v>
      </c>
      <c r="I59" s="1485"/>
      <c r="J59" s="1485"/>
      <c r="K59" s="1485"/>
      <c r="L59" s="1485"/>
      <c r="M59" s="1485"/>
      <c r="N59" s="1486" t="s">
        <v>497</v>
      </c>
      <c r="O59" s="1486"/>
      <c r="P59" s="1486"/>
      <c r="Q59" s="1486"/>
      <c r="R59" s="1486"/>
      <c r="S59" s="1486"/>
      <c r="T59" s="1487" t="s">
        <v>498</v>
      </c>
      <c r="U59" s="1487"/>
      <c r="V59" s="1487"/>
      <c r="W59" s="1487"/>
      <c r="X59" s="1487"/>
      <c r="Y59" s="1487"/>
      <c r="Z59" s="1487"/>
      <c r="AA59" s="1487"/>
      <c r="AB59" s="1487"/>
      <c r="AC59" s="1488"/>
      <c r="AH59" s="373"/>
    </row>
    <row r="60" spans="3:34">
      <c r="C60" s="372"/>
      <c r="H60" s="1512" t="s">
        <v>497</v>
      </c>
      <c r="I60" s="1513"/>
      <c r="J60" s="1513"/>
      <c r="K60" s="1513"/>
      <c r="L60" s="1513"/>
      <c r="M60" s="1513"/>
      <c r="N60" s="1513" t="s">
        <v>499</v>
      </c>
      <c r="O60" s="1513"/>
      <c r="P60" s="1513"/>
      <c r="Q60" s="1513"/>
      <c r="R60" s="1513"/>
      <c r="S60" s="1513"/>
      <c r="T60" s="1514" t="s">
        <v>496</v>
      </c>
      <c r="U60" s="1514"/>
      <c r="V60" s="1514"/>
      <c r="W60" s="1514"/>
      <c r="X60" s="1514"/>
      <c r="Y60" s="1514"/>
      <c r="Z60" s="1514"/>
      <c r="AA60" s="1514"/>
      <c r="AB60" s="1514"/>
      <c r="AC60" s="1515"/>
      <c r="AH60" s="373"/>
    </row>
    <row r="61" spans="3:34">
      <c r="C61" s="374"/>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6"/>
    </row>
    <row r="63" spans="3:34" ht="14.25" customHeight="1">
      <c r="C63" s="1516" t="s">
        <v>539</v>
      </c>
      <c r="D63" s="1517"/>
      <c r="E63" s="1517"/>
      <c r="F63" s="1517"/>
      <c r="G63" s="1517"/>
      <c r="H63" s="1517"/>
      <c r="I63" s="1517"/>
      <c r="J63" s="1517"/>
      <c r="K63" s="1517"/>
      <c r="L63" s="1517"/>
      <c r="M63" s="1517"/>
      <c r="N63" s="1517"/>
      <c r="O63" s="1517"/>
      <c r="P63" s="1517"/>
      <c r="Q63" s="1517"/>
      <c r="R63" s="1517"/>
      <c r="S63" s="1517"/>
      <c r="T63" s="1517"/>
      <c r="U63" s="1517"/>
      <c r="V63" s="1517"/>
      <c r="W63" s="1517"/>
      <c r="X63" s="1517"/>
      <c r="Y63" s="1517"/>
      <c r="Z63" s="1517"/>
      <c r="AA63" s="1517"/>
      <c r="AB63" s="1376" t="str">
        <f>IF(AB8="評価対象外",AB8,"")</f>
        <v/>
      </c>
      <c r="AC63" s="1376"/>
      <c r="AD63" s="1376"/>
      <c r="AE63" s="1376"/>
      <c r="AF63" s="1376"/>
      <c r="AG63" s="1376"/>
      <c r="AH63" s="1377"/>
    </row>
    <row r="64" spans="3:34" ht="14.25" customHeight="1">
      <c r="C64" s="1518"/>
      <c r="D64" s="1519"/>
      <c r="E64" s="1519"/>
      <c r="F64" s="1519"/>
      <c r="G64" s="1519"/>
      <c r="H64" s="1519"/>
      <c r="I64" s="1519"/>
      <c r="J64" s="1519"/>
      <c r="K64" s="1519"/>
      <c r="L64" s="1519"/>
      <c r="M64" s="1519"/>
      <c r="N64" s="1519"/>
      <c r="O64" s="1519"/>
      <c r="P64" s="1519"/>
      <c r="Q64" s="1519"/>
      <c r="R64" s="1519"/>
      <c r="S64" s="1519"/>
      <c r="T64" s="1519"/>
      <c r="U64" s="1519"/>
      <c r="V64" s="1519"/>
      <c r="W64" s="1519"/>
      <c r="X64" s="1519"/>
      <c r="Y64" s="1519"/>
      <c r="Z64" s="1519"/>
      <c r="AA64" s="1519"/>
      <c r="AB64" s="1378"/>
      <c r="AC64" s="1378"/>
      <c r="AD64" s="1378"/>
      <c r="AE64" s="1378"/>
      <c r="AF64" s="1378"/>
      <c r="AG64" s="1378"/>
      <c r="AH64" s="1379"/>
    </row>
    <row r="65" spans="3:36">
      <c r="C65" s="1352" t="s">
        <v>540</v>
      </c>
      <c r="D65" s="1352"/>
      <c r="E65" s="1352"/>
      <c r="F65" s="1352"/>
      <c r="G65" s="1352"/>
      <c r="H65" s="1352"/>
      <c r="I65" s="1352"/>
      <c r="J65" s="1352"/>
      <c r="K65" s="1352"/>
      <c r="L65" s="1352"/>
      <c r="M65" s="1352"/>
      <c r="N65" s="1352"/>
      <c r="O65" s="1352"/>
      <c r="P65" s="1352"/>
      <c r="Q65" s="1352"/>
      <c r="R65" s="1352"/>
      <c r="S65" s="1352"/>
      <c r="T65" s="1352"/>
      <c r="U65" s="1352"/>
      <c r="V65" s="1352"/>
      <c r="W65" s="1352"/>
      <c r="X65" s="1352"/>
      <c r="Y65" s="1352"/>
      <c r="Z65" s="1352"/>
      <c r="AA65" s="1352"/>
      <c r="AB65" s="1352"/>
      <c r="AC65" s="1352"/>
      <c r="AD65" s="1352"/>
      <c r="AE65" s="1352"/>
      <c r="AF65" s="1352"/>
      <c r="AG65" s="1352"/>
      <c r="AH65" s="1352"/>
      <c r="AI65" s="1352"/>
      <c r="AJ65" s="1352"/>
    </row>
    <row r="66" spans="3:36" ht="14.25" customHeight="1">
      <c r="X66" s="1498" t="s">
        <v>500</v>
      </c>
      <c r="Y66" s="1499"/>
      <c r="Z66" s="1499"/>
      <c r="AA66" s="1500"/>
      <c r="AB66" s="1476">
        <f>'点検表（DC版）'!AA5</f>
        <v>0</v>
      </c>
      <c r="AC66" s="1477"/>
      <c r="AD66" s="1477"/>
      <c r="AE66" s="1477"/>
      <c r="AF66" s="1477"/>
      <c r="AG66" s="1477"/>
      <c r="AH66" s="1436" t="s">
        <v>480</v>
      </c>
    </row>
    <row r="67" spans="3:36" ht="14.25" customHeight="1">
      <c r="X67" s="1501"/>
      <c r="Y67" s="1502"/>
      <c r="Z67" s="1502"/>
      <c r="AA67" s="1503"/>
      <c r="AB67" s="1478"/>
      <c r="AC67" s="1479"/>
      <c r="AD67" s="1479"/>
      <c r="AE67" s="1479"/>
      <c r="AF67" s="1479"/>
      <c r="AG67" s="1479"/>
      <c r="AH67" s="1437"/>
    </row>
    <row r="69" spans="3:36" ht="14.25" customHeight="1">
      <c r="C69" s="1504" t="s">
        <v>501</v>
      </c>
      <c r="D69" s="1505"/>
      <c r="E69" s="1505"/>
      <c r="F69" s="1505"/>
      <c r="G69" s="1505"/>
      <c r="H69" s="1505"/>
      <c r="I69" s="1505"/>
      <c r="J69" s="1505"/>
      <c r="K69" s="1505"/>
      <c r="L69" s="1505"/>
      <c r="M69" s="1505"/>
      <c r="N69" s="1505"/>
      <c r="O69" s="1505"/>
      <c r="P69" s="1505"/>
      <c r="Q69" s="1505"/>
      <c r="R69" s="1505"/>
      <c r="S69" s="1505"/>
      <c r="T69" s="1505"/>
      <c r="U69" s="1505"/>
      <c r="V69" s="1505"/>
      <c r="W69" s="1505"/>
      <c r="X69" s="1505"/>
      <c r="Y69" s="1505"/>
      <c r="Z69" s="1505"/>
      <c r="AA69" s="1505"/>
      <c r="AB69" s="1508" t="str">
        <f>IF(AB8="評価対象外",AB8,"")</f>
        <v/>
      </c>
      <c r="AC69" s="1508"/>
      <c r="AD69" s="1508"/>
      <c r="AE69" s="1508"/>
      <c r="AF69" s="1508"/>
      <c r="AG69" s="1508"/>
      <c r="AH69" s="1509"/>
    </row>
    <row r="70" spans="3:36" ht="14.25" customHeight="1">
      <c r="C70" s="1506"/>
      <c r="D70" s="1507"/>
      <c r="E70" s="1507"/>
      <c r="F70" s="1507"/>
      <c r="G70" s="1507"/>
      <c r="H70" s="1507"/>
      <c r="I70" s="1507"/>
      <c r="J70" s="1507"/>
      <c r="K70" s="1507"/>
      <c r="L70" s="1507"/>
      <c r="M70" s="1507"/>
      <c r="N70" s="1507"/>
      <c r="O70" s="1507"/>
      <c r="P70" s="1507"/>
      <c r="Q70" s="1507"/>
      <c r="R70" s="1507"/>
      <c r="S70" s="1507"/>
      <c r="T70" s="1507"/>
      <c r="U70" s="1507"/>
      <c r="V70" s="1507"/>
      <c r="W70" s="1507"/>
      <c r="X70" s="1507"/>
      <c r="Y70" s="1507"/>
      <c r="Z70" s="1507"/>
      <c r="AA70" s="1507"/>
      <c r="AB70" s="1510"/>
      <c r="AC70" s="1510"/>
      <c r="AD70" s="1510"/>
      <c r="AE70" s="1510"/>
      <c r="AF70" s="1510"/>
      <c r="AG70" s="1510"/>
      <c r="AH70" s="1511"/>
    </row>
    <row r="71" spans="3:36">
      <c r="C71" s="1439" t="s">
        <v>502</v>
      </c>
      <c r="D71" s="1439"/>
      <c r="E71" s="1439"/>
      <c r="F71" s="1439"/>
      <c r="G71" s="1439"/>
      <c r="H71" s="1439"/>
      <c r="I71" s="1439"/>
      <c r="J71" s="1439"/>
      <c r="K71" s="1439"/>
      <c r="L71" s="1439"/>
      <c r="M71" s="1439"/>
      <c r="N71" s="1439"/>
      <c r="O71" s="1439"/>
      <c r="P71" s="1439"/>
      <c r="Q71" s="1439"/>
      <c r="R71" s="1439"/>
      <c r="S71" s="1439"/>
      <c r="T71" s="1439"/>
      <c r="U71" s="1439"/>
      <c r="V71" s="1439"/>
      <c r="W71" s="1439"/>
      <c r="X71" s="1439"/>
      <c r="Y71" s="1439"/>
      <c r="Z71" s="1439"/>
      <c r="AA71" s="1439"/>
      <c r="AB71" s="1439"/>
      <c r="AC71" s="1439"/>
      <c r="AD71" s="1439"/>
      <c r="AE71" s="1439"/>
      <c r="AF71" s="1439"/>
      <c r="AG71" s="1439"/>
      <c r="AH71" s="1439"/>
    </row>
    <row r="72" spans="3:36" ht="14.25" customHeight="1">
      <c r="W72" s="377"/>
      <c r="X72" s="1548" t="s">
        <v>503</v>
      </c>
      <c r="Y72" s="1549"/>
      <c r="Z72" s="1549"/>
      <c r="AA72" s="1550"/>
      <c r="AB72" s="1554" t="str">
        <f>IF(AB40="","",AB40+AB66)</f>
        <v/>
      </c>
      <c r="AC72" s="1555"/>
      <c r="AD72" s="1555"/>
      <c r="AE72" s="1555"/>
      <c r="AF72" s="1555"/>
      <c r="AG72" s="1555"/>
      <c r="AH72" s="1436" t="s">
        <v>480</v>
      </c>
    </row>
    <row r="73" spans="3:36" ht="14.25" customHeight="1">
      <c r="W73" s="377"/>
      <c r="X73" s="1551"/>
      <c r="Y73" s="1552"/>
      <c r="Z73" s="1552"/>
      <c r="AA73" s="1553"/>
      <c r="AB73" s="1556"/>
      <c r="AC73" s="1557"/>
      <c r="AD73" s="1557"/>
      <c r="AE73" s="1557"/>
      <c r="AF73" s="1557"/>
      <c r="AG73" s="1557"/>
      <c r="AH73" s="1437"/>
    </row>
    <row r="74" spans="3:36" ht="14.25" customHeight="1">
      <c r="W74" s="378"/>
      <c r="X74" s="379"/>
      <c r="Y74" s="379"/>
      <c r="Z74" s="379"/>
      <c r="AA74" s="379"/>
      <c r="AB74" s="380"/>
      <c r="AC74" s="380"/>
      <c r="AD74" s="380"/>
      <c r="AE74" s="380"/>
      <c r="AF74" s="380"/>
      <c r="AG74" s="380"/>
      <c r="AH74" s="381"/>
    </row>
    <row r="75" spans="3:36">
      <c r="C75" s="1352" t="s">
        <v>504</v>
      </c>
      <c r="D75" s="1352"/>
      <c r="E75" s="1352"/>
      <c r="F75" s="1352"/>
      <c r="G75" s="1352"/>
      <c r="H75" s="1352"/>
      <c r="I75" s="1352"/>
      <c r="J75" s="1352"/>
      <c r="K75" s="1352"/>
      <c r="L75" s="1352"/>
      <c r="M75" s="1352"/>
      <c r="N75" s="1352"/>
      <c r="O75" s="1352"/>
      <c r="P75" s="1352"/>
      <c r="Q75" s="1352"/>
      <c r="R75" s="1352"/>
      <c r="S75" s="1352"/>
      <c r="T75" s="1352"/>
      <c r="U75" s="1352"/>
      <c r="V75" s="1352"/>
      <c r="W75" s="1352"/>
      <c r="X75" s="1352"/>
      <c r="Y75" s="1352"/>
      <c r="Z75" s="1352"/>
      <c r="AA75" s="1352"/>
      <c r="AB75" s="1352"/>
      <c r="AC75" s="1352"/>
      <c r="AD75" s="1352"/>
      <c r="AE75" s="1352"/>
      <c r="AF75" s="1352"/>
      <c r="AG75" s="1352"/>
      <c r="AH75" s="1352"/>
    </row>
    <row r="76" spans="3:36" ht="14.25" customHeight="1">
      <c r="X76" s="1548" t="s">
        <v>505</v>
      </c>
      <c r="Y76" s="1549"/>
      <c r="Z76" s="1549"/>
      <c r="AA76" s="1550"/>
      <c r="AB76" s="1561" t="str">
        <f>IF(AB72="","",IF(AB72&gt;=90,G82,IF(AND(AB72&lt;90,AB72&gt;=80),G83,IF(AND(AB72&lt;80,AB72&gt;=70),G84,IF(AND(AB72&lt;70,AB72&gt;=60),G85,IF(AND(AB72&lt;60,AB72&gt;=40),G86,IF(AB72&lt;40,G87)))))))</f>
        <v/>
      </c>
      <c r="AC76" s="1562"/>
      <c r="AD76" s="1562"/>
      <c r="AE76" s="1562"/>
      <c r="AF76" s="1562"/>
      <c r="AG76" s="1562"/>
      <c r="AH76" s="1563"/>
    </row>
    <row r="77" spans="3:36" ht="14.25" customHeight="1">
      <c r="X77" s="1558"/>
      <c r="Y77" s="1559"/>
      <c r="Z77" s="1559"/>
      <c r="AA77" s="1560"/>
      <c r="AB77" s="1564"/>
      <c r="AC77" s="638"/>
      <c r="AD77" s="638"/>
      <c r="AE77" s="638"/>
      <c r="AF77" s="638"/>
      <c r="AG77" s="638"/>
      <c r="AH77" s="1565"/>
    </row>
    <row r="78" spans="3:36" ht="14.25" customHeight="1">
      <c r="X78" s="1551"/>
      <c r="Y78" s="1552"/>
      <c r="Z78" s="1552"/>
      <c r="AA78" s="1553"/>
      <c r="AB78" s="1566"/>
      <c r="AC78" s="1567"/>
      <c r="AD78" s="1567"/>
      <c r="AE78" s="1567"/>
      <c r="AF78" s="1567"/>
      <c r="AG78" s="1567"/>
      <c r="AH78" s="1568"/>
    </row>
    <row r="80" spans="3:36">
      <c r="C80" s="1352" t="s">
        <v>506</v>
      </c>
      <c r="D80" s="1352"/>
      <c r="E80" s="1352"/>
      <c r="F80" s="1352"/>
      <c r="G80" s="1352"/>
      <c r="H80" s="1352"/>
      <c r="I80" s="1352"/>
      <c r="J80" s="1352"/>
      <c r="K80" s="1352"/>
      <c r="L80" s="1352"/>
      <c r="M80" s="1352"/>
      <c r="N80" s="1352"/>
      <c r="O80" s="1352"/>
      <c r="P80" s="1352"/>
      <c r="Q80" s="1352"/>
      <c r="R80" s="1352"/>
      <c r="S80" s="1352"/>
      <c r="T80" s="1352"/>
      <c r="U80" s="1352"/>
      <c r="V80" s="1352"/>
      <c r="W80" s="1352"/>
      <c r="X80" s="1352"/>
      <c r="Y80" s="1352"/>
      <c r="Z80" s="1352"/>
      <c r="AA80" s="1352"/>
      <c r="AB80" s="1352"/>
      <c r="AC80" s="1352"/>
      <c r="AD80" s="1352"/>
      <c r="AE80" s="1352"/>
      <c r="AF80" s="1352"/>
      <c r="AG80" s="1352"/>
      <c r="AH80" s="1352"/>
    </row>
    <row r="81" spans="3:34">
      <c r="C81" s="401"/>
      <c r="D81" s="402"/>
      <c r="E81" s="402"/>
      <c r="F81" s="402"/>
      <c r="G81" s="402"/>
      <c r="H81" s="402"/>
      <c r="I81" s="402"/>
      <c r="J81" s="402"/>
      <c r="K81" s="402"/>
      <c r="L81" s="402"/>
      <c r="M81" s="402"/>
      <c r="N81" s="402"/>
      <c r="O81" s="402"/>
      <c r="P81" s="402"/>
      <c r="Q81" s="402"/>
      <c r="R81" s="402"/>
      <c r="S81" s="402"/>
      <c r="T81" s="402"/>
      <c r="U81" s="402"/>
      <c r="V81" s="402"/>
      <c r="W81" s="402"/>
      <c r="X81" s="402"/>
      <c r="Y81" s="402"/>
      <c r="Z81" s="402"/>
      <c r="AA81" s="402"/>
      <c r="AB81" s="402"/>
      <c r="AC81" s="402"/>
      <c r="AD81" s="402"/>
      <c r="AE81" s="402"/>
      <c r="AF81" s="402"/>
      <c r="AG81" s="402"/>
      <c r="AH81" s="403"/>
    </row>
    <row r="82" spans="3:34">
      <c r="C82" s="372"/>
      <c r="G82" s="1540" t="s">
        <v>519</v>
      </c>
      <c r="H82" s="1541"/>
      <c r="I82" s="1541"/>
      <c r="J82" s="1541"/>
      <c r="K82" s="1542" t="s">
        <v>536</v>
      </c>
      <c r="L82" s="1543"/>
      <c r="M82" s="1543"/>
      <c r="N82" s="1543"/>
      <c r="O82" s="1543"/>
      <c r="P82" s="1543"/>
      <c r="Q82" s="1543"/>
      <c r="R82" s="1543"/>
      <c r="S82" s="1543"/>
      <c r="T82" s="1543"/>
      <c r="U82" s="1544"/>
      <c r="V82" s="1543" t="s">
        <v>507</v>
      </c>
      <c r="W82" s="1543"/>
      <c r="X82" s="1543"/>
      <c r="Y82" s="1543"/>
      <c r="Z82" s="1543"/>
      <c r="AA82" s="1543"/>
      <c r="AB82" s="1543"/>
      <c r="AC82" s="1543"/>
      <c r="AD82" s="1545"/>
      <c r="AH82" s="373"/>
    </row>
    <row r="83" spans="3:34">
      <c r="C83" s="372"/>
      <c r="G83" s="1546" t="s">
        <v>520</v>
      </c>
      <c r="H83" s="1547"/>
      <c r="I83" s="1547"/>
      <c r="J83" s="1547"/>
      <c r="K83" s="1522" t="s">
        <v>537</v>
      </c>
      <c r="L83" s="1523"/>
      <c r="M83" s="1523"/>
      <c r="N83" s="1523"/>
      <c r="O83" s="1523"/>
      <c r="P83" s="1523"/>
      <c r="Q83" s="1523"/>
      <c r="R83" s="1523"/>
      <c r="S83" s="1523"/>
      <c r="T83" s="1523"/>
      <c r="U83" s="1524"/>
      <c r="V83" s="1523" t="s">
        <v>508</v>
      </c>
      <c r="W83" s="1523"/>
      <c r="X83" s="1523"/>
      <c r="Y83" s="1523"/>
      <c r="Z83" s="1523"/>
      <c r="AA83" s="1523"/>
      <c r="AB83" s="1523"/>
      <c r="AC83" s="1523"/>
      <c r="AD83" s="1525"/>
      <c r="AH83" s="373"/>
    </row>
    <row r="84" spans="3:34">
      <c r="C84" s="372"/>
      <c r="G84" s="1532" t="s">
        <v>521</v>
      </c>
      <c r="H84" s="1533"/>
      <c r="I84" s="1533"/>
      <c r="J84" s="1533"/>
      <c r="K84" s="1534" t="s">
        <v>538</v>
      </c>
      <c r="L84" s="1535"/>
      <c r="M84" s="1535"/>
      <c r="N84" s="1535"/>
      <c r="O84" s="1535"/>
      <c r="P84" s="1535"/>
      <c r="Q84" s="1535"/>
      <c r="R84" s="1535"/>
      <c r="S84" s="1535"/>
      <c r="T84" s="1535"/>
      <c r="U84" s="1536"/>
      <c r="V84" s="1535" t="s">
        <v>510</v>
      </c>
      <c r="W84" s="1535"/>
      <c r="X84" s="1535"/>
      <c r="Y84" s="1535"/>
      <c r="Z84" s="1535"/>
      <c r="AA84" s="1535"/>
      <c r="AB84" s="1535"/>
      <c r="AC84" s="1535"/>
      <c r="AD84" s="1537"/>
      <c r="AH84" s="373"/>
    </row>
    <row r="85" spans="3:34">
      <c r="C85" s="372"/>
      <c r="G85" s="1538" t="s">
        <v>522</v>
      </c>
      <c r="H85" s="1539"/>
      <c r="I85" s="1539"/>
      <c r="J85" s="1539"/>
      <c r="K85" s="1528" t="s">
        <v>509</v>
      </c>
      <c r="L85" s="1529"/>
      <c r="M85" s="1529"/>
      <c r="N85" s="1529"/>
      <c r="O85" s="1529"/>
      <c r="P85" s="1529"/>
      <c r="Q85" s="1529"/>
      <c r="R85" s="1529"/>
      <c r="S85" s="1529"/>
      <c r="T85" s="1529"/>
      <c r="U85" s="1530"/>
      <c r="V85" s="1529" t="s">
        <v>511</v>
      </c>
      <c r="W85" s="1529"/>
      <c r="X85" s="1529"/>
      <c r="Y85" s="1529"/>
      <c r="Z85" s="1529"/>
      <c r="AA85" s="1529"/>
      <c r="AB85" s="1529"/>
      <c r="AC85" s="1529"/>
      <c r="AD85" s="1531"/>
      <c r="AH85" s="373"/>
    </row>
    <row r="86" spans="3:34">
      <c r="C86" s="372"/>
      <c r="G86" s="1520" t="s">
        <v>523</v>
      </c>
      <c r="H86" s="1521"/>
      <c r="I86" s="1521"/>
      <c r="J86" s="1521"/>
      <c r="K86" s="1522" t="s">
        <v>512</v>
      </c>
      <c r="L86" s="1523"/>
      <c r="M86" s="1523"/>
      <c r="N86" s="1523"/>
      <c r="O86" s="1523"/>
      <c r="P86" s="1523"/>
      <c r="Q86" s="1523"/>
      <c r="R86" s="1523"/>
      <c r="S86" s="1523"/>
      <c r="T86" s="1523"/>
      <c r="U86" s="1524"/>
      <c r="V86" s="1523" t="s">
        <v>513</v>
      </c>
      <c r="W86" s="1523"/>
      <c r="X86" s="1523"/>
      <c r="Y86" s="1523"/>
      <c r="Z86" s="1523"/>
      <c r="AA86" s="1523"/>
      <c r="AB86" s="1523"/>
      <c r="AC86" s="1523"/>
      <c r="AD86" s="1525"/>
      <c r="AH86" s="373"/>
    </row>
    <row r="87" spans="3:34">
      <c r="C87" s="372"/>
      <c r="G87" s="1526" t="s">
        <v>524</v>
      </c>
      <c r="H87" s="1527"/>
      <c r="I87" s="1527"/>
      <c r="J87" s="1527"/>
      <c r="K87" s="1528" t="s">
        <v>514</v>
      </c>
      <c r="L87" s="1529"/>
      <c r="M87" s="1529"/>
      <c r="N87" s="1529"/>
      <c r="O87" s="1529"/>
      <c r="P87" s="1529"/>
      <c r="Q87" s="1529"/>
      <c r="R87" s="1529"/>
      <c r="S87" s="1529"/>
      <c r="T87" s="1529"/>
      <c r="U87" s="1530"/>
      <c r="V87" s="1529" t="s">
        <v>515</v>
      </c>
      <c r="W87" s="1529"/>
      <c r="X87" s="1529"/>
      <c r="Y87" s="1529"/>
      <c r="Z87" s="1529"/>
      <c r="AA87" s="1529"/>
      <c r="AB87" s="1529"/>
      <c r="AC87" s="1529"/>
      <c r="AD87" s="1531"/>
      <c r="AH87" s="373"/>
    </row>
    <row r="88" spans="3:34">
      <c r="C88" s="374"/>
      <c r="D88" s="375"/>
      <c r="E88" s="375"/>
      <c r="F88" s="375"/>
      <c r="G88" s="375"/>
      <c r="H88" s="375"/>
      <c r="I88" s="375"/>
      <c r="J88" s="375"/>
      <c r="K88" s="375"/>
      <c r="L88" s="375"/>
      <c r="M88" s="375"/>
      <c r="N88" s="375"/>
      <c r="O88" s="375"/>
      <c r="P88" s="375"/>
      <c r="Q88" s="375"/>
      <c r="R88" s="375"/>
      <c r="S88" s="375"/>
      <c r="T88" s="375"/>
      <c r="U88" s="375"/>
      <c r="V88" s="375"/>
      <c r="W88" s="375"/>
      <c r="X88" s="375"/>
      <c r="Y88" s="375"/>
      <c r="Z88" s="375"/>
      <c r="AA88" s="375"/>
      <c r="AB88" s="375"/>
      <c r="AC88" s="375"/>
      <c r="AD88" s="375"/>
      <c r="AE88" s="375"/>
      <c r="AF88" s="375"/>
      <c r="AG88" s="375"/>
      <c r="AH88" s="376"/>
    </row>
  </sheetData>
  <sheetProtection algorithmName="SHA-512" hashValue="Pa4QLBYsjs6vhJlFgpuVX8o4Qyc03KvmXk3UKuIKTPjDgPtlu8ehV8ekH1qhfjlRiXeNAb3ENsDU9iHphFx9GQ==" saltValue="CYzXp/IEy7j6CAQ3XvGLCQ==" spinCount="100000" sheet="1" selectLockedCells="1"/>
  <mergeCells count="125">
    <mergeCell ref="C80:AH80"/>
    <mergeCell ref="G82:J82"/>
    <mergeCell ref="K82:U82"/>
    <mergeCell ref="V82:AD82"/>
    <mergeCell ref="G83:J83"/>
    <mergeCell ref="K83:U83"/>
    <mergeCell ref="V83:AD83"/>
    <mergeCell ref="X72:AA73"/>
    <mergeCell ref="AB72:AG73"/>
    <mergeCell ref="AH72:AH73"/>
    <mergeCell ref="C75:AH75"/>
    <mergeCell ref="X76:AA78"/>
    <mergeCell ref="AB76:AH78"/>
    <mergeCell ref="G86:J86"/>
    <mergeCell ref="K86:U86"/>
    <mergeCell ref="V86:AD86"/>
    <mergeCell ref="G87:J87"/>
    <mergeCell ref="K87:U87"/>
    <mergeCell ref="V87:AD87"/>
    <mergeCell ref="G84:J84"/>
    <mergeCell ref="K84:U84"/>
    <mergeCell ref="V84:AD84"/>
    <mergeCell ref="G85:J85"/>
    <mergeCell ref="K85:U85"/>
    <mergeCell ref="V85:AD85"/>
    <mergeCell ref="X66:AA67"/>
    <mergeCell ref="AB66:AG67"/>
    <mergeCell ref="AH66:AH67"/>
    <mergeCell ref="C69:AA70"/>
    <mergeCell ref="AB69:AH70"/>
    <mergeCell ref="C71:AH71"/>
    <mergeCell ref="H60:M60"/>
    <mergeCell ref="N60:S60"/>
    <mergeCell ref="T60:AC60"/>
    <mergeCell ref="C63:AA64"/>
    <mergeCell ref="AB63:AH64"/>
    <mergeCell ref="C65:AJ65"/>
    <mergeCell ref="H58:M58"/>
    <mergeCell ref="N58:S58"/>
    <mergeCell ref="T58:AC58"/>
    <mergeCell ref="H59:M59"/>
    <mergeCell ref="N59:S59"/>
    <mergeCell ref="T59:AC59"/>
    <mergeCell ref="AC50:AF51"/>
    <mergeCell ref="C54:AH54"/>
    <mergeCell ref="C55:AH55"/>
    <mergeCell ref="H57:M57"/>
    <mergeCell ref="N57:S57"/>
    <mergeCell ref="T57:AC57"/>
    <mergeCell ref="E50:H51"/>
    <mergeCell ref="I50:L51"/>
    <mergeCell ref="M50:P51"/>
    <mergeCell ref="Q50:T51"/>
    <mergeCell ref="U50:X51"/>
    <mergeCell ref="Y50:AB51"/>
    <mergeCell ref="E47:AF47"/>
    <mergeCell ref="E48:H49"/>
    <mergeCell ref="I48:L49"/>
    <mergeCell ref="M48:P49"/>
    <mergeCell ref="Q48:T49"/>
    <mergeCell ref="U48:X49"/>
    <mergeCell ref="Y48:AB49"/>
    <mergeCell ref="AC48:AF49"/>
    <mergeCell ref="U40:W41"/>
    <mergeCell ref="X40:AA41"/>
    <mergeCell ref="AB40:AG41"/>
    <mergeCell ref="AH40:AH41"/>
    <mergeCell ref="C44:AH44"/>
    <mergeCell ref="C45:AH45"/>
    <mergeCell ref="C36:J37"/>
    <mergeCell ref="K36:Q37"/>
    <mergeCell ref="R36:Y37"/>
    <mergeCell ref="C40:F41"/>
    <mergeCell ref="G40:I41"/>
    <mergeCell ref="J40:J41"/>
    <mergeCell ref="K40:M41"/>
    <mergeCell ref="N40:Q41"/>
    <mergeCell ref="R40:T41"/>
    <mergeCell ref="C39:AJ39"/>
    <mergeCell ref="C31:AH31"/>
    <mergeCell ref="C32:AH32"/>
    <mergeCell ref="C35:J35"/>
    <mergeCell ref="K35:Q35"/>
    <mergeCell ref="R35:Y35"/>
    <mergeCell ref="C29:F30"/>
    <mergeCell ref="G29:J30"/>
    <mergeCell ref="K29:O30"/>
    <mergeCell ref="P29:Q30"/>
    <mergeCell ref="R29:U30"/>
    <mergeCell ref="V29:Y30"/>
    <mergeCell ref="C34:AJ34"/>
    <mergeCell ref="AA27:AB27"/>
    <mergeCell ref="AA28:AH28"/>
    <mergeCell ref="C27:F28"/>
    <mergeCell ref="G27:J28"/>
    <mergeCell ref="K27:O28"/>
    <mergeCell ref="P27:Q28"/>
    <mergeCell ref="R27:U28"/>
    <mergeCell ref="V27:Y28"/>
    <mergeCell ref="C26:J26"/>
    <mergeCell ref="K26:Q26"/>
    <mergeCell ref="R26:Y26"/>
    <mergeCell ref="B1:R2"/>
    <mergeCell ref="T2:Z2"/>
    <mergeCell ref="AA2:AH2"/>
    <mergeCell ref="C4:AH5"/>
    <mergeCell ref="C6:AH6"/>
    <mergeCell ref="AB7:AH7"/>
    <mergeCell ref="C20:I21"/>
    <mergeCell ref="C22:AH22"/>
    <mergeCell ref="D23:F23"/>
    <mergeCell ref="H23:J23"/>
    <mergeCell ref="K23:AH24"/>
    <mergeCell ref="AB8:AH9"/>
    <mergeCell ref="C11:AH11"/>
    <mergeCell ref="C12:AH15"/>
    <mergeCell ref="C17:AA18"/>
    <mergeCell ref="AB17:AH18"/>
    <mergeCell ref="C19:AH19"/>
    <mergeCell ref="D8:G9"/>
    <mergeCell ref="H8:I9"/>
    <mergeCell ref="J8:L9"/>
    <mergeCell ref="M8:N9"/>
    <mergeCell ref="R8:T9"/>
    <mergeCell ref="X8:AA9"/>
  </mergeCells>
  <phoneticPr fontId="79"/>
  <conditionalFormatting sqref="C20:I21">
    <cfRule type="expression" dxfId="4" priority="1">
      <formula>OR($AB$8="評価対象外",$AB$8="")</formula>
    </cfRule>
    <cfRule type="expression" dxfId="3" priority="2">
      <formula>OR($C$20="",$C$20="選択してください")</formula>
    </cfRule>
  </conditionalFormatting>
  <conditionalFormatting sqref="AB76:AH78">
    <cfRule type="expression" dxfId="2" priority="3" stopIfTrue="1">
      <formula>$AM$82</formula>
    </cfRule>
    <cfRule type="expression" dxfId="1" priority="4" stopIfTrue="1">
      <formula>OR($AM$83,$AM$84,$AM$85)</formula>
    </cfRule>
    <cfRule type="expression" dxfId="0" priority="5" stopIfTrue="1">
      <formula>OR($AM$86,$AM$87)</formula>
    </cfRule>
  </conditionalFormatting>
  <dataValidations count="1">
    <dataValidation type="list" allowBlank="1" showInputMessage="1" showErrorMessage="1" sqref="C20:I21">
      <formula1>INDIRECT($AB$8)</formula1>
    </dataValidation>
  </dataValidations>
  <printOptions horizontalCentered="1"/>
  <pageMargins left="0.55118110236220474" right="0.55118110236220474" top="0.78740157480314965" bottom="0.78740157480314965" header="0.51181102362204722" footer="0.51181102362204722"/>
  <pageSetup paperSize="9" fitToHeight="2" orientation="portrait" blackAndWhite="1" r:id="rId1"/>
  <headerFooter alignWithMargins="0"/>
  <rowBreaks count="2" manualBreakCount="2">
    <brk id="53" max="16383" man="1"/>
    <brk id="61" max="3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86F32FC3286714AA8E9EA5A8257591D" ma:contentTypeVersion="3" ma:contentTypeDescription="新しいドキュメントを作成します。" ma:contentTypeScope="" ma:versionID="9b84115105837d6f7710c5ddc1d70ec2">
  <xsd:schema xmlns:xsd="http://www.w3.org/2001/XMLSchema" xmlns:xs="http://www.w3.org/2001/XMLSchema" xmlns:p="http://schemas.microsoft.com/office/2006/metadata/properties" xmlns:ns2="ede007fd-7b21-47c3-a745-54e9daf79cd0" targetNamespace="http://schemas.microsoft.com/office/2006/metadata/properties" ma:root="true" ma:fieldsID="7868b23ddb1025d3e98e03aa0f2c007d" ns2:_="">
    <xsd:import namespace="ede007fd-7b21-47c3-a745-54e9daf79c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007fd-7b21-47c3-a745-54e9daf79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89B23B-819D-4711-95A0-B858F1C35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007fd-7b21-47c3-a745-54e9daf7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F8AAD7-A352-470C-98A1-40DBBB64C563}">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ede007fd-7b21-47c3-a745-54e9daf79cd0"/>
    <ds:schemaRef ds:uri="http://www.w3.org/XML/1998/namespace"/>
    <ds:schemaRef ds:uri="http://purl.org/dc/dcmitype/"/>
  </ds:schemaRefs>
</ds:datastoreItem>
</file>

<file path=customXml/itemProps3.xml><?xml version="1.0" encoding="utf-8"?>
<ds:datastoreItem xmlns:ds="http://schemas.openxmlformats.org/officeDocument/2006/customXml" ds:itemID="{72E727F0-1252-49B5-AE22-0DA2633AFF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33</vt:i4>
      </vt:variant>
    </vt:vector>
  </HeadingPairs>
  <TitlesOfParts>
    <vt:vector size="43" baseType="lpstr">
      <vt:lpstr>提出書</vt:lpstr>
      <vt:lpstr>その1</vt:lpstr>
      <vt:lpstr>その2</vt:lpstr>
      <vt:lpstr>その3</vt:lpstr>
      <vt:lpstr>その4</vt:lpstr>
      <vt:lpstr>その5（非公表）</vt:lpstr>
      <vt:lpstr>その6（非公表）</vt:lpstr>
      <vt:lpstr>点検表（DC版）</vt:lpstr>
      <vt:lpstr>評価シート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提出書!Print_Area</vt:lpstr>
      <vt:lpstr>'点検表（DC版）'!Print_Area</vt:lpstr>
      <vt:lpstr>評価シート!Print_Area</vt:lpstr>
      <vt:lpstr>'点検表（DC版）'!Print_Titles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2023-05-22T07:58:17Z</cp:lastPrinted>
  <dcterms:created xsi:type="dcterms:W3CDTF">2010-04-21T02:50:25Z</dcterms:created>
  <dcterms:modified xsi:type="dcterms:W3CDTF">2025-08-26T01:54:01Z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0x010100986F32FC3286714AA8E9EA5A8257591D</vt:lpwstr>
  </property>
</Properties>
</file>