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BAFF1297-D95B-4037-A0C1-05A0F99F647B}" xr6:coauthVersionLast="47" xr6:coauthVersionMax="47" xr10:uidLastSave="{00000000-0000-0000-0000-000000000000}"/>
  <bookViews>
    <workbookView xWindow="-108" yWindow="-108" windowWidth="23256" windowHeight="12576" tabRatio="743" xr2:uid="{00000000-000D-0000-FFFF-FFFF00000000}"/>
  </bookViews>
  <sheets>
    <sheet name="措置完了" sheetId="2" r:id="rId1"/>
    <sheet name="形質変更時要届出区域所在地一覧" sheetId="34" r:id="rId2"/>
    <sheet name="相違点一覧_措置" sheetId="43" r:id="rId3"/>
    <sheet name="（入力用シート）汚染状態一覧_調査結果" sheetId="35" r:id="rId4"/>
    <sheet name="（参考）土地の形質の変更の種類" sheetId="7" r:id="rId5"/>
    <sheet name="マスタ" sheetId="8" state="hidden" r:id="rId6"/>
  </sheets>
  <definedNames>
    <definedName name="_xlnm.Print_Area" localSheetId="3">'（入力用シート）汚染状態一覧_調査結果'!$A$1:$AE$11</definedName>
    <definedName name="_xlnm.Print_Area" localSheetId="1">形質変更時要届出区域所在地一覧!$A$1:$Q$39</definedName>
    <definedName name="_xlnm.Print_Area" localSheetId="0">措置完了!$B$1:$K$45</definedName>
    <definedName name="_xlnm.Print_Area" localSheetId="2">相違点一覧_措置!$A$1:$T$127</definedName>
    <definedName name="_xlnm.Print_Titles" localSheetId="1">形質変更時要届出区域所在地一覧!$5:$6</definedName>
    <definedName name="_xlnm.Print_Titles" localSheetId="2">相違点一覧_措置!$5:$5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27" i="43" l="1"/>
  <c r="S127" i="43"/>
  <c r="AD127" i="43" s="1"/>
  <c r="Z123" i="43"/>
  <c r="S123" i="43" s="1"/>
  <c r="AD123" i="43" s="1"/>
  <c r="Z122" i="43"/>
  <c r="S122" i="43" s="1"/>
  <c r="AD122" i="43" s="1"/>
  <c r="Z121" i="43"/>
  <c r="X120" i="43"/>
  <c r="V120" i="43"/>
  <c r="X119" i="43"/>
  <c r="V119" i="43"/>
  <c r="X118" i="43"/>
  <c r="V118" i="43"/>
  <c r="Z118" i="43" s="1"/>
  <c r="X117" i="43"/>
  <c r="V117" i="43"/>
  <c r="X116" i="43"/>
  <c r="V116" i="43"/>
  <c r="X115" i="43"/>
  <c r="V115" i="43"/>
  <c r="Z114" i="43"/>
  <c r="X113" i="43"/>
  <c r="V113" i="43"/>
  <c r="X112" i="43"/>
  <c r="V112" i="43"/>
  <c r="X111" i="43"/>
  <c r="V111" i="43"/>
  <c r="X110" i="43"/>
  <c r="V110" i="43"/>
  <c r="Z110" i="43" s="1"/>
  <c r="X109" i="43"/>
  <c r="V109" i="43"/>
  <c r="X108" i="43"/>
  <c r="V108" i="43"/>
  <c r="Z107" i="43"/>
  <c r="X106" i="43"/>
  <c r="V106" i="43"/>
  <c r="X105" i="43"/>
  <c r="V105" i="43"/>
  <c r="X104" i="43"/>
  <c r="V104" i="43"/>
  <c r="Z103" i="43"/>
  <c r="X102" i="43"/>
  <c r="V102" i="43"/>
  <c r="Z102" i="43" s="1"/>
  <c r="Z101" i="43"/>
  <c r="X100" i="43"/>
  <c r="V100" i="43"/>
  <c r="X99" i="43"/>
  <c r="V99" i="43"/>
  <c r="Z99" i="43" s="1"/>
  <c r="X98" i="43"/>
  <c r="V98" i="43"/>
  <c r="Z98" i="43" s="1"/>
  <c r="X97" i="43"/>
  <c r="V97" i="43"/>
  <c r="X96" i="43"/>
  <c r="V96" i="43"/>
  <c r="Z96" i="43" s="1"/>
  <c r="X95" i="43"/>
  <c r="V95" i="43"/>
  <c r="X94" i="43"/>
  <c r="V94" i="43"/>
  <c r="X93" i="43"/>
  <c r="V93" i="43"/>
  <c r="Z93" i="43" s="1"/>
  <c r="X92" i="43"/>
  <c r="V92" i="43"/>
  <c r="X91" i="43"/>
  <c r="V91" i="43"/>
  <c r="X90" i="43"/>
  <c r="V90" i="43"/>
  <c r="Z90" i="43" s="1"/>
  <c r="X89" i="43"/>
  <c r="V89" i="43"/>
  <c r="X88" i="43"/>
  <c r="V88" i="43"/>
  <c r="AD87" i="43"/>
  <c r="Z87" i="43"/>
  <c r="AD86" i="43"/>
  <c r="Z86" i="43"/>
  <c r="AD85" i="43"/>
  <c r="Z85" i="43"/>
  <c r="AD84" i="43"/>
  <c r="Z84" i="43"/>
  <c r="AD83" i="43"/>
  <c r="Z80" i="43"/>
  <c r="S80" i="43" s="1"/>
  <c r="AD80" i="43" s="1"/>
  <c r="Z79" i="43"/>
  <c r="X78" i="43"/>
  <c r="V78" i="43"/>
  <c r="X77" i="43"/>
  <c r="V77" i="43"/>
  <c r="X76" i="43"/>
  <c r="V76" i="43"/>
  <c r="X75" i="43"/>
  <c r="V75" i="43"/>
  <c r="Z75" i="43" s="1"/>
  <c r="X74" i="43"/>
  <c r="V74" i="43"/>
  <c r="X73" i="43"/>
  <c r="V73" i="43"/>
  <c r="X72" i="43"/>
  <c r="V72" i="43"/>
  <c r="X71" i="43"/>
  <c r="V71" i="43"/>
  <c r="X70" i="43"/>
  <c r="V70" i="43"/>
  <c r="X69" i="43"/>
  <c r="V69" i="43"/>
  <c r="X68" i="43"/>
  <c r="V68" i="43"/>
  <c r="X67" i="43"/>
  <c r="V67" i="43"/>
  <c r="X66" i="43"/>
  <c r="V66" i="43"/>
  <c r="X65" i="43"/>
  <c r="V65" i="43"/>
  <c r="X64" i="43"/>
  <c r="V64" i="43"/>
  <c r="X63" i="43"/>
  <c r="V63" i="43"/>
  <c r="Z63" i="43" s="1"/>
  <c r="Z62" i="43"/>
  <c r="Z61" i="43"/>
  <c r="S61" i="43" s="1"/>
  <c r="AD61" i="43" s="1"/>
  <c r="Z60" i="43"/>
  <c r="Z59" i="43"/>
  <c r="Z57" i="43"/>
  <c r="Z56" i="43"/>
  <c r="Z54" i="43"/>
  <c r="Z53" i="43"/>
  <c r="Z51" i="43"/>
  <c r="Z50" i="43"/>
  <c r="Z48" i="43"/>
  <c r="X47" i="43"/>
  <c r="V47" i="43"/>
  <c r="X46" i="43"/>
  <c r="V46" i="43"/>
  <c r="X45" i="43"/>
  <c r="V45" i="43"/>
  <c r="X44" i="43"/>
  <c r="V44" i="43"/>
  <c r="Z44" i="43" s="1"/>
  <c r="X43" i="43"/>
  <c r="V43" i="43"/>
  <c r="X42" i="43"/>
  <c r="V42" i="43"/>
  <c r="X41" i="43"/>
  <c r="V41" i="43"/>
  <c r="X40" i="43"/>
  <c r="V40" i="43"/>
  <c r="Z39" i="43"/>
  <c r="X38" i="43"/>
  <c r="V38" i="43"/>
  <c r="Z38" i="43" s="1"/>
  <c r="X37" i="43"/>
  <c r="V37" i="43"/>
  <c r="X36" i="43"/>
  <c r="V36" i="43"/>
  <c r="X35" i="43"/>
  <c r="V35" i="43"/>
  <c r="Z35" i="43" s="1"/>
  <c r="X34" i="43"/>
  <c r="V34" i="43"/>
  <c r="Z34" i="43" s="1"/>
  <c r="X33" i="43"/>
  <c r="V33" i="43"/>
  <c r="X32" i="43"/>
  <c r="V32" i="43"/>
  <c r="Z32" i="43" s="1"/>
  <c r="X31" i="43"/>
  <c r="V31" i="43"/>
  <c r="Z30" i="43"/>
  <c r="X29" i="43"/>
  <c r="V29" i="43"/>
  <c r="X28" i="43"/>
  <c r="V28" i="43"/>
  <c r="X27" i="43"/>
  <c r="V27" i="43"/>
  <c r="X26" i="43"/>
  <c r="V26" i="43"/>
  <c r="X25" i="43"/>
  <c r="V25" i="43"/>
  <c r="X24" i="43"/>
  <c r="V24" i="43"/>
  <c r="X23" i="43"/>
  <c r="V23" i="43"/>
  <c r="X22" i="43"/>
  <c r="V22" i="43"/>
  <c r="X21" i="43"/>
  <c r="V21" i="43"/>
  <c r="X20" i="43"/>
  <c r="V20" i="43"/>
  <c r="X19" i="43"/>
  <c r="V19" i="43"/>
  <c r="Z19" i="43" s="1"/>
  <c r="X18" i="43"/>
  <c r="V18" i="43"/>
  <c r="X17" i="43"/>
  <c r="V17" i="43"/>
  <c r="X16" i="43"/>
  <c r="V16" i="43"/>
  <c r="Z15" i="43"/>
  <c r="Z14" i="43"/>
  <c r="Z13" i="43"/>
  <c r="Z12" i="43"/>
  <c r="Z11" i="43"/>
  <c r="Z10" i="43"/>
  <c r="S10" i="43"/>
  <c r="AD10" i="43" s="1"/>
  <c r="Z9" i="43"/>
  <c r="Z8" i="43"/>
  <c r="Z7" i="43"/>
  <c r="Z6" i="43"/>
  <c r="S6" i="43" s="1"/>
  <c r="AD6" i="43" s="1"/>
  <c r="Z66" i="43" l="1"/>
  <c r="Z71" i="43"/>
  <c r="Z100" i="43"/>
  <c r="Z108" i="43"/>
  <c r="Z92" i="43"/>
  <c r="Z78" i="43"/>
  <c r="Z74" i="43"/>
  <c r="Z65" i="43"/>
  <c r="Z111" i="43"/>
  <c r="Z112" i="43"/>
  <c r="Z45" i="43"/>
  <c r="Z72" i="43"/>
  <c r="Z27" i="43"/>
  <c r="Z33" i="43"/>
  <c r="Z40" i="43"/>
  <c r="Z46" i="43"/>
  <c r="Z67" i="43"/>
  <c r="Z73" i="43"/>
  <c r="Z88" i="43"/>
  <c r="Z16" i="43"/>
  <c r="Z22" i="43"/>
  <c r="Z28" i="43"/>
  <c r="Z47" i="43"/>
  <c r="Z95" i="43"/>
  <c r="Z115" i="43"/>
  <c r="Z109" i="43"/>
  <c r="Z116" i="43"/>
  <c r="Z17" i="43"/>
  <c r="Z29" i="43"/>
  <c r="Z18" i="43"/>
  <c r="Z24" i="43"/>
  <c r="Z43" i="43"/>
  <c r="S49" i="43"/>
  <c r="AD49" i="43" s="1"/>
  <c r="Z64" i="43"/>
  <c r="Z70" i="43"/>
  <c r="Z91" i="43"/>
  <c r="S8" i="43"/>
  <c r="AD8" i="43" s="1"/>
  <c r="Z36" i="43"/>
  <c r="Z89" i="43"/>
  <c r="Z119" i="43"/>
  <c r="Z113" i="43"/>
  <c r="Z31" i="43"/>
  <c r="Z120" i="43"/>
  <c r="Z37" i="43"/>
  <c r="Z25" i="43"/>
  <c r="Z76" i="43"/>
  <c r="S11" i="43"/>
  <c r="AD11" i="43" s="1"/>
  <c r="Z20" i="43"/>
  <c r="Z26" i="43"/>
  <c r="Z77" i="43"/>
  <c r="Z97" i="43"/>
  <c r="Z104" i="43"/>
  <c r="Z21" i="43"/>
  <c r="Z68" i="43"/>
  <c r="Z105" i="43"/>
  <c r="Z117" i="43"/>
  <c r="Z41" i="43"/>
  <c r="Z23" i="43"/>
  <c r="Z42" i="43"/>
  <c r="Z69" i="43"/>
  <c r="Z94" i="43"/>
  <c r="Z106" i="43"/>
  <c r="AC18" i="35"/>
  <c r="AB18" i="35"/>
  <c r="AA18" i="35"/>
  <c r="Z18" i="35"/>
  <c r="Y18" i="35"/>
  <c r="X18" i="35"/>
  <c r="W18" i="35"/>
  <c r="V18" i="35"/>
  <c r="U18" i="35"/>
  <c r="T18" i="35"/>
  <c r="S18" i="35"/>
  <c r="R18" i="35"/>
  <c r="Q18" i="35"/>
  <c r="P18" i="35"/>
  <c r="O18" i="35"/>
  <c r="N18" i="35"/>
  <c r="M18" i="35"/>
  <c r="L18" i="35"/>
  <c r="K18" i="35"/>
  <c r="J18" i="35"/>
  <c r="I18" i="35"/>
  <c r="H18" i="35"/>
  <c r="G18" i="35"/>
  <c r="F18" i="35"/>
  <c r="E18" i="35"/>
  <c r="D18" i="35"/>
  <c r="AC17" i="35"/>
  <c r="AB17" i="35"/>
  <c r="AA17" i="35"/>
  <c r="Z17" i="35"/>
  <c r="Y17" i="35"/>
  <c r="X17" i="35"/>
  <c r="W17" i="35"/>
  <c r="V17" i="35"/>
  <c r="U17" i="35"/>
  <c r="T17" i="35"/>
  <c r="S17" i="35"/>
  <c r="R17" i="35"/>
  <c r="Q17" i="35"/>
  <c r="P17" i="35"/>
  <c r="O17" i="35"/>
  <c r="N17" i="35"/>
  <c r="M17" i="35"/>
  <c r="L17" i="35"/>
  <c r="K17" i="35"/>
  <c r="J17" i="35"/>
  <c r="I17" i="35"/>
  <c r="H17" i="35"/>
  <c r="G17" i="35"/>
  <c r="F17" i="35"/>
  <c r="E17" i="35"/>
  <c r="D17" i="35"/>
  <c r="AC16" i="35"/>
  <c r="AB16" i="35"/>
  <c r="AA16" i="35"/>
  <c r="Z16" i="35"/>
  <c r="Y16" i="35"/>
  <c r="X16" i="35"/>
  <c r="W16" i="35"/>
  <c r="V16" i="35"/>
  <c r="U16" i="35"/>
  <c r="T16" i="35"/>
  <c r="S16" i="35"/>
  <c r="R16" i="35"/>
  <c r="Q16" i="35"/>
  <c r="P16" i="35"/>
  <c r="O16" i="35"/>
  <c r="N16" i="35"/>
  <c r="M16" i="35"/>
  <c r="L16" i="35"/>
  <c r="K16" i="35"/>
  <c r="J16" i="35"/>
  <c r="I16" i="35"/>
  <c r="H16" i="35"/>
  <c r="G16" i="35"/>
  <c r="F16" i="35"/>
  <c r="E16" i="35"/>
  <c r="D16" i="35"/>
  <c r="AC15" i="35"/>
  <c r="AB15" i="35"/>
  <c r="AA15" i="35"/>
  <c r="Z15" i="35"/>
  <c r="Y15" i="35"/>
  <c r="X15" i="35"/>
  <c r="W15" i="35"/>
  <c r="V15" i="35"/>
  <c r="U15" i="35"/>
  <c r="T15" i="35"/>
  <c r="S15" i="35"/>
  <c r="R15" i="35"/>
  <c r="Q15" i="35"/>
  <c r="P15" i="35"/>
  <c r="O15" i="35"/>
  <c r="N15" i="35"/>
  <c r="M15" i="35"/>
  <c r="L15" i="35"/>
  <c r="K15" i="35"/>
  <c r="J15" i="35"/>
  <c r="I15" i="35"/>
  <c r="H15" i="35"/>
  <c r="G15" i="35"/>
  <c r="F15" i="35"/>
  <c r="E15" i="35"/>
  <c r="D15" i="35"/>
  <c r="AC14" i="35"/>
  <c r="AB14" i="35"/>
  <c r="AA14" i="35"/>
  <c r="Z14" i="35"/>
  <c r="Y14" i="35"/>
  <c r="X14" i="35"/>
  <c r="W14" i="35"/>
  <c r="V14" i="35"/>
  <c r="U14" i="35"/>
  <c r="T14" i="35"/>
  <c r="S14" i="35"/>
  <c r="R14" i="35"/>
  <c r="Q14" i="35"/>
  <c r="P14" i="35"/>
  <c r="O14" i="35"/>
  <c r="N14" i="35"/>
  <c r="M14" i="35"/>
  <c r="L14" i="35"/>
  <c r="K14" i="35"/>
  <c r="J14" i="35"/>
  <c r="I14" i="35"/>
  <c r="H14" i="35"/>
  <c r="G14" i="35"/>
  <c r="F14" i="35"/>
  <c r="E14" i="35"/>
  <c r="D14" i="35"/>
  <c r="AC12" i="35"/>
  <c r="AB12" i="35"/>
  <c r="AA12" i="35"/>
  <c r="Z12" i="35"/>
  <c r="Y12" i="35"/>
  <c r="X12" i="35"/>
  <c r="W12" i="35"/>
  <c r="V12" i="35"/>
  <c r="U12" i="35"/>
  <c r="T12" i="35"/>
  <c r="S12" i="35"/>
  <c r="R12" i="35"/>
  <c r="Q12" i="35"/>
  <c r="P12" i="35"/>
  <c r="O12" i="35"/>
  <c r="N12" i="35"/>
  <c r="M12" i="35"/>
  <c r="L12" i="35"/>
  <c r="K12" i="35"/>
  <c r="J12" i="35"/>
  <c r="I12" i="35"/>
  <c r="H12" i="35"/>
  <c r="G12" i="35"/>
  <c r="F12" i="35"/>
  <c r="E12" i="35"/>
  <c r="D12" i="35"/>
  <c r="AE9" i="35"/>
  <c r="AE8" i="35"/>
  <c r="AH7" i="35"/>
  <c r="AE7" i="35"/>
  <c r="T36" i="34"/>
  <c r="F36" i="34" a="1"/>
  <c r="F36" i="34" s="1"/>
  <c r="G36" i="34" s="1"/>
  <c r="D36" i="34"/>
  <c r="E36" i="34" s="1"/>
  <c r="C36" i="34"/>
  <c r="T35" i="34"/>
  <c r="F35" i="34" a="1"/>
  <c r="F35" i="34" s="1"/>
  <c r="G35" i="34" s="1"/>
  <c r="D35" i="34"/>
  <c r="E35" i="34" s="1"/>
  <c r="C35" i="34"/>
  <c r="T34" i="34"/>
  <c r="F34" i="34" a="1"/>
  <c r="F34" i="34" s="1"/>
  <c r="G34" i="34" s="1"/>
  <c r="D34" i="34"/>
  <c r="E34" i="34" s="1"/>
  <c r="C34" i="34"/>
  <c r="T33" i="34"/>
  <c r="F33" i="34" a="1"/>
  <c r="F33" i="34" s="1"/>
  <c r="G33" i="34" s="1"/>
  <c r="D33" i="34"/>
  <c r="E33" i="34" s="1"/>
  <c r="C33" i="34"/>
  <c r="T32" i="34"/>
  <c r="F32" i="34" a="1"/>
  <c r="F32" i="34" s="1"/>
  <c r="G32" i="34" s="1"/>
  <c r="D32" i="34"/>
  <c r="E32" i="34" s="1"/>
  <c r="C32" i="34"/>
  <c r="T31" i="34"/>
  <c r="F31" i="34" a="1"/>
  <c r="F31" i="34" s="1"/>
  <c r="G31" i="34" s="1"/>
  <c r="D31" i="34"/>
  <c r="E31" i="34" s="1"/>
  <c r="C31" i="34"/>
  <c r="T30" i="34"/>
  <c r="F30" i="34" a="1"/>
  <c r="F30" i="34" s="1"/>
  <c r="G30" i="34" s="1"/>
  <c r="D30" i="34"/>
  <c r="E30" i="34" s="1"/>
  <c r="C30" i="34"/>
  <c r="T29" i="34"/>
  <c r="F29" i="34" a="1"/>
  <c r="F29" i="34" s="1"/>
  <c r="G29" i="34" s="1"/>
  <c r="D29" i="34"/>
  <c r="E29" i="34" s="1"/>
  <c r="C29" i="34"/>
  <c r="T28" i="34"/>
  <c r="F28" i="34" a="1"/>
  <c r="F28" i="34" s="1"/>
  <c r="G28" i="34" s="1"/>
  <c r="D28" i="34"/>
  <c r="E28" i="34" s="1"/>
  <c r="C28" i="34"/>
  <c r="T27" i="34"/>
  <c r="F27" i="34" a="1"/>
  <c r="F27" i="34" s="1"/>
  <c r="G27" i="34" s="1"/>
  <c r="D27" i="34"/>
  <c r="E27" i="34" s="1"/>
  <c r="C27" i="34"/>
  <c r="T26" i="34"/>
  <c r="F26" i="34" a="1"/>
  <c r="F26" i="34" s="1"/>
  <c r="G26" i="34" s="1"/>
  <c r="D26" i="34"/>
  <c r="E26" i="34" s="1"/>
  <c r="C26" i="34"/>
  <c r="T25" i="34"/>
  <c r="F25" i="34" a="1"/>
  <c r="F25" i="34" s="1"/>
  <c r="G25" i="34" s="1"/>
  <c r="D25" i="34"/>
  <c r="E25" i="34" s="1"/>
  <c r="C25" i="34"/>
  <c r="T24" i="34"/>
  <c r="F24" i="34" a="1"/>
  <c r="F24" i="34" s="1"/>
  <c r="G24" i="34" s="1"/>
  <c r="D24" i="34"/>
  <c r="E24" i="34" s="1"/>
  <c r="C24" i="34"/>
  <c r="T23" i="34"/>
  <c r="F23" i="34" a="1"/>
  <c r="F23" i="34" s="1"/>
  <c r="G23" i="34" s="1"/>
  <c r="D23" i="34"/>
  <c r="E23" i="34" s="1"/>
  <c r="C23" i="34"/>
  <c r="T22" i="34"/>
  <c r="F22" i="34" a="1"/>
  <c r="F22" i="34" s="1"/>
  <c r="G22" i="34" s="1"/>
  <c r="D22" i="34"/>
  <c r="E22" i="34" s="1"/>
  <c r="C22" i="34"/>
  <c r="T21" i="34"/>
  <c r="F21" i="34" a="1"/>
  <c r="F21" i="34" s="1"/>
  <c r="G21" i="34" s="1"/>
  <c r="D21" i="34"/>
  <c r="E21" i="34" s="1"/>
  <c r="C21" i="34"/>
  <c r="T20" i="34"/>
  <c r="F20" i="34" a="1"/>
  <c r="F20" i="34" s="1"/>
  <c r="G20" i="34" s="1"/>
  <c r="D20" i="34"/>
  <c r="E20" i="34" s="1"/>
  <c r="C20" i="34"/>
  <c r="T19" i="34"/>
  <c r="F19" i="34" a="1"/>
  <c r="F19" i="34" s="1"/>
  <c r="G19" i="34" s="1"/>
  <c r="D19" i="34"/>
  <c r="E19" i="34" s="1"/>
  <c r="C19" i="34"/>
  <c r="T18" i="34"/>
  <c r="F18" i="34" a="1"/>
  <c r="F18" i="34" s="1"/>
  <c r="G18" i="34" s="1"/>
  <c r="D18" i="34"/>
  <c r="E18" i="34" s="1"/>
  <c r="C18" i="34"/>
  <c r="T17" i="34"/>
  <c r="F17" i="34" a="1"/>
  <c r="F17" i="34" s="1"/>
  <c r="G17" i="34" s="1"/>
  <c r="D17" i="34"/>
  <c r="E17" i="34" s="1"/>
  <c r="C17" i="34"/>
  <c r="T16" i="34"/>
  <c r="F16" i="34" a="1"/>
  <c r="F16" i="34" s="1"/>
  <c r="G16" i="34" s="1"/>
  <c r="D16" i="34"/>
  <c r="E16" i="34" s="1"/>
  <c r="C16" i="34"/>
  <c r="T15" i="34"/>
  <c r="F15" i="34" a="1"/>
  <c r="F15" i="34" s="1"/>
  <c r="G15" i="34" s="1"/>
  <c r="D15" i="34"/>
  <c r="E15" i="34" s="1"/>
  <c r="C15" i="34"/>
  <c r="T14" i="34"/>
  <c r="F14" i="34" a="1"/>
  <c r="F14" i="34" s="1"/>
  <c r="G14" i="34" s="1"/>
  <c r="D14" i="34"/>
  <c r="E14" i="34" s="1"/>
  <c r="C14" i="34"/>
  <c r="T13" i="34"/>
  <c r="F13" i="34" a="1"/>
  <c r="F13" i="34" s="1"/>
  <c r="G13" i="34" s="1"/>
  <c r="D13" i="34"/>
  <c r="E13" i="34" s="1"/>
  <c r="C13" i="34"/>
  <c r="T12" i="34"/>
  <c r="F12" i="34" a="1"/>
  <c r="F12" i="34" s="1"/>
  <c r="G12" i="34" s="1"/>
  <c r="D12" i="34"/>
  <c r="E12" i="34" s="1"/>
  <c r="C12" i="34"/>
  <c r="T11" i="34"/>
  <c r="F11" i="34" a="1"/>
  <c r="F11" i="34" s="1"/>
  <c r="G11" i="34" s="1"/>
  <c r="D11" i="34"/>
  <c r="E11" i="34" s="1"/>
  <c r="C11" i="34"/>
  <c r="T10" i="34"/>
  <c r="F10" i="34" a="1"/>
  <c r="F10" i="34" s="1"/>
  <c r="D10" i="34"/>
  <c r="C10" i="34"/>
  <c r="T9" i="34"/>
  <c r="F9" i="34" a="1"/>
  <c r="F9" i="34" s="1"/>
  <c r="D9" i="34"/>
  <c r="C9" i="34"/>
  <c r="T8" i="34"/>
  <c r="F8" i="34" a="1"/>
  <c r="F8" i="34" s="1"/>
  <c r="G8" i="34" s="1"/>
  <c r="D8" i="34"/>
  <c r="E8" i="34" s="1"/>
  <c r="C8" i="34"/>
  <c r="T7" i="34"/>
  <c r="F7" i="34" a="1"/>
  <c r="F7" i="34" s="1"/>
  <c r="G7" i="34" s="1"/>
  <c r="D7" i="34"/>
  <c r="E7" i="34" s="1"/>
  <c r="C7" i="34"/>
  <c r="S88" i="43" l="1"/>
  <c r="S108" i="43"/>
  <c r="AD108" i="43" s="1"/>
  <c r="S16" i="43"/>
  <c r="AD16" i="43" s="1"/>
  <c r="S63" i="43"/>
  <c r="AD63" i="43" s="1"/>
  <c r="S40" i="43"/>
  <c r="AD40" i="43" s="1"/>
  <c r="S115" i="43"/>
  <c r="AD115" i="43" s="1"/>
  <c r="S31" i="43"/>
  <c r="AD31" i="43" s="1"/>
  <c r="AH8" i="35"/>
  <c r="AD14" i="35"/>
  <c r="H31" i="2" s="1"/>
  <c r="AD15" i="35"/>
  <c r="H32" i="2" s="1"/>
  <c r="AD16" i="35"/>
  <c r="H33" i="2" s="1"/>
  <c r="E9" i="34"/>
  <c r="AD18" i="35"/>
  <c r="AD17" i="35"/>
  <c r="G9" i="34"/>
  <c r="G10" i="34"/>
  <c r="K49" i="34" s="1"/>
  <c r="E10" i="34"/>
  <c r="K44" i="34" l="1"/>
  <c r="J44" i="34"/>
  <c r="H49" i="34"/>
  <c r="H44" i="34"/>
  <c r="I15" i="2" s="1"/>
  <c r="M51" i="34"/>
  <c r="H45" i="34"/>
  <c r="I17" i="2" s="1"/>
  <c r="I44" i="34"/>
  <c r="M44" i="34"/>
  <c r="I49" i="34"/>
  <c r="L44" i="34"/>
  <c r="K50" i="34"/>
  <c r="L49" i="34"/>
  <c r="J49" i="34"/>
  <c r="M49" i="34"/>
  <c r="I45" i="34"/>
  <c r="J45" i="34"/>
  <c r="L50" i="34"/>
  <c r="K45" i="34"/>
  <c r="L45" i="34"/>
  <c r="J46" i="34"/>
  <c r="M45" i="34"/>
  <c r="K51" i="34"/>
  <c r="H46" i="34"/>
  <c r="I19" i="2" s="1"/>
  <c r="I46" i="34"/>
  <c r="L51" i="34"/>
  <c r="J51" i="34"/>
  <c r="I50" i="34"/>
  <c r="J50" i="34"/>
  <c r="H51" i="34"/>
  <c r="S51" i="34" s="1" a="1"/>
  <c r="S51" i="34" s="1"/>
  <c r="M50" i="34"/>
  <c r="I51" i="34"/>
  <c r="H50" i="34"/>
  <c r="O50" i="34" s="1" a="1"/>
  <c r="O50" i="34" s="1"/>
  <c r="L46" i="34"/>
  <c r="M46" i="34"/>
  <c r="K46" i="34"/>
  <c r="S45" i="34" a="1"/>
  <c r="S45" i="34" s="1"/>
  <c r="R49" i="34" a="1"/>
  <c r="R49" i="34" s="1"/>
  <c r="Q49" i="34" a="1"/>
  <c r="Q49" i="34" s="1"/>
  <c r="S49" i="34" a="1"/>
  <c r="S49" i="34" s="1"/>
  <c r="O49" i="34" a="1"/>
  <c r="O49" i="34" s="1"/>
  <c r="M38" i="2"/>
  <c r="M37" i="2"/>
  <c r="M36" i="2"/>
  <c r="M35" i="2"/>
  <c r="M34" i="2"/>
  <c r="Q44" i="2"/>
  <c r="Q43" i="2"/>
  <c r="Q10" i="2"/>
  <c r="Q9" i="2"/>
  <c r="Q8" i="2"/>
  <c r="Q23" i="2"/>
  <c r="S44" i="34" l="1" a="1"/>
  <c r="S44" i="34" s="1"/>
  <c r="R44" i="34" a="1"/>
  <c r="R44" i="34" s="1"/>
  <c r="O44" i="34"/>
  <c r="Q44" i="34" a="1"/>
  <c r="Q44" i="34" s="1"/>
  <c r="O45" i="34"/>
  <c r="R45" i="34" a="1"/>
  <c r="R45" i="34" s="1"/>
  <c r="Q45" i="34" a="1"/>
  <c r="Q45" i="34" s="1"/>
  <c r="Q50" i="34" a="1"/>
  <c r="Q50" i="34" s="1"/>
  <c r="R50" i="34" a="1"/>
  <c r="R50" i="34" s="1"/>
  <c r="S50" i="34" a="1"/>
  <c r="S50" i="34" s="1"/>
  <c r="S46" i="34" a="1"/>
  <c r="S46" i="34" s="1"/>
  <c r="O46" i="34"/>
  <c r="R46" i="34" a="1"/>
  <c r="R46" i="34" s="1"/>
  <c r="O51" i="34" a="1"/>
  <c r="O51" i="34" s="1"/>
  <c r="Q51" i="34" a="1"/>
  <c r="Q51" i="34" s="1"/>
  <c r="R51" i="34" a="1"/>
  <c r="R51" i="34" s="1"/>
  <c r="Q46" i="34" a="1"/>
  <c r="Q46" i="34" s="1"/>
  <c r="T49" i="34"/>
  <c r="U49" i="34" s="1"/>
  <c r="Q38" i="2"/>
  <c r="Q37" i="2"/>
  <c r="Q36" i="2"/>
  <c r="Q35" i="2"/>
  <c r="Q34" i="2"/>
  <c r="Q5" i="2"/>
  <c r="Q21" i="2"/>
  <c r="Q22" i="2"/>
  <c r="Q28" i="2"/>
  <c r="T45" i="34" l="1"/>
  <c r="U45" i="34" s="1"/>
  <c r="G16" i="2" s="1"/>
  <c r="T44" i="34"/>
  <c r="U44" i="34" s="1"/>
  <c r="G14" i="2" s="1"/>
  <c r="T50" i="34"/>
  <c r="U50" i="34" s="1"/>
  <c r="T46" i="34"/>
  <c r="U46" i="34" s="1"/>
  <c r="G18" i="2" s="1"/>
  <c r="T51" i="34"/>
  <c r="U51"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0000-000001000000}">
      <text>
        <r>
          <rPr>
            <sz val="9"/>
            <color indexed="81"/>
            <rFont val="MS P ゴシック"/>
            <family val="3"/>
            <charset val="128"/>
          </rPr>
          <t>分割提出の場合は報告ごとに連番などをご記入ください。
例：その１、その２</t>
        </r>
      </text>
    </comment>
    <comment ref="J5" authorId="0" shapeId="0" xr:uid="{00000000-0006-0000-0000-000002000000}">
      <text>
        <r>
          <rPr>
            <sz val="9"/>
            <color indexed="81"/>
            <rFont val="MS P ゴシック"/>
            <family val="3"/>
            <charset val="128"/>
          </rPr>
          <t>・報告日（窓口受理日、電子申請日）又は、報告日から、過去数日以内の日付を記載してください。
・日付は「YYYY/MM/DD」形式でご記入ください。
（例：2023/04/01）</t>
        </r>
      </text>
    </comment>
    <comment ref="H8" authorId="0" shapeId="0" xr:uid="{00000000-0006-0000-0000-000003000000}">
      <text>
        <r>
          <rPr>
            <sz val="9"/>
            <color indexed="81"/>
            <rFont val="MS P ゴシック"/>
            <family val="3"/>
            <charset val="128"/>
          </rPr>
          <t>報告者が法人である場合は所在地、個人である場合は住所を記入してください。</t>
        </r>
      </text>
    </comment>
    <comment ref="H9" authorId="0" shapeId="0" xr:uid="{00000000-0006-0000-0000-000004000000}">
      <text>
        <r>
          <rPr>
            <sz val="9"/>
            <color indexed="81"/>
            <rFont val="MS P ゴシック"/>
            <family val="3"/>
            <charset val="128"/>
          </rPr>
          <t>報告者が法人の場合のみ、法人名を記入してください。</t>
        </r>
      </text>
    </comment>
    <comment ref="H10" authorId="0" shapeId="0" xr:uid="{00000000-0006-0000-0000-000005000000}">
      <text>
        <r>
          <rPr>
            <sz val="9"/>
            <color indexed="81"/>
            <rFont val="MS P ゴシック"/>
            <family val="3"/>
            <charset val="128"/>
          </rPr>
          <t>・報告者が法人である場合には、役職及び氏名を、個人の場合は個人名を記入してください。
・なお、法人の場合において代表者以外が報告者となる場合には、その者が報告権限を有していることが確認できる資料を別途添付してください。</t>
        </r>
      </text>
    </comment>
    <comment ref="G14" authorId="0" shapeId="0" xr:uid="{00000000-0006-0000-0000-000006000000}">
      <text>
        <r>
          <rPr>
            <sz val="9"/>
            <color indexed="81"/>
            <rFont val="MS P ゴシック"/>
            <family val="3"/>
            <charset val="128"/>
          </rPr>
          <t>シート「形質変更時要届出区域所在地一覧」よりご記入ください。</t>
        </r>
      </text>
    </comment>
    <comment ref="I15" authorId="0" shapeId="0" xr:uid="{00000000-0006-0000-0000-000007000000}">
      <text>
        <r>
          <rPr>
            <sz val="9"/>
            <color indexed="81"/>
            <rFont val="MS P ゴシック"/>
            <family val="3"/>
            <charset val="128"/>
          </rPr>
          <t>シート「形質変更時要届出区域所在地一覧」よりご記入ください。</t>
        </r>
      </text>
    </comment>
    <comment ref="H21" authorId="0" shapeId="0" xr:uid="{00000000-0006-0000-0000-000008000000}">
      <text>
        <r>
          <rPr>
            <sz val="9"/>
            <color indexed="81"/>
            <rFont val="MS P ゴシック"/>
            <family val="3"/>
            <charset val="128"/>
          </rPr>
          <t>日付は「YYYY/MM/DD」形式でご記入ください。
（例：2023/04/01）</t>
        </r>
      </text>
    </comment>
    <comment ref="H22" authorId="0" shapeId="0" xr:uid="{00000000-0006-0000-0000-000009000000}">
      <text>
        <r>
          <rPr>
            <sz val="9"/>
            <color indexed="81"/>
            <rFont val="MS P ゴシック"/>
            <family val="3"/>
            <charset val="128"/>
          </rPr>
          <t>・完了日は、汚染土壌の処理完了を確認した日や地下水測定結果の受領をした日等を含めた措置完了日です。
・日付は「YYYY/MM/DD」形式でご記入ください。
（例：2023/04/01）</t>
        </r>
      </text>
    </comment>
    <comment ref="C23" authorId="0" shapeId="0" xr:uid="{00000000-0006-0000-0000-00000A000000}">
      <text>
        <r>
          <rPr>
            <sz val="9"/>
            <color indexed="81"/>
            <rFont val="MS P ゴシック"/>
            <family val="3"/>
            <charset val="128"/>
          </rPr>
          <t>工事完了と併用報告の場合はグループを展開して「（工事が完了した区画の面積）」を記入してください。</t>
        </r>
      </text>
    </comment>
    <comment ref="G23" authorId="0" shapeId="0" xr:uid="{00000000-0006-0000-0000-00000B000000}">
      <text>
        <r>
          <rPr>
            <sz val="9"/>
            <color indexed="81"/>
            <rFont val="MS P ゴシック"/>
            <family val="3"/>
            <charset val="128"/>
          </rPr>
          <t>・土地の形質の変更後、表層に含有量基準を超過した土壌が残置される場合は、舗装や盛土等による措置をリストより選択又は自由入力で記載してください。
・リストの値はシート「（参考）土地の形質の変更の種類」を参照してください。
・複数入力の場合は、左側の展開ボタンより追加行を表示してご記入ください。</t>
        </r>
      </text>
    </comment>
    <comment ref="I28" authorId="0" shapeId="0" xr:uid="{00000000-0006-0000-0000-00000C000000}">
      <text>
        <r>
          <rPr>
            <sz val="9"/>
            <color indexed="81"/>
            <rFont val="MS P ゴシック"/>
            <family val="3"/>
            <charset val="128"/>
          </rPr>
          <t xml:space="preserve">区域指定の解除又は区域指定の種類の変更が必要となる区画の面積を記入してください。その際、区域指定時の面積と合っているか確認してください。
</t>
        </r>
      </text>
    </comment>
    <comment ref="I29" authorId="0" shapeId="0" xr:uid="{00000000-0006-0000-0000-00000D000000}">
      <text>
        <r>
          <rPr>
            <sz val="9"/>
            <color indexed="81"/>
            <rFont val="MS P ゴシック"/>
            <family val="3"/>
            <charset val="128"/>
          </rPr>
          <t>区域指定の解除を行う区画の面積を記入してください。</t>
        </r>
      </text>
    </comment>
    <comment ref="C31" authorId="0" shapeId="0" xr:uid="{00000000-0006-0000-0000-00000E000000}">
      <text>
        <r>
          <rPr>
            <sz val="9"/>
            <color indexed="81"/>
            <rFont val="MS P ゴシック"/>
            <family val="3"/>
            <charset val="128"/>
          </rPr>
          <t>シート「（入力用シート）汚染状態一覧」よりご記入ください。</t>
        </r>
      </text>
    </comment>
    <comment ref="C34" authorId="0" shapeId="0" xr:uid="{00000000-0006-0000-0000-00000F000000}">
      <text>
        <r>
          <rPr>
            <sz val="9"/>
            <color indexed="81"/>
            <rFont val="MS P ゴシック"/>
            <family val="3"/>
            <charset val="128"/>
          </rPr>
          <t xml:space="preserve">「有」の場合はリストより「●」を選択してください。
</t>
        </r>
      </text>
    </comment>
    <comment ref="G34" authorId="0" shapeId="0" xr:uid="{00000000-0006-0000-0000-000010000000}">
      <text>
        <r>
          <rPr>
            <sz val="9"/>
            <color indexed="81"/>
            <rFont val="MS P ゴシック"/>
            <family val="3"/>
            <charset val="128"/>
          </rPr>
          <t xml:space="preserve">リストより「●」を選択した場合は、添付書類を必ず記入してください。
</t>
        </r>
      </text>
    </comment>
    <comment ref="G35" authorId="0" shapeId="0" xr:uid="{00000000-0006-0000-0000-000011000000}">
      <text>
        <r>
          <rPr>
            <sz val="9"/>
            <color indexed="81"/>
            <rFont val="MS P ゴシック"/>
            <family val="3"/>
            <charset val="128"/>
          </rPr>
          <t xml:space="preserve">リストより「●」を選択した場合は、添付書類を必ず記入してください。
</t>
        </r>
      </text>
    </comment>
    <comment ref="F36" authorId="0" shapeId="0" xr:uid="{00000000-0006-0000-0000-000012000000}">
      <text>
        <r>
          <rPr>
            <sz val="9"/>
            <color indexed="81"/>
            <rFont val="MS P ゴシック"/>
            <family val="3"/>
            <charset val="128"/>
          </rPr>
          <t xml:space="preserve">表層に含有量基準を超過した土壌がある場合は、該当項目をチェックしてください。
</t>
        </r>
      </text>
    </comment>
    <comment ref="G36" authorId="0" shapeId="0" xr:uid="{00000000-0006-0000-0000-000013000000}">
      <text>
        <r>
          <rPr>
            <sz val="9"/>
            <color indexed="81"/>
            <rFont val="MS P ゴシック"/>
            <family val="3"/>
            <charset val="128"/>
          </rPr>
          <t>リストより「●」を選択した場合は、添付書類を必ず記入してください。</t>
        </r>
      </text>
    </comment>
    <comment ref="F37" authorId="0" shapeId="0" xr:uid="{00000000-0006-0000-0000-000014000000}">
      <text>
        <r>
          <rPr>
            <sz val="9"/>
            <color indexed="81"/>
            <rFont val="MS P ゴシック"/>
            <family val="3"/>
            <charset val="128"/>
          </rPr>
          <t xml:space="preserve">表層に含有量基準を超過した土壌がある場合は、該当項目をチェックしてください。
</t>
        </r>
      </text>
    </comment>
    <comment ref="G37" authorId="0" shapeId="0" xr:uid="{00000000-0006-0000-0000-000015000000}">
      <text>
        <r>
          <rPr>
            <sz val="9"/>
            <color indexed="81"/>
            <rFont val="MS P ゴシック"/>
            <family val="3"/>
            <charset val="128"/>
          </rPr>
          <t xml:space="preserve">リストより「●」を選択した場合は、添付書類を必ず記入してください。
</t>
        </r>
      </text>
    </comment>
    <comment ref="G38" authorId="0" shapeId="0" xr:uid="{00000000-0006-0000-0000-000016000000}">
      <text>
        <r>
          <rPr>
            <sz val="9"/>
            <color indexed="81"/>
            <rFont val="MS P ゴシック"/>
            <family val="3"/>
            <charset val="128"/>
          </rPr>
          <t xml:space="preserve">リストより「●」を選択した場合は、添付書類を必ず記入してください。
</t>
        </r>
      </text>
    </comment>
    <comment ref="G40" authorId="0" shapeId="0" xr:uid="{00000000-0006-0000-0000-000017000000}">
      <text>
        <r>
          <rPr>
            <sz val="9"/>
            <color indexed="81"/>
            <rFont val="MS P ゴシック"/>
            <family val="3"/>
            <charset val="128"/>
          </rPr>
          <t>1通の措置完了報告書で措置完了と工事完了を兼ねる場合は、工事完了に該当する単位区画の名称を記載してください。</t>
        </r>
      </text>
    </comment>
    <comment ref="B42" authorId="0" shapeId="0" xr:uid="{00000000-0006-0000-0000-000018000000}">
      <text>
        <r>
          <rPr>
            <sz val="9"/>
            <color indexed="81"/>
            <rFont val="MS P ゴシック"/>
            <family val="3"/>
            <charset val="128"/>
          </rPr>
          <t>・担当者（報告者と同じ組織に属する者に限る。）の連絡先を記載してください。
・また、報告者と異なる組織に属する者で報告書の内容が分かる者の連絡先は必要に応じて併記してください。
・なお、連絡先の名前と返送用封筒の宛名が異なる場合には、送り状等にその旨を記載してください。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8ED1BBE3-E822-4DCA-89F6-3943740FBD30}">
      <text>
        <r>
          <rPr>
            <sz val="9"/>
            <color indexed="81"/>
            <rFont val="MS P ゴシック"/>
            <family val="3"/>
            <charset val="128"/>
          </rPr>
          <t>リストより選択してください。</t>
        </r>
      </text>
    </comment>
    <comment ref="I5" authorId="0" shapeId="0" xr:uid="{8C16FFAA-1AB8-40BB-A934-979677F25BAA}">
      <text>
        <r>
          <rPr>
            <sz val="9"/>
            <color indexed="81"/>
            <rFont val="MS P ゴシック"/>
            <family val="3"/>
            <charset val="128"/>
          </rPr>
          <t>形質変更時要届出区域の指定前に本届出書を提出される場合は、「指定手続中」と記載してください。</t>
        </r>
      </text>
    </comment>
    <comment ref="J5" authorId="0" shapeId="0" xr:uid="{D4F05BD7-3A8F-42F5-AF99-6746E82BE976}">
      <text>
        <r>
          <rPr>
            <sz val="9"/>
            <color indexed="81"/>
            <rFont val="MS P ゴシック"/>
            <family val="3"/>
            <charset val="128"/>
          </rPr>
          <t xml:space="preserve">左から「区市町村名」「町名」「丁目名」「番地名」を入力してください。
区市町村
・リストより選択してください。
</t>
        </r>
      </text>
    </comment>
    <comment ref="N5" authorId="0" shapeId="0" xr:uid="{F32EF630-DB28-4FDA-B67B-CD823F2312A0}">
      <text>
        <r>
          <rPr>
            <sz val="9"/>
            <color indexed="81"/>
            <rFont val="MS P ゴシック"/>
            <family val="3"/>
            <charset val="128"/>
          </rPr>
          <t xml:space="preserve">無地番、道、水の場合は、「届出種別」と「区市町村」と「無地番道水」へ記入してください。その他項目の入力は不要です。
</t>
        </r>
      </text>
    </comment>
    <comment ref="O5" authorId="0" shapeId="0" xr:uid="{9748CF0B-8536-4D7A-9DB7-26534114002D}">
      <text>
        <r>
          <rPr>
            <sz val="9"/>
            <color indexed="81"/>
            <rFont val="MS P ゴシック"/>
            <family val="3"/>
            <charset val="128"/>
          </rPr>
          <t>・一部の土地が対象となる場合は「一部」を選択してください。
・リストより選択してください。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1" authorId="0" shapeId="0" xr:uid="{EA5BE401-26EE-40C9-BBFE-A46382C2C0E1}">
      <text>
        <r>
          <rPr>
            <sz val="9"/>
            <color indexed="81"/>
            <rFont val="MS P ゴシック"/>
            <family val="3"/>
            <charset val="128"/>
          </rPr>
          <t>・土地の形質の変更後、表層に含有量基準を超過した土壌が残置される場合は、舗装や盛土等による措置をリストより選択又は自由入力で記載してください。
・リストの値はシート「（参考）土地の形質の変更の種類」を参照してください。</t>
        </r>
      </text>
    </comment>
    <comment ref="B16" authorId="0" shapeId="0" xr:uid="{FD0E5FF1-CF71-4ADE-BF50-D1905092F4EA}">
      <text>
        <r>
          <rPr>
            <sz val="9"/>
            <color indexed="81"/>
            <rFont val="MS P ゴシック"/>
            <family val="3"/>
            <charset val="128"/>
          </rPr>
          <t>該当する項目にリストより「●」を選択してください。</t>
        </r>
      </text>
    </comment>
    <comment ref="B31" authorId="0" shapeId="0" xr:uid="{92B9FA28-C83A-4CC2-ABC2-BAF9D9D93D84}">
      <text>
        <r>
          <rPr>
            <sz val="9"/>
            <color indexed="81"/>
            <rFont val="MS P ゴシック"/>
            <family val="3"/>
            <charset val="128"/>
          </rPr>
          <t>該当する項目にリストより「●」を選択してください。</t>
        </r>
      </text>
    </comment>
    <comment ref="B40" authorId="0" shapeId="0" xr:uid="{99ABDC42-0C70-47C6-8C16-23BF32266403}">
      <text>
        <r>
          <rPr>
            <sz val="9"/>
            <color indexed="81"/>
            <rFont val="MS P ゴシック"/>
            <family val="3"/>
            <charset val="128"/>
          </rPr>
          <t>該当する項目にリストより「●」を選択してください。</t>
        </r>
      </text>
    </comment>
    <comment ref="B49" authorId="0" shapeId="0" xr:uid="{C348FCE3-736B-4A6A-9DCE-E925EC51FA5B}">
      <text>
        <r>
          <rPr>
            <sz val="9"/>
            <color indexed="81"/>
            <rFont val="MS P ゴシック"/>
            <family val="3"/>
            <charset val="128"/>
          </rPr>
          <t>複数入力の場合は、左側の展開ボタンより追加行を表示してご記入ください。</t>
        </r>
      </text>
    </comment>
    <comment ref="B61" authorId="0" shapeId="0" xr:uid="{C6832EBC-ACF2-4F91-9DF0-1A67F9130978}">
      <text>
        <r>
          <rPr>
            <sz val="9"/>
            <color indexed="81"/>
            <rFont val="MS P ゴシック"/>
            <family val="3"/>
            <charset val="128"/>
          </rPr>
          <t>日付は「YYYY/MM/DD」形式でご記入ください。
（例：2023/04/01）</t>
        </r>
      </text>
    </comment>
    <comment ref="B63" authorId="0" shapeId="0" xr:uid="{1ECFAD54-140E-4F1D-98CC-5AB7BD41A50E}">
      <text>
        <r>
          <rPr>
            <sz val="9"/>
            <color indexed="81"/>
            <rFont val="MS P ゴシック"/>
            <family val="3"/>
            <charset val="128"/>
          </rPr>
          <t xml:space="preserve">該当する項目にリストより「●」を選択してください。
</t>
        </r>
      </text>
    </comment>
    <comment ref="B83" authorId="0" shapeId="0" xr:uid="{0F756657-1DEB-487F-B77B-4D41C39872C6}">
      <text>
        <r>
          <rPr>
            <sz val="9"/>
            <color indexed="81"/>
            <rFont val="MS P ゴシック"/>
            <family val="3"/>
            <charset val="128"/>
          </rPr>
          <t>・リストより選択してください。</t>
        </r>
      </text>
    </comment>
    <comment ref="B84" authorId="0" shapeId="0" xr:uid="{A0717706-2796-4630-9D9A-3A5B0981AA88}">
      <text>
        <r>
          <rPr>
            <sz val="9"/>
            <color indexed="81"/>
            <rFont val="MS P ゴシック"/>
            <family val="3"/>
            <charset val="128"/>
          </rPr>
          <t>・リストより選択してください。</t>
        </r>
      </text>
    </comment>
    <comment ref="B85" authorId="0" shapeId="0" xr:uid="{FA7A4041-19CD-479B-8662-71369EEE668C}">
      <text>
        <r>
          <rPr>
            <sz val="9"/>
            <color indexed="81"/>
            <rFont val="MS P ゴシック"/>
            <family val="3"/>
            <charset val="128"/>
          </rPr>
          <t>・リストより選択してください。</t>
        </r>
      </text>
    </comment>
    <comment ref="B86" authorId="0" shapeId="0" xr:uid="{ED1E8296-0BDF-4E5D-8889-9FA926772A3B}">
      <text>
        <r>
          <rPr>
            <sz val="9"/>
            <color indexed="81"/>
            <rFont val="MS P ゴシック"/>
            <family val="3"/>
            <charset val="128"/>
          </rPr>
          <t>・リストより選択してください。</t>
        </r>
      </text>
    </comment>
    <comment ref="B87" authorId="0" shapeId="0" xr:uid="{12D2DF7E-35F8-4608-BE80-365C49092F30}">
      <text>
        <r>
          <rPr>
            <sz val="9"/>
            <color indexed="81"/>
            <rFont val="MS P ゴシック"/>
            <family val="3"/>
            <charset val="128"/>
          </rPr>
          <t>・リストより選択してください</t>
        </r>
      </text>
    </comment>
    <comment ref="B88" authorId="0" shapeId="0" xr:uid="{A136CF67-2F88-4DC3-A49F-192C3ECC8851}">
      <text>
        <r>
          <rPr>
            <sz val="9"/>
            <color indexed="81"/>
            <rFont val="MS P ゴシック"/>
            <family val="3"/>
            <charset val="128"/>
          </rPr>
          <t>・該当する項目にリストより「●」を選択してください。</t>
        </r>
      </text>
    </comment>
    <comment ref="D101" authorId="0" shapeId="0" xr:uid="{28F3278C-DABC-4958-A7C1-28B63A9860C4}">
      <text>
        <r>
          <rPr>
            <sz val="9"/>
            <color indexed="81"/>
            <rFont val="MS P ゴシック"/>
            <family val="3"/>
            <charset val="128"/>
          </rPr>
          <t>・リストより選択してください。</t>
        </r>
      </text>
    </comment>
    <comment ref="L101" authorId="0" shapeId="0" xr:uid="{C85F7B86-B54B-4E6E-B8D7-F9B36E8EC3DB}">
      <text>
        <r>
          <rPr>
            <sz val="9"/>
            <color indexed="81"/>
            <rFont val="MS P ゴシック"/>
            <family val="3"/>
            <charset val="128"/>
          </rPr>
          <t>・リストより選択してください。</t>
        </r>
      </text>
    </comment>
    <comment ref="D103" authorId="0" shapeId="0" xr:uid="{170535A1-D6AD-469A-8434-25D7979616BD}">
      <text>
        <r>
          <rPr>
            <sz val="9"/>
            <color indexed="81"/>
            <rFont val="MS P ゴシック"/>
            <family val="3"/>
            <charset val="128"/>
          </rPr>
          <t>・リストより選択してください。</t>
        </r>
      </text>
    </comment>
    <comment ref="L103" authorId="0" shapeId="0" xr:uid="{4841BE62-1B31-4A12-8ADB-81B85BF3981C}">
      <text>
        <r>
          <rPr>
            <sz val="9"/>
            <color indexed="81"/>
            <rFont val="MS P ゴシック"/>
            <family val="3"/>
            <charset val="128"/>
          </rPr>
          <t>・リストより選択してください。</t>
        </r>
      </text>
    </comment>
    <comment ref="B108" authorId="0" shapeId="0" xr:uid="{39333A95-0CE5-4997-8ADF-AB05D94D6EB1}">
      <text>
        <r>
          <rPr>
            <sz val="9"/>
            <color indexed="81"/>
            <rFont val="MS P ゴシック"/>
            <family val="3"/>
            <charset val="128"/>
          </rPr>
          <t>・該当する項目にリストより「●」を選択してください。</t>
        </r>
      </text>
    </comment>
    <comment ref="B115" authorId="0" shapeId="0" xr:uid="{87480677-A0CE-47B0-ABBA-7A47771B1DC4}">
      <text>
        <r>
          <rPr>
            <sz val="9"/>
            <color indexed="81"/>
            <rFont val="MS P ゴシック"/>
            <family val="3"/>
            <charset val="128"/>
          </rPr>
          <t>・該当する項目にリストより「●」を選択してください。</t>
        </r>
      </text>
    </comment>
    <comment ref="B122" authorId="0" shapeId="0" xr:uid="{89C0F803-EE28-4CDD-9498-3AA0C23709D9}">
      <text>
        <r>
          <rPr>
            <sz val="9"/>
            <color indexed="81"/>
            <rFont val="MS P ゴシック"/>
            <family val="3"/>
            <charset val="128"/>
          </rPr>
          <t>・リストより選択してください。
・「措置完了後に条例上の要管理区域に設定される区画の有無」が「有」の場合は、区間名を記入してください。</t>
        </r>
      </text>
    </comment>
    <comment ref="B123" authorId="0" shapeId="0" xr:uid="{EA8CFAB0-80EF-4289-84D3-048CD4EFEAB3}">
      <text>
        <r>
          <rPr>
            <sz val="9"/>
            <color indexed="81"/>
            <rFont val="MS P ゴシック"/>
            <family val="3"/>
            <charset val="128"/>
          </rPr>
          <t>・リストより選択してください。
・「措置完了後に条例上の区域設定がなくなる区画の有無」が「有」の場合は、区間名を記入してください。</t>
        </r>
      </text>
    </comment>
    <comment ref="B124" authorId="0" shapeId="0" xr:uid="{A12779F7-80E6-482F-A2C8-9B249AF3DBEC}">
      <text>
        <r>
          <rPr>
            <sz val="9"/>
            <color indexed="81"/>
            <rFont val="MS P ゴシック"/>
            <family val="3"/>
            <charset val="128"/>
          </rPr>
          <t>・該当する項目にリストより「●」を選択してください。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B4DC8F8B-5C4C-4F89-B5AD-CBBED5C2190B}">
      <text>
        <r>
          <rPr>
            <sz val="9"/>
            <color indexed="81"/>
            <rFont val="MS P ゴシック"/>
            <family val="3"/>
            <charset val="128"/>
          </rPr>
          <t>・汚染が確認された場合は必ずいずれかの基準において不適合となる特定有害物質を選択してください。
・同一の物質を土壌溶出量基準と第二溶出量基準の両方で選択しないでください。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<sst xmlns="http://schemas.openxmlformats.org/spreadsheetml/2006/main" count="1370" uniqueCount="596">
  <si>
    <t>処理用</t>
    <rPh sb="0" eb="3">
      <t>ショリヨウ</t>
    </rPh>
    <phoneticPr fontId="18"/>
  </si>
  <si>
    <t>チェック項目</t>
    <rPh sb="4" eb="6">
      <t>コウモク</t>
    </rPh>
    <phoneticPr fontId="18"/>
  </si>
  <si>
    <t>結果</t>
    <rPh sb="0" eb="2">
      <t>ケッカ</t>
    </rPh>
    <phoneticPr fontId="18"/>
  </si>
  <si>
    <t>措置完了報告書</t>
    <phoneticPr fontId="18"/>
  </si>
  <si>
    <t>任意</t>
    <rPh sb="0" eb="2">
      <t>ニンイ</t>
    </rPh>
    <phoneticPr fontId="18"/>
  </si>
  <si>
    <t>分割提出の場合は報告ごとに連番などをご記入ください。例：その１、その２</t>
    <phoneticPr fontId="18"/>
  </si>
  <si>
    <t>必須</t>
    <rPh sb="0" eb="2">
      <t>ヒッス</t>
    </rPh>
    <phoneticPr fontId="18"/>
  </si>
  <si>
    <t>報告日（窓口受理日、電子申請日）又は、報告日から、過去数日以内の日付を記載してください。</t>
    <phoneticPr fontId="18"/>
  </si>
  <si>
    <t>東京都知事</t>
    <phoneticPr fontId="18"/>
  </si>
  <si>
    <t>殿</t>
    <rPh sb="0" eb="1">
      <t>ドノ</t>
    </rPh>
    <phoneticPr fontId="18"/>
  </si>
  <si>
    <t>報告者</t>
    <rPh sb="0" eb="3">
      <t>ホウコクシャ</t>
    </rPh>
    <phoneticPr fontId="18"/>
  </si>
  <si>
    <t>報告者が法人である場合は所在地、個人である場合は住所を記入してください。</t>
    <phoneticPr fontId="18"/>
  </si>
  <si>
    <t>条件必須</t>
    <rPh sb="0" eb="2">
      <t>ジョウケン</t>
    </rPh>
    <rPh sb="2" eb="4">
      <t>ヒッス</t>
    </rPh>
    <phoneticPr fontId="18"/>
  </si>
  <si>
    <t>報告者が法人の場合のみ、法人名を記入してください。</t>
    <phoneticPr fontId="18"/>
  </si>
  <si>
    <t>報告者が法人である場合には、役職及び氏名を、個人の場合は個人名を記入してください。なお、法人の場合において代表者以外が報告者となる場合には、その者が報告権限を有していることが確認できる資料を別途添付してください。</t>
    <phoneticPr fontId="18"/>
  </si>
  <si>
    <t>　　土壌汚染対策法の規定により措置を完了しましたので、下記のとおり報告します。</t>
    <phoneticPr fontId="18"/>
  </si>
  <si>
    <t>記</t>
    <phoneticPr fontId="18"/>
  </si>
  <si>
    <t>形質変更時要届出区域の所在地
（指定番号）</t>
    <phoneticPr fontId="18"/>
  </si>
  <si>
    <t>（地番）</t>
    <phoneticPr fontId="18"/>
  </si>
  <si>
    <t>編集不可</t>
    <rPh sb="0" eb="4">
      <t>ヘンシュウフカ</t>
    </rPh>
    <phoneticPr fontId="18"/>
  </si>
  <si>
    <t>シート「形質変更時要届出区域所在地一覧」よりご記入ください。</t>
    <rPh sb="23" eb="25">
      <t>キニュウ</t>
    </rPh>
    <phoneticPr fontId="18"/>
  </si>
  <si>
    <t>（</t>
    <phoneticPr fontId="18"/>
  </si>
  <si>
    <t>)</t>
    <phoneticPr fontId="18"/>
  </si>
  <si>
    <t>※詳細は別紙「形質変更時要届出区域所在地一覧」のとおり</t>
    <rPh sb="20" eb="22">
      <t>イチラン</t>
    </rPh>
    <phoneticPr fontId="18"/>
  </si>
  <si>
    <t>措置の開始日及び完了日</t>
    <phoneticPr fontId="18"/>
  </si>
  <si>
    <t xml:space="preserve">開始日： </t>
    <phoneticPr fontId="18"/>
  </si>
  <si>
    <t>完了日：</t>
    <phoneticPr fontId="18"/>
  </si>
  <si>
    <t>完了日は、汚染土壌の処理完了を確認した日や地下水測定結果の受領をした日等を含めた措置完了日です。</t>
    <phoneticPr fontId="18"/>
  </si>
  <si>
    <t>措置の概要</t>
    <phoneticPr fontId="18"/>
  </si>
  <si>
    <t>土地の形質の変更後、表層に含有量基準を超過した土壌が残置される場合は、舗装や盛土等による措置をリストより選択又は自由入力で記載してください。</t>
    <phoneticPr fontId="18"/>
  </si>
  <si>
    <t>ー</t>
    <phoneticPr fontId="18"/>
  </si>
  <si>
    <t>（措置が完了した区画の面積：</t>
    <phoneticPr fontId="18"/>
  </si>
  <si>
    <t>㎡）</t>
    <phoneticPr fontId="18"/>
  </si>
  <si>
    <t>区域指定の解除又は区域指定の種類の変更が必要となる区画の面積を記入してください。その際、区域指定時の面積と合っているか確認してください。</t>
    <phoneticPr fontId="18"/>
  </si>
  <si>
    <t>（うち区域指定の解除を希望する区画：</t>
    <phoneticPr fontId="18"/>
  </si>
  <si>
    <t>区域指定の解除を行う区画の面積を記入してください。</t>
    <rPh sb="8" eb="9">
      <t>オコナ</t>
    </rPh>
    <phoneticPr fontId="18"/>
  </si>
  <si>
    <t>（工事が完了した区画の面積：</t>
    <phoneticPr fontId="18"/>
  </si>
  <si>
    <t>工事完了と併用報告の場合はグループを展開して「（工事が完了した区画の面積）」を記入してください。</t>
  </si>
  <si>
    <t>措置対象の汚染土壌の状況</t>
    <phoneticPr fontId="18"/>
  </si>
  <si>
    <t>土壌含有量基準不適合</t>
    <rPh sb="0" eb="2">
      <t>ドジョウ</t>
    </rPh>
    <rPh sb="2" eb="5">
      <t>ガンユウリョウ</t>
    </rPh>
    <rPh sb="5" eb="7">
      <t>キジュン</t>
    </rPh>
    <rPh sb="7" eb="10">
      <t>フテキゴウ</t>
    </rPh>
    <phoneticPr fontId="18"/>
  </si>
  <si>
    <t>シート「（入力用シート）汚染状態一覧」よりご記入ください。</t>
    <rPh sb="7" eb="8">
      <t>ヨウ</t>
    </rPh>
    <phoneticPr fontId="18"/>
  </si>
  <si>
    <t>土壌溶出量基準不適合</t>
    <rPh sb="0" eb="2">
      <t>ドジョウ</t>
    </rPh>
    <rPh sb="2" eb="4">
      <t>ヨウシュツ</t>
    </rPh>
    <rPh sb="4" eb="5">
      <t>リョウ</t>
    </rPh>
    <rPh sb="5" eb="7">
      <t>キジュン</t>
    </rPh>
    <phoneticPr fontId="18"/>
  </si>
  <si>
    <t>第二溶出量基準不適合</t>
    <rPh sb="0" eb="2">
      <t>ダイニ</t>
    </rPh>
    <rPh sb="2" eb="4">
      <t>ヨウシュツ</t>
    </rPh>
    <rPh sb="4" eb="5">
      <t>リョウ</t>
    </rPh>
    <rPh sb="5" eb="7">
      <t>キジュン</t>
    </rPh>
    <phoneticPr fontId="18"/>
  </si>
  <si>
    <t>措置完了の確認調査結果</t>
    <phoneticPr fontId="18"/>
  </si>
  <si>
    <t>浄化措置</t>
    <phoneticPr fontId="18"/>
  </si>
  <si>
    <t>原位置浄化</t>
    <phoneticPr fontId="18"/>
  </si>
  <si>
    <t>条件必須</t>
    <rPh sb="0" eb="4">
      <t>ジョウケンヒッス</t>
    </rPh>
    <phoneticPr fontId="18"/>
  </si>
  <si>
    <t>リストより「●」を選択した場合は、添付書類を必ず記入してください。</t>
    <phoneticPr fontId="18"/>
  </si>
  <si>
    <t>掘削除去</t>
    <phoneticPr fontId="18"/>
  </si>
  <si>
    <t>浄化措置
以外</t>
    <phoneticPr fontId="18"/>
  </si>
  <si>
    <t>覆土・盛土・
封じ込め等</t>
    <phoneticPr fontId="18"/>
  </si>
  <si>
    <t>表層に含有量基準を超過した土壌がある場合は、該当項目をチェックしてください。リストより「●」を選択した場合は、添付書類を必ず記入してください。</t>
    <phoneticPr fontId="18"/>
  </si>
  <si>
    <t>立入禁止</t>
    <rPh sb="0" eb="1">
      <t>タ</t>
    </rPh>
    <rPh sb="1" eb="2">
      <t>イ</t>
    </rPh>
    <rPh sb="2" eb="4">
      <t>キンシ</t>
    </rPh>
    <phoneticPr fontId="18"/>
  </si>
  <si>
    <t>不溶化</t>
    <phoneticPr fontId="18"/>
  </si>
  <si>
    <t>措置期間中の周辺環境保全対策</t>
    <phoneticPr fontId="18"/>
  </si>
  <si>
    <t>別紙「相違点一覧(措置完了報告用）」のとおり</t>
    <rPh sb="0" eb="2">
      <t>ベッシ</t>
    </rPh>
    <phoneticPr fontId="18"/>
  </si>
  <si>
    <t>備考</t>
    <phoneticPr fontId="18"/>
  </si>
  <si>
    <t>1通の措置完了報告書で措置完了と工事完了を兼ねる場合は、工事完了に該当する単位区画の名称を記載してください。</t>
    <phoneticPr fontId="18"/>
  </si>
  <si>
    <t>連絡先</t>
    <phoneticPr fontId="18"/>
  </si>
  <si>
    <t>所　　属</t>
    <phoneticPr fontId="18"/>
  </si>
  <si>
    <t>氏　　名</t>
    <phoneticPr fontId="18"/>
  </si>
  <si>
    <t>電話番号</t>
    <phoneticPr fontId="18"/>
  </si>
  <si>
    <t>電子メールアドレス</t>
    <phoneticPr fontId="18"/>
  </si>
  <si>
    <t>担当者（報告者と同じ組織に属する者に限る。）の連絡先を記載してください。</t>
    <phoneticPr fontId="18"/>
  </si>
  <si>
    <t>また、報告者と異なる組織に属する者で報告書の内容が分かる者の連絡先は必要に応じて併記してください。</t>
    <phoneticPr fontId="18"/>
  </si>
  <si>
    <t>備考　この様式の大きさは、日本産業規格Ａ４とする。</t>
    <phoneticPr fontId="18"/>
  </si>
  <si>
    <t>なお、連絡先の名前と返送用封筒の宛名が異なる場合には、送り状等にその旨を記載してください。</t>
    <phoneticPr fontId="18"/>
  </si>
  <si>
    <t xml:space="preserve">形質変更時要届出区域所在地一覧                                                                            </t>
    <phoneticPr fontId="18"/>
  </si>
  <si>
    <t>エラーチェック</t>
    <phoneticPr fontId="18"/>
  </si>
  <si>
    <t>※形質変更時要届出区域に指定されている区域のある地番の全てを記入してください。（敷地の全地番の記載は不要です。）</t>
    <rPh sb="19" eb="21">
      <t>クイキ</t>
    </rPh>
    <rPh sb="47" eb="49">
      <t>キサイ</t>
    </rPh>
    <rPh sb="50" eb="52">
      <t>フヨウ</t>
    </rPh>
    <phoneticPr fontId="18"/>
  </si>
  <si>
    <t>※形質変更対象の地番について、「届出種別」に「形質変更対象」を選択してください。</t>
    <rPh sb="16" eb="20">
      <t>トドケデシュベツ</t>
    </rPh>
    <rPh sb="31" eb="33">
      <t>センタク</t>
    </rPh>
    <phoneticPr fontId="18"/>
  </si>
  <si>
    <t>※記載行が足りない場合は30番目の行をコピーして行を追加してください。</t>
    <phoneticPr fontId="18"/>
  </si>
  <si>
    <t>連番</t>
    <rPh sb="0" eb="2">
      <t>レンバン</t>
    </rPh>
    <phoneticPr fontId="18"/>
  </si>
  <si>
    <t>届出種別</t>
    <rPh sb="0" eb="4">
      <t>トドケデシュベツ</t>
    </rPh>
    <phoneticPr fontId="18"/>
  </si>
  <si>
    <t>指定番号</t>
  </si>
  <si>
    <t>地番</t>
    <rPh sb="0" eb="2">
      <t>チバン</t>
    </rPh>
    <phoneticPr fontId="18"/>
  </si>
  <si>
    <t>無地番
道
水</t>
    <rPh sb="0" eb="1">
      <t>ム</t>
    </rPh>
    <rPh sb="1" eb="3">
      <t>チバン</t>
    </rPh>
    <rPh sb="4" eb="5">
      <t>ミチ</t>
    </rPh>
    <rPh sb="6" eb="7">
      <t>ミズ</t>
    </rPh>
    <phoneticPr fontId="18"/>
  </si>
  <si>
    <t>一部</t>
    <rPh sb="0" eb="2">
      <t>イチブ</t>
    </rPh>
    <phoneticPr fontId="18"/>
  </si>
  <si>
    <t>区市町村</t>
    <phoneticPr fontId="18"/>
  </si>
  <si>
    <t>町</t>
    <phoneticPr fontId="18"/>
  </si>
  <si>
    <t>丁目</t>
    <phoneticPr fontId="18"/>
  </si>
  <si>
    <t>番地</t>
    <phoneticPr fontId="18"/>
  </si>
  <si>
    <t>形質変更時要届出区域の指定前に本届出書を提出される場合は、「指定手続中」と記載してください。</t>
    <phoneticPr fontId="18"/>
  </si>
  <si>
    <t>左から「区市町村名」「町名」「丁目名」「番地名」を入力してください。</t>
    <phoneticPr fontId="18"/>
  </si>
  <si>
    <t>無地番、道、水の場合は、「届出種別」と「区市町村」と「無地番道水」へ記入してください。その他項目の入力は不要です。</t>
    <phoneticPr fontId="18"/>
  </si>
  <si>
    <t>一部の土地が対象となる場合は「一部」を選択してください。</t>
    <phoneticPr fontId="18"/>
  </si>
  <si>
    <t>この行より上に行を追加してください。</t>
    <phoneticPr fontId="18"/>
  </si>
  <si>
    <t>（日本産業規格Ａ列４番）</t>
    <phoneticPr fontId="18"/>
  </si>
  <si>
    <t>以下関数定義</t>
  </si>
  <si>
    <t>全体</t>
  </si>
  <si>
    <t>一部</t>
  </si>
  <si>
    <t>件数</t>
  </si>
  <si>
    <t>無地番</t>
  </si>
  <si>
    <t>道</t>
  </si>
  <si>
    <t>水</t>
  </si>
  <si>
    <t>形質変更対象</t>
    <rPh sb="4" eb="6">
      <t>タイショウ</t>
    </rPh>
    <phoneticPr fontId="18"/>
  </si>
  <si>
    <t>届出種別</t>
    <rPh sb="0" eb="2">
      <t>トドケデ</t>
    </rPh>
    <rPh sb="2" eb="4">
      <t>シュベツ</t>
    </rPh>
    <phoneticPr fontId="18"/>
  </si>
  <si>
    <t>区市町村</t>
    <rPh sb="0" eb="4">
      <t>クシチョウソン</t>
    </rPh>
    <phoneticPr fontId="18"/>
  </si>
  <si>
    <t>無地番・道・水</t>
    <rPh sb="4" eb="5">
      <t>ミチ</t>
    </rPh>
    <rPh sb="6" eb="7">
      <t>ミズ</t>
    </rPh>
    <phoneticPr fontId="18"/>
  </si>
  <si>
    <t>形質変更対象</t>
  </si>
  <si>
    <t>千代田区</t>
  </si>
  <si>
    <t>無地番</t>
    <phoneticPr fontId="18"/>
  </si>
  <si>
    <t>中央区</t>
  </si>
  <si>
    <t>道</t>
    <phoneticPr fontId="18"/>
  </si>
  <si>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</si>
  <si>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</si>
  <si>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</si>
  <si>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</si>
  <si>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</si>
  <si>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</si>
  <si>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</si>
  <si>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</si>
  <si>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</si>
  <si>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</si>
  <si>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</si>
  <si>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</si>
  <si>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</si>
  <si>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</si>
  <si>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</si>
  <si>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</si>
  <si>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</si>
  <si>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</si>
  <si>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</si>
  <si>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</si>
  <si>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</si>
  <si>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</si>
  <si>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</si>
  <si>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</si>
  <si>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</si>
  <si>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</si>
  <si>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</si>
  <si>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</si>
  <si>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</si>
  <si>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</si>
  <si>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</si>
  <si>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</si>
  <si>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</si>
  <si>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</si>
  <si>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</si>
  <si>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</si>
  <si>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</si>
  <si>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</si>
  <si>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</si>
  <si>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</si>
  <si>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</si>
  <si>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</si>
  <si>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</si>
  <si>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</si>
  <si>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</si>
  <si>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</si>
  <si>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</si>
  <si>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</si>
  <si>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</si>
  <si>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</si>
  <si>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</si>
  <si>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</si>
  <si>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</si>
  <si>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</si>
  <si>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</si>
  <si>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</si>
  <si>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</si>
  <si>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</si>
  <si>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</si>
  <si>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</si>
  <si>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うち区域指定の解除を希望する区画</t>
  </si>
  <si>
    <t>（形質変更時要届出区域における措置完了報告書、土壌地下水汚染対策完了届出書、汚染拡散防止措置完了届出書（条例は要対策区域を除く））</t>
    <rPh sb="5" eb="6">
      <t>ジ</t>
    </rPh>
    <phoneticPr fontId="18"/>
  </si>
  <si>
    <t>土地の形質の変更の種類</t>
    <rPh sb="0" eb="2">
      <t>トチ</t>
    </rPh>
    <phoneticPr fontId="1"/>
  </si>
  <si>
    <t>都条例に関わる届出の有無</t>
  </si>
  <si>
    <t>有無</t>
    <rPh sb="0" eb="1">
      <t>ア</t>
    </rPh>
    <rPh sb="1" eb="2">
      <t>ナ</t>
    </rPh>
    <phoneticPr fontId="18"/>
  </si>
  <si>
    <t>測定頻度</t>
    <rPh sb="0" eb="2">
      <t>ソクテイ</t>
    </rPh>
    <rPh sb="2" eb="4">
      <t>ヒンド</t>
    </rPh>
    <phoneticPr fontId="18"/>
  </si>
  <si>
    <t>地下水基準</t>
    <rPh sb="0" eb="3">
      <t>チカスイ</t>
    </rPh>
    <rPh sb="3" eb="5">
      <t>キジュン</t>
    </rPh>
    <phoneticPr fontId="18"/>
  </si>
  <si>
    <t>※「計画内容」と「実施内容」を記入し、変更箇所（「変更有無」が”有”の項目）について、「変更理由」に理由を記入してください。</t>
    <rPh sb="2" eb="6">
      <t>ケイカクナイヨウ</t>
    </rPh>
    <rPh sb="9" eb="13">
      <t>ジッシナイヨウ</t>
    </rPh>
    <rPh sb="15" eb="17">
      <t>キニュウ</t>
    </rPh>
    <rPh sb="19" eb="23">
      <t>ヘンコウカショ</t>
    </rPh>
    <rPh sb="25" eb="29">
      <t>ヘンコウウム</t>
    </rPh>
    <rPh sb="32" eb="33">
      <t>アリ</t>
    </rPh>
    <rPh sb="35" eb="37">
      <t>コウモク</t>
    </rPh>
    <rPh sb="44" eb="48">
      <t>ヘンコウリユウ</t>
    </rPh>
    <rPh sb="50" eb="52">
      <t>リユウ</t>
    </rPh>
    <rPh sb="53" eb="55">
      <t>キニュウ</t>
    </rPh>
    <phoneticPr fontId="18"/>
  </si>
  <si>
    <t>【措置】地下水の水質の測定（汚染あり）</t>
  </si>
  <si>
    <t>有（条例第117条第6項代用）</t>
    <phoneticPr fontId="18"/>
  </si>
  <si>
    <t>有</t>
    <rPh sb="0" eb="1">
      <t>ア</t>
    </rPh>
    <phoneticPr fontId="18"/>
  </si>
  <si>
    <r>
      <rPr>
        <sz val="11"/>
        <rFont val="游ゴシック"/>
        <family val="3"/>
        <charset val="128"/>
        <scheme val="minor"/>
      </rPr>
      <t>1年目から</t>
    </r>
    <r>
      <rPr>
        <sz val="11"/>
        <rFont val="Calibri"/>
        <family val="2"/>
      </rPr>
      <t>3</t>
    </r>
    <r>
      <rPr>
        <sz val="11"/>
        <rFont val="游ゴシック"/>
        <family val="3"/>
        <charset val="128"/>
        <scheme val="minor"/>
      </rPr>
      <t>年目は年</t>
    </r>
    <r>
      <rPr>
        <sz val="11"/>
        <rFont val="Calibri"/>
        <family val="2"/>
      </rPr>
      <t>1</t>
    </r>
    <r>
      <rPr>
        <sz val="11"/>
        <rFont val="游ゴシック"/>
        <family val="3"/>
        <charset val="128"/>
        <scheme val="minor"/>
      </rPr>
      <t>回以上、</t>
    </r>
    <r>
      <rPr>
        <sz val="11"/>
        <rFont val="Calibri"/>
        <family val="2"/>
      </rPr>
      <t>4</t>
    </r>
    <r>
      <rPr>
        <sz val="11"/>
        <rFont val="游ゴシック"/>
        <family val="3"/>
        <charset val="128"/>
        <scheme val="minor"/>
      </rPr>
      <t>年目と</t>
    </r>
    <r>
      <rPr>
        <sz val="11"/>
        <rFont val="Calibri"/>
        <family val="2"/>
      </rPr>
      <t>5</t>
    </r>
    <r>
      <rPr>
        <sz val="11"/>
        <rFont val="游ゴシック"/>
        <family val="3"/>
        <charset val="128"/>
        <scheme val="minor"/>
      </rPr>
      <t>年目は年</t>
    </r>
    <r>
      <rPr>
        <sz val="11"/>
        <rFont val="Calibri"/>
        <family val="2"/>
      </rPr>
      <t>4</t>
    </r>
    <r>
      <rPr>
        <sz val="11"/>
        <rFont val="游ゴシック"/>
        <family val="3"/>
        <charset val="128"/>
        <scheme val="minor"/>
      </rPr>
      <t>回以上</t>
    </r>
    <phoneticPr fontId="18"/>
  </si>
  <si>
    <t>基準適合</t>
  </si>
  <si>
    <t>計画内容</t>
    <rPh sb="0" eb="4">
      <t>ケイカクナイヨウ</t>
    </rPh>
    <phoneticPr fontId="18"/>
  </si>
  <si>
    <t>実施内容</t>
    <rPh sb="0" eb="4">
      <t>ジッシナイヨウ</t>
    </rPh>
    <phoneticPr fontId="18"/>
  </si>
  <si>
    <t>比較</t>
    <rPh sb="0" eb="2">
      <t>ヒカク</t>
    </rPh>
    <phoneticPr fontId="18"/>
  </si>
  <si>
    <t>【措置】地下水の水質の測定（汚染なし）</t>
  </si>
  <si>
    <t>有（条例のみの届出）</t>
    <phoneticPr fontId="18"/>
  </si>
  <si>
    <t>無</t>
    <rPh sb="0" eb="1">
      <t>ナ</t>
    </rPh>
    <phoneticPr fontId="18"/>
  </si>
  <si>
    <r>
      <rPr>
        <sz val="11"/>
        <rFont val="Calibri"/>
        <family val="2"/>
      </rPr>
      <t>1</t>
    </r>
    <r>
      <rPr>
        <sz val="11"/>
        <rFont val="游ゴシック"/>
        <family val="3"/>
        <charset val="128"/>
        <scheme val="minor"/>
      </rPr>
      <t>年目から</t>
    </r>
    <r>
      <rPr>
        <sz val="11"/>
        <rFont val="Calibri"/>
        <family val="2"/>
      </rPr>
      <t>3</t>
    </r>
    <r>
      <rPr>
        <sz val="11"/>
        <rFont val="游ゴシック"/>
        <family val="3"/>
        <charset val="128"/>
        <scheme val="minor"/>
      </rPr>
      <t>年目は年</t>
    </r>
    <r>
      <rPr>
        <sz val="11"/>
        <rFont val="Calibri"/>
        <family val="2"/>
      </rPr>
      <t>2</t>
    </r>
    <r>
      <rPr>
        <sz val="11"/>
        <rFont val="游ゴシック"/>
        <family val="3"/>
        <charset val="128"/>
        <scheme val="minor"/>
      </rPr>
      <t>回以上、</t>
    </r>
    <r>
      <rPr>
        <sz val="11"/>
        <rFont val="Calibri"/>
        <family val="2"/>
      </rPr>
      <t>4</t>
    </r>
    <r>
      <rPr>
        <sz val="11"/>
        <rFont val="游ゴシック"/>
        <family val="3"/>
        <charset val="128"/>
        <scheme val="minor"/>
      </rPr>
      <t>年目と</t>
    </r>
    <r>
      <rPr>
        <sz val="11"/>
        <rFont val="Calibri"/>
        <family val="2"/>
      </rPr>
      <t>5</t>
    </r>
    <r>
      <rPr>
        <sz val="11"/>
        <rFont val="游ゴシック"/>
        <family val="3"/>
        <charset val="128"/>
        <scheme val="minor"/>
      </rPr>
      <t>年目は年</t>
    </r>
    <r>
      <rPr>
        <sz val="11"/>
        <rFont val="Calibri"/>
        <family val="2"/>
      </rPr>
      <t>4</t>
    </r>
    <r>
      <rPr>
        <sz val="11"/>
        <rFont val="游ゴシック"/>
        <family val="3"/>
        <charset val="128"/>
        <scheme val="minor"/>
      </rPr>
      <t>回以上</t>
    </r>
    <phoneticPr fontId="18"/>
  </si>
  <si>
    <t>基準超過</t>
  </si>
  <si>
    <t>計画内容</t>
    <rPh sb="0" eb="2">
      <t>ケイカク</t>
    </rPh>
    <rPh sb="2" eb="4">
      <t>ナイヨウ</t>
    </rPh>
    <phoneticPr fontId="18"/>
  </si>
  <si>
    <t>実施内容</t>
    <rPh sb="0" eb="2">
      <t>ジッシ</t>
    </rPh>
    <rPh sb="2" eb="4">
      <t>ナイヨウ</t>
    </rPh>
    <phoneticPr fontId="18"/>
  </si>
  <si>
    <t>変更
有無</t>
    <rPh sb="0" eb="2">
      <t>ヘンコウ</t>
    </rPh>
    <rPh sb="3" eb="5">
      <t>ウム</t>
    </rPh>
    <phoneticPr fontId="18"/>
  </si>
  <si>
    <t>変更理由</t>
    <rPh sb="0" eb="2">
      <t>ヘンコウ</t>
    </rPh>
    <rPh sb="2" eb="4">
      <t>リユウ</t>
    </rPh>
    <phoneticPr fontId="18"/>
  </si>
  <si>
    <t>【措置】原位置封じ込め</t>
  </si>
  <si>
    <t>無（法律のみの届出）</t>
    <phoneticPr fontId="18"/>
  </si>
  <si>
    <r>
      <t>終期を定めず、年</t>
    </r>
    <r>
      <rPr>
        <sz val="11"/>
        <rFont val="Calibri"/>
        <family val="2"/>
      </rPr>
      <t>4</t>
    </r>
    <r>
      <rPr>
        <sz val="11"/>
        <rFont val="游ゴシック"/>
        <family val="3"/>
        <charset val="128"/>
        <scheme val="minor"/>
      </rPr>
      <t>回以上</t>
    </r>
    <phoneticPr fontId="18"/>
  </si>
  <si>
    <t>第二地下水基準超過</t>
  </si>
  <si>
    <t>対策範囲（対策面積）</t>
    <rPh sb="0" eb="4">
      <t>タイサクハンイ</t>
    </rPh>
    <rPh sb="5" eb="9">
      <t>タイサクメンセキ</t>
    </rPh>
    <phoneticPr fontId="18"/>
  </si>
  <si>
    <t>区画数</t>
    <rPh sb="0" eb="2">
      <t>クカク</t>
    </rPh>
    <rPh sb="2" eb="3">
      <t>スウ</t>
    </rPh>
    <phoneticPr fontId="18"/>
  </si>
  <si>
    <t>【措置】遮水工封じ込め</t>
  </si>
  <si>
    <t>無（旧条例下における特例適用のため）</t>
    <phoneticPr fontId="18"/>
  </si>
  <si>
    <t>対策面積</t>
    <rPh sb="0" eb="2">
      <t>タイサク</t>
    </rPh>
    <rPh sb="2" eb="4">
      <t>メンセキ</t>
    </rPh>
    <phoneticPr fontId="37"/>
  </si>
  <si>
    <t>m²</t>
    <phoneticPr fontId="18"/>
  </si>
  <si>
    <t>【措置】地下水汚染の拡大の防止（揚水）</t>
  </si>
  <si>
    <t>区域指定の解除を希望する区画</t>
    <rPh sb="0" eb="2">
      <t>クイキ</t>
    </rPh>
    <rPh sb="2" eb="4">
      <t>シテイ</t>
    </rPh>
    <rPh sb="5" eb="7">
      <t>カイジョ</t>
    </rPh>
    <rPh sb="8" eb="10">
      <t>キボウ</t>
    </rPh>
    <rPh sb="12" eb="14">
      <t>クカク</t>
    </rPh>
    <phoneticPr fontId="18"/>
  </si>
  <si>
    <t>【措置】地下水汚染の拡大の防止（透過性浄化壁）</t>
  </si>
  <si>
    <t>解除面積</t>
    <rPh sb="0" eb="2">
      <t>カイジョ</t>
    </rPh>
    <rPh sb="2" eb="4">
      <t>メンセキ</t>
    </rPh>
    <phoneticPr fontId="37"/>
  </si>
  <si>
    <t>【措置】掘削除去</t>
  </si>
  <si>
    <t>対策範囲（掘削土量）</t>
    <rPh sb="0" eb="4">
      <t>タイサクハンイ</t>
    </rPh>
    <rPh sb="5" eb="9">
      <t>クッサクドリョウ</t>
    </rPh>
    <phoneticPr fontId="18"/>
  </si>
  <si>
    <t>掘削土量</t>
    <rPh sb="0" eb="2">
      <t>クッサク</t>
    </rPh>
    <rPh sb="2" eb="4">
      <t>ドリョウ</t>
    </rPh>
    <phoneticPr fontId="37"/>
  </si>
  <si>
    <t>m³</t>
    <phoneticPr fontId="18"/>
  </si>
  <si>
    <t>【措置】オンサイト浄化（熱処理）</t>
  </si>
  <si>
    <t>対策方法</t>
    <rPh sb="0" eb="4">
      <t>タイサクホウホウ</t>
    </rPh>
    <phoneticPr fontId="18"/>
  </si>
  <si>
    <t>【措置】オンサイト浄化（洗浄処理）</t>
  </si>
  <si>
    <t>【措置】オンサイト浄化（化学処理）</t>
  </si>
  <si>
    <t>【措置】オンサイト浄化（生物処理）</t>
  </si>
  <si>
    <t>【措置】オンサイト浄化（生石灰添加真空抽出）</t>
  </si>
  <si>
    <t>【措置】オンサイト浄化（磁力選別）</t>
  </si>
  <si>
    <t>溶出量基準に適合しない土壌が帯水層に接する場合、汚染の拡大を防止するために必要な措置
※条例のみの届出の場合には、埋立地管理区域は条例規則第55条第3項により定める土地に該当する場合と読み替えます。</t>
    <phoneticPr fontId="18"/>
  </si>
  <si>
    <t>含有量基準超過のため非該当</t>
    <rPh sb="0" eb="3">
      <t>ガンユウリョウ</t>
    </rPh>
    <rPh sb="3" eb="5">
      <t>キジュン</t>
    </rPh>
    <rPh sb="5" eb="7">
      <t>チョウカ</t>
    </rPh>
    <rPh sb="10" eb="13">
      <t>ヒガイトウ</t>
    </rPh>
    <phoneticPr fontId="37"/>
  </si>
  <si>
    <t>【措置】原位置抽出（土壌ガス吸引）</t>
  </si>
  <si>
    <t>掘削深度は、地下水位より上方（1m以上）である。</t>
    <rPh sb="0" eb="2">
      <t>クッサク</t>
    </rPh>
    <rPh sb="2" eb="4">
      <t>シンド</t>
    </rPh>
    <rPh sb="6" eb="8">
      <t>チカ</t>
    </rPh>
    <rPh sb="8" eb="10">
      <t>スイイ</t>
    </rPh>
    <rPh sb="12" eb="14">
      <t>ジョウホウ</t>
    </rPh>
    <rPh sb="13" eb="14">
      <t>イジョウ</t>
    </rPh>
    <rPh sb="17" eb="19">
      <t>イジョウ</t>
    </rPh>
    <phoneticPr fontId="37"/>
  </si>
  <si>
    <t>掘削深度は、地下水位より上方（1m以上）であった。</t>
    <rPh sb="0" eb="2">
      <t>クッサク</t>
    </rPh>
    <rPh sb="2" eb="4">
      <t>シンド</t>
    </rPh>
    <rPh sb="6" eb="8">
      <t>チカ</t>
    </rPh>
    <rPh sb="8" eb="10">
      <t>スイイ</t>
    </rPh>
    <rPh sb="12" eb="14">
      <t>ジョウホウ</t>
    </rPh>
    <rPh sb="13" eb="14">
      <t>イジョウ</t>
    </rPh>
    <rPh sb="17" eb="19">
      <t>イジョウ</t>
    </rPh>
    <phoneticPr fontId="37"/>
  </si>
  <si>
    <t>【措置】原位置抽出（地下水揚水）</t>
  </si>
  <si>
    <t>掘削深度は、地下水位より上方であるが、その差が1m未満であるため、地下水が確認された場合は以下（①～⑦から選択）の対策を講じる。</t>
    <rPh sb="0" eb="2">
      <t>クッサク</t>
    </rPh>
    <rPh sb="2" eb="4">
      <t>シンド</t>
    </rPh>
    <rPh sb="6" eb="8">
      <t>チカ</t>
    </rPh>
    <rPh sb="8" eb="10">
      <t>スイイ</t>
    </rPh>
    <rPh sb="12" eb="14">
      <t>ジョウホウ</t>
    </rPh>
    <rPh sb="13" eb="14">
      <t>イジョウ</t>
    </rPh>
    <rPh sb="21" eb="22">
      <t>サ</t>
    </rPh>
    <rPh sb="25" eb="27">
      <t>ミマン</t>
    </rPh>
    <rPh sb="33" eb="36">
      <t>チカスイ</t>
    </rPh>
    <rPh sb="37" eb="39">
      <t>カクニン</t>
    </rPh>
    <rPh sb="42" eb="44">
      <t>バアイ</t>
    </rPh>
    <rPh sb="45" eb="47">
      <t>イカ</t>
    </rPh>
    <rPh sb="53" eb="55">
      <t>センタク</t>
    </rPh>
    <rPh sb="57" eb="59">
      <t>タイサク</t>
    </rPh>
    <rPh sb="60" eb="61">
      <t>コウ</t>
    </rPh>
    <phoneticPr fontId="37"/>
  </si>
  <si>
    <t>掘削深度は、地下水位より上方であるが、その差が1m未満であるため、地下水が確認された場合は以下（①～⑦から選択）の対策を講じた。</t>
    <rPh sb="0" eb="2">
      <t>クッサク</t>
    </rPh>
    <rPh sb="2" eb="4">
      <t>シンド</t>
    </rPh>
    <rPh sb="6" eb="8">
      <t>チカ</t>
    </rPh>
    <rPh sb="8" eb="10">
      <t>スイイ</t>
    </rPh>
    <rPh sb="12" eb="14">
      <t>ジョウホウ</t>
    </rPh>
    <rPh sb="13" eb="14">
      <t>イジョウ</t>
    </rPh>
    <rPh sb="21" eb="22">
      <t>サ</t>
    </rPh>
    <rPh sb="25" eb="27">
      <t>ミマン</t>
    </rPh>
    <rPh sb="33" eb="36">
      <t>チカスイ</t>
    </rPh>
    <rPh sb="37" eb="39">
      <t>カクニン</t>
    </rPh>
    <rPh sb="42" eb="44">
      <t>バアイ</t>
    </rPh>
    <rPh sb="45" eb="47">
      <t>イカ</t>
    </rPh>
    <rPh sb="53" eb="55">
      <t>センタク</t>
    </rPh>
    <rPh sb="57" eb="59">
      <t>タイサク</t>
    </rPh>
    <rPh sb="60" eb="61">
      <t>コウ</t>
    </rPh>
    <phoneticPr fontId="37"/>
  </si>
  <si>
    <t>【措置】原位置抽出（エアースパージング）</t>
  </si>
  <si>
    <t>帯水層に触れるため、以下（①～⑦から選択）の対策を講じる。</t>
    <rPh sb="0" eb="3">
      <t>タイスイソウ</t>
    </rPh>
    <rPh sb="4" eb="5">
      <t>フ</t>
    </rPh>
    <rPh sb="10" eb="12">
      <t>イカ</t>
    </rPh>
    <rPh sb="22" eb="24">
      <t>タイサク</t>
    </rPh>
    <rPh sb="25" eb="26">
      <t>コウ</t>
    </rPh>
    <phoneticPr fontId="37"/>
  </si>
  <si>
    <t>帯水層に触れるため、以下（①～⑦から選択）の対策を講じた。</t>
    <rPh sb="0" eb="3">
      <t>タイスイソウ</t>
    </rPh>
    <rPh sb="4" eb="5">
      <t>フ</t>
    </rPh>
    <rPh sb="10" eb="12">
      <t>イカ</t>
    </rPh>
    <rPh sb="22" eb="24">
      <t>タイサク</t>
    </rPh>
    <rPh sb="25" eb="26">
      <t>コウ</t>
    </rPh>
    <phoneticPr fontId="37"/>
  </si>
  <si>
    <t>【措置】原位置分解（化学処理）</t>
  </si>
  <si>
    <t>①</t>
  </si>
  <si>
    <t>観測井戸を設置し、釜場排水により地下水位の管理及び地下水の
水質の監視を行う。</t>
    <rPh sb="0" eb="2">
      <t>カンソク</t>
    </rPh>
    <rPh sb="2" eb="4">
      <t>イド</t>
    </rPh>
    <rPh sb="5" eb="7">
      <t>セッチ</t>
    </rPh>
    <rPh sb="9" eb="11">
      <t>カマバ</t>
    </rPh>
    <rPh sb="11" eb="13">
      <t>ハイスイ</t>
    </rPh>
    <rPh sb="16" eb="18">
      <t>チカ</t>
    </rPh>
    <rPh sb="18" eb="20">
      <t>スイイ</t>
    </rPh>
    <rPh sb="21" eb="23">
      <t>カンリ</t>
    </rPh>
    <rPh sb="23" eb="24">
      <t>オヨ</t>
    </rPh>
    <rPh sb="25" eb="28">
      <t>チカスイ</t>
    </rPh>
    <rPh sb="30" eb="32">
      <t>スイシツ</t>
    </rPh>
    <rPh sb="33" eb="35">
      <t>カンシ</t>
    </rPh>
    <rPh sb="36" eb="37">
      <t>オコナ</t>
    </rPh>
    <phoneticPr fontId="37"/>
  </si>
  <si>
    <t>観測井戸を設置し、釜場排水により地下水位の管理及び地下水の
水質の監視を行った。</t>
    <rPh sb="0" eb="2">
      <t>カンソク</t>
    </rPh>
    <rPh sb="2" eb="4">
      <t>イド</t>
    </rPh>
    <rPh sb="5" eb="7">
      <t>セッチ</t>
    </rPh>
    <rPh sb="9" eb="11">
      <t>カマバ</t>
    </rPh>
    <rPh sb="11" eb="13">
      <t>ハイスイ</t>
    </rPh>
    <rPh sb="16" eb="18">
      <t>チカ</t>
    </rPh>
    <rPh sb="18" eb="20">
      <t>スイイ</t>
    </rPh>
    <rPh sb="21" eb="23">
      <t>カンリ</t>
    </rPh>
    <rPh sb="23" eb="24">
      <t>オヨ</t>
    </rPh>
    <rPh sb="25" eb="28">
      <t>チカスイ</t>
    </rPh>
    <rPh sb="30" eb="32">
      <t>スイシツ</t>
    </rPh>
    <rPh sb="33" eb="35">
      <t>カンシ</t>
    </rPh>
    <rPh sb="36" eb="37">
      <t>オコナ</t>
    </rPh>
    <phoneticPr fontId="37"/>
  </si>
  <si>
    <t>【措置】原位置分解（生物処理）</t>
  </si>
  <si>
    <t>②</t>
  </si>
  <si>
    <t>観測井戸を設置し、揚水井戸により地下水位の管理及び地下水の
水質の監視を行う。</t>
    <rPh sb="0" eb="2">
      <t>カンソク</t>
    </rPh>
    <rPh sb="2" eb="4">
      <t>イド</t>
    </rPh>
    <rPh sb="5" eb="7">
      <t>セッチ</t>
    </rPh>
    <rPh sb="9" eb="11">
      <t>ヨウスイ</t>
    </rPh>
    <rPh sb="11" eb="13">
      <t>イド</t>
    </rPh>
    <rPh sb="16" eb="18">
      <t>チカ</t>
    </rPh>
    <rPh sb="18" eb="20">
      <t>スイイ</t>
    </rPh>
    <rPh sb="21" eb="23">
      <t>カンリ</t>
    </rPh>
    <rPh sb="23" eb="24">
      <t>オヨ</t>
    </rPh>
    <rPh sb="25" eb="28">
      <t>チカスイ</t>
    </rPh>
    <rPh sb="30" eb="32">
      <t>スイシツ</t>
    </rPh>
    <rPh sb="33" eb="35">
      <t>カンシ</t>
    </rPh>
    <rPh sb="36" eb="37">
      <t>オコナ</t>
    </rPh>
    <phoneticPr fontId="37"/>
  </si>
  <si>
    <t>観測井戸を設置し、揚水井戸により地下水位の管理及び地下水の
水質の監視を行った。</t>
    <rPh sb="0" eb="2">
      <t>カンソク</t>
    </rPh>
    <rPh sb="2" eb="4">
      <t>イド</t>
    </rPh>
    <rPh sb="5" eb="7">
      <t>セッチ</t>
    </rPh>
    <rPh sb="9" eb="11">
      <t>ヨウスイ</t>
    </rPh>
    <rPh sb="11" eb="13">
      <t>イド</t>
    </rPh>
    <rPh sb="16" eb="18">
      <t>チカ</t>
    </rPh>
    <rPh sb="18" eb="20">
      <t>スイイ</t>
    </rPh>
    <rPh sb="21" eb="23">
      <t>カンリ</t>
    </rPh>
    <rPh sb="23" eb="24">
      <t>オヨ</t>
    </rPh>
    <rPh sb="25" eb="28">
      <t>チカスイ</t>
    </rPh>
    <rPh sb="30" eb="32">
      <t>スイシツ</t>
    </rPh>
    <rPh sb="33" eb="35">
      <t>カンシ</t>
    </rPh>
    <rPh sb="36" eb="37">
      <t>オコナ</t>
    </rPh>
    <phoneticPr fontId="37"/>
  </si>
  <si>
    <t>【措置】ファイトレメディエーション</t>
  </si>
  <si>
    <t>③</t>
  </si>
  <si>
    <t>観測井戸を設置し、地下水位の管理を行う。
（埋立地管理区域の場合）</t>
    <rPh sb="9" eb="11">
      <t>チカ</t>
    </rPh>
    <rPh sb="11" eb="13">
      <t>スイイ</t>
    </rPh>
    <rPh sb="14" eb="16">
      <t>カンリ</t>
    </rPh>
    <rPh sb="17" eb="18">
      <t>オコナ</t>
    </rPh>
    <rPh sb="22" eb="25">
      <t>ウメタテチ</t>
    </rPh>
    <rPh sb="25" eb="27">
      <t>カンリ</t>
    </rPh>
    <rPh sb="27" eb="29">
      <t>クイキ</t>
    </rPh>
    <rPh sb="30" eb="32">
      <t>バアイ</t>
    </rPh>
    <phoneticPr fontId="37"/>
  </si>
  <si>
    <t>観測井戸を設置し、地下水位の管理を行った。
（埋立地管理区域の場合）</t>
    <rPh sb="9" eb="11">
      <t>チカ</t>
    </rPh>
    <rPh sb="11" eb="13">
      <t>スイイ</t>
    </rPh>
    <rPh sb="14" eb="16">
      <t>カンリ</t>
    </rPh>
    <rPh sb="17" eb="18">
      <t>オコナ</t>
    </rPh>
    <rPh sb="23" eb="26">
      <t>ウメタテチ</t>
    </rPh>
    <rPh sb="26" eb="28">
      <t>カンリ</t>
    </rPh>
    <rPh sb="28" eb="30">
      <t>クイキ</t>
    </rPh>
    <rPh sb="31" eb="33">
      <t>バアイ</t>
    </rPh>
    <phoneticPr fontId="37"/>
  </si>
  <si>
    <t>【措置】原位置土壌洗浄</t>
  </si>
  <si>
    <t>④</t>
  </si>
  <si>
    <t>観測井戸を設置し、地下水の水質の監視を行う。
（埋立地管理区域の場合）</t>
    <rPh sb="9" eb="11">
      <t>チカ</t>
    </rPh>
    <rPh sb="11" eb="12">
      <t>スイ</t>
    </rPh>
    <rPh sb="13" eb="15">
      <t>スイシツ</t>
    </rPh>
    <rPh sb="16" eb="18">
      <t>カンシ</t>
    </rPh>
    <rPh sb="19" eb="20">
      <t>オコナ</t>
    </rPh>
    <phoneticPr fontId="37"/>
  </si>
  <si>
    <t>観測井戸を設置し、地下水の水質の監視を行った。
（埋立地管理区域の場合）</t>
    <rPh sb="9" eb="11">
      <t>チカ</t>
    </rPh>
    <rPh sb="11" eb="12">
      <t>スイ</t>
    </rPh>
    <rPh sb="13" eb="15">
      <t>スイシツ</t>
    </rPh>
    <rPh sb="16" eb="18">
      <t>カンシ</t>
    </rPh>
    <rPh sb="19" eb="20">
      <t>オコナ</t>
    </rPh>
    <phoneticPr fontId="37"/>
  </si>
  <si>
    <t>【措置】遮断工封じ込め</t>
  </si>
  <si>
    <t>⑤</t>
    <phoneticPr fontId="18"/>
  </si>
  <si>
    <t>準不透水層の深さまで遮水壁（鋼矢板、ケーシング等）を設置する。</t>
    <rPh sb="0" eb="1">
      <t>ジュン</t>
    </rPh>
    <rPh sb="1" eb="2">
      <t>フ</t>
    </rPh>
    <rPh sb="2" eb="3">
      <t>トウ</t>
    </rPh>
    <rPh sb="3" eb="5">
      <t>スイソウ</t>
    </rPh>
    <rPh sb="6" eb="7">
      <t>フカ</t>
    </rPh>
    <rPh sb="10" eb="12">
      <t>シャスイ</t>
    </rPh>
    <rPh sb="12" eb="13">
      <t>ヘキ</t>
    </rPh>
    <rPh sb="14" eb="17">
      <t>コウヤイタ</t>
    </rPh>
    <rPh sb="23" eb="24">
      <t>ナド</t>
    </rPh>
    <rPh sb="26" eb="28">
      <t>セッチ</t>
    </rPh>
    <phoneticPr fontId="37"/>
  </si>
  <si>
    <t>準不透水層の深さまで遮水壁（鋼矢板、ケーシング等）を設置した。</t>
    <rPh sb="0" eb="1">
      <t>ジュン</t>
    </rPh>
    <rPh sb="1" eb="2">
      <t>フ</t>
    </rPh>
    <rPh sb="2" eb="3">
      <t>トウ</t>
    </rPh>
    <rPh sb="3" eb="5">
      <t>スイソウ</t>
    </rPh>
    <rPh sb="6" eb="7">
      <t>フカ</t>
    </rPh>
    <rPh sb="10" eb="12">
      <t>シャスイ</t>
    </rPh>
    <rPh sb="12" eb="13">
      <t>ヘキ</t>
    </rPh>
    <rPh sb="14" eb="17">
      <t>コウヤイタ</t>
    </rPh>
    <rPh sb="23" eb="24">
      <t>ナド</t>
    </rPh>
    <rPh sb="26" eb="28">
      <t>セッチ</t>
    </rPh>
    <phoneticPr fontId="37"/>
  </si>
  <si>
    <t>【措置】原位置不溶化</t>
  </si>
  <si>
    <t>⑥</t>
    <phoneticPr fontId="18"/>
  </si>
  <si>
    <t>第二帯水層以深を掘削するため、第一帯水層直下の準不透水層まで遮水壁を設置し、かつ下位帯水層への汚染拡散防止措置を講じ、
施工終了時に準不透水層の回復を行う。</t>
    <rPh sb="0" eb="2">
      <t>ダイニ</t>
    </rPh>
    <rPh sb="2" eb="5">
      <t>タイスイソウ</t>
    </rPh>
    <rPh sb="5" eb="7">
      <t>イシン</t>
    </rPh>
    <rPh sb="8" eb="10">
      <t>クッサク</t>
    </rPh>
    <rPh sb="15" eb="17">
      <t>ダイイチ</t>
    </rPh>
    <rPh sb="17" eb="20">
      <t>タイスイソウ</t>
    </rPh>
    <rPh sb="20" eb="22">
      <t>チョッカ</t>
    </rPh>
    <rPh sb="23" eb="24">
      <t>ジュン</t>
    </rPh>
    <rPh sb="24" eb="27">
      <t>フトウスイ</t>
    </rPh>
    <rPh sb="27" eb="28">
      <t>ソウ</t>
    </rPh>
    <rPh sb="30" eb="32">
      <t>シャスイ</t>
    </rPh>
    <rPh sb="32" eb="33">
      <t>カベ</t>
    </rPh>
    <rPh sb="34" eb="36">
      <t>セッチ</t>
    </rPh>
    <rPh sb="40" eb="42">
      <t>カイ</t>
    </rPh>
    <rPh sb="42" eb="45">
      <t>タイスイソウ</t>
    </rPh>
    <rPh sb="47" eb="49">
      <t>オセン</t>
    </rPh>
    <rPh sb="49" eb="51">
      <t>カクサン</t>
    </rPh>
    <rPh sb="51" eb="53">
      <t>ボウシ</t>
    </rPh>
    <rPh sb="53" eb="55">
      <t>ソチ</t>
    </rPh>
    <rPh sb="56" eb="57">
      <t>コウ</t>
    </rPh>
    <rPh sb="60" eb="62">
      <t>セコウ</t>
    </rPh>
    <rPh sb="62" eb="65">
      <t>シュウリョウジ</t>
    </rPh>
    <rPh sb="66" eb="67">
      <t>ジュン</t>
    </rPh>
    <rPh sb="67" eb="70">
      <t>フトウスイ</t>
    </rPh>
    <rPh sb="70" eb="71">
      <t>ソウ</t>
    </rPh>
    <rPh sb="72" eb="74">
      <t>カイフク</t>
    </rPh>
    <rPh sb="75" eb="76">
      <t>オコナ</t>
    </rPh>
    <phoneticPr fontId="37"/>
  </si>
  <si>
    <t>第二帯水層以深を掘削するため、第一帯水層直下の準不透水層まで遮水壁を設置し、かつ下位帯水層への汚染拡散防止措置を講じ、
施工終了時に準不透水層の回復を行った。</t>
    <rPh sb="0" eb="2">
      <t>ダイニ</t>
    </rPh>
    <rPh sb="2" eb="5">
      <t>タイスイソウ</t>
    </rPh>
    <rPh sb="5" eb="7">
      <t>イシン</t>
    </rPh>
    <rPh sb="8" eb="10">
      <t>クッサク</t>
    </rPh>
    <rPh sb="15" eb="17">
      <t>ダイイチ</t>
    </rPh>
    <rPh sb="17" eb="20">
      <t>タイスイソウ</t>
    </rPh>
    <rPh sb="20" eb="22">
      <t>チョッカ</t>
    </rPh>
    <rPh sb="23" eb="24">
      <t>ジュン</t>
    </rPh>
    <rPh sb="24" eb="27">
      <t>フトウスイ</t>
    </rPh>
    <rPh sb="27" eb="28">
      <t>ソウ</t>
    </rPh>
    <rPh sb="30" eb="32">
      <t>シャスイ</t>
    </rPh>
    <rPh sb="32" eb="33">
      <t>カベ</t>
    </rPh>
    <rPh sb="34" eb="36">
      <t>セッチ</t>
    </rPh>
    <rPh sb="40" eb="42">
      <t>カイ</t>
    </rPh>
    <rPh sb="42" eb="45">
      <t>タイスイソウ</t>
    </rPh>
    <rPh sb="47" eb="49">
      <t>オセン</t>
    </rPh>
    <rPh sb="49" eb="51">
      <t>カクサン</t>
    </rPh>
    <rPh sb="51" eb="53">
      <t>ボウシ</t>
    </rPh>
    <rPh sb="53" eb="55">
      <t>ソチ</t>
    </rPh>
    <rPh sb="56" eb="57">
      <t>コウ</t>
    </rPh>
    <rPh sb="60" eb="62">
      <t>セコウ</t>
    </rPh>
    <rPh sb="62" eb="65">
      <t>シュウリョウジ</t>
    </rPh>
    <rPh sb="66" eb="67">
      <t>ジュン</t>
    </rPh>
    <rPh sb="67" eb="70">
      <t>フトウスイ</t>
    </rPh>
    <rPh sb="70" eb="71">
      <t>ソウ</t>
    </rPh>
    <rPh sb="72" eb="74">
      <t>カイフク</t>
    </rPh>
    <rPh sb="75" eb="76">
      <t>オコナ</t>
    </rPh>
    <phoneticPr fontId="37"/>
  </si>
  <si>
    <t>【措置】不溶化埋戻し</t>
  </si>
  <si>
    <t>⑦</t>
    <phoneticPr fontId="18"/>
  </si>
  <si>
    <t>その他（備考欄に詳細を記入すること）</t>
  </si>
  <si>
    <t>【措置】アスファルト舗装（3cm以上）</t>
  </si>
  <si>
    <t>観測井戸設置のため、Appendix-7に従い施工を行う。</t>
    <rPh sb="0" eb="2">
      <t>カンソク</t>
    </rPh>
    <rPh sb="2" eb="4">
      <t>イド</t>
    </rPh>
    <rPh sb="4" eb="6">
      <t>セッチ</t>
    </rPh>
    <rPh sb="21" eb="22">
      <t>シタガ</t>
    </rPh>
    <rPh sb="23" eb="25">
      <t>セコウ</t>
    </rPh>
    <rPh sb="26" eb="27">
      <t>オコナ</t>
    </rPh>
    <phoneticPr fontId="37"/>
  </si>
  <si>
    <t>観測井戸設置のため、Appendix-7に従い施工を行った。</t>
    <rPh sb="0" eb="2">
      <t>カンソク</t>
    </rPh>
    <rPh sb="2" eb="4">
      <t>イド</t>
    </rPh>
    <rPh sb="4" eb="6">
      <t>セッチ</t>
    </rPh>
    <rPh sb="21" eb="22">
      <t>シタガ</t>
    </rPh>
    <rPh sb="23" eb="25">
      <t>セコウ</t>
    </rPh>
    <rPh sb="26" eb="27">
      <t>オコナ</t>
    </rPh>
    <phoneticPr fontId="37"/>
  </si>
  <si>
    <t>【措置】コンクリート舗装（10cm以上）</t>
  </si>
  <si>
    <t>解除手続き中、または掘削除去後の2年間地下水モニタリング中</t>
    <rPh sb="0" eb="2">
      <t>カイジョ</t>
    </rPh>
    <rPh sb="2" eb="4">
      <t>テツヅ</t>
    </rPh>
    <rPh sb="5" eb="6">
      <t>チュウ</t>
    </rPh>
    <rPh sb="10" eb="12">
      <t>クッサク</t>
    </rPh>
    <rPh sb="12" eb="14">
      <t>ジョキョ</t>
    </rPh>
    <rPh sb="14" eb="15">
      <t>ゴ</t>
    </rPh>
    <rPh sb="17" eb="19">
      <t>ネンカン</t>
    </rPh>
    <rPh sb="19" eb="22">
      <t>チカスイ</t>
    </rPh>
    <rPh sb="28" eb="29">
      <t>チュウ</t>
    </rPh>
    <phoneticPr fontId="37"/>
  </si>
  <si>
    <t>【措置】立入禁止</t>
  </si>
  <si>
    <t>その他（備考欄に詳細を記入すること）</t>
    <phoneticPr fontId="37"/>
  </si>
  <si>
    <t>【措置】区域外土壌入換え</t>
  </si>
  <si>
    <t>備考</t>
    <rPh sb="0" eb="2">
      <t>ビコウ</t>
    </rPh>
    <phoneticPr fontId="18"/>
  </si>
  <si>
    <t>【措置】区域内土壌入換え</t>
  </si>
  <si>
    <t>埋戻し土壌の品質管理</t>
    <rPh sb="0" eb="2">
      <t>ウメモド</t>
    </rPh>
    <rPh sb="3" eb="5">
      <t>ドジョウ</t>
    </rPh>
    <rPh sb="6" eb="10">
      <t>ヒンシツカンリ</t>
    </rPh>
    <phoneticPr fontId="18"/>
  </si>
  <si>
    <t>掘削土の仮置き・埋戻し</t>
    <rPh sb="0" eb="2">
      <t>クッサク</t>
    </rPh>
    <rPh sb="2" eb="3">
      <t>ド</t>
    </rPh>
    <rPh sb="4" eb="6">
      <t>カリオ</t>
    </rPh>
    <rPh sb="8" eb="10">
      <t>ウメモド</t>
    </rPh>
    <phoneticPr fontId="37"/>
  </si>
  <si>
    <t>【措置】盛土</t>
  </si>
  <si>
    <t>※区域間移動及び飛び地間移動は法律の届出の場合のみ選択できます。</t>
    <phoneticPr fontId="18"/>
  </si>
  <si>
    <t>同一契機での土壌調査(当該区域において指定を受けるに至った土壌汚染状況調査)において基準適合が確認された土壌により埋め戻す。</t>
  </si>
  <si>
    <t>同一契機での土壌調査(当該区域において指定を受けるに至った土壌汚染状況調査)において基準適合が確認された土壌により埋め戻した。</t>
    <phoneticPr fontId="18"/>
  </si>
  <si>
    <t>【措置】追完調査の実施</t>
    <phoneticPr fontId="18"/>
  </si>
  <si>
    <t>区域間移動した土壌により埋め戻す。
（埋立地特例区域、自然由来特例区域）</t>
    <rPh sb="0" eb="2">
      <t>クイキ</t>
    </rPh>
    <rPh sb="2" eb="3">
      <t>カン</t>
    </rPh>
    <rPh sb="3" eb="5">
      <t>イドウ</t>
    </rPh>
    <rPh sb="7" eb="9">
      <t>ドジョウ</t>
    </rPh>
    <rPh sb="12" eb="13">
      <t>ウ</t>
    </rPh>
    <rPh sb="14" eb="15">
      <t>モド</t>
    </rPh>
    <rPh sb="19" eb="22">
      <t>ウメタテチ</t>
    </rPh>
    <rPh sb="22" eb="24">
      <t>トクレイ</t>
    </rPh>
    <rPh sb="24" eb="26">
      <t>クイキ</t>
    </rPh>
    <rPh sb="27" eb="29">
      <t>シゼン</t>
    </rPh>
    <rPh sb="29" eb="31">
      <t>ユライ</t>
    </rPh>
    <rPh sb="31" eb="33">
      <t>トクレイ</t>
    </rPh>
    <rPh sb="33" eb="35">
      <t>クイキ</t>
    </rPh>
    <phoneticPr fontId="37"/>
  </si>
  <si>
    <t>区域間移動した土壌により埋め戻した。
（埋立地特例区域、自然由来特例区域）</t>
    <rPh sb="0" eb="2">
      <t>クイキ</t>
    </rPh>
    <rPh sb="2" eb="3">
      <t>カン</t>
    </rPh>
    <rPh sb="3" eb="5">
      <t>イドウ</t>
    </rPh>
    <rPh sb="7" eb="9">
      <t>ドジョウ</t>
    </rPh>
    <rPh sb="12" eb="13">
      <t>ウ</t>
    </rPh>
    <rPh sb="14" eb="15">
      <t>モド</t>
    </rPh>
    <rPh sb="20" eb="23">
      <t>ウメタテチ</t>
    </rPh>
    <rPh sb="23" eb="25">
      <t>トクレイ</t>
    </rPh>
    <rPh sb="25" eb="27">
      <t>クイキ</t>
    </rPh>
    <rPh sb="28" eb="30">
      <t>シゼン</t>
    </rPh>
    <rPh sb="30" eb="32">
      <t>ユライ</t>
    </rPh>
    <rPh sb="32" eb="34">
      <t>トクレイ</t>
    </rPh>
    <rPh sb="34" eb="36">
      <t>クイキ</t>
    </rPh>
    <phoneticPr fontId="37"/>
  </si>
  <si>
    <t>【土工】掘削工</t>
  </si>
  <si>
    <t>飛び地間移動した土壌により埋め戻す。</t>
    <rPh sb="0" eb="1">
      <t>ト</t>
    </rPh>
    <rPh sb="2" eb="3">
      <t>チ</t>
    </rPh>
    <rPh sb="3" eb="4">
      <t>カン</t>
    </rPh>
    <rPh sb="4" eb="6">
      <t>イドウ</t>
    </rPh>
    <rPh sb="8" eb="10">
      <t>ドジョウ</t>
    </rPh>
    <rPh sb="13" eb="14">
      <t>ウ</t>
    </rPh>
    <rPh sb="15" eb="16">
      <t>モド</t>
    </rPh>
    <phoneticPr fontId="37"/>
  </si>
  <si>
    <t>飛び地間移動した土壌により埋め戻した。</t>
    <rPh sb="0" eb="1">
      <t>ト</t>
    </rPh>
    <rPh sb="2" eb="3">
      <t>チ</t>
    </rPh>
    <rPh sb="3" eb="4">
      <t>カン</t>
    </rPh>
    <rPh sb="4" eb="6">
      <t>イドウ</t>
    </rPh>
    <rPh sb="8" eb="10">
      <t>ドジョウ</t>
    </rPh>
    <rPh sb="13" eb="14">
      <t>ウ</t>
    </rPh>
    <rPh sb="15" eb="16">
      <t>モド</t>
    </rPh>
    <phoneticPr fontId="37"/>
  </si>
  <si>
    <t>【土工】一次掘削工</t>
  </si>
  <si>
    <t>平成31年環境省告示第６号に基づく分析で基準適合を確認した土壌により
埋め戻す。</t>
    <phoneticPr fontId="37"/>
  </si>
  <si>
    <t>平成31年環境省告示第６号に基づく分析で基準適合を確認した土壌により
埋め戻した。</t>
    <phoneticPr fontId="37"/>
  </si>
  <si>
    <t>【土工】二次掘削工</t>
  </si>
  <si>
    <t>同一契機の地歴調査により汚染のおそれが無いことが確認された場内土により
埋め戻す。</t>
    <rPh sb="0" eb="2">
      <t>ドウイツ</t>
    </rPh>
    <rPh sb="2" eb="4">
      <t>ケイキ</t>
    </rPh>
    <rPh sb="24" eb="26">
      <t>カクニン</t>
    </rPh>
    <rPh sb="36" eb="37">
      <t>ウ</t>
    </rPh>
    <rPh sb="38" eb="39">
      <t>モド</t>
    </rPh>
    <phoneticPr fontId="18"/>
  </si>
  <si>
    <t>同一契機の地歴調査により汚染のおそれが無いことが確認された場内土により
埋め戻した。</t>
    <rPh sb="0" eb="2">
      <t>ドウイツ</t>
    </rPh>
    <rPh sb="2" eb="4">
      <t>ケイキ</t>
    </rPh>
    <rPh sb="24" eb="26">
      <t>カクニン</t>
    </rPh>
    <rPh sb="36" eb="37">
      <t>ウ</t>
    </rPh>
    <rPh sb="38" eb="39">
      <t>モド</t>
    </rPh>
    <phoneticPr fontId="18"/>
  </si>
  <si>
    <t>【土工】床掘り工</t>
  </si>
  <si>
    <t>該当なし（掘削を行わない場合、埋戻しをしない場合、今後予定している
新築等別工事の際に埋戻しを行う場合）</t>
    <rPh sb="0" eb="2">
      <t>ガイトウ</t>
    </rPh>
    <rPh sb="5" eb="7">
      <t>クッサク</t>
    </rPh>
    <rPh sb="8" eb="9">
      <t>オコナ</t>
    </rPh>
    <rPh sb="12" eb="14">
      <t>バアイ</t>
    </rPh>
    <rPh sb="15" eb="17">
      <t>ウメモド</t>
    </rPh>
    <rPh sb="22" eb="24">
      <t>バアイ</t>
    </rPh>
    <rPh sb="25" eb="27">
      <t>コンゴ</t>
    </rPh>
    <rPh sb="27" eb="29">
      <t>ヨテイ</t>
    </rPh>
    <rPh sb="34" eb="36">
      <t>シンチク</t>
    </rPh>
    <rPh sb="41" eb="42">
      <t>サイ</t>
    </rPh>
    <phoneticPr fontId="41"/>
  </si>
  <si>
    <t>【土工】盛土工</t>
  </si>
  <si>
    <t>その他（備考欄に詳細を記入すること）</t>
    <rPh sb="4" eb="6">
      <t>ビコウ</t>
    </rPh>
    <rPh sb="6" eb="7">
      <t>ラン</t>
    </rPh>
    <rPh sb="8" eb="10">
      <t>ショウサイ</t>
    </rPh>
    <rPh sb="11" eb="13">
      <t>キニュウ</t>
    </rPh>
    <phoneticPr fontId="41"/>
  </si>
  <si>
    <t>【土工】根切り工</t>
  </si>
  <si>
    <t>【土工】一次根切り工</t>
  </si>
  <si>
    <t>完了確認</t>
    <phoneticPr fontId="18"/>
  </si>
  <si>
    <t>汚染状態の変更</t>
  </si>
  <si>
    <t>【土工】二次根切り工</t>
  </si>
  <si>
    <t>舗装厚等の検尺写真及び断面図
（含有量基準超過が表層に残置される場合）</t>
    <phoneticPr fontId="18"/>
  </si>
  <si>
    <t>【土工】鋤取り工</t>
  </si>
  <si>
    <t>交付者による管理票の確認</t>
  </si>
  <si>
    <t>【土工】埋戻し工</t>
  </si>
  <si>
    <t>写真</t>
  </si>
  <si>
    <t>【土工】基準適合土壌埋戻し工</t>
  </si>
  <si>
    <t>検尺による出来形確認</t>
  </si>
  <si>
    <t>【土工】基準不適合土壌埋戻し工</t>
  </si>
  <si>
    <t>地下水のモニタリング</t>
  </si>
  <si>
    <t>【土工】流動化処理土埋戻し工</t>
  </si>
  <si>
    <t>土壌分析（原位置浄化時のチェックボーリング）</t>
  </si>
  <si>
    <t>【土工】仮置工（基準不適合土壌）</t>
  </si>
  <si>
    <t>【土工】仮置工（基準適合土壌）</t>
  </si>
  <si>
    <t>【土工】試掘工</t>
  </si>
  <si>
    <t>汚染土搬出先</t>
    <rPh sb="0" eb="2">
      <t>オセン</t>
    </rPh>
    <rPh sb="2" eb="3">
      <t>ツチ</t>
    </rPh>
    <rPh sb="3" eb="5">
      <t>ハンシュツ</t>
    </rPh>
    <rPh sb="5" eb="6">
      <t>サキ</t>
    </rPh>
    <phoneticPr fontId="18"/>
  </si>
  <si>
    <t>搬出先①</t>
    <rPh sb="0" eb="2">
      <t>ハンシュツ</t>
    </rPh>
    <rPh sb="2" eb="3">
      <t>サキ</t>
    </rPh>
    <phoneticPr fontId="18"/>
  </si>
  <si>
    <t>【地業・基礎工】砂地業</t>
  </si>
  <si>
    <t>施設名称</t>
    <rPh sb="0" eb="2">
      <t>シセツ</t>
    </rPh>
    <rPh sb="2" eb="4">
      <t>メイショウ</t>
    </rPh>
    <phoneticPr fontId="37"/>
  </si>
  <si>
    <t>【地業・基礎工】砕石地業</t>
  </si>
  <si>
    <t>所在地</t>
    <rPh sb="0" eb="3">
      <t>ショザイチ</t>
    </rPh>
    <phoneticPr fontId="37"/>
  </si>
  <si>
    <t>【地業・基礎工】砂利地業</t>
  </si>
  <si>
    <t>搬出先②</t>
    <rPh sb="0" eb="2">
      <t>ハンシュツ</t>
    </rPh>
    <rPh sb="2" eb="3">
      <t>サキ</t>
    </rPh>
    <phoneticPr fontId="18"/>
  </si>
  <si>
    <t>【地業・基礎工】基礎設置工</t>
  </si>
  <si>
    <t>【地業・基礎工】既存基礎撤去工</t>
  </si>
  <si>
    <t>【地業・基礎工】深礎工</t>
  </si>
  <si>
    <t>搬出先③</t>
    <rPh sb="0" eb="2">
      <t>ハンシュツ</t>
    </rPh>
    <rPh sb="2" eb="3">
      <t>サキ</t>
    </rPh>
    <phoneticPr fontId="18"/>
  </si>
  <si>
    <t>【地業・基礎工】埋設物撤去工</t>
  </si>
  <si>
    <t>【地業・基礎工】土間基礎撤去工</t>
  </si>
  <si>
    <t>【管工】配管布設工</t>
  </si>
  <si>
    <t>搬出先④</t>
    <rPh sb="0" eb="2">
      <t>ハンシュツ</t>
    </rPh>
    <rPh sb="2" eb="3">
      <t>サキ</t>
    </rPh>
    <phoneticPr fontId="18"/>
  </si>
  <si>
    <t>【管工】配管撤去工</t>
  </si>
  <si>
    <t>【管工】雨水配管工</t>
  </si>
  <si>
    <t>【管工】電気配管工</t>
  </si>
  <si>
    <t>工事工期</t>
    <rPh sb="0" eb="2">
      <t>コウジ</t>
    </rPh>
    <rPh sb="2" eb="4">
      <t>コウキ</t>
    </rPh>
    <phoneticPr fontId="18"/>
  </si>
  <si>
    <t>開始日</t>
    <rPh sb="0" eb="2">
      <t>カイシ</t>
    </rPh>
    <rPh sb="2" eb="3">
      <t>ビ</t>
    </rPh>
    <phoneticPr fontId="18"/>
  </si>
  <si>
    <t>【管工】ガス配管工</t>
  </si>
  <si>
    <t>完了日</t>
    <rPh sb="0" eb="2">
      <t>カンリョウ</t>
    </rPh>
    <rPh sb="2" eb="3">
      <t>ビ</t>
    </rPh>
    <phoneticPr fontId="18"/>
  </si>
  <si>
    <t>【管工】汚水管設置工</t>
  </si>
  <si>
    <t>環境保全対策</t>
    <rPh sb="0" eb="2">
      <t>カンキョウ</t>
    </rPh>
    <rPh sb="2" eb="4">
      <t>ホゼン</t>
    </rPh>
    <rPh sb="4" eb="6">
      <t>タイサク</t>
    </rPh>
    <phoneticPr fontId="18"/>
  </si>
  <si>
    <t>お知らせ看板</t>
    <rPh sb="1" eb="2">
      <t>シ</t>
    </rPh>
    <rPh sb="4" eb="6">
      <t>カンバン</t>
    </rPh>
    <phoneticPr fontId="18"/>
  </si>
  <si>
    <t>【管工】排水管設置工</t>
  </si>
  <si>
    <t>仮囲いの設置</t>
    <rPh sb="0" eb="2">
      <t>カリガコ</t>
    </rPh>
    <rPh sb="4" eb="6">
      <t>セッチ</t>
    </rPh>
    <phoneticPr fontId="37"/>
  </si>
  <si>
    <t>【管工】開削管路設置工</t>
  </si>
  <si>
    <t>散水</t>
    <rPh sb="0" eb="2">
      <t>サンスイ</t>
    </rPh>
    <phoneticPr fontId="37"/>
  </si>
  <si>
    <t>【管工】人孔設置工</t>
  </si>
  <si>
    <t>シート養生</t>
    <rPh sb="3" eb="5">
      <t>ヨウジョウ</t>
    </rPh>
    <phoneticPr fontId="37"/>
  </si>
  <si>
    <t>【杭工】杭工</t>
  </si>
  <si>
    <t>敷鉄板</t>
    <rPh sb="0" eb="3">
      <t>シキテッパン</t>
    </rPh>
    <phoneticPr fontId="37"/>
  </si>
  <si>
    <t>【杭工】PHC杭工</t>
  </si>
  <si>
    <t>コンテナ(内袋付)やフレコンバック(内袋付)を使用した汚染土壌運搬</t>
    <rPh sb="23" eb="25">
      <t>シヨウ</t>
    </rPh>
    <rPh sb="27" eb="29">
      <t>オセン</t>
    </rPh>
    <rPh sb="29" eb="31">
      <t>ドジョウ</t>
    </rPh>
    <rPh sb="31" eb="33">
      <t>ウンパン</t>
    </rPh>
    <phoneticPr fontId="37"/>
  </si>
  <si>
    <t>【杭工】SC杭工</t>
  </si>
  <si>
    <t>防塵用フェンス・ネットの設置</t>
    <rPh sb="0" eb="3">
      <t>ボウジンヨウ</t>
    </rPh>
    <rPh sb="12" eb="14">
      <t>セッチ</t>
    </rPh>
    <phoneticPr fontId="18"/>
  </si>
  <si>
    <t>【杭工】鋼管杭工</t>
  </si>
  <si>
    <t>負圧テントの設置、排ガス処理</t>
    <rPh sb="0" eb="2">
      <t>フアツ</t>
    </rPh>
    <rPh sb="6" eb="8">
      <t>セッチ</t>
    </rPh>
    <rPh sb="9" eb="10">
      <t>ハイ</t>
    </rPh>
    <rPh sb="12" eb="14">
      <t>ショリ</t>
    </rPh>
    <phoneticPr fontId="18"/>
  </si>
  <si>
    <t>【杭工】鋼管ソイルセメント杭工</t>
  </si>
  <si>
    <t>粉塵又は有害物質濃度等の周辺環境の監視（大気モニタリング）</t>
    <rPh sb="0" eb="2">
      <t>フンジン</t>
    </rPh>
    <rPh sb="2" eb="3">
      <t>マタ</t>
    </rPh>
    <rPh sb="4" eb="6">
      <t>ユウガイ</t>
    </rPh>
    <rPh sb="6" eb="8">
      <t>ブッシツ</t>
    </rPh>
    <rPh sb="8" eb="10">
      <t>ノウド</t>
    </rPh>
    <rPh sb="10" eb="11">
      <t>ナド</t>
    </rPh>
    <rPh sb="12" eb="14">
      <t>シュウヘン</t>
    </rPh>
    <rPh sb="14" eb="16">
      <t>カンキョウ</t>
    </rPh>
    <rPh sb="17" eb="19">
      <t>カンシ</t>
    </rPh>
    <rPh sb="20" eb="22">
      <t>タイキ</t>
    </rPh>
    <phoneticPr fontId="18"/>
  </si>
  <si>
    <t>【杭工】プレボーリング杭工</t>
  </si>
  <si>
    <t>搬出車両の洗浄</t>
    <rPh sb="0" eb="2">
      <t>ハンシュツ</t>
    </rPh>
    <rPh sb="2" eb="4">
      <t>シャリョウ</t>
    </rPh>
    <rPh sb="5" eb="7">
      <t>センジョウ</t>
    </rPh>
    <phoneticPr fontId="18"/>
  </si>
  <si>
    <t>【杭工】場所打ち杭工</t>
  </si>
  <si>
    <t>排水処理施設の設置、排水分析</t>
    <rPh sb="0" eb="2">
      <t>ハイスイ</t>
    </rPh>
    <rPh sb="2" eb="4">
      <t>ショリ</t>
    </rPh>
    <rPh sb="4" eb="6">
      <t>シセツ</t>
    </rPh>
    <rPh sb="7" eb="9">
      <t>セッチ</t>
    </rPh>
    <rPh sb="10" eb="12">
      <t>ハイスイ</t>
    </rPh>
    <rPh sb="12" eb="14">
      <t>ブンセキ</t>
    </rPh>
    <phoneticPr fontId="18"/>
  </si>
  <si>
    <t>【杭工】回転杭工</t>
  </si>
  <si>
    <t>運搬時の被覆（シート被覆等）</t>
    <rPh sb="0" eb="2">
      <t>ウンパン</t>
    </rPh>
    <rPh sb="2" eb="3">
      <t>ジ</t>
    </rPh>
    <rPh sb="4" eb="6">
      <t>ヒフク</t>
    </rPh>
    <rPh sb="10" eb="12">
      <t>ヒフク</t>
    </rPh>
    <rPh sb="12" eb="13">
      <t>ナド</t>
    </rPh>
    <phoneticPr fontId="18"/>
  </si>
  <si>
    <t>【杭工】Ｈ鋼打設工</t>
  </si>
  <si>
    <t>運搬時の積載状況の随時確認</t>
    <rPh sb="0" eb="2">
      <t>ウンパン</t>
    </rPh>
    <rPh sb="2" eb="3">
      <t>ジ</t>
    </rPh>
    <rPh sb="4" eb="6">
      <t>セキサイ</t>
    </rPh>
    <rPh sb="6" eb="8">
      <t>ジョウキョウ</t>
    </rPh>
    <rPh sb="9" eb="11">
      <t>ズイジ</t>
    </rPh>
    <rPh sb="11" eb="13">
      <t>カクニン</t>
    </rPh>
    <phoneticPr fontId="18"/>
  </si>
  <si>
    <t>【杭工】親杭打設工</t>
  </si>
  <si>
    <t>低騒音、低振動の機械の使用</t>
    <rPh sb="0" eb="3">
      <t>テイソウオン</t>
    </rPh>
    <rPh sb="4" eb="7">
      <t>テイシンドウ</t>
    </rPh>
    <rPh sb="8" eb="10">
      <t>キカイ</t>
    </rPh>
    <rPh sb="11" eb="13">
      <t>シヨウ</t>
    </rPh>
    <phoneticPr fontId="18"/>
  </si>
  <si>
    <t>【杭工】構台杭打設工</t>
  </si>
  <si>
    <t>作業員の衛生管理（靴の洗浄等）</t>
    <rPh sb="0" eb="3">
      <t>サギョウイン</t>
    </rPh>
    <rPh sb="4" eb="6">
      <t>エイセイ</t>
    </rPh>
    <rPh sb="6" eb="8">
      <t>カンリ</t>
    </rPh>
    <rPh sb="9" eb="10">
      <t>クツ</t>
    </rPh>
    <rPh sb="11" eb="13">
      <t>センジョウ</t>
    </rPh>
    <rPh sb="13" eb="14">
      <t>ナド</t>
    </rPh>
    <phoneticPr fontId="18"/>
  </si>
  <si>
    <t>【杭工】既存杭撤去工</t>
  </si>
  <si>
    <t>その他（備考欄に詳細を記入すること）</t>
    <rPh sb="4" eb="6">
      <t>ビコウ</t>
    </rPh>
    <rPh sb="6" eb="7">
      <t>ラン</t>
    </rPh>
    <rPh sb="8" eb="10">
      <t>ショウサイ</t>
    </rPh>
    <rPh sb="11" eb="13">
      <t>キニュウ</t>
    </rPh>
    <phoneticPr fontId="37"/>
  </si>
  <si>
    <t>【地盤改良工】地盤改良工</t>
  </si>
  <si>
    <t>【地盤改良工】表層地盤改良工</t>
  </si>
  <si>
    <t>【地盤改良工】柱状地盤改良工</t>
  </si>
  <si>
    <t>【地盤改良工】小口径鋼管圧入工</t>
  </si>
  <si>
    <t>条例における地下水汚染拡大防止区域に対する対策の報告</t>
    <phoneticPr fontId="18"/>
  </si>
  <si>
    <t>【地盤改良工】薬液注入工</t>
  </si>
  <si>
    <t>都条例に関わる届出の有無</t>
    <rPh sb="0" eb="1">
      <t>ト</t>
    </rPh>
    <rPh sb="1" eb="3">
      <t>ジョウレイ</t>
    </rPh>
    <rPh sb="4" eb="5">
      <t>カカ</t>
    </rPh>
    <rPh sb="7" eb="9">
      <t>トドケデ</t>
    </rPh>
    <rPh sb="10" eb="12">
      <t>ウム</t>
    </rPh>
    <phoneticPr fontId="18"/>
  </si>
  <si>
    <t>※「有」の場合、以下の項目についても記載をお願いします。</t>
    <rPh sb="2" eb="3">
      <t>アリ</t>
    </rPh>
    <rPh sb="5" eb="7">
      <t>バアイ</t>
    </rPh>
    <rPh sb="8" eb="10">
      <t>イカ</t>
    </rPh>
    <rPh sb="11" eb="13">
      <t>コウモク</t>
    </rPh>
    <rPh sb="18" eb="20">
      <t>キサイ</t>
    </rPh>
    <rPh sb="22" eb="23">
      <t>ネガ</t>
    </rPh>
    <phoneticPr fontId="18"/>
  </si>
  <si>
    <t>【軟弱地盤対策工】サンドコンパクションパイル工</t>
  </si>
  <si>
    <t>東京都土壌汚染対策指針に定める地下水汚染拡大
防止区域の該当の有無</t>
    <rPh sb="0" eb="3">
      <t>トウキョウト</t>
    </rPh>
    <rPh sb="3" eb="5">
      <t>ドジョウ</t>
    </rPh>
    <rPh sb="5" eb="7">
      <t>オセン</t>
    </rPh>
    <rPh sb="7" eb="9">
      <t>タイサク</t>
    </rPh>
    <rPh sb="9" eb="11">
      <t>シシン</t>
    </rPh>
    <rPh sb="12" eb="13">
      <t>サダ</t>
    </rPh>
    <rPh sb="15" eb="18">
      <t>チカスイ</t>
    </rPh>
    <rPh sb="18" eb="20">
      <t>オセン</t>
    </rPh>
    <rPh sb="20" eb="22">
      <t>カクダイ</t>
    </rPh>
    <rPh sb="23" eb="25">
      <t>ボウシ</t>
    </rPh>
    <rPh sb="25" eb="27">
      <t>クイキ</t>
    </rPh>
    <rPh sb="28" eb="30">
      <t>ガイトウ</t>
    </rPh>
    <rPh sb="31" eb="33">
      <t>ウム</t>
    </rPh>
    <phoneticPr fontId="18"/>
  </si>
  <si>
    <t>※対象地または対象地境界において第二溶出量基準超過または第二地下水基準超過があり、かつ、都条例規則第55条第3項に定める土地に該当しない場合は「有」を選択してください。</t>
    <phoneticPr fontId="18"/>
  </si>
  <si>
    <t>【軟弱地盤対策工】サンドドレーン工</t>
  </si>
  <si>
    <t>代表地点における地下水調査における地下水基準超過
の有無</t>
    <rPh sb="0" eb="2">
      <t>ダイヒョウ</t>
    </rPh>
    <rPh sb="2" eb="4">
      <t>チテン</t>
    </rPh>
    <rPh sb="8" eb="11">
      <t>チカスイ</t>
    </rPh>
    <rPh sb="11" eb="13">
      <t>チョウサ</t>
    </rPh>
    <rPh sb="17" eb="20">
      <t>チカスイ</t>
    </rPh>
    <rPh sb="20" eb="22">
      <t>キジュン</t>
    </rPh>
    <rPh sb="22" eb="24">
      <t>チョウカ</t>
    </rPh>
    <rPh sb="26" eb="28">
      <t>ウム</t>
    </rPh>
    <phoneticPr fontId="18"/>
  </si>
  <si>
    <t>※「第二地下水基準超過」の場合で措置として地下水の水質の継続監視のみを選択した場合、期間の定めがなくなります。</t>
    <phoneticPr fontId="18"/>
  </si>
  <si>
    <t>【軟弱地盤対策工】バーチカルドレーン工</t>
  </si>
  <si>
    <t>地下水汚染拡大防止区域における地下水基準超過
の有無</t>
    <phoneticPr fontId="18"/>
  </si>
  <si>
    <t>【軟弱地盤対策工】ペーパードレーン工</t>
  </si>
  <si>
    <t>対象地境界における地下水調査での地下水基準超過
の有無</t>
    <rPh sb="0" eb="2">
      <t>タイショウ</t>
    </rPh>
    <rPh sb="2" eb="3">
      <t>チ</t>
    </rPh>
    <rPh sb="3" eb="5">
      <t>キョウカイ</t>
    </rPh>
    <rPh sb="9" eb="12">
      <t>チカスイ</t>
    </rPh>
    <rPh sb="12" eb="14">
      <t>チョウサ</t>
    </rPh>
    <rPh sb="16" eb="19">
      <t>チカスイ</t>
    </rPh>
    <rPh sb="19" eb="21">
      <t>キジュン</t>
    </rPh>
    <rPh sb="21" eb="23">
      <t>チョウカ</t>
    </rPh>
    <rPh sb="25" eb="27">
      <t>ウム</t>
    </rPh>
    <phoneticPr fontId="18"/>
  </si>
  <si>
    <t>※「第二地下水基準超過」の場合、地下水の継続監視（単独での措置）は選択できません。</t>
    <phoneticPr fontId="18"/>
  </si>
  <si>
    <t>【軟弱地盤対策工】抑え盛土工</t>
  </si>
  <si>
    <t>地下水汚染拡大防止区域に対する措置</t>
    <rPh sb="0" eb="3">
      <t>チカスイ</t>
    </rPh>
    <rPh sb="3" eb="5">
      <t>オセン</t>
    </rPh>
    <rPh sb="5" eb="7">
      <t>カクダイ</t>
    </rPh>
    <rPh sb="7" eb="9">
      <t>ボウシ</t>
    </rPh>
    <rPh sb="9" eb="11">
      <t>クイキ</t>
    </rPh>
    <rPh sb="12" eb="13">
      <t>タイ</t>
    </rPh>
    <rPh sb="15" eb="17">
      <t>ソチ</t>
    </rPh>
    <phoneticPr fontId="18"/>
  </si>
  <si>
    <t>土壌汚染の除去（汚染土壌の掘削による除去）</t>
  </si>
  <si>
    <t>【地下水工】ウェルポイント工</t>
  </si>
  <si>
    <t>土壌汚染の除去（原位置での浄化による除去）</t>
  </si>
  <si>
    <t>【地下水工】ディープウェル工</t>
  </si>
  <si>
    <t>一定濃度を超える土壌汚染の除去
（第二溶出量を超える汚染土壌の掘削による除去）</t>
    <phoneticPr fontId="18"/>
  </si>
  <si>
    <t>【地下水工】観測井設置工</t>
  </si>
  <si>
    <t>一定濃度を超える土壌汚染の除去
（第二溶出量を超える汚染土壌の原位置での浄化による除去）</t>
    <phoneticPr fontId="18"/>
  </si>
  <si>
    <t>【地下水工】観測井撤去工</t>
  </si>
  <si>
    <t>一定濃度を超える土壌汚染の除去
（第二地下水基準を超える地下水の浄化）</t>
    <phoneticPr fontId="18"/>
  </si>
  <si>
    <t>【地下水工】地下水モニタリング工</t>
  </si>
  <si>
    <t>封じ込め（原位置封じ込め）</t>
  </si>
  <si>
    <t>【山留工】土留壁設置工</t>
  </si>
  <si>
    <t>封じ込め（遮水工封じ込め）</t>
  </si>
  <si>
    <t>【山留工】土留壁撤去工</t>
  </si>
  <si>
    <t>封じ込め（遮断工封じ込め）</t>
  </si>
  <si>
    <t>【山留工】山留設置工</t>
  </si>
  <si>
    <t>不溶化（原位置不溶化）</t>
  </si>
  <si>
    <t>【山留工】山留撤去工</t>
  </si>
  <si>
    <t>不溶化（不溶化埋戻し）</t>
  </si>
  <si>
    <t>【山留工】親杭横矢板設置工</t>
  </si>
  <si>
    <t>地下水汚染の拡大の防止
（揚水施設による地下水汚染の拡大の防止）</t>
    <phoneticPr fontId="18"/>
  </si>
  <si>
    <t>【山留工】親杭横矢板撤去工</t>
  </si>
  <si>
    <t>地下水汚染の拡大の防止
（透過性地下水浄化壁による地下水汚染の拡大の防止）</t>
    <phoneticPr fontId="18"/>
  </si>
  <si>
    <t>【山留工】鋼矢板打設工</t>
  </si>
  <si>
    <t>地下水の水質の継続監視（単独での措置）</t>
  </si>
  <si>
    <t>【山留工】鋼矢板撤去工</t>
  </si>
  <si>
    <t>【山留工】SMW打設工</t>
  </si>
  <si>
    <t>地下水の水質の継続監視（他の措置と同時実施）</t>
  </si>
  <si>
    <t>【山留工】SMW撤去工</t>
  </si>
  <si>
    <t>【山留工】既製杭柱列壁打設工</t>
  </si>
  <si>
    <t>土壌入換え（区域外土壌入換え）</t>
  </si>
  <si>
    <t>【山留工】既製杭柱列壁撤去工</t>
  </si>
  <si>
    <t>土壌入換え（区域内土壌入換え）</t>
  </si>
  <si>
    <t>【山留工】RC連続壁打設工</t>
  </si>
  <si>
    <t>その他（備考に記載する）</t>
  </si>
  <si>
    <t>【山留工】RC連続壁撤去工</t>
  </si>
  <si>
    <t>【山留工】アースアンカー工</t>
  </si>
  <si>
    <t>措置が適切に実施されたことの確認</t>
  </si>
  <si>
    <t>検尺等による出来高確認</t>
  </si>
  <si>
    <t>【山留工】アースアンカー撤去工</t>
  </si>
  <si>
    <t>【舗装工】アスファルト舗装工</t>
  </si>
  <si>
    <t>【舗装工】コンクリート舗装工</t>
  </si>
  <si>
    <t>【舗装工】インターロッキング舗装工</t>
  </si>
  <si>
    <t>構造物に囲まれた範囲に観測井を設け、地下水等の侵入がないことの確認</t>
    <phoneticPr fontId="18"/>
  </si>
  <si>
    <t>【舗装工】セメントコンクリート舗装工</t>
  </si>
  <si>
    <t>【舗装工】セメント安定処理路盤工</t>
  </si>
  <si>
    <t>【舗装工】アスファルト安定処理路盤工</t>
  </si>
  <si>
    <t>措置の完了の要件を満たすことの確認</t>
  </si>
  <si>
    <t>①地下水測定（1年に4回以上定期的に地下水を採取し、第二地下水地下水基準以下である状態が2年間継続継続すことの確認）</t>
  </si>
  <si>
    <t>②地下水測定（1回以上地下水を採取し、第二地下水基準以下であることの確認）</t>
    <rPh sb="1" eb="4">
      <t>チカスイ</t>
    </rPh>
    <rPh sb="4" eb="6">
      <t>ソクテイ</t>
    </rPh>
    <rPh sb="8" eb="11">
      <t>カイイジョウ</t>
    </rPh>
    <rPh sb="11" eb="14">
      <t>チカスイ</t>
    </rPh>
    <rPh sb="15" eb="17">
      <t>サイシュ</t>
    </rPh>
    <rPh sb="19" eb="21">
      <t>ダイニ</t>
    </rPh>
    <rPh sb="21" eb="24">
      <t>チカスイ</t>
    </rPh>
    <rPh sb="24" eb="26">
      <t>キジュン</t>
    </rPh>
    <rPh sb="26" eb="28">
      <t>イカ</t>
    </rPh>
    <rPh sb="34" eb="36">
      <t>カクニン</t>
    </rPh>
    <phoneticPr fontId="52"/>
  </si>
  <si>
    <t>③地下水測定（汚染土壌を全量除去し、汚染土壌がなくなったことの確認として地下水モニタリングを実施）</t>
    <rPh sb="1" eb="4">
      <t>チカスイ</t>
    </rPh>
    <rPh sb="4" eb="6">
      <t>ソクテイ</t>
    </rPh>
    <rPh sb="7" eb="9">
      <t>オセン</t>
    </rPh>
    <rPh sb="9" eb="11">
      <t>ドジョウ</t>
    </rPh>
    <rPh sb="12" eb="14">
      <t>ゼンリョウ</t>
    </rPh>
    <rPh sb="14" eb="16">
      <t>ジョキョ</t>
    </rPh>
    <rPh sb="18" eb="20">
      <t>オセン</t>
    </rPh>
    <rPh sb="20" eb="22">
      <t>ドジョウ</t>
    </rPh>
    <rPh sb="31" eb="33">
      <t>カクニン</t>
    </rPh>
    <rPh sb="36" eb="39">
      <t>チカスイ</t>
    </rPh>
    <rPh sb="46" eb="48">
      <t>ジッシ</t>
    </rPh>
    <phoneticPr fontId="52"/>
  </si>
  <si>
    <t>【舗装工】砕石路盤工</t>
  </si>
  <si>
    <t>上記①～③を選択した場合、地下水測定の終期に、対象地境界において地下水を採取し、第二地下水基準以下であることの確認</t>
    <rPh sb="0" eb="2">
      <t>ジョウキ</t>
    </rPh>
    <rPh sb="6" eb="8">
      <t>センタク</t>
    </rPh>
    <rPh sb="10" eb="12">
      <t>バアイ</t>
    </rPh>
    <rPh sb="13" eb="16">
      <t>チカスイ</t>
    </rPh>
    <rPh sb="16" eb="18">
      <t>ソクテイ</t>
    </rPh>
    <rPh sb="19" eb="21">
      <t>シュウキ</t>
    </rPh>
    <rPh sb="23" eb="26">
      <t>タイショウチ</t>
    </rPh>
    <rPh sb="26" eb="28">
      <t>キョウカイ</t>
    </rPh>
    <rPh sb="32" eb="35">
      <t>チカスイ</t>
    </rPh>
    <rPh sb="36" eb="38">
      <t>サイシュ</t>
    </rPh>
    <rPh sb="40" eb="42">
      <t>ダイニ</t>
    </rPh>
    <rPh sb="42" eb="45">
      <t>チカスイ</t>
    </rPh>
    <rPh sb="45" eb="47">
      <t>キジュン</t>
    </rPh>
    <rPh sb="47" eb="49">
      <t>イカ</t>
    </rPh>
    <rPh sb="55" eb="57">
      <t>カクニン</t>
    </rPh>
    <phoneticPr fontId="52"/>
  </si>
  <si>
    <t>【舗装工】凍上抑制層工</t>
  </si>
  <si>
    <t>④措置として地下水の水質の継続監視を選択したため、引き続き地下水継続監視を行う。</t>
    <rPh sb="1" eb="3">
      <t>ソチ</t>
    </rPh>
    <rPh sb="2" eb="3">
      <t>チ</t>
    </rPh>
    <rPh sb="6" eb="9">
      <t>チカスイ</t>
    </rPh>
    <rPh sb="10" eb="12">
      <t>スイシツ</t>
    </rPh>
    <rPh sb="13" eb="15">
      <t>ケイゾク</t>
    </rPh>
    <rPh sb="15" eb="17">
      <t>カンシ</t>
    </rPh>
    <rPh sb="18" eb="20">
      <t>センタク</t>
    </rPh>
    <rPh sb="25" eb="26">
      <t>ヒ</t>
    </rPh>
    <rPh sb="27" eb="28">
      <t>ツヅ</t>
    </rPh>
    <rPh sb="29" eb="32">
      <t>チカスイ</t>
    </rPh>
    <rPh sb="32" eb="34">
      <t>ケイゾク</t>
    </rPh>
    <rPh sb="34" eb="36">
      <t>カンシ</t>
    </rPh>
    <rPh sb="37" eb="38">
      <t>オコナ</t>
    </rPh>
    <phoneticPr fontId="52"/>
  </si>
  <si>
    <t>【舗装工】コンクリートブロック舗装工</t>
  </si>
  <si>
    <t>措置完了後に条例上の要管理区域に設定される区画の有無</t>
    <rPh sb="0" eb="2">
      <t>ソチ</t>
    </rPh>
    <rPh sb="2" eb="4">
      <t>カンリョウ</t>
    </rPh>
    <rPh sb="4" eb="5">
      <t>ゴ</t>
    </rPh>
    <rPh sb="6" eb="8">
      <t>ジョウレイ</t>
    </rPh>
    <rPh sb="8" eb="9">
      <t>ジョウ</t>
    </rPh>
    <rPh sb="10" eb="11">
      <t>ヨウ</t>
    </rPh>
    <rPh sb="11" eb="13">
      <t>カンリ</t>
    </rPh>
    <rPh sb="13" eb="15">
      <t>クイキ</t>
    </rPh>
    <rPh sb="16" eb="18">
      <t>セッテイ</t>
    </rPh>
    <rPh sb="21" eb="23">
      <t>クカク</t>
    </rPh>
    <rPh sb="24" eb="26">
      <t>ウム</t>
    </rPh>
    <phoneticPr fontId="18"/>
  </si>
  <si>
    <t>区画名：</t>
    <rPh sb="0" eb="2">
      <t>クカク</t>
    </rPh>
    <rPh sb="2" eb="3">
      <t>メイ</t>
    </rPh>
    <phoneticPr fontId="18"/>
  </si>
  <si>
    <t>・「措置完了後に条例上の要管理区域に設定される区画の有無」が「有」の場合は、区間名を記入してください。</t>
    <phoneticPr fontId="18"/>
  </si>
  <si>
    <t>【舗装工】アスファルト舗装撤去工</t>
  </si>
  <si>
    <t>措置完了後に条例上の区域設定がなくなる区画
の有無</t>
    <rPh sb="0" eb="2">
      <t>ソチ</t>
    </rPh>
    <rPh sb="2" eb="4">
      <t>カンリョウ</t>
    </rPh>
    <rPh sb="4" eb="5">
      <t>ゴ</t>
    </rPh>
    <rPh sb="6" eb="8">
      <t>ジョウレイ</t>
    </rPh>
    <rPh sb="8" eb="9">
      <t>ジョウ</t>
    </rPh>
    <rPh sb="10" eb="12">
      <t>クイキ</t>
    </rPh>
    <rPh sb="12" eb="14">
      <t>セッテイ</t>
    </rPh>
    <rPh sb="19" eb="21">
      <t>クカク</t>
    </rPh>
    <rPh sb="23" eb="25">
      <t>ウム</t>
    </rPh>
    <phoneticPr fontId="18"/>
  </si>
  <si>
    <t>・「措置完了後に条例上の区域設定がなくなる区画の有無」が「有」の場合は、区間名を記入してください。</t>
    <phoneticPr fontId="18"/>
  </si>
  <si>
    <t>【舗装工】コンクリート舗装撤去工</t>
  </si>
  <si>
    <t xml:space="preserve">本報告後の地下水の継続監視の実施計画
</t>
    <rPh sb="0" eb="1">
      <t>ホン</t>
    </rPh>
    <rPh sb="1" eb="3">
      <t>ホウコク</t>
    </rPh>
    <rPh sb="3" eb="4">
      <t>ゴ</t>
    </rPh>
    <rPh sb="5" eb="8">
      <t>チカスイ</t>
    </rPh>
    <rPh sb="9" eb="11">
      <t>ケイゾク</t>
    </rPh>
    <rPh sb="11" eb="13">
      <t>カンシ</t>
    </rPh>
    <rPh sb="14" eb="16">
      <t>ジッシ</t>
    </rPh>
    <rPh sb="16" eb="18">
      <t>ケイカク</t>
    </rPh>
    <phoneticPr fontId="18"/>
  </si>
  <si>
    <t>5年間の地下水モニタリング</t>
    <phoneticPr fontId="18"/>
  </si>
  <si>
    <t>終期の設定のない、地下水モニタリング</t>
    <rPh sb="0" eb="2">
      <t>シュウキ</t>
    </rPh>
    <rPh sb="3" eb="5">
      <t>セッテイ</t>
    </rPh>
    <rPh sb="9" eb="12">
      <t>チカスイ</t>
    </rPh>
    <phoneticPr fontId="18"/>
  </si>
  <si>
    <t>【舗装工】インターロッキング舗装撤去工</t>
  </si>
  <si>
    <t>※単独の措置として地下水の継続監視を選択した場合、記入する</t>
    <phoneticPr fontId="53"/>
  </si>
  <si>
    <t>※モニタリング終了後、措置の完了の確認がされ、要管理区域に設定される場合や、汚染土壌がなくなったことの確認がされ、区域設定がなくなる場合には、
第31号様式または第33号の２様式の届出の提出が必要です。</t>
    <phoneticPr fontId="18"/>
  </si>
  <si>
    <t>【舗装工】セメントコンクリート舗装撤去工</t>
  </si>
  <si>
    <t>【調査】地下水調査</t>
  </si>
  <si>
    <t>【調査】詳細調査</t>
  </si>
  <si>
    <t>【調査】追完調査</t>
  </si>
  <si>
    <t>【調査】地盤調査</t>
  </si>
  <si>
    <t>【調査】埋蔵文化財調査</t>
  </si>
  <si>
    <t>【河川工】築堤工</t>
  </si>
  <si>
    <t>【河川工】護岸工</t>
  </si>
  <si>
    <t>【河川工】特殊堤工</t>
  </si>
  <si>
    <t>【河川工】根固工</t>
  </si>
  <si>
    <t>【河川工】水路工</t>
  </si>
  <si>
    <t>【河川工】河床高水敷整正工</t>
  </si>
  <si>
    <t>【河川工】堤防地盤処理工</t>
  </si>
  <si>
    <t>【河川工】河川構造物グラウト工</t>
  </si>
  <si>
    <t>【河川工】函（管）渠工</t>
  </si>
  <si>
    <t>【河川工】側溝工</t>
  </si>
  <si>
    <t>【道路工】道路築造工</t>
  </si>
  <si>
    <t>【道路工】外灯基礎工</t>
  </si>
  <si>
    <t>【道路工】擁壁工</t>
  </si>
  <si>
    <t>【道路工】路床改良工</t>
  </si>
  <si>
    <t>【道路工】法面工</t>
  </si>
  <si>
    <t>【道路工】落石防止柵工</t>
  </si>
  <si>
    <t>【道路工】道路地盤処理工</t>
  </si>
  <si>
    <t>【道路工】標識工</t>
  </si>
  <si>
    <t>【道路工】防護柵</t>
  </si>
  <si>
    <t>【道路工】街築工</t>
  </si>
  <si>
    <t>【道路工】法面維持工</t>
  </si>
  <si>
    <t>【共同溝等工】共同溝工</t>
  </si>
  <si>
    <t>【共同溝等工】地下立体交差工</t>
  </si>
  <si>
    <t>【共同溝等工】共同溝立坑工</t>
  </si>
  <si>
    <t>【共同溝等工】共同溝立坑撤去工</t>
  </si>
  <si>
    <t>【トンネル工】シールド工</t>
  </si>
  <si>
    <t>【トンネル工】推進工</t>
  </si>
  <si>
    <t>【トンネル工】NATM工</t>
  </si>
  <si>
    <t>【トンネル工】開削トンネル工</t>
  </si>
  <si>
    <t>【砂防・地すべり等工】堰堤工</t>
  </si>
  <si>
    <t>【砂防・地すべり等工】流路工</t>
  </si>
  <si>
    <t>【砂防・地すべり等工】山腹工</t>
  </si>
  <si>
    <t>【砂防・地すべり等工】抑制工</t>
  </si>
  <si>
    <t>【砂防・地すべり等工】床固工</t>
  </si>
  <si>
    <t>【砂防・地すべり等工】落石雪崩防止工</t>
  </si>
  <si>
    <t>【砂防・地すべり等工】集水井工</t>
  </si>
  <si>
    <t>【砂防・地すべり等工】集排水井ボーリング工</t>
  </si>
  <si>
    <t>【砂防・地すべり等工】排水トンネル工</t>
  </si>
  <si>
    <t>【下水道工】管渠工（シールド工）</t>
  </si>
  <si>
    <t>【下水道工】管渠工（推進工）</t>
  </si>
  <si>
    <t>【下水道工】発進立坑工</t>
  </si>
  <si>
    <t>【下水道工】ポンプ場工</t>
  </si>
  <si>
    <t>【公園工】敷地造成工</t>
  </si>
  <si>
    <t>【公園工】園路広場工</t>
  </si>
  <si>
    <t>【公園工】植樹工</t>
  </si>
  <si>
    <t>【公園工】除草工</t>
  </si>
  <si>
    <t>【公園工】芝付工</t>
  </si>
  <si>
    <t>【公園工】花壇工</t>
  </si>
  <si>
    <t>【公園工】日陰棚工</t>
  </si>
  <si>
    <t>【公園工】池工</t>
  </si>
  <si>
    <t>【公園工】遊戯施設工</t>
  </si>
  <si>
    <t>【公園工】運動施設工</t>
  </si>
  <si>
    <t>【公園工】ゴムチップ工</t>
  </si>
  <si>
    <t>【公園工】樹木伐根工</t>
  </si>
  <si>
    <t>【外構工】境石工</t>
  </si>
  <si>
    <t>【外構工】フェンス設置工</t>
  </si>
  <si>
    <t>【その他】構造物新設工</t>
  </si>
  <si>
    <t>【その他】立入禁止工</t>
  </si>
  <si>
    <t>入力用シート　汚染土壌の特定有害物質による汚染状態　※このシートは添付不要です。</t>
    <phoneticPr fontId="18"/>
  </si>
  <si>
    <t>最大形質変更深さより１メートルを超える深さの位置について試料採取等の対象としなかった土壌について土地の形質の変更をしようとする場合にこのシートに入力してください。</t>
    <phoneticPr fontId="18"/>
  </si>
  <si>
    <t>※基準の種類ごとに特定有害物質を選択してください。</t>
    <rPh sb="1" eb="3">
      <t>キジュン</t>
    </rPh>
    <rPh sb="4" eb="6">
      <t>シュルイ</t>
    </rPh>
    <rPh sb="9" eb="11">
      <t>トクテイ</t>
    </rPh>
    <rPh sb="11" eb="15">
      <t>ユウガイブッシツ</t>
    </rPh>
    <rPh sb="16" eb="18">
      <t>センタク</t>
    </rPh>
    <phoneticPr fontId="18"/>
  </si>
  <si>
    <t>※同一の特定有害物質について、異なる区画にてそれぞれ土壌溶出量基準と第二溶出量基準に不適合となる場合は、第二溶出量基準不適合を選択してください。</t>
  </si>
  <si>
    <t>第１種特定有害物質
（揮発性有機化合物）</t>
    <phoneticPr fontId="18"/>
  </si>
  <si>
    <t>第２種特定有害物質
（重金属等）</t>
    <phoneticPr fontId="18"/>
  </si>
  <si>
    <t>第３種特定有害物質
（農薬等）</t>
    <phoneticPr fontId="18"/>
  </si>
  <si>
    <t>クロロエチレン</t>
  </si>
  <si>
    <t>四塩化炭素</t>
  </si>
  <si>
    <t>1,2-ジクロロエタン</t>
  </si>
  <si>
    <t>1,1-ジクロロエチレン</t>
  </si>
  <si>
    <t>1,2-ジクロロエチレン</t>
  </si>
  <si>
    <t>1,3-ジクロロプロペン</t>
  </si>
  <si>
    <t>ジクロロメタン</t>
  </si>
  <si>
    <t>テトラクロロエチレン</t>
  </si>
  <si>
    <t>1,1,1-トリクロロエタン</t>
  </si>
  <si>
    <t>1,1,2-トリクロロエタン</t>
  </si>
  <si>
    <t>トリクロロエチレン</t>
  </si>
  <si>
    <t>ベンゼン</t>
  </si>
  <si>
    <t>カドミウム及びその化合物</t>
  </si>
  <si>
    <t>六価クロム化合物</t>
  </si>
  <si>
    <t>シアン化合物</t>
  </si>
  <si>
    <t>水銀及びその化合物</t>
  </si>
  <si>
    <t>セレン及びその化合物</t>
  </si>
  <si>
    <t>鉛及びその化合物</t>
  </si>
  <si>
    <t>砒素及びその化合物</t>
  </si>
  <si>
    <t>ふっ素及びその化合物</t>
  </si>
  <si>
    <t>ほう素及びその化合物</t>
  </si>
  <si>
    <t>シマジン</t>
  </si>
  <si>
    <t>チオベンカルブ</t>
  </si>
  <si>
    <t>チラウム</t>
  </si>
  <si>
    <t>ポリ塩化ビフェニル(PCB)</t>
  </si>
  <si>
    <t>有機りん化合物</t>
  </si>
  <si>
    <t>条件必須</t>
  </si>
  <si>
    <t>汚染が確認された場合は必ずいずれかの基準において不適合となる特定有害物質を選択してください。</t>
    <rPh sb="25" eb="27">
      <t>テキゴウ</t>
    </rPh>
    <phoneticPr fontId="18"/>
  </si>
  <si>
    <t>整合性</t>
    <rPh sb="0" eb="3">
      <t>セイゴウセイ</t>
    </rPh>
    <phoneticPr fontId="18"/>
  </si>
  <si>
    <t>同一の物質を土壌溶出量基準と第二溶出量基準の両方で選択しないでください。</t>
    <phoneticPr fontId="18"/>
  </si>
  <si>
    <t>土壌含有量基準及び土壌溶出量基準に不適合</t>
    <rPh sb="0" eb="2">
      <t>ドジョウ</t>
    </rPh>
    <rPh sb="2" eb="5">
      <t>ガンユウリョウ</t>
    </rPh>
    <rPh sb="5" eb="7">
      <t>キジュン</t>
    </rPh>
    <rPh sb="7" eb="8">
      <t>オヨ</t>
    </rPh>
    <phoneticPr fontId="18"/>
  </si>
  <si>
    <t>土壌含有量基準及び第二溶出量基準に不適合</t>
    <rPh sb="0" eb="2">
      <t>ドジョウ</t>
    </rPh>
    <rPh sb="2" eb="5">
      <t>ガンユウリョウ</t>
    </rPh>
    <rPh sb="5" eb="7">
      <t>キジュン</t>
    </rPh>
    <rPh sb="7" eb="8">
      <t>オヨ</t>
    </rPh>
    <phoneticPr fontId="18"/>
  </si>
  <si>
    <t>（参考）土地の形質の変更の種類</t>
    <phoneticPr fontId="18"/>
  </si>
  <si>
    <t>【舗装工】路上再生処理工</t>
  </si>
  <si>
    <t>【舗装工】切削オーバーレイ工</t>
  </si>
  <si>
    <t>【措置】追完調査の実施</t>
    <rPh sb="4" eb="8">
      <t>ツイカンチョウサ</t>
    </rPh>
    <rPh sb="9" eb="11">
      <t>ジッシ</t>
    </rPh>
    <phoneticPr fontId="18"/>
  </si>
  <si>
    <t>【舗装工】コンクリートブロック舗装撤去工</t>
  </si>
  <si>
    <t>【調査】ボーリング調査</t>
  </si>
  <si>
    <t>特定有害物質</t>
    <phoneticPr fontId="18"/>
  </si>
  <si>
    <t>基準の種類</t>
  </si>
  <si>
    <t>該当選択</t>
    <rPh sb="0" eb="4">
      <t>ガイトウセンタク</t>
    </rPh>
    <phoneticPr fontId="18"/>
  </si>
  <si>
    <t>土壌含有量基準</t>
    <rPh sb="0" eb="2">
      <t>ドジョウ</t>
    </rPh>
    <rPh sb="2" eb="5">
      <t>ガンユウリョウ</t>
    </rPh>
    <rPh sb="5" eb="7">
      <t>キジュン</t>
    </rPh>
    <phoneticPr fontId="18"/>
  </si>
  <si>
    <t>今回届出</t>
    <phoneticPr fontId="18"/>
  </si>
  <si>
    <t>●</t>
    <phoneticPr fontId="18"/>
  </si>
  <si>
    <t>土壌溶出量基準</t>
    <rPh sb="0" eb="2">
      <t>ドジョウ</t>
    </rPh>
    <rPh sb="2" eb="4">
      <t>ヨウシュツ</t>
    </rPh>
    <rPh sb="4" eb="5">
      <t>リョウ</t>
    </rPh>
    <rPh sb="5" eb="7">
      <t>キジュン</t>
    </rPh>
    <phoneticPr fontId="18"/>
  </si>
  <si>
    <t>第二溶出量基準</t>
    <rPh sb="0" eb="2">
      <t>ダイニ</t>
    </rPh>
    <rPh sb="2" eb="4">
      <t>ヨウシュツ</t>
    </rPh>
    <rPh sb="4" eb="5">
      <t>リョウ</t>
    </rPh>
    <rPh sb="5" eb="7">
      <t>キジュン</t>
    </rPh>
    <phoneticPr fontId="18"/>
  </si>
  <si>
    <t>土壌含有量基準及び土壌溶出量基準</t>
    <rPh sb="0" eb="2">
      <t>ドジョウ</t>
    </rPh>
    <rPh sb="2" eb="5">
      <t>ガンユウリョウ</t>
    </rPh>
    <rPh sb="5" eb="7">
      <t>キジュン</t>
    </rPh>
    <rPh sb="7" eb="8">
      <t>オヨ</t>
    </rPh>
    <phoneticPr fontId="18"/>
  </si>
  <si>
    <t>土壌含有量基準及び第二溶出量基準</t>
    <rPh sb="0" eb="2">
      <t>ドジョウ</t>
    </rPh>
    <rPh sb="2" eb="5">
      <t>ガンユウリョウ</t>
    </rPh>
    <rPh sb="5" eb="7">
      <t>キジュン</t>
    </rPh>
    <rPh sb="7" eb="8">
      <t>オヨ</t>
    </rPh>
    <phoneticPr fontId="18"/>
  </si>
  <si>
    <t>相違点一覧(措置完了報告用）</t>
    <rPh sb="0" eb="3">
      <t>ソウイテン</t>
    </rPh>
    <rPh sb="3" eb="5">
      <t>イチラン</t>
    </rPh>
    <rPh sb="6" eb="8">
      <t>ソチ</t>
    </rPh>
    <rPh sb="8" eb="10">
      <t>カンリョウ</t>
    </rPh>
    <rPh sb="10" eb="13">
      <t>ホウコクヨウ</t>
    </rPh>
    <phoneticPr fontId="18"/>
  </si>
  <si>
    <t>○ブロックにおいて地中障害物が存在したため１ｍ余分に掘削を行ったことにより増加した。</t>
    <phoneticPr fontId="18"/>
  </si>
  <si>
    <t>●</t>
  </si>
  <si>
    <t>○ブロックにおいて１ｍ余分に掘削したため底盤の土壌分析確認が不要となった。</t>
    <phoneticPr fontId="18"/>
  </si>
  <si>
    <t>□□□□処理施設(管理型)</t>
  </si>
  <si>
    <t>○○県○○市○○町○丁目○番</t>
  </si>
  <si>
    <t>令和○○年○月○日</t>
    <rPh sb="0" eb="2">
      <t>レイワ</t>
    </rPh>
    <phoneticPr fontId="18"/>
  </si>
  <si>
    <t>令和○○年□月□日</t>
    <rPh sb="0" eb="2">
      <t>レイワ</t>
    </rPh>
    <phoneticPr fontId="18"/>
  </si>
  <si>
    <t>一部の汚染土壌の搬出先に変更があり調整に時間を要したことから工期が○○日延伸した。</t>
    <phoneticPr fontId="18"/>
  </si>
  <si>
    <t>汚染土壌処理の内容における情報を近隣住民に対し提供する必要が生じたために掲示板２枚を設置した。</t>
    <phoneticPr fontId="18"/>
  </si>
  <si>
    <t>有（条例第117条第6項代用）</t>
  </si>
  <si>
    <t>1年目から3年目は年1回以上、4年目と5年目は年4回以上</t>
  </si>
  <si>
    <t>○○</t>
  </si>
  <si>
    <t>指－○1</t>
  </si>
  <si>
    <t>○○町</t>
    <rPh sb="2" eb="3">
      <t>チョウ</t>
    </rPh>
    <phoneticPr fontId="18"/>
  </si>
  <si>
    <t>○丁目○番</t>
    <rPh sb="1" eb="2">
      <t>チョウ</t>
    </rPh>
    <rPh sb="2" eb="3">
      <t>メ</t>
    </rPh>
    <rPh sb="4" eb="5">
      <t>バン</t>
    </rPh>
    <phoneticPr fontId="18"/>
  </si>
  <si>
    <t>○番○号</t>
    <rPh sb="1" eb="2">
      <t>バン</t>
    </rPh>
    <rPh sb="3" eb="4">
      <t>ゴウ</t>
    </rPh>
    <phoneticPr fontId="18"/>
  </si>
  <si>
    <t>指－○2</t>
  </si>
  <si>
    <t>指－○3</t>
  </si>
  <si>
    <t>東京都○○区○○町○丁目○番○号</t>
  </si>
  <si>
    <t>○○○株式会社</t>
  </si>
  <si>
    <t>代表取締役 ○○ ○○</t>
  </si>
  <si>
    <t>○○年○○月○○日</t>
  </si>
  <si>
    <t>添付書類○のとおり</t>
    <phoneticPr fontId="18"/>
  </si>
  <si>
    <t>○○株式会社△△課</t>
    <phoneticPr fontId="18"/>
  </si>
  <si>
    <t>○○　○○</t>
    <phoneticPr fontId="18"/>
  </si>
  <si>
    <t>99-9999-9999</t>
    <phoneticPr fontId="18"/>
  </si>
  <si>
    <t>xxxxx@xx.xx.jp</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</si>
</sst>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quot;（&quot;@&quot;）&quot;"/>
    <numFmt numFmtId="178" formatCode="0.0"/>
    <numFmt numFmtId="179" formatCode="#,##0.00_ "/>
    <numFmt numFmtId="180" formatCode="0_ "/>
  </numFmts>
  <fonts count="54">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0.5"/>
      <color rgb="FF000000"/>
      <name val="ＭＳ 明朝"/>
      <family val="1"/>
      <charset val="128"/>
    </font>
    <font>
      <sz val="10.5"/>
      <color theme="1"/>
      <name val="ＭＳ 明朝"/>
      <family val="1"/>
      <charset val="128"/>
    </font>
    <font>
      <sz val="9"/>
      <color indexed="81"/>
      <name val="MS P ゴシック"/>
      <family val="3"/>
      <charset val="128"/>
    </font>
    <font>
      <sz val="10.5"/>
      <color theme="1"/>
      <name val="Century"/>
      <family val="1"/>
    </font>
    <font>
      <sz val="10.5"/>
      <color theme="1"/>
      <name val="游ゴシック"/>
      <family val="2"/>
      <charset val="128"/>
      <scheme val="minor"/>
    </font>
    <font>
      <b/>
      <sz val="10.5"/>
      <color theme="1"/>
      <name val="Meiryo UI"/>
      <family val="3"/>
      <charset val="128"/>
    </font>
    <font>
      <sz val="10.5"/>
      <color theme="1"/>
      <name val="Meiryo UI"/>
      <family val="3"/>
      <charset val="128"/>
    </font>
    <font>
      <sz val="10.5"/>
      <color rgb="FF242424"/>
      <name val="Meiryo UI"/>
      <family val="3"/>
      <charset val="128"/>
    </font>
    <font>
      <b/>
      <sz val="11"/>
      <color theme="1"/>
      <name val="Meiryo UI"/>
      <family val="3"/>
      <charset val="128"/>
    </font>
    <font>
      <sz val="11"/>
      <color theme="1"/>
      <name val="Meiryo UI"/>
      <family val="3"/>
      <charset val="128"/>
    </font>
    <font>
      <sz val="10.5"/>
      <name val="ＭＳ 明朝"/>
      <family val="1"/>
      <charset val="128"/>
    </font>
    <font>
      <b/>
      <sz val="10.5"/>
      <color theme="1"/>
      <name val="ＭＳ 明朝"/>
      <family val="1"/>
      <charset val="128"/>
    </font>
    <font>
      <sz val="6"/>
      <color theme="1"/>
      <name val="Meiryo UI"/>
      <family val="3"/>
      <charset val="128"/>
    </font>
    <font>
      <b/>
      <sz val="10.5"/>
      <color rgb="FFC00000"/>
      <name val="Meiryo UI"/>
      <family val="3"/>
      <charset val="128"/>
    </font>
    <font>
      <b/>
      <sz val="10.5"/>
      <name val="Meiryo UI"/>
      <family val="3"/>
      <charset val="128"/>
    </font>
    <font>
      <sz val="14"/>
      <color theme="1"/>
      <name val="ＭＳ 明朝"/>
      <family val="1"/>
      <charset val="128"/>
    </font>
    <font>
      <b/>
      <sz val="11"/>
      <color theme="1"/>
      <name val="游ゴシック"/>
      <family val="3"/>
      <charset val="128"/>
      <scheme val="minor"/>
    </font>
    <font>
      <b/>
      <sz val="12"/>
      <color theme="1"/>
      <name val="Meiryo UI"/>
      <family val="3"/>
      <charset val="128"/>
    </font>
    <font>
      <b/>
      <sz val="11"/>
      <color indexed="8"/>
      <name val="ＭＳ Ｐゴシック"/>
      <family val="3"/>
      <charset val="128"/>
    </font>
    <font>
      <sz val="11"/>
      <color theme="1"/>
      <name val="游ゴシック"/>
      <family val="2"/>
      <scheme val="minor"/>
    </font>
    <font>
      <sz val="14"/>
      <name val="Meiryo UI"/>
      <family val="3"/>
      <charset val="128"/>
    </font>
    <font>
      <sz val="10.5"/>
      <name val="Meiryo UI"/>
      <family val="3"/>
      <charset val="128"/>
    </font>
    <font>
      <sz val="6"/>
      <name val="ＭＳ Ｐゴシック"/>
      <family val="3"/>
      <charset val="128"/>
    </font>
    <font>
      <sz val="10.5"/>
      <color rgb="FFFF0000"/>
      <name val="ＭＳ 明朝"/>
      <family val="1"/>
      <charset val="128"/>
    </font>
    <font>
      <b/>
      <u/>
      <sz val="11"/>
      <color rgb="FFFFFFFF"/>
      <name val="游ゴシック"/>
      <family val="3"/>
      <charset val="128"/>
      <scheme val="minor"/>
    </font>
    <font>
      <sz val="11"/>
      <name val="游ゴシック"/>
      <family val="3"/>
      <charset val="128"/>
      <scheme val="minor"/>
    </font>
    <font>
      <sz val="11"/>
      <name val="Calibri"/>
      <family val="2"/>
    </font>
    <font>
      <sz val="11"/>
      <name val="游ゴシック"/>
      <family val="2"/>
      <charset val="128"/>
      <scheme val="minor"/>
    </font>
    <font>
      <b/>
      <sz val="10.5"/>
      <color rgb="FFFF0000"/>
      <name val="Meiryo UI"/>
      <family val="3"/>
      <charset val="128"/>
    </font>
    <font>
      <b/>
      <sz val="14"/>
      <name val="Meiryo UI"/>
      <family val="3"/>
      <charset val="128"/>
    </font>
    <font>
      <b/>
      <sz val="12"/>
      <name val="Meiryo UI"/>
      <family val="3"/>
      <charset val="128"/>
    </font>
    <font>
      <b/>
      <sz val="10.5"/>
      <name val="ＭＳ 明朝"/>
      <family val="1"/>
      <charset val="128"/>
    </font>
    <font>
      <sz val="14"/>
      <color theme="1"/>
      <name val="Meiryo UI"/>
      <family val="3"/>
      <charset val="128"/>
    </font>
    <font>
      <sz val="14"/>
      <name val="游ゴシック"/>
      <family val="3"/>
      <charset val="128"/>
      <scheme val="minor"/>
    </font>
    <font>
      <sz val="6"/>
      <name val="Meiryo UI"/>
      <family val="2"/>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0.249977111117893"/>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s>
  <cellStyleXfs count="5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xf numFmtId="0" fontId="38" fillId="0" borderId="0"/>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38" fillId="0" borderId="0"/>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441">
    <xf numFmtId="0" fontId="0" fillId="0" borderId="0" xfId="0">
      <alignment vertical="center"/>
    </xf>
    <xf numFmtId="0" fontId="19" fillId="0" borderId="13" xfId="0" applyFont="1" applyBorder="1" applyAlignment="1">
      <alignment vertical="center" wrapText="1"/>
    </xf>
    <xf numFmtId="0" fontId="19" fillId="0" borderId="14" xfId="0" applyFont="1" applyBorder="1" applyAlignment="1">
      <alignment vertical="center" wrapText="1"/>
    </xf>
    <xf numFmtId="0" fontId="20" fillId="0" borderId="14" xfId="0" applyFont="1" applyBorder="1" applyAlignment="1">
      <alignment vertical="center" wrapText="1"/>
    </xf>
    <xf numFmtId="0" fontId="20" fillId="0" borderId="13" xfId="0" applyFont="1" applyBorder="1" applyAlignment="1">
      <alignment vertical="top" wrapText="1"/>
    </xf>
    <xf numFmtId="0" fontId="20" fillId="0" borderId="14" xfId="0" applyFont="1" applyBorder="1" applyAlignment="1">
      <alignment vertical="top" wrapText="1"/>
    </xf>
    <xf numFmtId="0" fontId="19" fillId="0" borderId="15" xfId="0" applyFont="1" applyBorder="1" applyAlignment="1">
      <alignment vertical="top" wrapText="1"/>
    </xf>
    <xf numFmtId="0" fontId="19" fillId="0" borderId="16" xfId="0" applyFont="1" applyBorder="1" applyAlignment="1">
      <alignment vertical="top" wrapText="1"/>
    </xf>
    <xf numFmtId="0" fontId="19" fillId="0" borderId="16" xfId="0" applyFont="1" applyBorder="1" applyAlignment="1">
      <alignment horizontal="left" vertical="top" wrapText="1"/>
    </xf>
    <xf numFmtId="0" fontId="19" fillId="0" borderId="17" xfId="0" applyFont="1" applyBorder="1" applyAlignment="1">
      <alignment vertical="top" wrapText="1"/>
    </xf>
    <xf numFmtId="0" fontId="19" fillId="0" borderId="0" xfId="0" applyFont="1" applyAlignment="1">
      <alignment vertical="center" wrapText="1"/>
    </xf>
    <xf numFmtId="0" fontId="20" fillId="0" borderId="0" xfId="0" applyFont="1" applyAlignment="1">
      <alignment vertical="top" wrapText="1"/>
    </xf>
    <xf numFmtId="176" fontId="20" fillId="34" borderId="0" xfId="0" applyNumberFormat="1" applyFont="1" applyFill="1" applyAlignment="1">
      <alignment vertical="center" wrapText="1"/>
    </xf>
    <xf numFmtId="0" fontId="19" fillId="0" borderId="18" xfId="0" applyFont="1" applyBorder="1" applyAlignment="1">
      <alignment horizontal="center" vertical="center" wrapText="1"/>
    </xf>
    <xf numFmtId="0" fontId="19" fillId="33" borderId="21" xfId="0" applyFont="1" applyFill="1" applyBorder="1" applyAlignment="1">
      <alignment vertical="center" wrapText="1"/>
    </xf>
    <xf numFmtId="0" fontId="20" fillId="0" borderId="0" xfId="0" applyFont="1" applyAlignment="1">
      <alignment horizontal="center" vertical="center" wrapText="1"/>
    </xf>
    <xf numFmtId="0" fontId="22" fillId="0" borderId="0" xfId="0" applyFont="1" applyAlignment="1">
      <alignment horizontal="justify" vertical="center"/>
    </xf>
    <xf numFmtId="0" fontId="23" fillId="0" borderId="0" xfId="0" applyFont="1">
      <alignment vertical="center"/>
    </xf>
    <xf numFmtId="0" fontId="24" fillId="0" borderId="0" xfId="0" applyFont="1" applyAlignment="1">
      <alignment horizontal="center" vertical="center"/>
    </xf>
    <xf numFmtId="0" fontId="24" fillId="0" borderId="0" xfId="0" applyFont="1">
      <alignment vertical="center"/>
    </xf>
    <xf numFmtId="0" fontId="25" fillId="0" borderId="0" xfId="0" applyFont="1">
      <alignment vertical="center"/>
    </xf>
    <xf numFmtId="0" fontId="26" fillId="0" borderId="0" xfId="0" applyFont="1">
      <alignment vertical="center"/>
    </xf>
    <xf numFmtId="0" fontId="20" fillId="0" borderId="13" xfId="0" applyFont="1" applyBorder="1" applyAlignment="1">
      <alignment vertical="center" wrapText="1"/>
    </xf>
    <xf numFmtId="0" fontId="22" fillId="0" borderId="14" xfId="0" applyFont="1" applyBorder="1" applyAlignment="1">
      <alignment horizontal="justify" vertical="top" wrapText="1"/>
    </xf>
    <xf numFmtId="0" fontId="20" fillId="0" borderId="14" xfId="0" applyFont="1" applyBorder="1" applyAlignment="1">
      <alignment horizontal="justify" vertical="top" wrapText="1"/>
    </xf>
    <xf numFmtId="0" fontId="20" fillId="0" borderId="13" xfId="0" applyFont="1" applyBorder="1" applyAlignment="1">
      <alignment vertical="top" textRotation="255" wrapText="1"/>
    </xf>
    <xf numFmtId="0" fontId="28" fillId="0" borderId="0" xfId="0" applyFont="1">
      <alignment vertical="center"/>
    </xf>
    <xf numFmtId="0" fontId="20" fillId="0" borderId="29" xfId="0" applyFont="1" applyBorder="1" applyAlignment="1">
      <alignment horizontal="left" vertical="center" wrapText="1"/>
    </xf>
    <xf numFmtId="0" fontId="31" fillId="35" borderId="0" xfId="0" applyFont="1" applyFill="1">
      <alignment vertical="center"/>
    </xf>
    <xf numFmtId="0" fontId="28" fillId="0" borderId="0" xfId="0" applyFont="1" applyAlignment="1">
      <alignment vertical="center" shrinkToFit="1"/>
    </xf>
    <xf numFmtId="0" fontId="20" fillId="0" borderId="15" xfId="0" applyFont="1" applyBorder="1" applyAlignment="1">
      <alignment horizontal="left" vertical="center" wrapText="1"/>
    </xf>
    <xf numFmtId="0" fontId="20" fillId="0" borderId="10" xfId="0" applyFont="1" applyBorder="1" applyAlignment="1">
      <alignment horizontal="left" vertical="center" wrapText="1"/>
    </xf>
    <xf numFmtId="0" fontId="20" fillId="0" borderId="17" xfId="0" applyFont="1" applyBorder="1" applyAlignment="1">
      <alignment horizontal="left" vertical="center" wrapText="1"/>
    </xf>
    <xf numFmtId="0" fontId="19" fillId="0" borderId="0" xfId="0" applyFont="1" applyAlignment="1">
      <alignment horizontal="right" vertical="center" wrapText="1"/>
    </xf>
    <xf numFmtId="0" fontId="19" fillId="35" borderId="0" xfId="0" applyFont="1" applyFill="1" applyAlignment="1">
      <alignment horizontal="center" vertical="center" wrapText="1"/>
    </xf>
    <xf numFmtId="177" fontId="19" fillId="37" borderId="0" xfId="0" applyNumberFormat="1" applyFont="1" applyFill="1" applyAlignment="1">
      <alignment vertical="center" wrapText="1"/>
    </xf>
    <xf numFmtId="0" fontId="32" fillId="0" borderId="0" xfId="0" applyFont="1">
      <alignment vertical="center"/>
    </xf>
    <xf numFmtId="0" fontId="19" fillId="0" borderId="12" xfId="0" applyFont="1" applyBorder="1" applyAlignment="1">
      <alignment horizontal="left" vertical="center" wrapText="1"/>
    </xf>
    <xf numFmtId="0" fontId="19" fillId="0" borderId="13" xfId="0" applyFont="1" applyBorder="1" applyAlignment="1">
      <alignment horizontal="right" vertical="center" wrapText="1"/>
    </xf>
    <xf numFmtId="0" fontId="19" fillId="0" borderId="14" xfId="0" applyFont="1" applyBorder="1" applyAlignment="1">
      <alignment horizontal="left" vertical="center" wrapText="1"/>
    </xf>
    <xf numFmtId="178" fontId="0" fillId="0" borderId="0" xfId="0" applyNumberFormat="1">
      <alignment vertical="center"/>
    </xf>
    <xf numFmtId="0" fontId="20" fillId="0" borderId="14" xfId="0" applyFont="1" applyBorder="1" applyAlignment="1">
      <alignment horizontal="left" vertical="center" wrapText="1"/>
    </xf>
    <xf numFmtId="0" fontId="33" fillId="0" borderId="0" xfId="0" applyFont="1">
      <alignment vertical="center"/>
    </xf>
    <xf numFmtId="49" fontId="19" fillId="34" borderId="20" xfId="0" applyNumberFormat="1" applyFont="1" applyFill="1" applyBorder="1" applyAlignment="1">
      <alignment vertical="center" wrapText="1"/>
    </xf>
    <xf numFmtId="49" fontId="19" fillId="33" borderId="21" xfId="0" applyNumberFormat="1" applyFont="1" applyFill="1" applyBorder="1" applyAlignment="1">
      <alignment vertical="center" wrapText="1"/>
    </xf>
    <xf numFmtId="0" fontId="25" fillId="0" borderId="0" xfId="0" applyFont="1" applyAlignment="1">
      <alignment vertical="center" shrinkToFit="1"/>
    </xf>
    <xf numFmtId="0" fontId="24" fillId="0" borderId="0" xfId="0" applyFont="1" applyAlignment="1">
      <alignment horizontal="center" vertical="center" shrinkToFit="1"/>
    </xf>
    <xf numFmtId="0" fontId="24" fillId="0" borderId="0" xfId="0" applyFont="1" applyAlignment="1">
      <alignment vertical="center" shrinkToFit="1"/>
    </xf>
    <xf numFmtId="0" fontId="20" fillId="0" borderId="10" xfId="0" applyFont="1" applyBorder="1" applyAlignment="1">
      <alignment horizontal="left" vertical="top" shrinkToFit="1"/>
    </xf>
    <xf numFmtId="0" fontId="20" fillId="0" borderId="13" xfId="0" applyFont="1" applyBorder="1" applyAlignment="1">
      <alignment horizontal="left" vertical="top" shrinkToFit="1"/>
    </xf>
    <xf numFmtId="179" fontId="20" fillId="34" borderId="0" xfId="42" applyNumberFormat="1" applyFont="1" applyFill="1" applyBorder="1" applyAlignment="1" applyProtection="1">
      <alignment vertical="center" wrapText="1"/>
      <protection locked="0"/>
    </xf>
    <xf numFmtId="0" fontId="34" fillId="37" borderId="27" xfId="0" applyFont="1" applyFill="1" applyBorder="1" applyAlignment="1">
      <alignment vertical="center" wrapText="1"/>
    </xf>
    <xf numFmtId="179" fontId="20" fillId="33" borderId="16" xfId="42" applyNumberFormat="1" applyFont="1" applyFill="1" applyBorder="1" applyAlignment="1" applyProtection="1">
      <alignment vertical="center" wrapText="1"/>
      <protection locked="0"/>
    </xf>
    <xf numFmtId="0" fontId="19" fillId="34" borderId="20" xfId="0" applyFont="1" applyFill="1" applyBorder="1" applyAlignment="1">
      <alignment vertical="center" wrapText="1"/>
    </xf>
    <xf numFmtId="0" fontId="35" fillId="0" borderId="0" xfId="0" applyFont="1">
      <alignment vertical="center"/>
    </xf>
    <xf numFmtId="0" fontId="44" fillId="0" borderId="0" xfId="0" applyFont="1">
      <alignment vertical="center"/>
    </xf>
    <xf numFmtId="0" fontId="46" fillId="0" borderId="0" xfId="0" applyFont="1">
      <alignment vertical="center"/>
    </xf>
    <xf numFmtId="0" fontId="40" fillId="0" borderId="0" xfId="0" applyFont="1">
      <alignment vertical="center"/>
    </xf>
    <xf numFmtId="0" fontId="29" fillId="0" borderId="16" xfId="44" applyFont="1" applyBorder="1" applyAlignment="1">
      <alignment horizontal="left" vertical="center"/>
    </xf>
    <xf numFmtId="0" fontId="20" fillId="0" borderId="16" xfId="44" applyFont="1" applyBorder="1">
      <alignment vertical="center"/>
    </xf>
    <xf numFmtId="0" fontId="20" fillId="0" borderId="0" xfId="44" applyFont="1">
      <alignment vertical="center"/>
    </xf>
    <xf numFmtId="0" fontId="25" fillId="0" borderId="0" xfId="44" applyFont="1" applyAlignment="1">
      <alignment horizontal="center" vertical="center"/>
    </xf>
    <xf numFmtId="0" fontId="20" fillId="0" borderId="13" xfId="44" applyFont="1" applyBorder="1" applyAlignment="1">
      <alignment vertical="center" wrapText="1"/>
    </xf>
    <xf numFmtId="0" fontId="20" fillId="0" borderId="0" xfId="44" applyFont="1" applyAlignment="1">
      <alignment vertical="center" wrapText="1"/>
    </xf>
    <xf numFmtId="0" fontId="20" fillId="0" borderId="14" xfId="44" applyFont="1" applyBorder="1" applyAlignment="1">
      <alignment vertical="center" wrapText="1"/>
    </xf>
    <xf numFmtId="0" fontId="24" fillId="0" borderId="0" xfId="44" applyFont="1" applyAlignment="1">
      <alignment horizontal="center" vertical="center" shrinkToFit="1"/>
    </xf>
    <xf numFmtId="0" fontId="30" fillId="0" borderId="0" xfId="44" applyFont="1">
      <alignment vertical="center"/>
    </xf>
    <xf numFmtId="0" fontId="20" fillId="0" borderId="0" xfId="44" applyFont="1" applyAlignment="1">
      <alignment vertical="center" shrinkToFit="1"/>
    </xf>
    <xf numFmtId="0" fontId="20" fillId="0" borderId="14" xfId="44" applyFont="1" applyBorder="1">
      <alignment vertical="center"/>
    </xf>
    <xf numFmtId="0" fontId="27" fillId="0" borderId="0" xfId="44" applyFont="1" applyAlignment="1">
      <alignment horizontal="center" vertical="center"/>
    </xf>
    <xf numFmtId="0" fontId="20" fillId="37" borderId="25" xfId="44" applyFont="1" applyFill="1" applyBorder="1" applyAlignment="1" applyProtection="1">
      <alignment horizontal="center" vertical="center" wrapText="1"/>
      <protection locked="0"/>
    </xf>
    <xf numFmtId="0" fontId="20" fillId="34" borderId="25" xfId="44" applyFont="1" applyFill="1" applyBorder="1" applyAlignment="1" applyProtection="1">
      <alignment horizontal="center" vertical="center" wrapText="1"/>
      <protection locked="0"/>
    </xf>
    <xf numFmtId="0" fontId="20" fillId="34" borderId="25" xfId="44" applyFont="1" applyFill="1" applyBorder="1" applyAlignment="1" applyProtection="1">
      <alignment vertical="center" wrapText="1"/>
      <protection locked="0"/>
    </xf>
    <xf numFmtId="0" fontId="20" fillId="33" borderId="25" xfId="44" applyFont="1" applyFill="1" applyBorder="1" applyAlignment="1" applyProtection="1">
      <alignment vertical="center" wrapText="1"/>
      <protection locked="0"/>
    </xf>
    <xf numFmtId="49" fontId="20" fillId="33" borderId="25" xfId="44" applyNumberFormat="1" applyFont="1" applyFill="1" applyBorder="1" applyAlignment="1" applyProtection="1">
      <alignment vertical="center" wrapText="1"/>
      <protection locked="0"/>
    </xf>
    <xf numFmtId="0" fontId="20" fillId="33" borderId="25" xfId="44" applyFont="1" applyFill="1" applyBorder="1" applyAlignment="1" applyProtection="1">
      <alignment horizontal="center" vertical="center" wrapText="1"/>
      <protection locked="0"/>
    </xf>
    <xf numFmtId="0" fontId="32" fillId="0" borderId="0" xfId="44" applyFont="1">
      <alignment vertical="center"/>
    </xf>
    <xf numFmtId="0" fontId="24" fillId="0" borderId="0" xfId="44" applyFont="1" applyAlignment="1">
      <alignment vertical="center" shrinkToFit="1"/>
    </xf>
    <xf numFmtId="0" fontId="25" fillId="0" borderId="0" xfId="44" applyFont="1">
      <alignment vertical="center"/>
    </xf>
    <xf numFmtId="0" fontId="24" fillId="0" borderId="0" xfId="44" applyFont="1">
      <alignment vertical="center"/>
    </xf>
    <xf numFmtId="0" fontId="40" fillId="0" borderId="0" xfId="44" applyFont="1">
      <alignment vertical="center"/>
    </xf>
    <xf numFmtId="0" fontId="20" fillId="35" borderId="27" xfId="44" applyFont="1" applyFill="1" applyBorder="1" applyProtection="1">
      <alignment vertical="center"/>
      <protection locked="0"/>
    </xf>
    <xf numFmtId="0" fontId="20" fillId="35" borderId="28" xfId="44" applyFont="1" applyFill="1" applyBorder="1" applyAlignment="1" applyProtection="1">
      <alignment vertical="center" wrapText="1"/>
      <protection locked="0"/>
    </xf>
    <xf numFmtId="0" fontId="20" fillId="35" borderId="29" xfId="44" applyFont="1" applyFill="1" applyBorder="1" applyAlignment="1" applyProtection="1">
      <alignment vertical="center" wrapText="1"/>
      <protection locked="0"/>
    </xf>
    <xf numFmtId="0" fontId="20" fillId="0" borderId="15" xfId="44" applyFont="1" applyBorder="1">
      <alignment vertical="center"/>
    </xf>
    <xf numFmtId="0" fontId="20" fillId="0" borderId="17" xfId="44" applyFont="1" applyBorder="1">
      <alignment vertical="center"/>
    </xf>
    <xf numFmtId="0" fontId="20" fillId="0" borderId="0" xfId="44" applyFont="1" applyAlignment="1">
      <alignment horizontal="justify" vertical="center" wrapText="1"/>
    </xf>
    <xf numFmtId="0" fontId="20" fillId="0" borderId="0" xfId="44" applyFont="1" applyAlignment="1">
      <alignment horizontal="left" vertical="center"/>
    </xf>
    <xf numFmtId="0" fontId="30" fillId="0" borderId="0" xfId="44" applyFont="1" applyAlignment="1">
      <alignment vertical="center" shrinkToFit="1"/>
    </xf>
    <xf numFmtId="0" fontId="35" fillId="0" borderId="0" xfId="44" applyFont="1">
      <alignment vertical="center"/>
    </xf>
    <xf numFmtId="0" fontId="1" fillId="0" borderId="0" xfId="44">
      <alignment vertical="center"/>
    </xf>
    <xf numFmtId="179" fontId="20" fillId="33" borderId="0" xfId="42" applyNumberFormat="1" applyFont="1" applyFill="1" applyBorder="1" applyAlignment="1" applyProtection="1">
      <alignment vertical="center" wrapText="1"/>
      <protection locked="0"/>
    </xf>
    <xf numFmtId="0" fontId="20" fillId="0" borderId="25" xfId="44" applyFont="1" applyBorder="1" applyAlignment="1">
      <alignment horizontal="center" vertical="center" wrapText="1"/>
    </xf>
    <xf numFmtId="0" fontId="20" fillId="0" borderId="0" xfId="45" applyFont="1">
      <alignment vertical="center"/>
    </xf>
    <xf numFmtId="0" fontId="25" fillId="0" borderId="0" xfId="45" applyFont="1">
      <alignment vertical="center"/>
    </xf>
    <xf numFmtId="0" fontId="20" fillId="0" borderId="10" xfId="45" applyFont="1" applyBorder="1">
      <alignment vertical="center"/>
    </xf>
    <xf numFmtId="0" fontId="50" fillId="0" borderId="11" xfId="45" applyFont="1" applyBorder="1">
      <alignment vertical="center"/>
    </xf>
    <xf numFmtId="0" fontId="20" fillId="0" borderId="11" xfId="45" applyFont="1" applyBorder="1">
      <alignment vertical="center"/>
    </xf>
    <xf numFmtId="0" fontId="20" fillId="0" borderId="12" xfId="45" applyFont="1" applyBorder="1">
      <alignment vertical="center"/>
    </xf>
    <xf numFmtId="0" fontId="24" fillId="0" borderId="0" xfId="45" applyFont="1" applyAlignment="1">
      <alignment horizontal="center" vertical="center" shrinkToFit="1"/>
    </xf>
    <xf numFmtId="0" fontId="20" fillId="0" borderId="13" xfId="45" applyFont="1" applyBorder="1">
      <alignment vertical="center"/>
    </xf>
    <xf numFmtId="0" fontId="20" fillId="0" borderId="14" xfId="45" applyFont="1" applyBorder="1">
      <alignment vertical="center"/>
    </xf>
    <xf numFmtId="0" fontId="20" fillId="0" borderId="16" xfId="45" applyFont="1" applyBorder="1">
      <alignment vertical="center"/>
    </xf>
    <xf numFmtId="0" fontId="20" fillId="0" borderId="25" xfId="45" applyFont="1" applyBorder="1">
      <alignment vertical="center"/>
    </xf>
    <xf numFmtId="0" fontId="24" fillId="0" borderId="0" xfId="45" applyFont="1" applyAlignment="1">
      <alignment vertical="center" shrinkToFit="1"/>
    </xf>
    <xf numFmtId="0" fontId="30" fillId="0" borderId="27" xfId="45" applyFont="1" applyBorder="1">
      <alignment vertical="center"/>
    </xf>
    <xf numFmtId="0" fontId="20" fillId="0" borderId="25" xfId="45" applyFont="1" applyBorder="1" applyAlignment="1">
      <alignment vertical="center" textRotation="255"/>
    </xf>
    <xf numFmtId="0" fontId="20" fillId="36" borderId="25" xfId="45" applyFont="1" applyFill="1" applyBorder="1" applyAlignment="1">
      <alignment horizontal="center" vertical="center"/>
    </xf>
    <xf numFmtId="0" fontId="20" fillId="33" borderId="25" xfId="45" applyFont="1" applyFill="1" applyBorder="1" applyAlignment="1" applyProtection="1">
      <alignment horizontal="center" vertical="center"/>
      <protection locked="0"/>
    </xf>
    <xf numFmtId="0" fontId="24" fillId="0" borderId="0" xfId="45" applyFont="1">
      <alignment vertical="center"/>
    </xf>
    <xf numFmtId="0" fontId="25" fillId="0" borderId="0" xfId="45" applyFont="1" applyAlignment="1">
      <alignment vertical="center" shrinkToFit="1"/>
    </xf>
    <xf numFmtId="0" fontId="20" fillId="0" borderId="15" xfId="45" applyFont="1" applyBorder="1">
      <alignment vertical="center"/>
    </xf>
    <xf numFmtId="0" fontId="20" fillId="0" borderId="17" xfId="45" applyFont="1" applyBorder="1">
      <alignment vertical="center"/>
    </xf>
    <xf numFmtId="0" fontId="20" fillId="0" borderId="0" xfId="45" applyFont="1" applyAlignment="1">
      <alignment vertical="center" shrinkToFit="1"/>
    </xf>
    <xf numFmtId="0" fontId="40" fillId="0" borderId="39" xfId="48" applyFont="1" applyBorder="1" applyAlignment="1">
      <alignment horizontal="center" vertical="center" wrapText="1"/>
    </xf>
    <xf numFmtId="0" fontId="24" fillId="0" borderId="0" xfId="44" applyFont="1" applyAlignment="1">
      <alignment horizontal="center" vertical="center"/>
    </xf>
    <xf numFmtId="0" fontId="24" fillId="0" borderId="0" xfId="45" applyFont="1" applyAlignment="1">
      <alignment horizontal="center" vertical="center"/>
    </xf>
    <xf numFmtId="0" fontId="43" fillId="0" borderId="0" xfId="53" applyFont="1">
      <alignment vertical="center"/>
    </xf>
    <xf numFmtId="0" fontId="48" fillId="0" borderId="0" xfId="53" applyFont="1">
      <alignment vertical="center"/>
    </xf>
    <xf numFmtId="0" fontId="40" fillId="0" borderId="0" xfId="53" applyFont="1">
      <alignment vertical="center"/>
    </xf>
    <xf numFmtId="0" fontId="25" fillId="0" borderId="0" xfId="53" applyFont="1">
      <alignment vertical="center"/>
    </xf>
    <xf numFmtId="0" fontId="35" fillId="0" borderId="0" xfId="53" applyFont="1">
      <alignment vertical="center"/>
    </xf>
    <xf numFmtId="0" fontId="39" fillId="0" borderId="0" xfId="53" applyFont="1">
      <alignment vertical="center"/>
    </xf>
    <xf numFmtId="0" fontId="24" fillId="0" borderId="0" xfId="53" applyFont="1" applyAlignment="1">
      <alignment horizontal="center" vertical="center" shrinkToFit="1"/>
    </xf>
    <xf numFmtId="0" fontId="1" fillId="0" borderId="0" xfId="53">
      <alignment vertical="center"/>
    </xf>
    <xf numFmtId="0" fontId="44" fillId="0" borderId="0" xfId="53" applyFont="1">
      <alignment vertical="center"/>
    </xf>
    <xf numFmtId="0" fontId="46" fillId="0" borderId="0" xfId="53" applyFont="1">
      <alignment vertical="center"/>
    </xf>
    <xf numFmtId="0" fontId="40" fillId="0" borderId="25" xfId="53" applyFont="1" applyBorder="1">
      <alignment vertical="center"/>
    </xf>
    <xf numFmtId="0" fontId="36" fillId="0" borderId="25" xfId="53" applyFont="1" applyBorder="1" applyAlignment="1">
      <alignment horizontal="center" vertical="center" wrapText="1"/>
    </xf>
    <xf numFmtId="0" fontId="36" fillId="0" borderId="25" xfId="53" applyFont="1" applyBorder="1" applyAlignment="1">
      <alignment horizontal="center" vertical="center"/>
    </xf>
    <xf numFmtId="0" fontId="25" fillId="0" borderId="0" xfId="53" applyFont="1" applyAlignment="1">
      <alignment vertical="center" shrinkToFit="1"/>
    </xf>
    <xf numFmtId="0" fontId="40" fillId="0" borderId="24" xfId="53" applyFont="1" applyBorder="1">
      <alignment vertical="center"/>
    </xf>
    <xf numFmtId="0" fontId="40" fillId="0" borderId="33" xfId="53" applyFont="1" applyBorder="1">
      <alignment vertical="center"/>
    </xf>
    <xf numFmtId="0" fontId="40" fillId="0" borderId="34" xfId="53" applyFont="1" applyBorder="1">
      <alignment vertical="center"/>
    </xf>
    <xf numFmtId="0" fontId="40" fillId="0" borderId="38" xfId="53" applyFont="1" applyBorder="1">
      <alignment vertical="center"/>
    </xf>
    <xf numFmtId="0" fontId="25" fillId="0" borderId="0" xfId="53" applyFont="1" applyAlignment="1">
      <alignment horizontal="left" vertical="top"/>
    </xf>
    <xf numFmtId="0" fontId="24" fillId="0" borderId="0" xfId="53" applyFont="1">
      <alignment vertical="center"/>
    </xf>
    <xf numFmtId="0" fontId="24" fillId="0" borderId="0" xfId="53" applyFont="1" applyAlignment="1">
      <alignment vertical="center" shrinkToFit="1"/>
    </xf>
    <xf numFmtId="0" fontId="40" fillId="0" borderId="23" xfId="53" applyFont="1" applyBorder="1">
      <alignment vertical="center"/>
    </xf>
    <xf numFmtId="0" fontId="40" fillId="0" borderId="13" xfId="53" applyFont="1" applyBorder="1">
      <alignment vertical="center"/>
    </xf>
    <xf numFmtId="0" fontId="40" fillId="0" borderId="14" xfId="53" applyFont="1" applyBorder="1">
      <alignment vertical="center"/>
    </xf>
    <xf numFmtId="0" fontId="25" fillId="0" borderId="0" xfId="53" applyFont="1" applyAlignment="1">
      <alignment vertical="top"/>
    </xf>
    <xf numFmtId="0" fontId="40" fillId="0" borderId="24" xfId="53" applyFont="1" applyBorder="1" applyAlignment="1">
      <alignment vertical="top"/>
    </xf>
    <xf numFmtId="0" fontId="40" fillId="0" borderId="11" xfId="53" applyFont="1" applyBorder="1" applyAlignment="1">
      <alignment vertical="top"/>
    </xf>
    <xf numFmtId="0" fontId="40" fillId="0" borderId="29" xfId="53" applyFont="1" applyBorder="1">
      <alignment vertical="center"/>
    </xf>
    <xf numFmtId="0" fontId="24" fillId="0" borderId="0" xfId="53" applyFont="1" applyAlignment="1">
      <alignment vertical="top"/>
    </xf>
    <xf numFmtId="0" fontId="24" fillId="0" borderId="0" xfId="53" applyFont="1" applyAlignment="1">
      <alignment vertical="top" shrinkToFit="1"/>
    </xf>
    <xf numFmtId="0" fontId="40" fillId="0" borderId="26" xfId="53" applyFont="1" applyBorder="1">
      <alignment vertical="center"/>
    </xf>
    <xf numFmtId="0" fontId="39" fillId="33" borderId="40" xfId="53" applyFont="1" applyFill="1" applyBorder="1" applyAlignment="1">
      <alignment horizontal="center" vertical="center"/>
    </xf>
    <xf numFmtId="0" fontId="39" fillId="34" borderId="33" xfId="53" applyFont="1" applyFill="1" applyBorder="1" applyAlignment="1">
      <alignment horizontal="center" vertical="center"/>
    </xf>
    <xf numFmtId="0" fontId="39" fillId="34" borderId="39" xfId="53" applyFont="1" applyFill="1" applyBorder="1" applyAlignment="1">
      <alignment horizontal="center" vertical="center"/>
    </xf>
    <xf numFmtId="0" fontId="39" fillId="34" borderId="46" xfId="53" applyFont="1" applyFill="1" applyBorder="1" applyAlignment="1">
      <alignment horizontal="center" vertical="center"/>
    </xf>
    <xf numFmtId="0" fontId="40" fillId="0" borderId="42" xfId="53" applyFont="1" applyBorder="1">
      <alignment vertical="center"/>
    </xf>
    <xf numFmtId="0" fontId="40" fillId="0" borderId="44" xfId="53" applyFont="1" applyBorder="1">
      <alignment vertical="center"/>
    </xf>
    <xf numFmtId="0" fontId="40" fillId="0" borderId="36" xfId="53" applyFont="1" applyBorder="1">
      <alignment vertical="center"/>
    </xf>
    <xf numFmtId="0" fontId="40" fillId="0" borderId="34" xfId="53" applyFont="1" applyBorder="1" applyAlignment="1">
      <alignment horizontal="left" vertical="center"/>
    </xf>
    <xf numFmtId="0" fontId="40" fillId="0" borderId="34" xfId="53" applyFont="1" applyBorder="1" applyAlignment="1">
      <alignment horizontal="center" vertical="center"/>
    </xf>
    <xf numFmtId="0" fontId="40" fillId="0" borderId="38" xfId="53" applyFont="1" applyBorder="1" applyAlignment="1">
      <alignment horizontal="center" vertical="center"/>
    </xf>
    <xf numFmtId="0" fontId="40" fillId="0" borderId="40" xfId="53" applyFont="1" applyBorder="1" applyAlignment="1">
      <alignment horizontal="center" vertical="center"/>
    </xf>
    <xf numFmtId="0" fontId="40" fillId="0" borderId="43" xfId="53" applyFont="1" applyBorder="1" applyAlignment="1">
      <alignment horizontal="center" vertical="center"/>
    </xf>
    <xf numFmtId="0" fontId="40" fillId="0" borderId="27" xfId="53" applyFont="1" applyBorder="1">
      <alignment vertical="center"/>
    </xf>
    <xf numFmtId="0" fontId="25" fillId="35" borderId="25" xfId="53" applyFont="1" applyFill="1" applyBorder="1" applyAlignment="1">
      <alignment horizontal="center" vertical="top"/>
    </xf>
    <xf numFmtId="0" fontId="25" fillId="33" borderId="25" xfId="53" applyFont="1" applyFill="1" applyBorder="1" applyAlignment="1">
      <alignment horizontal="left" vertical="top" wrapText="1"/>
    </xf>
    <xf numFmtId="0" fontId="40" fillId="0" borderId="25" xfId="53" applyFont="1" applyBorder="1" applyAlignment="1">
      <alignment vertical="top"/>
    </xf>
    <xf numFmtId="0" fontId="40" fillId="0" borderId="28" xfId="53" applyFont="1" applyBorder="1">
      <alignment vertical="center"/>
    </xf>
    <xf numFmtId="0" fontId="25" fillId="38" borderId="24" xfId="53" applyFont="1" applyFill="1" applyBorder="1">
      <alignment vertical="center"/>
    </xf>
    <xf numFmtId="0" fontId="47" fillId="0" borderId="0" xfId="53" applyFont="1">
      <alignment vertical="center"/>
    </xf>
    <xf numFmtId="0" fontId="40" fillId="0" borderId="25" xfId="53" applyFont="1" applyBorder="1" applyAlignment="1">
      <alignment vertical="top" wrapText="1"/>
    </xf>
    <xf numFmtId="0" fontId="40" fillId="34" borderId="27" xfId="53" applyFont="1" applyFill="1" applyBorder="1" applyAlignment="1">
      <alignment horizontal="center" vertical="center"/>
    </xf>
    <xf numFmtId="0" fontId="40" fillId="0" borderId="25" xfId="53" applyFont="1" applyBorder="1" applyAlignment="1">
      <alignment horizontal="left" vertical="top" wrapText="1"/>
    </xf>
    <xf numFmtId="0" fontId="25" fillId="38" borderId="23" xfId="53" applyFont="1" applyFill="1" applyBorder="1">
      <alignment vertical="center"/>
    </xf>
    <xf numFmtId="0" fontId="40" fillId="0" borderId="23" xfId="53" applyFont="1" applyBorder="1" applyAlignment="1">
      <alignment vertical="top"/>
    </xf>
    <xf numFmtId="0" fontId="40" fillId="0" borderId="46" xfId="53" applyFont="1" applyBorder="1">
      <alignment vertical="center"/>
    </xf>
    <xf numFmtId="0" fontId="40" fillId="0" borderId="39" xfId="53" applyFont="1" applyBorder="1">
      <alignment vertical="center"/>
    </xf>
    <xf numFmtId="0" fontId="40" fillId="0" borderId="39" xfId="53" applyFont="1" applyBorder="1" applyAlignment="1">
      <alignment horizontal="left" vertical="center"/>
    </xf>
    <xf numFmtId="0" fontId="40" fillId="0" borderId="26" xfId="53" applyFont="1" applyBorder="1" applyAlignment="1">
      <alignment vertical="top"/>
    </xf>
    <xf numFmtId="0" fontId="40" fillId="0" borderId="50" xfId="53" applyFont="1" applyBorder="1" applyAlignment="1">
      <alignment horizontal="left" vertical="center"/>
    </xf>
    <xf numFmtId="0" fontId="40" fillId="0" borderId="49" xfId="53" applyFont="1" applyBorder="1" applyAlignment="1">
      <alignment horizontal="left" vertical="center"/>
    </xf>
    <xf numFmtId="0" fontId="40" fillId="0" borderId="51" xfId="53" applyFont="1" applyBorder="1" applyAlignment="1">
      <alignment horizontal="left" vertical="center"/>
    </xf>
    <xf numFmtId="0" fontId="25" fillId="0" borderId="24" xfId="55" applyFont="1" applyBorder="1" applyAlignment="1">
      <alignment vertical="center" wrapText="1"/>
    </xf>
    <xf numFmtId="0" fontId="51" fillId="34" borderId="33" xfId="55" applyFont="1" applyFill="1" applyBorder="1" applyAlignment="1">
      <alignment horizontal="center" vertical="center"/>
    </xf>
    <xf numFmtId="0" fontId="25" fillId="0" borderId="0" xfId="55" applyFont="1">
      <alignment vertical="center"/>
    </xf>
    <xf numFmtId="0" fontId="25" fillId="0" borderId="0" xfId="55" applyFont="1" applyAlignment="1">
      <alignment horizontal="left" vertical="top"/>
    </xf>
    <xf numFmtId="0" fontId="24" fillId="0" borderId="0" xfId="55" applyFont="1">
      <alignment vertical="center"/>
    </xf>
    <xf numFmtId="0" fontId="24" fillId="0" borderId="0" xfId="55" applyFont="1" applyAlignment="1">
      <alignment vertical="center" shrinkToFit="1"/>
    </xf>
    <xf numFmtId="0" fontId="1" fillId="0" borderId="0" xfId="55">
      <alignment vertical="center"/>
    </xf>
    <xf numFmtId="0" fontId="25" fillId="0" borderId="23" xfId="55" applyFont="1" applyBorder="1">
      <alignment vertical="center"/>
    </xf>
    <xf numFmtId="0" fontId="51" fillId="34" borderId="39" xfId="55" applyFont="1" applyFill="1" applyBorder="1" applyAlignment="1">
      <alignment horizontal="center" vertical="center"/>
    </xf>
    <xf numFmtId="0" fontId="25" fillId="0" borderId="0" xfId="55" applyFont="1" applyAlignment="1">
      <alignment vertical="center" shrinkToFit="1"/>
    </xf>
    <xf numFmtId="0" fontId="51" fillId="34" borderId="49" xfId="55" applyFont="1" applyFill="1" applyBorder="1" applyAlignment="1">
      <alignment horizontal="center" vertical="center"/>
    </xf>
    <xf numFmtId="0" fontId="25" fillId="0" borderId="50" xfId="55" applyFont="1" applyBorder="1" applyAlignment="1">
      <alignment horizontal="left" vertical="center"/>
    </xf>
    <xf numFmtId="0" fontId="25" fillId="0" borderId="49" xfId="55" applyFont="1" applyBorder="1" applyAlignment="1">
      <alignment horizontal="left" vertical="center"/>
    </xf>
    <xf numFmtId="0" fontId="25" fillId="0" borderId="51" xfId="55" applyFont="1" applyBorder="1" applyAlignment="1">
      <alignment horizontal="left" vertical="center"/>
    </xf>
    <xf numFmtId="0" fontId="25" fillId="0" borderId="26" xfId="55" applyFont="1" applyBorder="1">
      <alignment vertical="center"/>
    </xf>
    <xf numFmtId="0" fontId="40" fillId="0" borderId="24" xfId="53" applyFont="1" applyBorder="1" applyAlignment="1">
      <alignment vertical="top" wrapText="1"/>
    </xf>
    <xf numFmtId="0" fontId="40" fillId="34" borderId="10" xfId="53" applyFont="1" applyFill="1" applyBorder="1" applyAlignment="1">
      <alignment horizontal="center" vertical="center"/>
    </xf>
    <xf numFmtId="0" fontId="40" fillId="0" borderId="12" xfId="53" applyFont="1" applyBorder="1">
      <alignment vertical="center"/>
    </xf>
    <xf numFmtId="0" fontId="25" fillId="0" borderId="51" xfId="55" applyFont="1" applyBorder="1">
      <alignment vertical="center"/>
    </xf>
    <xf numFmtId="0" fontId="25" fillId="0" borderId="50" xfId="55" applyFont="1" applyBorder="1">
      <alignment vertical="center"/>
    </xf>
    <xf numFmtId="0" fontId="25" fillId="0" borderId="40" xfId="55" applyFont="1" applyBorder="1">
      <alignment vertical="center"/>
    </xf>
    <xf numFmtId="0" fontId="25" fillId="0" borderId="43" xfId="55" applyFont="1" applyBorder="1">
      <alignment vertical="center"/>
    </xf>
    <xf numFmtId="0" fontId="25" fillId="0" borderId="26" xfId="55" applyFont="1" applyBorder="1" applyAlignment="1">
      <alignment vertical="top" wrapText="1"/>
    </xf>
    <xf numFmtId="0" fontId="40" fillId="0" borderId="27" xfId="53" applyFont="1" applyBorder="1" applyAlignment="1">
      <alignment vertical="top"/>
    </xf>
    <xf numFmtId="0" fontId="24" fillId="0" borderId="0" xfId="53" applyFont="1" applyAlignment="1">
      <alignment horizontal="center" vertical="center"/>
    </xf>
    <xf numFmtId="0" fontId="25" fillId="35" borderId="24" xfId="53" applyFont="1" applyFill="1" applyBorder="1" applyAlignment="1">
      <alignment horizontal="center" vertical="top"/>
    </xf>
    <xf numFmtId="0" fontId="25" fillId="33" borderId="24" xfId="53" applyFont="1" applyFill="1" applyBorder="1" applyAlignment="1">
      <alignment horizontal="left" vertical="top" wrapText="1"/>
    </xf>
    <xf numFmtId="0" fontId="40" fillId="0" borderId="40" xfId="53" applyFont="1" applyBorder="1">
      <alignment vertical="center"/>
    </xf>
    <xf numFmtId="0" fontId="40" fillId="0" borderId="43" xfId="53" applyFont="1" applyBorder="1">
      <alignment vertical="center"/>
    </xf>
    <xf numFmtId="0" fontId="40" fillId="0" borderId="15" xfId="53" applyFont="1" applyBorder="1">
      <alignment vertical="center"/>
    </xf>
    <xf numFmtId="0" fontId="40" fillId="0" borderId="16" xfId="53" applyFont="1" applyBorder="1">
      <alignment vertical="center"/>
    </xf>
    <xf numFmtId="0" fontId="40" fillId="0" borderId="10" xfId="53" applyFont="1" applyBorder="1">
      <alignment vertical="center"/>
    </xf>
    <xf numFmtId="0" fontId="40" fillId="0" borderId="11" xfId="53" applyFont="1" applyBorder="1">
      <alignment vertical="center"/>
    </xf>
    <xf numFmtId="0" fontId="40" fillId="0" borderId="40" xfId="53" applyFont="1" applyBorder="1" applyAlignment="1">
      <alignment horizontal="left" vertical="center"/>
    </xf>
    <xf numFmtId="0" fontId="40" fillId="0" borderId="43" xfId="53" applyFont="1" applyBorder="1" applyAlignment="1">
      <alignment horizontal="left"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28" xfId="0" applyFont="1" applyBorder="1" applyAlignment="1">
      <alignment horizontal="center" vertical="center" wrapText="1"/>
    </xf>
    <xf numFmtId="0" fontId="19" fillId="0" borderId="32" xfId="0" applyFont="1" applyBorder="1" applyAlignment="1">
      <alignment horizontal="center" vertical="center" wrapText="1"/>
    </xf>
    <xf numFmtId="0" fontId="19" fillId="34" borderId="33" xfId="0" applyFont="1" applyFill="1" applyBorder="1" applyAlignment="1">
      <alignment vertical="center" wrapText="1"/>
    </xf>
    <xf numFmtId="0" fontId="19" fillId="34" borderId="34" xfId="0" applyFont="1" applyFill="1" applyBorder="1" applyAlignment="1">
      <alignment vertical="center" wrapText="1"/>
    </xf>
    <xf numFmtId="0" fontId="19" fillId="34" borderId="35" xfId="0" applyFont="1" applyFill="1" applyBorder="1" applyAlignment="1">
      <alignment vertical="center" wrapText="1"/>
    </xf>
    <xf numFmtId="0" fontId="19" fillId="33" borderId="30" xfId="0" applyFont="1" applyFill="1" applyBorder="1" applyAlignment="1">
      <alignment vertical="center" wrapText="1"/>
    </xf>
    <xf numFmtId="0" fontId="19" fillId="33" borderId="36" xfId="0" applyFont="1" applyFill="1" applyBorder="1" applyAlignment="1">
      <alignment vertical="center" wrapText="1"/>
    </xf>
    <xf numFmtId="0" fontId="19" fillId="33" borderId="31" xfId="0" applyFont="1" applyFill="1" applyBorder="1" applyAlignment="1">
      <alignment vertical="center" wrapText="1"/>
    </xf>
    <xf numFmtId="0" fontId="20" fillId="0" borderId="0" xfId="0" applyFont="1" applyAlignment="1">
      <alignment horizontal="justify" vertical="center" wrapText="1"/>
    </xf>
    <xf numFmtId="0" fontId="23" fillId="0" borderId="0" xfId="0" applyFont="1" applyAlignment="1">
      <alignment vertical="center"/>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wrapText="1"/>
    </xf>
    <xf numFmtId="0" fontId="20" fillId="0" borderId="0" xfId="0" applyFont="1" applyAlignment="1">
      <alignment horizontal="left" vertical="top" wrapText="1"/>
    </xf>
    <xf numFmtId="0" fontId="20" fillId="0" borderId="14" xfId="0" applyFont="1" applyBorder="1" applyAlignment="1">
      <alignment horizontal="left" vertical="top" wrapText="1"/>
    </xf>
    <xf numFmtId="0" fontId="19" fillId="34" borderId="37" xfId="0" applyFont="1" applyFill="1" applyBorder="1" applyAlignment="1">
      <alignment vertical="center" wrapText="1"/>
    </xf>
    <xf numFmtId="0" fontId="19" fillId="34" borderId="38" xfId="0" applyFont="1" applyFill="1" applyBorder="1" applyAlignment="1">
      <alignment vertical="center" wrapText="1"/>
    </xf>
    <xf numFmtId="0" fontId="19" fillId="33" borderId="21" xfId="0" applyFont="1" applyFill="1" applyBorder="1" applyAlignment="1">
      <alignment vertical="center" wrapText="1"/>
    </xf>
    <xf numFmtId="0" fontId="19" fillId="33" borderId="22" xfId="0" applyFont="1" applyFill="1" applyBorder="1" applyAlignment="1">
      <alignment vertical="center" wrapText="1"/>
    </xf>
    <xf numFmtId="0" fontId="20" fillId="33" borderId="27" xfId="0" applyFont="1" applyFill="1" applyBorder="1" applyAlignment="1">
      <alignment horizontal="left" vertical="center" wrapText="1"/>
    </xf>
    <xf numFmtId="0" fontId="20" fillId="33" borderId="28" xfId="0" applyFont="1" applyFill="1" applyBorder="1" applyAlignment="1">
      <alignment horizontal="left" vertical="center" wrapText="1"/>
    </xf>
    <xf numFmtId="0" fontId="20" fillId="33" borderId="29" xfId="0" applyFont="1" applyFill="1" applyBorder="1" applyAlignment="1">
      <alignment horizontal="left" vertical="center" wrapText="1"/>
    </xf>
    <xf numFmtId="0" fontId="20" fillId="35" borderId="11" xfId="0" applyFont="1" applyFill="1" applyBorder="1" applyAlignment="1">
      <alignment horizontal="left" vertical="top" wrapText="1"/>
    </xf>
    <xf numFmtId="0" fontId="20" fillId="35" borderId="12" xfId="0" applyFont="1" applyFill="1" applyBorder="1" applyAlignment="1">
      <alignment horizontal="left" vertical="top" wrapText="1"/>
    </xf>
    <xf numFmtId="0" fontId="20" fillId="37" borderId="27" xfId="0" applyFont="1" applyFill="1" applyBorder="1" applyAlignment="1">
      <alignment horizontal="left" vertical="center" wrapText="1"/>
    </xf>
    <xf numFmtId="0" fontId="20" fillId="37" borderId="28" xfId="0" applyFont="1" applyFill="1" applyBorder="1" applyAlignment="1">
      <alignment horizontal="left" vertical="center" wrapText="1"/>
    </xf>
    <xf numFmtId="0" fontId="20" fillId="37" borderId="29" xfId="0" applyFont="1" applyFill="1" applyBorder="1" applyAlignment="1">
      <alignment horizontal="left" vertical="center" wrapText="1"/>
    </xf>
    <xf numFmtId="0" fontId="20" fillId="0" borderId="25" xfId="0" applyFont="1" applyBorder="1" applyAlignment="1">
      <alignment horizontal="left" vertical="top" wrapText="1"/>
    </xf>
    <xf numFmtId="0" fontId="20" fillId="0" borderId="25" xfId="0" applyFont="1" applyBorder="1" applyAlignment="1">
      <alignment horizontal="left" vertical="center" wrapText="1"/>
    </xf>
    <xf numFmtId="0" fontId="20" fillId="0" borderId="27" xfId="0" applyFont="1" applyBorder="1" applyAlignment="1">
      <alignment horizontal="left" vertical="center" wrapText="1"/>
    </xf>
    <xf numFmtId="0" fontId="20" fillId="0" borderId="28" xfId="0" applyFont="1" applyBorder="1" applyAlignment="1">
      <alignment horizontal="left" vertical="center" wrapText="1"/>
    </xf>
    <xf numFmtId="0" fontId="20" fillId="0" borderId="29" xfId="0" applyFont="1" applyBorder="1" applyAlignment="1">
      <alignment horizontal="left" vertical="center" wrapText="1"/>
    </xf>
    <xf numFmtId="0" fontId="20" fillId="0" borderId="24" xfId="0" applyFont="1" applyBorder="1" applyAlignment="1">
      <alignment vertical="top" wrapText="1"/>
    </xf>
    <xf numFmtId="0" fontId="20" fillId="0" borderId="23" xfId="0" applyFont="1" applyBorder="1" applyAlignment="1">
      <alignment vertical="top" wrapText="1"/>
    </xf>
    <xf numFmtId="0" fontId="20" fillId="0" borderId="26" xfId="0" applyFont="1" applyBorder="1" applyAlignment="1">
      <alignment vertical="top" wrapText="1"/>
    </xf>
    <xf numFmtId="0" fontId="20" fillId="35" borderId="0" xfId="0" applyFont="1" applyFill="1" applyAlignment="1">
      <alignment horizontal="left" vertical="top" wrapText="1"/>
    </xf>
    <xf numFmtId="0" fontId="20" fillId="35" borderId="14" xfId="0" applyFont="1" applyFill="1" applyBorder="1" applyAlignment="1">
      <alignment horizontal="left" vertical="top" wrapText="1"/>
    </xf>
    <xf numFmtId="0" fontId="31" fillId="35" borderId="0" xfId="0" applyFont="1" applyFill="1" applyAlignment="1">
      <alignment horizontal="center" vertical="center"/>
    </xf>
    <xf numFmtId="0" fontId="20" fillId="33" borderId="13" xfId="0" applyFont="1" applyFill="1" applyBorder="1" applyAlignment="1">
      <alignment vertical="center" wrapText="1"/>
    </xf>
    <xf numFmtId="0" fontId="20" fillId="33" borderId="0" xfId="0" applyFont="1" applyFill="1" applyAlignment="1">
      <alignment vertical="center" wrapText="1"/>
    </xf>
    <xf numFmtId="0" fontId="20" fillId="33" borderId="11" xfId="0" applyFont="1" applyFill="1" applyBorder="1" applyAlignment="1">
      <alignment vertical="center" wrapText="1"/>
    </xf>
    <xf numFmtId="0" fontId="20" fillId="33" borderId="12" xfId="0" applyFont="1" applyFill="1" applyBorder="1" applyAlignment="1">
      <alignment vertical="center" wrapText="1"/>
    </xf>
    <xf numFmtId="0" fontId="20" fillId="33" borderId="14" xfId="0" applyFont="1" applyFill="1" applyBorder="1" applyAlignment="1">
      <alignment vertical="center" wrapText="1"/>
    </xf>
    <xf numFmtId="0" fontId="42" fillId="0" borderId="1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0" xfId="0" applyFont="1" applyAlignment="1">
      <alignment horizontal="center" vertical="center" wrapText="1"/>
    </xf>
    <xf numFmtId="0" fontId="42" fillId="0" borderId="14"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0" xfId="0" applyFont="1" applyAlignment="1">
      <alignment horizontal="center" vertical="center" wrapText="1"/>
    </xf>
    <xf numFmtId="0" fontId="19" fillId="0" borderId="13" xfId="0" applyFont="1" applyBorder="1" applyAlignment="1">
      <alignment horizontal="left" vertical="center" wrapText="1" indent="2"/>
    </xf>
    <xf numFmtId="0" fontId="19" fillId="0" borderId="0" xfId="0" applyFont="1" applyAlignment="1">
      <alignment horizontal="left" vertical="center" wrapText="1" indent="2"/>
    </xf>
    <xf numFmtId="0" fontId="19" fillId="0" borderId="14" xfId="0" applyFont="1" applyBorder="1" applyAlignment="1">
      <alignment horizontal="left" vertical="center" wrapText="1" indent="2"/>
    </xf>
    <xf numFmtId="0" fontId="29" fillId="0" borderId="0" xfId="0" applyFont="1" applyAlignment="1">
      <alignment horizontal="right" vertical="center" wrapText="1"/>
    </xf>
    <xf numFmtId="0" fontId="20" fillId="0" borderId="0" xfId="0" applyFont="1" applyAlignment="1">
      <alignment horizontal="left" vertical="center" wrapText="1"/>
    </xf>
    <xf numFmtId="0" fontId="19" fillId="0" borderId="13" xfId="0" applyFont="1" applyBorder="1" applyAlignment="1">
      <alignment vertical="center" wrapText="1"/>
    </xf>
    <xf numFmtId="0" fontId="19" fillId="0" borderId="0" xfId="0" applyFont="1" applyAlignment="1">
      <alignment vertical="center" wrapText="1"/>
    </xf>
    <xf numFmtId="0" fontId="19" fillId="0" borderId="0" xfId="0" applyFont="1" applyAlignment="1">
      <alignment horizontal="right" vertical="center" wrapText="1"/>
    </xf>
    <xf numFmtId="0" fontId="19" fillId="34" borderId="0" xfId="0" applyFont="1" applyFill="1" applyAlignment="1">
      <alignment vertical="center" wrapText="1"/>
    </xf>
    <xf numFmtId="0" fontId="19" fillId="33" borderId="0" xfId="0" applyFont="1" applyFill="1" applyAlignment="1">
      <alignment vertical="center" wrapText="1"/>
    </xf>
    <xf numFmtId="176" fontId="19" fillId="34" borderId="16" xfId="0" applyNumberFormat="1" applyFont="1" applyFill="1" applyBorder="1" applyAlignment="1">
      <alignment horizontal="left" vertical="center" wrapText="1"/>
    </xf>
    <xf numFmtId="176" fontId="19" fillId="34" borderId="17" xfId="0" applyNumberFormat="1" applyFont="1" applyFill="1" applyBorder="1" applyAlignment="1">
      <alignment horizontal="left" vertical="center" wrapText="1"/>
    </xf>
    <xf numFmtId="0" fontId="20" fillId="0" borderId="15" xfId="0" applyFont="1" applyBorder="1" applyAlignment="1">
      <alignment horizontal="left" vertical="top" wrapText="1"/>
    </xf>
    <xf numFmtId="0" fontId="20" fillId="0" borderId="16" xfId="0" applyFont="1" applyBorder="1" applyAlignment="1">
      <alignment horizontal="left" vertical="top" wrapText="1"/>
    </xf>
    <xf numFmtId="0" fontId="20" fillId="0" borderId="17" xfId="0" applyFont="1" applyBorder="1" applyAlignment="1">
      <alignment horizontal="left" vertical="top"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0" xfId="0" applyFont="1" applyBorder="1" applyAlignment="1">
      <alignment vertical="top" wrapText="1"/>
    </xf>
    <xf numFmtId="0" fontId="20" fillId="0" borderId="11" xfId="0" applyFont="1" applyBorder="1" applyAlignment="1">
      <alignment vertical="top" wrapText="1"/>
    </xf>
    <xf numFmtId="0" fontId="20" fillId="0" borderId="12" xfId="0" applyFont="1" applyBorder="1" applyAlignment="1">
      <alignment vertical="top" wrapText="1"/>
    </xf>
    <xf numFmtId="0" fontId="20" fillId="0" borderId="13" xfId="0" applyFont="1" applyBorder="1" applyAlignment="1">
      <alignment vertical="top" wrapText="1"/>
    </xf>
    <xf numFmtId="0" fontId="20" fillId="0" borderId="0" xfId="0" applyFont="1" applyAlignment="1">
      <alignment vertical="top" wrapText="1"/>
    </xf>
    <xf numFmtId="0" fontId="20" fillId="0" borderId="14" xfId="0" applyFont="1" applyBorder="1" applyAlignment="1">
      <alignment vertical="top" wrapText="1"/>
    </xf>
    <xf numFmtId="0" fontId="19" fillId="35" borderId="13" xfId="0" applyFont="1" applyFill="1" applyBorder="1" applyAlignment="1">
      <alignment vertical="center" wrapText="1"/>
    </xf>
    <xf numFmtId="0" fontId="19" fillId="35" borderId="0" xfId="0" applyFont="1" applyFill="1" applyAlignment="1">
      <alignment vertical="center" wrapText="1"/>
    </xf>
    <xf numFmtId="0" fontId="20" fillId="0" borderId="24" xfId="0" applyFont="1" applyBorder="1" applyAlignment="1">
      <alignment horizontal="center" vertical="center" textRotation="255" wrapText="1"/>
    </xf>
    <xf numFmtId="0" fontId="20" fillId="0" borderId="23" xfId="0" applyFont="1" applyBorder="1" applyAlignment="1">
      <alignment horizontal="center" vertical="center" textRotation="255" wrapText="1"/>
    </xf>
    <xf numFmtId="0" fontId="20" fillId="0" borderId="26" xfId="0" applyFont="1" applyBorder="1" applyAlignment="1">
      <alignment horizontal="center" vertical="center" textRotation="255" wrapText="1"/>
    </xf>
    <xf numFmtId="176" fontId="19" fillId="34" borderId="11" xfId="0" applyNumberFormat="1" applyFont="1" applyFill="1" applyBorder="1" applyAlignment="1">
      <alignment horizontal="left" vertical="center" wrapText="1"/>
    </xf>
    <xf numFmtId="176" fontId="19" fillId="34" borderId="12" xfId="0" applyNumberFormat="1" applyFont="1" applyFill="1" applyBorder="1" applyAlignment="1">
      <alignment horizontal="left" vertical="center" wrapText="1"/>
    </xf>
    <xf numFmtId="0" fontId="29" fillId="0" borderId="13" xfId="0" applyFont="1" applyBorder="1" applyAlignment="1">
      <alignment horizontal="center" vertical="center" wrapText="1"/>
    </xf>
    <xf numFmtId="0" fontId="29" fillId="0" borderId="0" xfId="0" applyFont="1" applyAlignment="1">
      <alignment horizontal="center" vertical="center" wrapText="1"/>
    </xf>
    <xf numFmtId="0" fontId="19" fillId="0" borderId="0" xfId="0" applyFont="1" applyAlignment="1">
      <alignment horizontal="center" vertical="center" wrapText="1"/>
    </xf>
    <xf numFmtId="0" fontId="20" fillId="34" borderId="10" xfId="0" applyFont="1" applyFill="1" applyBorder="1" applyAlignment="1">
      <alignment vertical="center" wrapText="1"/>
    </xf>
    <xf numFmtId="0" fontId="20" fillId="34" borderId="11" xfId="0" applyFont="1" applyFill="1" applyBorder="1" applyAlignment="1">
      <alignment vertical="center" wrapText="1"/>
    </xf>
    <xf numFmtId="0" fontId="19" fillId="35" borderId="10" xfId="0" applyFont="1" applyFill="1" applyBorder="1" applyAlignment="1">
      <alignment vertical="center" wrapText="1"/>
    </xf>
    <xf numFmtId="0" fontId="19" fillId="35" borderId="11" xfId="0" applyFont="1" applyFill="1" applyBorder="1" applyAlignment="1">
      <alignment vertical="center" wrapText="1"/>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29" fillId="0" borderId="10" xfId="0" applyFont="1" applyBorder="1" applyAlignment="1">
      <alignment horizontal="left" vertical="top" wrapText="1"/>
    </xf>
    <xf numFmtId="0" fontId="29" fillId="0" borderId="11" xfId="0" applyFont="1" applyBorder="1" applyAlignment="1">
      <alignment horizontal="left" vertical="top" wrapText="1"/>
    </xf>
    <xf numFmtId="0" fontId="29" fillId="0" borderId="12" xfId="0" applyFont="1" applyBorder="1" applyAlignment="1">
      <alignment horizontal="left" vertical="top" wrapText="1"/>
    </xf>
    <xf numFmtId="0" fontId="29" fillId="0" borderId="13" xfId="0" applyFont="1" applyBorder="1" applyAlignment="1">
      <alignment horizontal="left" vertical="top" wrapText="1"/>
    </xf>
    <xf numFmtId="0" fontId="29" fillId="0" borderId="0" xfId="0" applyFont="1" applyAlignment="1">
      <alignment horizontal="left" vertical="top" wrapText="1"/>
    </xf>
    <xf numFmtId="0" fontId="29" fillId="0" borderId="14" xfId="0" applyFont="1" applyBorder="1" applyAlignment="1">
      <alignment horizontal="left" vertical="top" wrapText="1"/>
    </xf>
    <xf numFmtId="0" fontId="29" fillId="0" borderId="15" xfId="0" applyFont="1" applyBorder="1" applyAlignment="1">
      <alignment horizontal="left" vertical="top" wrapText="1"/>
    </xf>
    <xf numFmtId="0" fontId="29" fillId="0" borderId="16" xfId="0" applyFont="1" applyBorder="1" applyAlignment="1">
      <alignment horizontal="left" vertical="top" wrapText="1"/>
    </xf>
    <xf numFmtId="0" fontId="29" fillId="0" borderId="17" xfId="0" applyFont="1" applyBorder="1" applyAlignment="1">
      <alignment horizontal="left" vertical="top" wrapText="1"/>
    </xf>
    <xf numFmtId="0" fontId="20" fillId="0" borderId="24" xfId="44" applyFont="1" applyBorder="1" applyAlignment="1">
      <alignment horizontal="center" vertical="center" wrapText="1"/>
    </xf>
    <xf numFmtId="0" fontId="20" fillId="0" borderId="26" xfId="44" applyFont="1" applyBorder="1" applyAlignment="1">
      <alignment horizontal="center" vertical="center" wrapText="1"/>
    </xf>
    <xf numFmtId="0" fontId="24" fillId="0" borderId="0" xfId="44" applyFont="1" applyAlignment="1">
      <alignment horizontal="center" vertical="center"/>
    </xf>
    <xf numFmtId="0" fontId="20" fillId="0" borderId="27" xfId="44" applyFont="1" applyBorder="1" applyAlignment="1">
      <alignment horizontal="center" vertical="center" wrapText="1"/>
    </xf>
    <xf numFmtId="0" fontId="20" fillId="0" borderId="28" xfId="44" applyFont="1" applyBorder="1" applyAlignment="1">
      <alignment horizontal="center" vertical="center" wrapText="1"/>
    </xf>
    <xf numFmtId="0" fontId="20" fillId="0" borderId="29" xfId="44" applyFont="1" applyBorder="1" applyAlignment="1">
      <alignment horizontal="center" vertical="center" wrapText="1"/>
    </xf>
    <xf numFmtId="0" fontId="25" fillId="0" borderId="24" xfId="55" applyFont="1" applyBorder="1" applyAlignment="1">
      <alignment horizontal="left" vertical="top" wrapText="1"/>
    </xf>
    <xf numFmtId="0" fontId="25" fillId="0" borderId="23" xfId="55" applyFont="1" applyBorder="1" applyAlignment="1">
      <alignment horizontal="left" vertical="top" wrapText="1"/>
    </xf>
    <xf numFmtId="0" fontId="25" fillId="38" borderId="23" xfId="55" applyFont="1" applyFill="1" applyBorder="1" applyAlignment="1">
      <alignment horizontal="center" vertical="center"/>
    </xf>
    <xf numFmtId="0" fontId="25" fillId="38" borderId="26" xfId="55" applyFont="1" applyFill="1" applyBorder="1" applyAlignment="1">
      <alignment horizontal="center" vertical="center"/>
    </xf>
    <xf numFmtId="0" fontId="25" fillId="35" borderId="24" xfId="55" applyFont="1" applyFill="1" applyBorder="1" applyAlignment="1">
      <alignment horizontal="center" vertical="top"/>
    </xf>
    <xf numFmtId="0" fontId="25" fillId="35" borderId="23" xfId="55" applyFont="1" applyFill="1" applyBorder="1" applyAlignment="1">
      <alignment horizontal="center" vertical="top"/>
    </xf>
    <xf numFmtId="0" fontId="25" fillId="35" borderId="26" xfId="55" applyFont="1" applyFill="1" applyBorder="1" applyAlignment="1">
      <alignment horizontal="center" vertical="top"/>
    </xf>
    <xf numFmtId="0" fontId="25" fillId="38" borderId="23" xfId="55" applyFont="1" applyFill="1" applyBorder="1" applyAlignment="1">
      <alignment horizontal="left" vertical="center"/>
    </xf>
    <xf numFmtId="0" fontId="25" fillId="38" borderId="26" xfId="55" applyFont="1" applyFill="1" applyBorder="1" applyAlignment="1">
      <alignment horizontal="left" vertical="center"/>
    </xf>
    <xf numFmtId="0" fontId="40" fillId="0" borderId="30" xfId="55" applyFont="1" applyBorder="1" applyAlignment="1">
      <alignment horizontal="left" vertical="center" wrapText="1"/>
    </xf>
    <xf numFmtId="0" fontId="40" fillId="0" borderId="36" xfId="55" applyFont="1" applyBorder="1" applyAlignment="1">
      <alignment horizontal="left" vertical="center" wrapText="1"/>
    </xf>
    <xf numFmtId="0" fontId="40" fillId="0" borderId="45" xfId="55" applyFont="1" applyBorder="1" applyAlignment="1">
      <alignment horizontal="left" vertical="center" wrapText="1"/>
    </xf>
    <xf numFmtId="0" fontId="40" fillId="37" borderId="27" xfId="53" applyFont="1" applyFill="1" applyBorder="1" applyAlignment="1">
      <alignment horizontal="center" vertical="center"/>
    </xf>
    <xf numFmtId="0" fontId="40" fillId="37" borderId="28" xfId="53" applyFont="1" applyFill="1" applyBorder="1" applyAlignment="1">
      <alignment horizontal="center" vertical="center"/>
    </xf>
    <xf numFmtId="0" fontId="40" fillId="33" borderId="28" xfId="53" applyFont="1" applyFill="1" applyBorder="1" applyAlignment="1">
      <alignment horizontal="left" vertical="center"/>
    </xf>
    <xf numFmtId="0" fontId="40" fillId="33" borderId="29" xfId="53" applyFont="1" applyFill="1" applyBorder="1" applyAlignment="1">
      <alignment horizontal="left" vertical="center"/>
    </xf>
    <xf numFmtId="0" fontId="25" fillId="33" borderId="24" xfId="55" applyFont="1" applyFill="1" applyBorder="1" applyAlignment="1">
      <alignment horizontal="left" vertical="top" wrapText="1"/>
    </xf>
    <xf numFmtId="0" fontId="25" fillId="33" borderId="23" xfId="55" applyFont="1" applyFill="1" applyBorder="1" applyAlignment="1">
      <alignment horizontal="left" vertical="top" wrapText="1"/>
    </xf>
    <xf numFmtId="0" fontId="25" fillId="33" borderId="26" xfId="55" applyFont="1" applyFill="1" applyBorder="1" applyAlignment="1">
      <alignment horizontal="left" vertical="top" wrapText="1"/>
    </xf>
    <xf numFmtId="0" fontId="40" fillId="0" borderId="40" xfId="55" applyFont="1" applyBorder="1" applyAlignment="1">
      <alignment horizontal="left" vertical="center" wrapText="1"/>
    </xf>
    <xf numFmtId="0" fontId="40" fillId="0" borderId="43" xfId="55" applyFont="1" applyBorder="1" applyAlignment="1">
      <alignment horizontal="left" vertical="center" wrapText="1"/>
    </xf>
    <xf numFmtId="0" fontId="40" fillId="0" borderId="30" xfId="48" applyFont="1" applyBorder="1" applyAlignment="1">
      <alignment horizontal="center" vertical="center" wrapText="1"/>
    </xf>
    <xf numFmtId="0" fontId="40" fillId="0" borderId="36" xfId="48" applyFont="1" applyBorder="1" applyAlignment="1">
      <alignment horizontal="center" vertical="center" wrapText="1"/>
    </xf>
    <xf numFmtId="0" fontId="40" fillId="33" borderId="36" xfId="48" applyFont="1" applyFill="1" applyBorder="1" applyAlignment="1">
      <alignment vertical="center" wrapText="1"/>
    </xf>
    <xf numFmtId="0" fontId="40" fillId="33" borderId="45" xfId="48" applyFont="1" applyFill="1" applyBorder="1" applyAlignment="1">
      <alignment vertical="center" wrapText="1"/>
    </xf>
    <xf numFmtId="0" fontId="40" fillId="0" borderId="24" xfId="53" applyFont="1" applyBorder="1" applyAlignment="1">
      <alignment horizontal="left" vertical="top" wrapText="1"/>
    </xf>
    <xf numFmtId="0" fontId="40" fillId="0" borderId="23" xfId="53" applyFont="1" applyBorder="1" applyAlignment="1">
      <alignment horizontal="left" vertical="top" wrapText="1"/>
    </xf>
    <xf numFmtId="0" fontId="25" fillId="35" borderId="24" xfId="53" applyFont="1" applyFill="1" applyBorder="1" applyAlignment="1">
      <alignment horizontal="center" vertical="top"/>
    </xf>
    <xf numFmtId="0" fontId="25" fillId="35" borderId="23" xfId="53" applyFont="1" applyFill="1" applyBorder="1" applyAlignment="1">
      <alignment horizontal="center" vertical="top"/>
    </xf>
    <xf numFmtId="0" fontId="25" fillId="33" borderId="24" xfId="53" applyFont="1" applyFill="1" applyBorder="1" applyAlignment="1">
      <alignment horizontal="left" vertical="top" wrapText="1"/>
    </xf>
    <xf numFmtId="0" fontId="25" fillId="33" borderId="23" xfId="53" applyFont="1" applyFill="1" applyBorder="1" applyAlignment="1">
      <alignment horizontal="left" vertical="top" wrapText="1"/>
    </xf>
    <xf numFmtId="0" fontId="25" fillId="33" borderId="26" xfId="53" applyFont="1" applyFill="1" applyBorder="1" applyAlignment="1">
      <alignment horizontal="left" vertical="top" wrapText="1"/>
    </xf>
    <xf numFmtId="0" fontId="40" fillId="0" borderId="40" xfId="53" applyFont="1" applyBorder="1" applyAlignment="1">
      <alignment horizontal="left" vertical="center" wrapText="1"/>
    </xf>
    <xf numFmtId="0" fontId="40" fillId="0" borderId="43" xfId="53" applyFont="1" applyBorder="1" applyAlignment="1">
      <alignment horizontal="left" vertical="center" wrapText="1"/>
    </xf>
    <xf numFmtId="0" fontId="40" fillId="0" borderId="34" xfId="55" applyFont="1" applyBorder="1" applyAlignment="1">
      <alignment horizontal="left" vertical="center" wrapText="1"/>
    </xf>
    <xf numFmtId="0" fontId="40" fillId="0" borderId="38" xfId="55" applyFont="1" applyBorder="1" applyAlignment="1">
      <alignment horizontal="left" vertical="center" wrapText="1"/>
    </xf>
    <xf numFmtId="0" fontId="40" fillId="33" borderId="40" xfId="53" applyFont="1" applyFill="1" applyBorder="1" applyAlignment="1">
      <alignment horizontal="left" vertical="center"/>
    </xf>
    <xf numFmtId="0" fontId="40" fillId="33" borderId="43" xfId="53" applyFont="1" applyFill="1" applyBorder="1" applyAlignment="1">
      <alignment horizontal="left" vertical="center"/>
    </xf>
    <xf numFmtId="0" fontId="40" fillId="0" borderId="40" xfId="53" applyFont="1" applyBorder="1" applyAlignment="1">
      <alignment horizontal="left" vertical="center"/>
    </xf>
    <xf numFmtId="0" fontId="40" fillId="0" borderId="43" xfId="53" applyFont="1" applyBorder="1" applyAlignment="1">
      <alignment horizontal="left" vertical="center"/>
    </xf>
    <xf numFmtId="0" fontId="25" fillId="34" borderId="27" xfId="55" applyFont="1" applyFill="1" applyBorder="1" applyAlignment="1">
      <alignment horizontal="left" vertical="center"/>
    </xf>
    <xf numFmtId="0" fontId="25" fillId="34" borderId="28" xfId="55" applyFont="1" applyFill="1" applyBorder="1" applyAlignment="1">
      <alignment horizontal="left" vertical="center"/>
    </xf>
    <xf numFmtId="0" fontId="25" fillId="0" borderId="28" xfId="55" applyFont="1" applyBorder="1" applyAlignment="1">
      <alignment horizontal="left" vertical="center"/>
    </xf>
    <xf numFmtId="0" fontId="25" fillId="0" borderId="29" xfId="55" applyFont="1" applyBorder="1" applyAlignment="1">
      <alignment horizontal="left" vertical="center"/>
    </xf>
    <xf numFmtId="0" fontId="40" fillId="0" borderId="28" xfId="55" applyFont="1" applyBorder="1" applyAlignment="1">
      <alignment horizontal="left" vertical="center" wrapText="1"/>
    </xf>
    <xf numFmtId="0" fontId="40" fillId="0" borderId="29" xfId="55" applyFont="1" applyBorder="1" applyAlignment="1">
      <alignment horizontal="left" vertical="center" wrapText="1"/>
    </xf>
    <xf numFmtId="0" fontId="25" fillId="35" borderId="26" xfId="53" applyFont="1" applyFill="1" applyBorder="1" applyAlignment="1">
      <alignment horizontal="center" vertical="top"/>
    </xf>
    <xf numFmtId="0" fontId="40" fillId="37" borderId="29" xfId="53" applyFont="1" applyFill="1" applyBorder="1" applyAlignment="1">
      <alignment horizontal="center" vertical="center"/>
    </xf>
    <xf numFmtId="0" fontId="40" fillId="0" borderId="25" xfId="53" applyFont="1" applyBorder="1" applyAlignment="1">
      <alignment horizontal="left" vertical="center"/>
    </xf>
    <xf numFmtId="0" fontId="40" fillId="34" borderId="27" xfId="53" applyFont="1" applyFill="1" applyBorder="1" applyAlignment="1">
      <alignment horizontal="left" vertical="center"/>
    </xf>
    <xf numFmtId="0" fontId="40" fillId="34" borderId="28" xfId="53" applyFont="1" applyFill="1" applyBorder="1" applyAlignment="1">
      <alignment horizontal="left" vertical="center"/>
    </xf>
    <xf numFmtId="0" fontId="40" fillId="0" borderId="28" xfId="53" applyFont="1" applyBorder="1" applyAlignment="1">
      <alignment horizontal="left" vertical="center" wrapText="1"/>
    </xf>
    <xf numFmtId="0" fontId="40" fillId="0" borderId="29" xfId="53" applyFont="1" applyBorder="1" applyAlignment="1">
      <alignment horizontal="left" vertical="center" wrapText="1"/>
    </xf>
    <xf numFmtId="0" fontId="40" fillId="0" borderId="15" xfId="53" applyFont="1" applyBorder="1">
      <alignment vertical="center"/>
    </xf>
    <xf numFmtId="0" fontId="40" fillId="0" borderId="16" xfId="53" applyFont="1" applyBorder="1">
      <alignment vertical="center"/>
    </xf>
    <xf numFmtId="176" fontId="40" fillId="34" borderId="16" xfId="53" applyNumberFormat="1" applyFont="1" applyFill="1" applyBorder="1" applyAlignment="1">
      <alignment horizontal="left" vertical="center"/>
    </xf>
    <xf numFmtId="176" fontId="40" fillId="34" borderId="17" xfId="53" applyNumberFormat="1" applyFont="1" applyFill="1" applyBorder="1" applyAlignment="1">
      <alignment horizontal="left" vertical="center"/>
    </xf>
    <xf numFmtId="0" fontId="40" fillId="37" borderId="36" xfId="53" applyFont="1" applyFill="1" applyBorder="1" applyAlignment="1">
      <alignment vertical="center" wrapText="1"/>
    </xf>
    <xf numFmtId="0" fontId="40" fillId="37" borderId="45" xfId="53" applyFont="1" applyFill="1" applyBorder="1" applyAlignment="1">
      <alignment vertical="center" wrapText="1"/>
    </xf>
    <xf numFmtId="0" fontId="40" fillId="0" borderId="10" xfId="53" applyFont="1" applyBorder="1">
      <alignment vertical="center"/>
    </xf>
    <xf numFmtId="0" fontId="40" fillId="0" borderId="11" xfId="53" applyFont="1" applyBorder="1">
      <alignment vertical="center"/>
    </xf>
    <xf numFmtId="176" fontId="40" fillId="34" borderId="34" xfId="53" applyNumberFormat="1" applyFont="1" applyFill="1" applyBorder="1" applyAlignment="1">
      <alignment horizontal="left" vertical="center"/>
    </xf>
    <xf numFmtId="176" fontId="40" fillId="34" borderId="38" xfId="53" applyNumberFormat="1" applyFont="1" applyFill="1" applyBorder="1" applyAlignment="1">
      <alignment horizontal="left" vertical="center"/>
    </xf>
    <xf numFmtId="0" fontId="40" fillId="37" borderId="40" xfId="53" applyFont="1" applyFill="1" applyBorder="1" applyAlignment="1">
      <alignment vertical="center" wrapText="1"/>
    </xf>
    <xf numFmtId="0" fontId="40" fillId="37" borderId="43" xfId="53" applyFont="1" applyFill="1" applyBorder="1" applyAlignment="1">
      <alignment vertical="center" wrapText="1"/>
    </xf>
    <xf numFmtId="0" fontId="40" fillId="0" borderId="40" xfId="53" applyFont="1" applyBorder="1">
      <alignment vertical="center"/>
    </xf>
    <xf numFmtId="0" fontId="40" fillId="0" borderId="43" xfId="53" applyFont="1" applyBorder="1">
      <alignment vertical="center"/>
    </xf>
    <xf numFmtId="0" fontId="40" fillId="0" borderId="40" xfId="53" applyFont="1" applyBorder="1" applyAlignment="1">
      <alignment vertical="center" wrapText="1"/>
    </xf>
    <xf numFmtId="0" fontId="40" fillId="0" borderId="47" xfId="53" applyFont="1" applyBorder="1">
      <alignment vertical="center"/>
    </xf>
    <xf numFmtId="0" fontId="40" fillId="0" borderId="48" xfId="53" applyFont="1" applyBorder="1">
      <alignment vertical="center"/>
    </xf>
    <xf numFmtId="0" fontId="40" fillId="0" borderId="15" xfId="48" applyFont="1" applyBorder="1" applyAlignment="1">
      <alignment horizontal="center" vertical="center" wrapText="1"/>
    </xf>
    <xf numFmtId="0" fontId="40" fillId="0" borderId="16" xfId="48" applyFont="1" applyBorder="1" applyAlignment="1">
      <alignment horizontal="center" vertical="center" wrapText="1"/>
    </xf>
    <xf numFmtId="0" fontId="40" fillId="33" borderId="16" xfId="48" applyFont="1" applyFill="1" applyBorder="1" applyAlignment="1">
      <alignment vertical="center" wrapText="1"/>
    </xf>
    <xf numFmtId="0" fontId="40" fillId="33" borderId="17" xfId="48" applyFont="1" applyFill="1" applyBorder="1" applyAlignment="1">
      <alignment vertical="center" wrapText="1"/>
    </xf>
    <xf numFmtId="0" fontId="40" fillId="0" borderId="40" xfId="48" applyFont="1" applyBorder="1" applyAlignment="1">
      <alignment horizontal="left" vertical="center" wrapText="1"/>
    </xf>
    <xf numFmtId="0" fontId="40" fillId="0" borderId="34" xfId="48" applyFont="1" applyBorder="1" applyAlignment="1">
      <alignment horizontal="left" vertical="center" wrapText="1"/>
    </xf>
    <xf numFmtId="0" fontId="40" fillId="0" borderId="23" xfId="53" applyFont="1" applyBorder="1" applyAlignment="1">
      <alignment horizontal="left" vertical="center" wrapText="1"/>
    </xf>
    <xf numFmtId="0" fontId="40" fillId="0" borderId="47" xfId="48" applyFont="1" applyBorder="1" applyAlignment="1">
      <alignment horizontal="left" vertical="center" wrapText="1"/>
    </xf>
    <xf numFmtId="0" fontId="39" fillId="34" borderId="39" xfId="48" applyFont="1" applyFill="1" applyBorder="1" applyAlignment="1">
      <alignment horizontal="center" vertical="center" wrapText="1"/>
    </xf>
    <xf numFmtId="0" fontId="39" fillId="34" borderId="40" xfId="48" applyFont="1" applyFill="1" applyBorder="1" applyAlignment="1">
      <alignment horizontal="center" vertical="center" wrapText="1"/>
    </xf>
    <xf numFmtId="0" fontId="39" fillId="34" borderId="46" xfId="48" applyFont="1" applyFill="1" applyBorder="1" applyAlignment="1">
      <alignment horizontal="center" vertical="center" wrapText="1"/>
    </xf>
    <xf numFmtId="0" fontId="39" fillId="34" borderId="47" xfId="48" applyFont="1" applyFill="1" applyBorder="1" applyAlignment="1">
      <alignment horizontal="center" vertical="center" wrapText="1"/>
    </xf>
    <xf numFmtId="0" fontId="40" fillId="0" borderId="26" xfId="53" applyFont="1" applyBorder="1" applyAlignment="1">
      <alignment horizontal="left" vertical="top" wrapText="1"/>
    </xf>
    <xf numFmtId="0" fontId="39" fillId="34" borderId="33" xfId="48" applyFont="1" applyFill="1" applyBorder="1" applyAlignment="1">
      <alignment horizontal="center" vertical="center" wrapText="1"/>
    </xf>
    <xf numFmtId="0" fontId="39" fillId="34" borderId="34" xfId="48" applyFont="1" applyFill="1" applyBorder="1" applyAlignment="1">
      <alignment horizontal="center" vertical="center" wrapText="1"/>
    </xf>
    <xf numFmtId="0" fontId="40" fillId="35" borderId="24" xfId="48" applyFont="1" applyFill="1" applyBorder="1" applyAlignment="1">
      <alignment horizontal="center" vertical="top"/>
    </xf>
    <xf numFmtId="0" fontId="40" fillId="35" borderId="23" xfId="48" applyFont="1" applyFill="1" applyBorder="1" applyAlignment="1">
      <alignment horizontal="center" vertical="top"/>
    </xf>
    <xf numFmtId="0" fontId="40" fillId="35" borderId="26" xfId="48" applyFont="1" applyFill="1" applyBorder="1" applyAlignment="1">
      <alignment horizontal="center" vertical="top"/>
    </xf>
    <xf numFmtId="0" fontId="40" fillId="34" borderId="39" xfId="53" applyFont="1" applyFill="1" applyBorder="1" applyAlignment="1">
      <alignment horizontal="left" vertical="center" shrinkToFit="1"/>
    </xf>
    <xf numFmtId="0" fontId="40" fillId="34" borderId="40" xfId="53" applyFont="1" applyFill="1" applyBorder="1" applyAlignment="1">
      <alignment horizontal="left" vertical="center" shrinkToFit="1"/>
    </xf>
    <xf numFmtId="0" fontId="40" fillId="34" borderId="41" xfId="53" applyFont="1" applyFill="1" applyBorder="1" applyAlignment="1">
      <alignment horizontal="left" vertical="center" shrinkToFit="1"/>
    </xf>
    <xf numFmtId="0" fontId="40" fillId="34" borderId="42" xfId="53" applyFont="1" applyFill="1" applyBorder="1" applyAlignment="1">
      <alignment horizontal="left" vertical="center" shrinkToFit="1"/>
    </xf>
    <xf numFmtId="0" fontId="40" fillId="34" borderId="43" xfId="53" applyFont="1" applyFill="1" applyBorder="1" applyAlignment="1">
      <alignment horizontal="left" vertical="center" shrinkToFit="1"/>
    </xf>
    <xf numFmtId="0" fontId="40" fillId="34" borderId="30" xfId="53" applyFont="1" applyFill="1" applyBorder="1" applyAlignment="1">
      <alignment horizontal="left" vertical="center" shrinkToFit="1"/>
    </xf>
    <xf numFmtId="0" fontId="40" fillId="34" borderId="36" xfId="53" applyFont="1" applyFill="1" applyBorder="1" applyAlignment="1">
      <alignment horizontal="left" vertical="center" shrinkToFit="1"/>
    </xf>
    <xf numFmtId="0" fontId="40" fillId="34" borderId="31" xfId="53" applyFont="1" applyFill="1" applyBorder="1" applyAlignment="1">
      <alignment horizontal="left" vertical="center" shrinkToFit="1"/>
    </xf>
    <xf numFmtId="0" fontId="40" fillId="34" borderId="44" xfId="53" applyFont="1" applyFill="1" applyBorder="1" applyAlignment="1">
      <alignment horizontal="left" vertical="center" shrinkToFit="1"/>
    </xf>
    <xf numFmtId="0" fontId="40" fillId="34" borderId="45" xfId="53" applyFont="1" applyFill="1" applyBorder="1" applyAlignment="1">
      <alignment horizontal="left" vertical="center" shrinkToFit="1"/>
    </xf>
    <xf numFmtId="179" fontId="40" fillId="34" borderId="28" xfId="54" applyNumberFormat="1" applyFont="1" applyFill="1" applyBorder="1" applyAlignment="1">
      <alignment vertical="center"/>
    </xf>
    <xf numFmtId="0" fontId="40" fillId="34" borderId="33" xfId="53" applyFont="1" applyFill="1" applyBorder="1" applyAlignment="1">
      <alignment horizontal="left" vertical="center" shrinkToFit="1"/>
    </xf>
    <xf numFmtId="0" fontId="40" fillId="34" borderId="34" xfId="53" applyFont="1" applyFill="1" applyBorder="1" applyAlignment="1">
      <alignment horizontal="left" vertical="center" shrinkToFit="1"/>
    </xf>
    <xf numFmtId="0" fontId="40" fillId="34" borderId="35" xfId="53" applyFont="1" applyFill="1" applyBorder="1" applyAlignment="1">
      <alignment horizontal="left" vertical="center" shrinkToFit="1"/>
    </xf>
    <xf numFmtId="0" fontId="40" fillId="34" borderId="37" xfId="53" applyFont="1" applyFill="1" applyBorder="1" applyAlignment="1">
      <alignment horizontal="left" vertical="center" shrinkToFit="1"/>
    </xf>
    <xf numFmtId="0" fontId="40" fillId="34" borderId="38" xfId="53" applyFont="1" applyFill="1" applyBorder="1" applyAlignment="1">
      <alignment horizontal="left" vertical="center" shrinkToFit="1"/>
    </xf>
    <xf numFmtId="0" fontId="40" fillId="0" borderId="24" xfId="53" applyFont="1" applyBorder="1" applyAlignment="1">
      <alignment horizontal="left" vertical="center" wrapText="1"/>
    </xf>
    <xf numFmtId="0" fontId="40" fillId="0" borderId="26" xfId="53" applyFont="1" applyBorder="1" applyAlignment="1">
      <alignment horizontal="left" vertical="center" wrapText="1"/>
    </xf>
    <xf numFmtId="180" fontId="40" fillId="34" borderId="34" xfId="54" applyNumberFormat="1" applyFont="1" applyFill="1" applyBorder="1" applyAlignment="1">
      <alignment horizontal="right" vertical="center"/>
    </xf>
    <xf numFmtId="0" fontId="24" fillId="0" borderId="0" xfId="53" applyFont="1" applyAlignment="1">
      <alignment horizontal="center" vertical="center"/>
    </xf>
    <xf numFmtId="0" fontId="25" fillId="0" borderId="0" xfId="53" applyFont="1" applyAlignment="1">
      <alignment horizontal="center" vertical="center"/>
    </xf>
    <xf numFmtId="0" fontId="49" fillId="0" borderId="25" xfId="53" applyFont="1" applyBorder="1" applyAlignment="1">
      <alignment horizontal="center" vertical="center"/>
    </xf>
    <xf numFmtId="179" fontId="40" fillId="34" borderId="36" xfId="54" applyNumberFormat="1" applyFont="1" applyFill="1" applyBorder="1" applyAlignment="1">
      <alignment vertical="center"/>
    </xf>
    <xf numFmtId="0" fontId="24" fillId="0" borderId="0" xfId="45" applyFont="1" applyAlignment="1">
      <alignment horizontal="center" vertical="center"/>
    </xf>
    <xf numFmtId="0" fontId="20" fillId="0" borderId="25" xfId="45" applyFont="1" applyBorder="1" applyAlignment="1">
      <alignment horizontal="center" vertical="center" wrapText="1"/>
    </xf>
    <xf numFmtId="0" fontId="20" fillId="0" borderId="25" xfId="45" applyFont="1" applyBorder="1" applyAlignment="1">
      <alignment horizontal="center" vertical="center"/>
    </xf>
  </cellXfs>
  <cellStyles count="5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桁区切り 5" xfId="47" xr:uid="{E09D2EB6-DFFB-47E1-A6EC-7CA8901F7E7A}"/>
    <cellStyle name="桁区切り 5 2" xfId="51" xr:uid="{E5B773A5-0907-40BB-8B66-F42FCD56CDFB}"/>
    <cellStyle name="桁区切り 5 2 2" xfId="54" xr:uid="{FEEC10F4-23E4-4A3E-91B5-82D131E6C415}"/>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10" xfId="46" xr:uid="{622D6477-9674-4DB8-A9CB-EFD24779F182}"/>
    <cellStyle name="標準 10 2" xfId="50" xr:uid="{548AD83D-1EE4-405B-9C63-00514BAD8666}"/>
    <cellStyle name="標準 10 2 2" xfId="53" xr:uid="{8468B03F-FA82-468E-A121-960792C28096}"/>
    <cellStyle name="標準 11" xfId="49" xr:uid="{2E7C830D-460B-42E3-AF4A-6EB11ABAE021}"/>
    <cellStyle name="標準 11 2 2" xfId="52" xr:uid="{7C706D9D-1D18-47E9-8658-441F8A22751A}"/>
    <cellStyle name="標準 11 2 2 2" xfId="55" xr:uid="{D5CBBCE8-8D52-4A69-86F9-9DD92ACF695E}"/>
    <cellStyle name="標準 2" xfId="43" xr:uid="{00000000-0005-0000-0000-00002A000000}"/>
    <cellStyle name="標準 2 2" xfId="48" xr:uid="{4032EFF5-50DB-4FAB-A5AB-2E709868EF07}"/>
    <cellStyle name="標準 9" xfId="44" xr:uid="{649EC489-370E-4B5F-AE4A-4834B62CE797}"/>
    <cellStyle name="標準 9 2" xfId="45" xr:uid="{32CE8AEB-7A22-42DA-A238-5723444B15F2}"/>
    <cellStyle name="良い" xfId="6" builtinId="26" customBuiltin="1"/>
  </cellStyles>
  <dxfs count="117">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7" tint="0.79998168889431442"/>
        </patternFill>
      </fill>
    </dxf>
    <dxf>
      <fill>
        <patternFill>
          <bgColor theme="7" tint="0.79998168889431442"/>
        </patternFill>
      </fill>
    </dxf>
    <dxf>
      <fill>
        <patternFill>
          <bgColor theme="0" tint="-0.24994659260841701"/>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dxf>
    <dxf>
      <font>
        <color rgb="FF9C0006"/>
      </font>
    </dxf>
    <dxf>
      <font>
        <color rgb="FF9C0006"/>
      </font>
      <fill>
        <patternFill>
          <bgColor rgb="FFFFC7CE"/>
        </patternFill>
      </fill>
    </dxf>
    <dxf>
      <font>
        <color rgb="FF9C5700"/>
      </font>
      <fill>
        <patternFill>
          <bgColor rgb="FFFFEB9C"/>
        </patternFill>
      </fill>
    </dxf>
    <dxf>
      <font>
        <color rgb="FF9C0006"/>
      </font>
    </dxf>
    <dxf>
      <font>
        <color rgb="FF9C0006"/>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S45"/>
  <sheetViews>
    <sheetView showGridLines="0" tabSelected="1" zoomScaleNormal="100" zoomScaleSheetLayoutView="100" workbookViewId="0"/>
  </sheetViews>
  <sheetFormatPr defaultColWidth="9" defaultRowHeight="18" outlineLevelRow="1"/>
  <cols>
    <col min="1" max="2" width="2.59765625" style="17" customWidth="1"/>
    <col min="3" max="3" width="6.59765625" style="17" customWidth="1"/>
    <col min="4" max="4" width="9.59765625" style="17" customWidth="1"/>
    <col min="5" max="5" width="3.09765625" style="17" customWidth="1"/>
    <col min="6" max="6" width="13.59765625" style="17" customWidth="1"/>
    <col min="7" max="7" width="18.59765625" style="17" customWidth="1"/>
    <col min="8" max="10" width="15.59765625" style="17" customWidth="1"/>
    <col min="11" max="12" width="2.59765625" style="17" customWidth="1"/>
    <col min="13" max="13" width="4.09765625" style="29" hidden="1" customWidth="1"/>
    <col min="14" max="14" width="4.09765625" style="26" hidden="1" customWidth="1"/>
    <col min="15" max="16" width="9" style="20"/>
    <col min="17" max="17" width="30.59765625" style="45" customWidth="1"/>
    <col min="18" max="19" width="9" style="20"/>
    <col min="20" max="16384" width="9" style="17"/>
  </cols>
  <sheetData>
    <row r="1" spans="2:18" ht="7.5" customHeight="1">
      <c r="B1" s="16"/>
      <c r="M1" s="258" t="s">
        <v>0</v>
      </c>
      <c r="N1" s="258"/>
    </row>
    <row r="2" spans="2:18" ht="15" customHeight="1">
      <c r="B2" s="264"/>
      <c r="C2" s="265"/>
      <c r="D2" s="265"/>
      <c r="E2" s="265"/>
      <c r="F2" s="265"/>
      <c r="G2" s="265"/>
      <c r="H2" s="265"/>
      <c r="I2" s="265"/>
      <c r="J2" s="265"/>
      <c r="K2" s="266"/>
      <c r="M2" s="28"/>
      <c r="N2" s="28"/>
      <c r="P2" s="18" t="s">
        <v>1</v>
      </c>
      <c r="Q2" s="46" t="s">
        <v>2</v>
      </c>
    </row>
    <row r="3" spans="2:18">
      <c r="B3" s="1"/>
      <c r="C3" s="275" t="s">
        <v>3</v>
      </c>
      <c r="D3" s="275"/>
      <c r="E3" s="275"/>
      <c r="F3" s="275"/>
      <c r="G3" s="275"/>
      <c r="H3" s="35"/>
      <c r="J3" s="10"/>
      <c r="K3" s="2"/>
      <c r="M3" s="28"/>
      <c r="N3" s="28"/>
      <c r="P3" s="19" t="s">
        <v>4</v>
      </c>
      <c r="Q3" s="47"/>
      <c r="R3" s="20" t="s">
        <v>5</v>
      </c>
    </row>
    <row r="4" spans="2:18" ht="7.5" customHeight="1">
      <c r="B4" s="267"/>
      <c r="C4" s="268"/>
      <c r="D4" s="268"/>
      <c r="E4" s="268"/>
      <c r="F4" s="268"/>
      <c r="G4" s="268"/>
      <c r="H4" s="268"/>
      <c r="I4" s="268"/>
      <c r="J4" s="268"/>
      <c r="K4" s="269"/>
      <c r="M4" s="28"/>
      <c r="N4" s="28"/>
      <c r="P4" s="19"/>
      <c r="Q4" s="47"/>
    </row>
    <row r="5" spans="2:18">
      <c r="B5" s="270"/>
      <c r="C5" s="271"/>
      <c r="D5" s="271"/>
      <c r="E5" s="271"/>
      <c r="F5" s="271"/>
      <c r="G5" s="271"/>
      <c r="H5" s="15"/>
      <c r="I5" s="11"/>
      <c r="J5" s="12">
        <v>45383</v>
      </c>
      <c r="K5" s="3"/>
      <c r="M5" s="28"/>
      <c r="N5" s="28"/>
      <c r="P5" s="36" t="s">
        <v>6</v>
      </c>
      <c r="Q5" s="47" t="str">
        <f>IF(J5="","（エラー）未入力","（正常）入力済み")</f>
        <v>（正常）入力済み</v>
      </c>
      <c r="R5" s="20" t="s">
        <v>7</v>
      </c>
    </row>
    <row r="6" spans="2:18" ht="7.5" customHeight="1">
      <c r="B6" s="272"/>
      <c r="C6" s="273"/>
      <c r="D6" s="273"/>
      <c r="E6" s="273"/>
      <c r="F6" s="273"/>
      <c r="G6" s="273"/>
      <c r="H6" s="273"/>
      <c r="I6" s="273"/>
      <c r="J6" s="273"/>
      <c r="K6" s="274"/>
      <c r="M6" s="28"/>
      <c r="N6" s="28"/>
      <c r="P6" s="19"/>
      <c r="Q6" s="47"/>
    </row>
    <row r="7" spans="2:18">
      <c r="B7" s="1"/>
      <c r="C7" s="304" t="s">
        <v>8</v>
      </c>
      <c r="D7" s="304"/>
      <c r="E7" s="304"/>
      <c r="F7" s="10" t="s">
        <v>9</v>
      </c>
      <c r="G7" s="10"/>
      <c r="H7" s="10"/>
      <c r="I7" s="10"/>
      <c r="J7" s="10"/>
      <c r="K7" s="2"/>
      <c r="M7" s="28"/>
      <c r="N7" s="28"/>
      <c r="P7" s="19"/>
      <c r="Q7" s="47"/>
    </row>
    <row r="8" spans="2:18">
      <c r="B8" s="277"/>
      <c r="C8" s="278"/>
      <c r="D8" s="278"/>
      <c r="E8" s="278"/>
      <c r="F8" s="278"/>
      <c r="G8" s="279" t="s">
        <v>10</v>
      </c>
      <c r="H8" s="280" t="s">
        <v>587</v>
      </c>
      <c r="I8" s="280"/>
      <c r="J8" s="280"/>
      <c r="K8" s="2"/>
      <c r="M8" s="28"/>
      <c r="N8" s="28"/>
      <c r="P8" s="36" t="s">
        <v>6</v>
      </c>
      <c r="Q8" s="47" t="str">
        <f>IF(H8="","（エラー）未入力","（正常）入力済み")</f>
        <v>（正常）入力済み</v>
      </c>
      <c r="R8" s="20" t="s">
        <v>11</v>
      </c>
    </row>
    <row r="9" spans="2:18">
      <c r="B9" s="277"/>
      <c r="C9" s="278"/>
      <c r="D9" s="278"/>
      <c r="E9" s="278"/>
      <c r="F9" s="278"/>
      <c r="G9" s="279"/>
      <c r="H9" s="281" t="s">
        <v>588</v>
      </c>
      <c r="I9" s="281"/>
      <c r="J9" s="281"/>
      <c r="K9" s="2"/>
      <c r="M9" s="28"/>
      <c r="N9" s="28"/>
      <c r="P9" s="19" t="s">
        <v>12</v>
      </c>
      <c r="Q9" s="47" t="str">
        <f>IF(H9="","（注意）未入力","（正常）入力済み")</f>
        <v>（正常）入力済み</v>
      </c>
      <c r="R9" s="20" t="s">
        <v>13</v>
      </c>
    </row>
    <row r="10" spans="2:18">
      <c r="B10" s="277"/>
      <c r="C10" s="278"/>
      <c r="D10" s="278"/>
      <c r="E10" s="278"/>
      <c r="F10" s="278"/>
      <c r="G10" s="279"/>
      <c r="H10" s="280" t="s">
        <v>589</v>
      </c>
      <c r="I10" s="280"/>
      <c r="J10" s="280"/>
      <c r="K10" s="2"/>
      <c r="M10" s="28"/>
      <c r="N10" s="28"/>
      <c r="P10" s="36" t="s">
        <v>6</v>
      </c>
      <c r="Q10" s="47" t="str">
        <f>IF(H10="","（エラー）未入力","（正常）入力済み")</f>
        <v>（正常）入力済み</v>
      </c>
      <c r="R10" s="20" t="s">
        <v>14</v>
      </c>
    </row>
    <row r="11" spans="2:18" ht="7.5" customHeight="1">
      <c r="B11" s="4"/>
      <c r="C11" s="11"/>
      <c r="D11" s="11"/>
      <c r="E11" s="11"/>
      <c r="F11" s="11"/>
      <c r="G11" s="11"/>
      <c r="H11" s="11"/>
      <c r="I11" s="11"/>
      <c r="J11" s="11"/>
      <c r="K11" s="5"/>
      <c r="M11" s="28"/>
      <c r="N11" s="28"/>
      <c r="P11" s="19"/>
      <c r="Q11" s="47"/>
      <c r="R11" s="21"/>
    </row>
    <row r="12" spans="2:18">
      <c r="B12" s="4"/>
      <c r="C12" s="276" t="s">
        <v>15</v>
      </c>
      <c r="D12" s="276"/>
      <c r="E12" s="276"/>
      <c r="F12" s="276"/>
      <c r="G12" s="276"/>
      <c r="H12" s="276"/>
      <c r="I12" s="276"/>
      <c r="J12" s="276"/>
      <c r="K12" s="5"/>
      <c r="M12" s="28"/>
      <c r="N12" s="28"/>
    </row>
    <row r="13" spans="2:18">
      <c r="B13" s="4"/>
      <c r="C13" s="271" t="s">
        <v>16</v>
      </c>
      <c r="D13" s="271"/>
      <c r="E13" s="271"/>
      <c r="F13" s="271"/>
      <c r="G13" s="271"/>
      <c r="H13" s="271"/>
      <c r="I13" s="271"/>
      <c r="J13" s="271"/>
      <c r="K13" s="5"/>
      <c r="M13" s="28"/>
      <c r="N13" s="28"/>
    </row>
    <row r="14" spans="2:18" ht="17.100000000000001" customHeight="1">
      <c r="B14" s="22"/>
      <c r="C14" s="312" t="s">
        <v>17</v>
      </c>
      <c r="D14" s="313"/>
      <c r="E14" s="313"/>
      <c r="F14" s="314"/>
      <c r="G14" s="307" t="str">
        <f>形質変更時要届出区域所在地一覧!U44&amp;""</f>
        <v>新宿区○○町○丁目○番○番○号 水</v>
      </c>
      <c r="H14" s="308"/>
      <c r="I14" s="308"/>
      <c r="J14" s="37" t="s">
        <v>18</v>
      </c>
      <c r="K14" s="23"/>
      <c r="M14" s="28"/>
      <c r="N14" s="28"/>
      <c r="P14" s="19" t="s">
        <v>19</v>
      </c>
      <c r="Q14" s="47"/>
      <c r="R14" s="20" t="s">
        <v>20</v>
      </c>
    </row>
    <row r="15" spans="2:18">
      <c r="B15" s="22"/>
      <c r="C15" s="315"/>
      <c r="D15" s="316"/>
      <c r="E15" s="316"/>
      <c r="F15" s="317"/>
      <c r="G15" s="38"/>
      <c r="H15" s="33" t="s">
        <v>21</v>
      </c>
      <c r="I15" s="34" t="str">
        <f>形質変更時要届出区域所在地一覧!H44&amp;""</f>
        <v>指－○1</v>
      </c>
      <c r="J15" s="39" t="s">
        <v>22</v>
      </c>
      <c r="K15" s="23"/>
      <c r="M15" s="28"/>
      <c r="N15" s="28"/>
      <c r="P15" s="19" t="s">
        <v>19</v>
      </c>
      <c r="Q15" s="47"/>
      <c r="R15" s="20" t="s">
        <v>20</v>
      </c>
    </row>
    <row r="16" spans="2:18" ht="17.100000000000001" hidden="1" customHeight="1" outlineLevel="1">
      <c r="B16" s="22"/>
      <c r="C16" s="315"/>
      <c r="D16" s="316"/>
      <c r="E16" s="316"/>
      <c r="F16" s="317"/>
      <c r="G16" s="295" t="str">
        <f>形質変更時要届出区域所在地一覧!U45&amp;""</f>
        <v>文京区○○町○丁目○番○番○号</v>
      </c>
      <c r="H16" s="296"/>
      <c r="I16" s="296"/>
      <c r="J16" s="39" t="s">
        <v>18</v>
      </c>
      <c r="K16" s="23"/>
      <c r="M16" s="28"/>
      <c r="N16" s="28"/>
    </row>
    <row r="17" spans="2:18" ht="17.100000000000001" hidden="1" customHeight="1" outlineLevel="1">
      <c r="B17" s="22"/>
      <c r="C17" s="315"/>
      <c r="D17" s="316"/>
      <c r="E17" s="316"/>
      <c r="F17" s="317"/>
      <c r="G17" s="38"/>
      <c r="H17" s="33" t="s">
        <v>21</v>
      </c>
      <c r="I17" s="34" t="str">
        <f>形質変更時要届出区域所在地一覧!H45&amp;""</f>
        <v>指－○2</v>
      </c>
      <c r="J17" s="39" t="s">
        <v>22</v>
      </c>
      <c r="K17" s="23"/>
      <c r="M17" s="28"/>
      <c r="N17" s="28"/>
    </row>
    <row r="18" spans="2:18" ht="17.100000000000001" hidden="1" customHeight="1" outlineLevel="1">
      <c r="B18" s="22"/>
      <c r="C18" s="315"/>
      <c r="D18" s="316"/>
      <c r="E18" s="316"/>
      <c r="F18" s="317"/>
      <c r="G18" s="295" t="str">
        <f>形質変更時要届出区域所在地一覧!U46&amp;""</f>
        <v>文京区  道</v>
      </c>
      <c r="H18" s="296"/>
      <c r="I18" s="296"/>
      <c r="J18" s="39" t="s">
        <v>18</v>
      </c>
      <c r="K18" s="23"/>
      <c r="M18" s="28"/>
      <c r="N18" s="28"/>
    </row>
    <row r="19" spans="2:18" ht="17.100000000000001" hidden="1" customHeight="1" outlineLevel="1">
      <c r="B19" s="22"/>
      <c r="C19" s="315"/>
      <c r="D19" s="316"/>
      <c r="E19" s="316"/>
      <c r="F19" s="317"/>
      <c r="G19" s="38"/>
      <c r="H19" s="33" t="s">
        <v>21</v>
      </c>
      <c r="I19" s="34" t="str">
        <f>形質変更時要届出区域所在地一覧!H46&amp;""</f>
        <v>指－○3</v>
      </c>
      <c r="J19" s="39" t="s">
        <v>22</v>
      </c>
      <c r="K19" s="23"/>
      <c r="M19" s="28"/>
      <c r="N19" s="28"/>
    </row>
    <row r="20" spans="2:18" collapsed="1">
      <c r="B20" s="22"/>
      <c r="C20" s="318"/>
      <c r="D20" s="319"/>
      <c r="E20" s="319"/>
      <c r="F20" s="320"/>
      <c r="G20" s="309" t="s">
        <v>23</v>
      </c>
      <c r="H20" s="310"/>
      <c r="I20" s="310"/>
      <c r="J20" s="311"/>
      <c r="K20" s="23"/>
      <c r="M20" s="28"/>
      <c r="N20" s="28"/>
    </row>
    <row r="21" spans="2:18">
      <c r="B21" s="22"/>
      <c r="C21" s="230" t="s">
        <v>24</v>
      </c>
      <c r="D21" s="231"/>
      <c r="E21" s="231"/>
      <c r="F21" s="232"/>
      <c r="G21" s="31" t="s">
        <v>25</v>
      </c>
      <c r="H21" s="300" t="s">
        <v>590</v>
      </c>
      <c r="I21" s="300"/>
      <c r="J21" s="301"/>
      <c r="K21" s="24"/>
      <c r="M21" s="28"/>
      <c r="N21" s="28"/>
      <c r="P21" s="36" t="s">
        <v>6</v>
      </c>
      <c r="Q21" s="47" t="str">
        <f>IF(H21="","（エラー）未入力","（正常）入力済み")</f>
        <v>（正常）入力済み</v>
      </c>
    </row>
    <row r="22" spans="2:18">
      <c r="B22" s="22"/>
      <c r="C22" s="284"/>
      <c r="D22" s="285"/>
      <c r="E22" s="285"/>
      <c r="F22" s="286"/>
      <c r="G22" s="30" t="s">
        <v>26</v>
      </c>
      <c r="H22" s="282" t="s">
        <v>590</v>
      </c>
      <c r="I22" s="282"/>
      <c r="J22" s="283"/>
      <c r="K22" s="24"/>
      <c r="M22" s="28"/>
      <c r="N22" s="28"/>
      <c r="P22" s="36" t="s">
        <v>6</v>
      </c>
      <c r="Q22" s="47" t="str">
        <f>IF(H22="","（エラー）未入力","（正常）入力済み")</f>
        <v>（正常）入力済み</v>
      </c>
      <c r="R22" s="20" t="s">
        <v>27</v>
      </c>
    </row>
    <row r="23" spans="2:18">
      <c r="B23" s="22"/>
      <c r="C23" s="289" t="s">
        <v>28</v>
      </c>
      <c r="D23" s="290"/>
      <c r="E23" s="290"/>
      <c r="F23" s="291"/>
      <c r="G23" s="305" t="s">
        <v>203</v>
      </c>
      <c r="H23" s="306"/>
      <c r="I23" s="261"/>
      <c r="J23" s="262"/>
      <c r="K23" s="23"/>
      <c r="M23" s="28"/>
      <c r="N23" s="28"/>
      <c r="P23" s="36" t="s">
        <v>6</v>
      </c>
      <c r="Q23" s="47" t="str">
        <f>IF(G23="","（エラー）未入力","（正常）入力済み")</f>
        <v>（正常）入力済み</v>
      </c>
      <c r="R23" s="20" t="s">
        <v>29</v>
      </c>
    </row>
    <row r="24" spans="2:18">
      <c r="B24" s="22"/>
      <c r="C24" s="292"/>
      <c r="D24" s="293"/>
      <c r="E24" s="293"/>
      <c r="F24" s="294"/>
      <c r="G24" s="259"/>
      <c r="H24" s="260"/>
      <c r="I24" s="260"/>
      <c r="J24" s="263"/>
      <c r="K24" s="23"/>
      <c r="M24" s="28"/>
      <c r="N24" s="28"/>
      <c r="P24" s="19" t="s">
        <v>30</v>
      </c>
      <c r="Q24" s="47"/>
    </row>
    <row r="25" spans="2:18" hidden="1" outlineLevel="1">
      <c r="B25" s="22"/>
      <c r="C25" s="292"/>
      <c r="D25" s="293"/>
      <c r="E25" s="293"/>
      <c r="F25" s="294"/>
      <c r="G25" s="259"/>
      <c r="H25" s="260"/>
      <c r="I25" s="260"/>
      <c r="J25" s="263"/>
      <c r="K25" s="23"/>
      <c r="M25" s="28"/>
      <c r="N25" s="28"/>
      <c r="P25" s="19" t="s">
        <v>30</v>
      </c>
      <c r="Q25" s="47"/>
    </row>
    <row r="26" spans="2:18" hidden="1" outlineLevel="1">
      <c r="B26" s="22"/>
      <c r="C26" s="292"/>
      <c r="D26" s="293"/>
      <c r="E26" s="293"/>
      <c r="F26" s="294"/>
      <c r="G26" s="259"/>
      <c r="H26" s="260"/>
      <c r="I26" s="260"/>
      <c r="J26" s="263"/>
      <c r="K26" s="23"/>
      <c r="M26" s="28"/>
      <c r="N26" s="28"/>
      <c r="P26" s="19" t="s">
        <v>30</v>
      </c>
      <c r="Q26" s="47"/>
    </row>
    <row r="27" spans="2:18" hidden="1" outlineLevel="1">
      <c r="B27" s="22"/>
      <c r="C27" s="292"/>
      <c r="D27" s="293"/>
      <c r="E27" s="293"/>
      <c r="F27" s="294"/>
      <c r="G27" s="259"/>
      <c r="H27" s="260"/>
      <c r="I27" s="260"/>
      <c r="J27" s="263"/>
      <c r="K27" s="23"/>
      <c r="M27" s="28"/>
      <c r="N27" s="28"/>
      <c r="P27" s="19" t="s">
        <v>30</v>
      </c>
      <c r="Q27" s="47"/>
    </row>
    <row r="28" spans="2:18" collapsed="1">
      <c r="B28" s="22"/>
      <c r="C28" s="292"/>
      <c r="D28" s="293"/>
      <c r="E28" s="293"/>
      <c r="F28" s="294"/>
      <c r="G28" s="270" t="s">
        <v>31</v>
      </c>
      <c r="H28" s="271"/>
      <c r="I28" s="50">
        <v>9999.99</v>
      </c>
      <c r="J28" s="41" t="s">
        <v>32</v>
      </c>
      <c r="K28" s="23"/>
      <c r="M28" s="28"/>
      <c r="N28" s="28"/>
      <c r="P28" s="36" t="s">
        <v>6</v>
      </c>
      <c r="Q28" s="47" t="str">
        <f>IF(I28="","（エラー）未入力","（正常）入力済み")</f>
        <v>（正常）入力済み</v>
      </c>
      <c r="R28" s="20" t="s">
        <v>33</v>
      </c>
    </row>
    <row r="29" spans="2:18">
      <c r="B29" s="22"/>
      <c r="C29" s="292"/>
      <c r="D29" s="293"/>
      <c r="E29" s="293"/>
      <c r="F29" s="294"/>
      <c r="G29" s="302" t="s">
        <v>34</v>
      </c>
      <c r="H29" s="303"/>
      <c r="I29" s="91"/>
      <c r="J29" s="41" t="s">
        <v>32</v>
      </c>
      <c r="K29" s="23"/>
      <c r="M29" s="28"/>
      <c r="N29" s="28"/>
      <c r="P29" s="36" t="s">
        <v>6</v>
      </c>
      <c r="Q29" s="47"/>
      <c r="R29" s="57" t="s">
        <v>35</v>
      </c>
    </row>
    <row r="30" spans="2:18" hidden="1" outlineLevel="1">
      <c r="B30" s="22"/>
      <c r="C30" s="292"/>
      <c r="D30" s="293"/>
      <c r="E30" s="293"/>
      <c r="F30" s="294"/>
      <c r="G30" s="287" t="s">
        <v>36</v>
      </c>
      <c r="H30" s="288"/>
      <c r="I30" s="52"/>
      <c r="J30" s="32" t="s">
        <v>32</v>
      </c>
      <c r="K30" s="23"/>
      <c r="M30" s="28"/>
      <c r="N30" s="28"/>
      <c r="P30" s="42" t="s">
        <v>12</v>
      </c>
      <c r="Q30" s="47"/>
      <c r="R30" s="20" t="s">
        <v>37</v>
      </c>
    </row>
    <row r="31" spans="2:18" collapsed="1">
      <c r="B31" s="22"/>
      <c r="C31" s="230" t="s">
        <v>38</v>
      </c>
      <c r="D31" s="231"/>
      <c r="E31" s="231"/>
      <c r="F31" s="232"/>
      <c r="G31" s="48" t="s">
        <v>39</v>
      </c>
      <c r="H31" s="243" t="str">
        <f>IF('（入力用シート）汚染状態一覧_調査結果'!AD14="",
IF(OR('（入力用シート）汚染状態一覧_調査結果'!AE8&lt;&gt;0,'（入力用シート）汚染状態一覧_調査結果'!AE9&lt;&gt;0),"該当なし",""),'（入力用シート）汚染状態一覧_調査結果'!AD14)</f>
        <v>鉛及びその化合物</v>
      </c>
      <c r="I31" s="243"/>
      <c r="J31" s="244"/>
      <c r="K31" s="5"/>
      <c r="L31"/>
      <c r="M31" s="28"/>
      <c r="N31" s="28"/>
      <c r="P31" s="19" t="s">
        <v>19</v>
      </c>
      <c r="R31" s="20" t="s">
        <v>40</v>
      </c>
    </row>
    <row r="32" spans="2:18">
      <c r="B32" s="22"/>
      <c r="C32" s="233"/>
      <c r="D32" s="234"/>
      <c r="E32" s="234"/>
      <c r="F32" s="235"/>
      <c r="G32" s="49" t="s">
        <v>41</v>
      </c>
      <c r="H32" s="256" t="str">
        <f>IF('（入力用シート）汚染状態一覧_調査結果'!AD15="",
IF(OR('（入力用シート）汚染状態一覧_調査結果'!AE7&lt;&gt;0,'（入力用シート）汚染状態一覧_調査結果'!AE9&lt;&gt;0),"該当なし",""),'（入力用シート）汚染状態一覧_調査結果'!AD15)</f>
        <v>該当なし</v>
      </c>
      <c r="I32" s="256"/>
      <c r="J32" s="257"/>
      <c r="K32" s="5"/>
      <c r="L32"/>
      <c r="M32" s="28"/>
      <c r="N32" s="28"/>
      <c r="P32" s="19" t="s">
        <v>19</v>
      </c>
      <c r="R32" s="20" t="s">
        <v>40</v>
      </c>
    </row>
    <row r="33" spans="2:18">
      <c r="B33" s="22"/>
      <c r="C33" s="233"/>
      <c r="D33" s="234"/>
      <c r="E33" s="234"/>
      <c r="F33" s="235"/>
      <c r="G33" s="49" t="s">
        <v>42</v>
      </c>
      <c r="H33" s="256" t="str">
        <f>IF('（入力用シート）汚染状態一覧_調査結果'!AD16="",
IF(OR('（入力用シート）汚染状態一覧_調査結果'!AE7&lt;&gt;0,'（入力用シート）汚染状態一覧_調査結果'!AE8&lt;&gt;0),"該当なし",""),'（入力用シート）汚染状態一覧_調査結果'!AD16)</f>
        <v>該当なし</v>
      </c>
      <c r="I33" s="256"/>
      <c r="J33" s="257"/>
      <c r="K33" s="5"/>
      <c r="L33"/>
      <c r="M33" s="28"/>
      <c r="N33" s="28"/>
      <c r="P33" s="19" t="s">
        <v>19</v>
      </c>
      <c r="R33" s="20" t="s">
        <v>40</v>
      </c>
    </row>
    <row r="34" spans="2:18" ht="25.5" customHeight="1">
      <c r="B34" s="25"/>
      <c r="C34" s="297" t="s">
        <v>43</v>
      </c>
      <c r="D34" s="253" t="s">
        <v>44</v>
      </c>
      <c r="E34" s="51" t="s">
        <v>570</v>
      </c>
      <c r="F34" s="27" t="s">
        <v>45</v>
      </c>
      <c r="G34" s="240" t="s">
        <v>591</v>
      </c>
      <c r="H34" s="241"/>
      <c r="I34" s="241"/>
      <c r="J34" s="242"/>
      <c r="K34" s="23"/>
      <c r="M34" s="28" t="b">
        <f>IF(E34="●",TRUE,FALSE)</f>
        <v>1</v>
      </c>
      <c r="N34" s="28"/>
      <c r="P34" s="19" t="s">
        <v>46</v>
      </c>
      <c r="Q34" s="47" t="str">
        <f>IF(M34,IF(G34="","（エラー）添付書類未入力","（正常）添付書類記入済み"),IF(G34="","入力なし","（エラー）チェックボックス未選択"))</f>
        <v>（正常）添付書類記入済み</v>
      </c>
      <c r="R34" s="20" t="s">
        <v>47</v>
      </c>
    </row>
    <row r="35" spans="2:18" ht="25.5" customHeight="1">
      <c r="B35" s="25"/>
      <c r="C35" s="298"/>
      <c r="D35" s="255"/>
      <c r="E35" s="51"/>
      <c r="F35" s="27" t="s">
        <v>48</v>
      </c>
      <c r="G35" s="240"/>
      <c r="H35" s="241"/>
      <c r="I35" s="241"/>
      <c r="J35" s="242"/>
      <c r="K35" s="23"/>
      <c r="M35" s="28" t="b">
        <f>IF(E35="●",TRUE,FALSE)</f>
        <v>0</v>
      </c>
      <c r="N35" s="28"/>
      <c r="P35" s="19" t="s">
        <v>46</v>
      </c>
      <c r="Q35" s="47" t="str">
        <f>IF(M35,IF(G35="","（エラー）添付書類未入力","（正常）添付書類記入済み"),IF(G35="","入力なし","（エラー）チェックボックス未選択"))</f>
        <v>入力なし</v>
      </c>
      <c r="R35" s="20" t="s">
        <v>47</v>
      </c>
    </row>
    <row r="36" spans="2:18" ht="25.5" customHeight="1">
      <c r="B36" s="25"/>
      <c r="C36" s="298"/>
      <c r="D36" s="253" t="s">
        <v>49</v>
      </c>
      <c r="E36" s="51"/>
      <c r="F36" s="27" t="s">
        <v>50</v>
      </c>
      <c r="G36" s="240"/>
      <c r="H36" s="241"/>
      <c r="I36" s="241"/>
      <c r="J36" s="242"/>
      <c r="K36" s="23"/>
      <c r="M36" s="28" t="b">
        <f>IF(E36="●",TRUE,FALSE)</f>
        <v>0</v>
      </c>
      <c r="N36" s="28"/>
      <c r="P36" s="19" t="s">
        <v>46</v>
      </c>
      <c r="Q36" s="47" t="str">
        <f>IF(M36,IF(G36="","（エラー）添付書類未入力","（正常）添付書類記入済み"),IF(G36="","入力なし","（エラー）チェックボックス未選択"))</f>
        <v>入力なし</v>
      </c>
      <c r="R36" s="20" t="s">
        <v>51</v>
      </c>
    </row>
    <row r="37" spans="2:18" ht="25.5" customHeight="1">
      <c r="B37" s="25"/>
      <c r="C37" s="298"/>
      <c r="D37" s="254"/>
      <c r="E37" s="51"/>
      <c r="F37" s="27" t="s">
        <v>52</v>
      </c>
      <c r="G37" s="240"/>
      <c r="H37" s="241"/>
      <c r="I37" s="241"/>
      <c r="J37" s="242"/>
      <c r="K37" s="23"/>
      <c r="M37" s="28" t="b">
        <f>IF(E37="●",TRUE,FALSE)</f>
        <v>0</v>
      </c>
      <c r="N37" s="28"/>
      <c r="P37" s="19" t="s">
        <v>46</v>
      </c>
      <c r="Q37" s="47" t="str">
        <f>IF(M37,IF(G37="","（エラー）添付書類未入力","（正常）添付書類記入済み"),IF(G37="","入力なし","（エラー）チェックボックス未選択"))</f>
        <v>入力なし</v>
      </c>
      <c r="R37" s="20" t="s">
        <v>51</v>
      </c>
    </row>
    <row r="38" spans="2:18" ht="25.5" customHeight="1">
      <c r="B38" s="25"/>
      <c r="C38" s="299"/>
      <c r="D38" s="255"/>
      <c r="E38" s="51"/>
      <c r="F38" s="27" t="s">
        <v>53</v>
      </c>
      <c r="G38" s="240"/>
      <c r="H38" s="241"/>
      <c r="I38" s="241"/>
      <c r="J38" s="242"/>
      <c r="K38" s="23"/>
      <c r="M38" s="28" t="b">
        <f>IF(E38="●",TRUE,FALSE)</f>
        <v>0</v>
      </c>
      <c r="N38" s="28"/>
      <c r="P38" s="19" t="s">
        <v>46</v>
      </c>
      <c r="Q38" s="47" t="str">
        <f>IF(M38,IF(G38="","（エラー）添付書類未入力","（正常）添付書類記入済み"),IF(G38="","入力なし","（エラー）チェックボックス未選択"))</f>
        <v>入力なし</v>
      </c>
      <c r="R38" s="20" t="s">
        <v>47</v>
      </c>
    </row>
    <row r="39" spans="2:18" ht="17.25" customHeight="1">
      <c r="B39" s="22"/>
      <c r="C39" s="249" t="s">
        <v>54</v>
      </c>
      <c r="D39" s="249"/>
      <c r="E39" s="249"/>
      <c r="F39" s="249"/>
      <c r="G39" s="250" t="s">
        <v>55</v>
      </c>
      <c r="H39" s="251"/>
      <c r="I39" s="251"/>
      <c r="J39" s="252"/>
      <c r="K39" s="23"/>
      <c r="M39" s="28"/>
      <c r="N39" s="28"/>
    </row>
    <row r="40" spans="2:18" ht="30" customHeight="1">
      <c r="B40" s="22"/>
      <c r="C40" s="248" t="s">
        <v>56</v>
      </c>
      <c r="D40" s="248"/>
      <c r="E40" s="248"/>
      <c r="F40" s="248"/>
      <c r="G40" s="245" t="s">
        <v>591</v>
      </c>
      <c r="H40" s="246"/>
      <c r="I40" s="246"/>
      <c r="J40" s="247"/>
      <c r="K40" s="23"/>
      <c r="M40" s="28"/>
      <c r="N40" s="28"/>
      <c r="P40" s="19" t="s">
        <v>4</v>
      </c>
      <c r="R40" s="20" t="s">
        <v>57</v>
      </c>
    </row>
    <row r="41" spans="2:18" ht="7.5" customHeight="1">
      <c r="B41" s="6"/>
      <c r="C41" s="7"/>
      <c r="D41" s="7"/>
      <c r="E41" s="7"/>
      <c r="F41" s="7"/>
      <c r="G41" s="7"/>
      <c r="H41" s="7"/>
      <c r="I41" s="7"/>
      <c r="J41" s="8"/>
      <c r="K41" s="9"/>
      <c r="M41" s="28"/>
      <c r="N41" s="28"/>
    </row>
    <row r="42" spans="2:18" ht="17.25" customHeight="1">
      <c r="B42" s="214" t="s">
        <v>58</v>
      </c>
      <c r="C42" s="217" t="s">
        <v>59</v>
      </c>
      <c r="D42" s="218"/>
      <c r="E42" s="218"/>
      <c r="F42" s="219"/>
      <c r="G42" s="13" t="s">
        <v>60</v>
      </c>
      <c r="H42" s="13" t="s">
        <v>61</v>
      </c>
      <c r="I42" s="228" t="s">
        <v>62</v>
      </c>
      <c r="J42" s="228"/>
      <c r="K42" s="229"/>
      <c r="M42" s="28"/>
      <c r="N42" s="28"/>
      <c r="P42" s="19"/>
      <c r="Q42" s="47"/>
    </row>
    <row r="43" spans="2:18" ht="18.75" customHeight="1">
      <c r="B43" s="215"/>
      <c r="C43" s="220" t="s">
        <v>592</v>
      </c>
      <c r="D43" s="221"/>
      <c r="E43" s="221"/>
      <c r="F43" s="222"/>
      <c r="G43" s="53" t="s">
        <v>593</v>
      </c>
      <c r="H43" s="43" t="s">
        <v>594</v>
      </c>
      <c r="I43" s="236" t="s">
        <v>595</v>
      </c>
      <c r="J43" s="221"/>
      <c r="K43" s="237"/>
      <c r="M43" s="28"/>
      <c r="N43" s="28"/>
      <c r="P43" s="36" t="s">
        <v>6</v>
      </c>
      <c r="Q43" s="47" t="str">
        <f>IF(G43="","（エラー）氏名未入力",IF(H43&amp;I43="","（エラー）電話番号又はメールアドレス未入力",IF($H$9&lt;&gt;"",IF(C43="","（エラー）所属未入力","（正常）入力済み"),"（正常）入力済み")))</f>
        <v>（正常）入力済み</v>
      </c>
      <c r="R43" s="20" t="s">
        <v>63</v>
      </c>
    </row>
    <row r="44" spans="2:18" ht="18.75" customHeight="1">
      <c r="B44" s="216"/>
      <c r="C44" s="223"/>
      <c r="D44" s="224"/>
      <c r="E44" s="224"/>
      <c r="F44" s="225"/>
      <c r="G44" s="14"/>
      <c r="H44" s="44"/>
      <c r="I44" s="238"/>
      <c r="J44" s="238"/>
      <c r="K44" s="239"/>
      <c r="M44" s="28"/>
      <c r="N44" s="28"/>
      <c r="P44" s="19" t="s">
        <v>12</v>
      </c>
      <c r="Q44" s="47" t="str">
        <f>IF(G44="","（複数入力）氏名未入力",IF(H44&amp;I44="","（エラー）電話番号又はメールアドレス未入力",IF($H$9&lt;&gt;"",IF(C44="","（エラー）所属未入力","（正常）入力済み"),"（正常）入力済み")))</f>
        <v>（複数入力）氏名未入力</v>
      </c>
      <c r="R44" s="20" t="s">
        <v>64</v>
      </c>
    </row>
    <row r="45" spans="2:18">
      <c r="B45" s="226" t="s">
        <v>65</v>
      </c>
      <c r="C45" s="227"/>
      <c r="D45" s="227"/>
      <c r="E45" s="227"/>
      <c r="F45" s="227"/>
      <c r="G45" s="227"/>
      <c r="H45" s="227"/>
      <c r="I45" s="227"/>
      <c r="J45" s="227"/>
      <c r="K45" s="227"/>
      <c r="M45" s="28"/>
      <c r="N45" s="28"/>
      <c r="P45" s="19"/>
      <c r="Q45" s="47"/>
      <c r="R45" s="20" t="s">
        <v>66</v>
      </c>
    </row>
  </sheetData>
  <mergeCells count="60">
    <mergeCell ref="G16:I16"/>
    <mergeCell ref="C34:C38"/>
    <mergeCell ref="H21:J21"/>
    <mergeCell ref="G29:H29"/>
    <mergeCell ref="C7:E7"/>
    <mergeCell ref="G23:H23"/>
    <mergeCell ref="D34:D35"/>
    <mergeCell ref="G14:I14"/>
    <mergeCell ref="G18:I18"/>
    <mergeCell ref="G20:J20"/>
    <mergeCell ref="H10:J10"/>
    <mergeCell ref="C13:J13"/>
    <mergeCell ref="I27:J27"/>
    <mergeCell ref="C14:F20"/>
    <mergeCell ref="G24:H24"/>
    <mergeCell ref="G25:H25"/>
    <mergeCell ref="G26:H26"/>
    <mergeCell ref="H22:J22"/>
    <mergeCell ref="C21:F22"/>
    <mergeCell ref="G28:H28"/>
    <mergeCell ref="G30:H30"/>
    <mergeCell ref="C23:F30"/>
    <mergeCell ref="M1:N1"/>
    <mergeCell ref="G27:H27"/>
    <mergeCell ref="I23:J23"/>
    <mergeCell ref="I24:J24"/>
    <mergeCell ref="I25:J25"/>
    <mergeCell ref="I26:J26"/>
    <mergeCell ref="B2:K2"/>
    <mergeCell ref="B4:K4"/>
    <mergeCell ref="B5:G5"/>
    <mergeCell ref="B6:K6"/>
    <mergeCell ref="C3:G3"/>
    <mergeCell ref="C12:J12"/>
    <mergeCell ref="B8:F10"/>
    <mergeCell ref="G8:G10"/>
    <mergeCell ref="H8:J8"/>
    <mergeCell ref="H9:J9"/>
    <mergeCell ref="C31:F33"/>
    <mergeCell ref="I43:K43"/>
    <mergeCell ref="I44:K44"/>
    <mergeCell ref="G35:J35"/>
    <mergeCell ref="G38:J38"/>
    <mergeCell ref="H31:J31"/>
    <mergeCell ref="G40:J40"/>
    <mergeCell ref="C40:F40"/>
    <mergeCell ref="C39:F39"/>
    <mergeCell ref="G39:J39"/>
    <mergeCell ref="G34:J34"/>
    <mergeCell ref="G37:J37"/>
    <mergeCell ref="D36:D38"/>
    <mergeCell ref="H32:J32"/>
    <mergeCell ref="H33:J33"/>
    <mergeCell ref="G36:J36"/>
    <mergeCell ref="B42:B44"/>
    <mergeCell ref="C42:F42"/>
    <mergeCell ref="C43:F43"/>
    <mergeCell ref="C44:F44"/>
    <mergeCell ref="B45:K45"/>
    <mergeCell ref="I42:K42"/>
  </mergeCells>
  <phoneticPr fontId="18"/>
  <conditionalFormatting sqref="P4 P11">
    <cfRule type="cellIs" dxfId="116" priority="55" operator="equal">
      <formula>"必須"</formula>
    </cfRule>
  </conditionalFormatting>
  <conditionalFormatting sqref="P2">
    <cfRule type="cellIs" dxfId="115" priority="52" operator="equal">
      <formula>"必須"</formula>
    </cfRule>
  </conditionalFormatting>
  <conditionalFormatting sqref="P3">
    <cfRule type="cellIs" dxfId="114" priority="49" operator="equal">
      <formula>"必須"</formula>
    </cfRule>
  </conditionalFormatting>
  <conditionalFormatting sqref="P42">
    <cfRule type="cellIs" dxfId="113" priority="46" operator="equal">
      <formula>"必須"</formula>
    </cfRule>
  </conditionalFormatting>
  <conditionalFormatting sqref="P31:P33">
    <cfRule type="cellIs" dxfId="112" priority="43" operator="equal">
      <formula>"必須"</formula>
    </cfRule>
  </conditionalFormatting>
  <conditionalFormatting sqref="M46:M1048576">
    <cfRule type="containsText" dxfId="111" priority="40" operator="containsText" text="無効">
      <formula>NOT(ISERROR(SEARCH("無効",M46)))</formula>
    </cfRule>
    <cfRule type="containsText" dxfId="110" priority="41" operator="containsText" text="エラー">
      <formula>NOT(ISERROR(SEARCH("エラー",M46)))</formula>
    </cfRule>
  </conditionalFormatting>
  <conditionalFormatting sqref="P40">
    <cfRule type="cellIs" dxfId="109" priority="23" operator="equal">
      <formula>"必須"</formula>
    </cfRule>
  </conditionalFormatting>
  <conditionalFormatting sqref="P34:P38">
    <cfRule type="cellIs" dxfId="108" priority="13" operator="equal">
      <formula>"必須"</formula>
    </cfRule>
  </conditionalFormatting>
  <conditionalFormatting sqref="Q1:Q28 Q30:Q1048576">
    <cfRule type="containsText" dxfId="107" priority="7" operator="containsText" text="（注意）">
      <formula>NOT(ISERROR(SEARCH("（注意）",Q1)))</formula>
    </cfRule>
    <cfRule type="containsText" dxfId="106" priority="8" operator="containsText" text="（正常）">
      <formula>NOT(ISERROR(SEARCH("（正常）",Q1)))</formula>
    </cfRule>
    <cfRule type="containsText" dxfId="105" priority="9" operator="containsText" text="（エラー）">
      <formula>NOT(ISERROR(SEARCH("（エラー）",Q1)))</formula>
    </cfRule>
  </conditionalFormatting>
  <conditionalFormatting sqref="Q29">
    <cfRule type="containsText" dxfId="104" priority="1" operator="containsText" text="（注意）">
      <formula>NOT(ISERROR(SEARCH("（注意）",Q29)))</formula>
    </cfRule>
    <cfRule type="containsText" dxfId="103" priority="2" operator="containsText" text="（正常）">
      <formula>NOT(ISERROR(SEARCH("（正常）",Q29)))</formula>
    </cfRule>
    <cfRule type="containsText" dxfId="102" priority="3" operator="containsText" text="（エラー）">
      <formula>NOT(ISERROR(SEARCH("（エラー）",Q29)))</formula>
    </cfRule>
  </conditionalFormatting>
  <dataValidations count="2">
    <dataValidation type="decimal" operator="greaterThanOrEqual" allowBlank="1" showInputMessage="1" showErrorMessage="1" sqref="I28:I30" xr:uid="{00000000-0002-0000-0000-000000000000}">
      <formula1>0</formula1>
    </dataValidation>
    <dataValidation type="list" allowBlank="1" showInputMessage="1" showErrorMessage="1" sqref="E34:E38" xr:uid="{00000000-0002-0000-0000-000001000000}">
      <formula1>"●"</formula1>
    </dataValidation>
  </dataValidations>
  <printOptions horizontalCentered="1"/>
  <pageMargins left="0.19685039370078741" right="0.19685039370078741" top="0.19685039370078741" bottom="0.19685039370078741" header="0.11811023622047245" footer="0.11811023622047245"/>
  <pageSetup paperSize="9" scale="90" fitToHeight="0" orientation="portrait" r:id="rId1"/>
  <colBreaks count="1" manualBreakCount="1">
    <brk id="11" max="1048575" man="1"/>
  </colBreaks>
  <legacy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2000000}">
          <x14:formula1>
            <xm:f>マスタ!$C$2:$C$187</xm:f>
          </x14:formula1>
          <xm:sqref>G23:J27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21AAA-EA25-4825-AEAC-8D32E806C54C}">
  <sheetPr codeName="Sheet53">
    <pageSetUpPr fitToPage="1"/>
  </sheetPr>
  <dimension ref="B1:Y115"/>
  <sheetViews>
    <sheetView showGridLines="0" zoomScaleNormal="100" zoomScaleSheetLayoutView="100" workbookViewId="0"/>
  </sheetViews>
  <sheetFormatPr defaultColWidth="9" defaultRowHeight="13.2"/>
  <cols>
    <col min="1" max="2" width="2.59765625" style="60" customWidth="1"/>
    <col min="3" max="3" width="4.296875" style="60" customWidth="1"/>
    <col min="4" max="7" width="5.59765625" style="60" hidden="1" customWidth="1"/>
    <col min="8" max="8" width="15.59765625" style="60" customWidth="1"/>
    <col min="9" max="9" width="20.59765625" style="60" customWidth="1"/>
    <col min="10" max="13" width="12.59765625" style="60" customWidth="1"/>
    <col min="14" max="15" width="7.59765625" style="60" customWidth="1"/>
    <col min="16" max="17" width="2.59765625" style="60" customWidth="1"/>
    <col min="18" max="18" width="2.796875" style="60" customWidth="1"/>
    <col min="19" max="19" width="9" style="66"/>
    <col min="20" max="20" width="30.59765625" style="67" customWidth="1"/>
    <col min="21" max="16384" width="9" style="60"/>
  </cols>
  <sheetData>
    <row r="1" spans="2:21" ht="15">
      <c r="B1" s="58" t="s">
        <v>67</v>
      </c>
      <c r="C1" s="59"/>
      <c r="D1" s="59"/>
      <c r="E1" s="59"/>
      <c r="F1" s="59"/>
      <c r="G1" s="59"/>
      <c r="H1" s="59"/>
      <c r="I1" s="59"/>
      <c r="J1" s="59"/>
      <c r="K1" s="59"/>
      <c r="L1" s="59"/>
      <c r="M1" s="59"/>
      <c r="N1" s="59"/>
      <c r="O1" s="59"/>
      <c r="P1" s="59"/>
      <c r="S1" s="323" t="s">
        <v>68</v>
      </c>
      <c r="T1" s="323"/>
      <c r="U1" s="61"/>
    </row>
    <row r="2" spans="2:21" ht="15">
      <c r="B2" s="62"/>
      <c r="C2" s="60" t="s">
        <v>69</v>
      </c>
      <c r="H2" s="63"/>
      <c r="I2" s="63"/>
      <c r="J2" s="63"/>
      <c r="K2" s="63"/>
      <c r="L2" s="63"/>
      <c r="M2" s="63"/>
      <c r="N2" s="63"/>
      <c r="O2" s="63"/>
      <c r="P2" s="64"/>
      <c r="S2" s="115" t="s">
        <v>1</v>
      </c>
      <c r="T2" s="65" t="s">
        <v>2</v>
      </c>
      <c r="U2" s="61"/>
    </row>
    <row r="3" spans="2:21" ht="15">
      <c r="B3" s="62"/>
      <c r="C3" s="60" t="s">
        <v>70</v>
      </c>
      <c r="H3" s="63"/>
      <c r="I3" s="63"/>
      <c r="J3" s="63"/>
      <c r="K3" s="63"/>
      <c r="L3" s="63"/>
      <c r="M3" s="63"/>
      <c r="N3" s="63"/>
      <c r="O3" s="63"/>
      <c r="P3" s="64"/>
      <c r="U3" s="61"/>
    </row>
    <row r="4" spans="2:21" ht="15">
      <c r="B4" s="62"/>
      <c r="C4" s="60" t="s">
        <v>71</v>
      </c>
      <c r="D4" s="63"/>
      <c r="E4" s="63"/>
      <c r="F4" s="63"/>
      <c r="G4" s="63"/>
      <c r="H4" s="63"/>
      <c r="I4" s="63"/>
      <c r="J4" s="63"/>
      <c r="P4" s="68"/>
      <c r="Q4" s="69"/>
      <c r="R4" s="69"/>
      <c r="S4" s="115"/>
      <c r="T4" s="65"/>
    </row>
    <row r="5" spans="2:21" ht="18.75" customHeight="1">
      <c r="B5" s="62"/>
      <c r="C5" s="321" t="s">
        <v>72</v>
      </c>
      <c r="D5" s="321"/>
      <c r="E5" s="321"/>
      <c r="F5" s="321"/>
      <c r="G5" s="321"/>
      <c r="H5" s="321" t="s">
        <v>73</v>
      </c>
      <c r="I5" s="321" t="s">
        <v>74</v>
      </c>
      <c r="J5" s="324" t="s">
        <v>75</v>
      </c>
      <c r="K5" s="325"/>
      <c r="L5" s="325"/>
      <c r="M5" s="326"/>
      <c r="N5" s="321" t="s">
        <v>76</v>
      </c>
      <c r="O5" s="321" t="s">
        <v>77</v>
      </c>
      <c r="P5" s="64"/>
    </row>
    <row r="6" spans="2:21" ht="18.75" customHeight="1">
      <c r="B6" s="62"/>
      <c r="C6" s="322"/>
      <c r="D6" s="322"/>
      <c r="E6" s="322"/>
      <c r="F6" s="322"/>
      <c r="G6" s="322"/>
      <c r="H6" s="322"/>
      <c r="I6" s="322"/>
      <c r="J6" s="92" t="s">
        <v>78</v>
      </c>
      <c r="K6" s="92" t="s">
        <v>79</v>
      </c>
      <c r="L6" s="92" t="s">
        <v>80</v>
      </c>
      <c r="M6" s="92" t="s">
        <v>81</v>
      </c>
      <c r="N6" s="322"/>
      <c r="O6" s="322"/>
      <c r="P6" s="64"/>
    </row>
    <row r="7" spans="2:21" ht="22.5" customHeight="1">
      <c r="B7" s="62"/>
      <c r="C7" s="92">
        <f>ROW()-6</f>
        <v>1</v>
      </c>
      <c r="D7" s="92">
        <f>COUNTIF($I$7:I7,I7)</f>
        <v>1</v>
      </c>
      <c r="E7" s="92">
        <f>IF(D7=1,COUNTIF($D$7:D7,D7),"")</f>
        <v>1</v>
      </c>
      <c r="F7" s="92" cm="1">
        <f t="array" ref="F7">IF(H7="形質変更対象",SUMPRODUCT(($H$7:H7="形質変更対象")*($I$7:I7=I7)),"")</f>
        <v>1</v>
      </c>
      <c r="G7" s="92">
        <f>IF(F7=1,COUNTIF($F$7:F7,F7),"")</f>
        <v>1</v>
      </c>
      <c r="H7" s="70" t="s">
        <v>99</v>
      </c>
      <c r="I7" s="71" t="s">
        <v>581</v>
      </c>
      <c r="J7" s="72" t="s">
        <v>105</v>
      </c>
      <c r="K7" s="73" t="s">
        <v>582</v>
      </c>
      <c r="L7" s="73" t="s">
        <v>583</v>
      </c>
      <c r="M7" s="74" t="s">
        <v>584</v>
      </c>
      <c r="N7" s="74"/>
      <c r="O7" s="75"/>
      <c r="P7" s="64"/>
      <c r="S7" s="76" t="s">
        <v>6</v>
      </c>
      <c r="T7" s="77" t="str">
        <f>IF(I7&amp;J7&amp;K7&amp;M7&amp;O7="",
"（エラー）未入力",
IF(OR(I7="",J7="",K7="",M7=""),
IF(AND(N7&lt;&gt;"",I7&lt;&gt;""),
IF(AND(K7="",L7="",M7="",O7=""),"（正常）入力済み","（エラー）入力重複"),
"（エラー）一部未入力"),
IF(N7="","（正常）入力済み","（エラー）入力重複")))</f>
        <v>（正常）入力済み</v>
      </c>
      <c r="U7" s="78" t="s">
        <v>82</v>
      </c>
    </row>
    <row r="8" spans="2:21" ht="22.5" customHeight="1">
      <c r="B8" s="62"/>
      <c r="C8" s="92">
        <f t="shared" ref="C8:C36" si="0">ROW()-6</f>
        <v>2</v>
      </c>
      <c r="D8" s="92">
        <f>COUNTIF($I$7:I8,I8)</f>
        <v>2</v>
      </c>
      <c r="E8" s="92" t="str">
        <f>IF(D8=1,COUNTIF($D$7:D8,D8),"")</f>
        <v/>
      </c>
      <c r="F8" s="92" cm="1">
        <f t="array" ref="F8">IF(H8="形質変更対象",SUMPRODUCT(($H$7:H8="形質変更対象")*($I$7:I8=I8)),"")</f>
        <v>2</v>
      </c>
      <c r="G8" s="92" t="str">
        <f>IF(F8=1,COUNTIF($F$7:F8,F8),"")</f>
        <v/>
      </c>
      <c r="H8" s="70" t="s">
        <v>99</v>
      </c>
      <c r="I8" s="75" t="s">
        <v>581</v>
      </c>
      <c r="J8" s="73" t="s">
        <v>105</v>
      </c>
      <c r="K8" s="73"/>
      <c r="L8" s="73"/>
      <c r="M8" s="74"/>
      <c r="N8" s="74" t="s">
        <v>94</v>
      </c>
      <c r="O8" s="75"/>
      <c r="P8" s="64"/>
      <c r="S8" s="79" t="s">
        <v>12</v>
      </c>
      <c r="T8" s="77" t="str">
        <f>IF(I8&amp;J8&amp;K8&amp;M8&amp;O8="",
"（複数選択）未入力",
IF(OR(I8="",J8="",K8="",M8=""),
IF(AND(N8&lt;&gt;"",I8&lt;&gt;""),
IF(AND(K8="",L8="",M8="",O8=""),"（正常）入力済み","（エラー）入力重複"),
"（エラー）一部未入力"),
IF(N8="","（正常）入力済み","（エラー）入力重複")))</f>
        <v>（正常）入力済み</v>
      </c>
      <c r="U8" s="78" t="s">
        <v>83</v>
      </c>
    </row>
    <row r="9" spans="2:21" ht="22.5" customHeight="1">
      <c r="B9" s="62"/>
      <c r="C9" s="92">
        <f t="shared" si="0"/>
        <v>3</v>
      </c>
      <c r="D9" s="92">
        <f>COUNTIF($I$7:I9,I9)</f>
        <v>1</v>
      </c>
      <c r="E9" s="92">
        <f>IF(D9=1,COUNTIF($D$7:D9,D9),"")</f>
        <v>2</v>
      </c>
      <c r="F9" s="92" cm="1">
        <f t="array" ref="F9">IF(H9="形質変更対象",SUMPRODUCT(($H$7:H9="形質変更対象")*($I$7:I9=I9)),"")</f>
        <v>1</v>
      </c>
      <c r="G9" s="92">
        <f>IF(F9=1,COUNTIF($F$7:F9,F9),"")</f>
        <v>2</v>
      </c>
      <c r="H9" s="70" t="s">
        <v>99</v>
      </c>
      <c r="I9" s="75" t="s">
        <v>585</v>
      </c>
      <c r="J9" s="73" t="s">
        <v>106</v>
      </c>
      <c r="K9" s="73" t="s">
        <v>582</v>
      </c>
      <c r="L9" s="73" t="s">
        <v>583</v>
      </c>
      <c r="M9" s="74" t="s">
        <v>584</v>
      </c>
      <c r="N9" s="74"/>
      <c r="O9" s="75"/>
      <c r="P9" s="64"/>
      <c r="S9" s="79" t="s">
        <v>12</v>
      </c>
      <c r="T9" s="77" t="str">
        <f t="shared" ref="T9:T36" si="1">IF(I9&amp;J9&amp;K9&amp;M9&amp;O9="",
"（複数選択）未入力",
IF(OR(I9="",J9="",K9="",M9=""),
IF(AND(N9&lt;&gt;"",I9&lt;&gt;""),
IF(AND(K9="",L9="",M9="",O9=""),"（正常）入力済み","（エラー）入力重複"),
"（エラー）一部未入力"),
IF(N9="","（正常）入力済み","（エラー）入力重複")))</f>
        <v>（正常）入力済み</v>
      </c>
      <c r="U9" s="80" t="s">
        <v>84</v>
      </c>
    </row>
    <row r="10" spans="2:21" ht="22.5" customHeight="1">
      <c r="B10" s="62"/>
      <c r="C10" s="92">
        <f t="shared" si="0"/>
        <v>4</v>
      </c>
      <c r="D10" s="92">
        <f>COUNTIF($I$7:I10,I10)</f>
        <v>1</v>
      </c>
      <c r="E10" s="92">
        <f>IF(D10=1,COUNTIF($D$7:D10,D10),"")</f>
        <v>3</v>
      </c>
      <c r="F10" s="92" cm="1">
        <f t="array" ref="F10">IF(H10="形質変更対象",SUMPRODUCT(($H$7:H10="形質変更対象")*($I$7:I10=I10)),"")</f>
        <v>1</v>
      </c>
      <c r="G10" s="92">
        <f>IF(F10=1,COUNTIF($F$7:F10,F10),"")</f>
        <v>3</v>
      </c>
      <c r="H10" s="70" t="s">
        <v>99</v>
      </c>
      <c r="I10" s="75" t="s">
        <v>586</v>
      </c>
      <c r="J10" s="73" t="s">
        <v>106</v>
      </c>
      <c r="K10" s="73"/>
      <c r="L10" s="73"/>
      <c r="M10" s="74"/>
      <c r="N10" s="74" t="s">
        <v>93</v>
      </c>
      <c r="O10" s="75"/>
      <c r="P10" s="64"/>
      <c r="S10" s="79" t="s">
        <v>12</v>
      </c>
      <c r="T10" s="77" t="str">
        <f t="shared" si="1"/>
        <v>（正常）入力済み</v>
      </c>
      <c r="U10" s="78" t="s">
        <v>85</v>
      </c>
    </row>
    <row r="11" spans="2:21" ht="22.5" customHeight="1">
      <c r="B11" s="62"/>
      <c r="C11" s="92">
        <f t="shared" si="0"/>
        <v>5</v>
      </c>
      <c r="D11" s="92">
        <f>COUNTIF($I$7:I11,I11)</f>
        <v>0</v>
      </c>
      <c r="E11" s="92" t="str">
        <f>IF(D11=1,COUNTIF($D$7:D11,D11),"")</f>
        <v/>
      </c>
      <c r="F11" s="92" t="str" cm="1">
        <f t="array" ref="F11">IF(H11="形質変更対象",SUMPRODUCT(($H$7:H11="形質変更対象")*($I$7:I11=I11)),"")</f>
        <v/>
      </c>
      <c r="G11" s="92" t="str">
        <f>IF(F11=1,COUNTIF($F$7:F11,F11),"")</f>
        <v/>
      </c>
      <c r="H11" s="70"/>
      <c r="I11" s="75"/>
      <c r="J11" s="73"/>
      <c r="K11" s="73"/>
      <c r="L11" s="73"/>
      <c r="M11" s="74"/>
      <c r="N11" s="74"/>
      <c r="O11" s="75"/>
      <c r="P11" s="64"/>
      <c r="S11" s="79" t="s">
        <v>12</v>
      </c>
      <c r="T11" s="77" t="str">
        <f t="shared" si="1"/>
        <v>（複数選択）未入力</v>
      </c>
    </row>
    <row r="12" spans="2:21" ht="22.5" customHeight="1">
      <c r="B12" s="62"/>
      <c r="C12" s="92">
        <f t="shared" si="0"/>
        <v>6</v>
      </c>
      <c r="D12" s="92">
        <f>COUNTIF($I$7:I12,I12)</f>
        <v>0</v>
      </c>
      <c r="E12" s="92" t="str">
        <f>IF(D12=1,COUNTIF($D$7:D12,D12),"")</f>
        <v/>
      </c>
      <c r="F12" s="92" t="str" cm="1">
        <f t="array" ref="F12">IF(H12="形質変更対象",SUMPRODUCT(($H$7:H12="形質変更対象")*($I$7:I12=I12)),"")</f>
        <v/>
      </c>
      <c r="G12" s="92" t="str">
        <f>IF(F12=1,COUNTIF($F$7:F12,F12),"")</f>
        <v/>
      </c>
      <c r="H12" s="70"/>
      <c r="I12" s="75"/>
      <c r="J12" s="73"/>
      <c r="K12" s="73"/>
      <c r="L12" s="73"/>
      <c r="M12" s="74"/>
      <c r="N12" s="74"/>
      <c r="O12" s="75"/>
      <c r="P12" s="64"/>
      <c r="S12" s="79" t="s">
        <v>12</v>
      </c>
      <c r="T12" s="77" t="str">
        <f t="shared" si="1"/>
        <v>（複数選択）未入力</v>
      </c>
    </row>
    <row r="13" spans="2:21" ht="22.5" customHeight="1">
      <c r="B13" s="62"/>
      <c r="C13" s="92">
        <f t="shared" si="0"/>
        <v>7</v>
      </c>
      <c r="D13" s="92">
        <f>COUNTIF($I$7:I13,I13)</f>
        <v>0</v>
      </c>
      <c r="E13" s="92" t="str">
        <f>IF(D13=1,COUNTIF($D$7:D13,D13),"")</f>
        <v/>
      </c>
      <c r="F13" s="92" t="str" cm="1">
        <f t="array" ref="F13">IF(H13="形質変更対象",SUMPRODUCT(($H$7:H13="形質変更対象")*($I$7:I13=I13)),"")</f>
        <v/>
      </c>
      <c r="G13" s="92" t="str">
        <f>IF(F13=1,COUNTIF($F$7:F13,F13),"")</f>
        <v/>
      </c>
      <c r="H13" s="70"/>
      <c r="I13" s="75"/>
      <c r="J13" s="73"/>
      <c r="K13" s="73"/>
      <c r="L13" s="73"/>
      <c r="M13" s="74"/>
      <c r="N13" s="74"/>
      <c r="O13" s="75"/>
      <c r="P13" s="64"/>
      <c r="S13" s="79" t="s">
        <v>12</v>
      </c>
      <c r="T13" s="77" t="str">
        <f t="shared" si="1"/>
        <v>（複数選択）未入力</v>
      </c>
    </row>
    <row r="14" spans="2:21" ht="22.5" customHeight="1">
      <c r="B14" s="62"/>
      <c r="C14" s="92">
        <f t="shared" si="0"/>
        <v>8</v>
      </c>
      <c r="D14" s="92">
        <f>COUNTIF($I$7:I14,I14)</f>
        <v>0</v>
      </c>
      <c r="E14" s="92" t="str">
        <f>IF(D14=1,COUNTIF($D$7:D14,D14),"")</f>
        <v/>
      </c>
      <c r="F14" s="92" t="str" cm="1">
        <f t="array" ref="F14">IF(H14="形質変更対象",SUMPRODUCT(($H$7:H14="形質変更対象")*($I$7:I14=I14)),"")</f>
        <v/>
      </c>
      <c r="G14" s="92" t="str">
        <f>IF(F14=1,COUNTIF($F$7:F14,F14),"")</f>
        <v/>
      </c>
      <c r="H14" s="70"/>
      <c r="I14" s="75"/>
      <c r="J14" s="73"/>
      <c r="K14" s="73"/>
      <c r="L14" s="73"/>
      <c r="M14" s="74"/>
      <c r="N14" s="74"/>
      <c r="O14" s="75"/>
      <c r="P14" s="64"/>
      <c r="S14" s="79" t="s">
        <v>12</v>
      </c>
      <c r="T14" s="77" t="str">
        <f t="shared" si="1"/>
        <v>（複数選択）未入力</v>
      </c>
    </row>
    <row r="15" spans="2:21" ht="22.5" customHeight="1">
      <c r="B15" s="62"/>
      <c r="C15" s="92">
        <f t="shared" si="0"/>
        <v>9</v>
      </c>
      <c r="D15" s="92">
        <f>COUNTIF($I$7:I15,I15)</f>
        <v>0</v>
      </c>
      <c r="E15" s="92" t="str">
        <f>IF(D15=1,COUNTIF($D$7:D15,D15),"")</f>
        <v/>
      </c>
      <c r="F15" s="92" t="str" cm="1">
        <f t="array" ref="F15">IF(H15="形質変更対象",SUMPRODUCT(($H$7:H15="形質変更対象")*($I$7:I15=I15)),"")</f>
        <v/>
      </c>
      <c r="G15" s="92" t="str">
        <f>IF(F15=1,COUNTIF($F$7:F15,F15),"")</f>
        <v/>
      </c>
      <c r="H15" s="70"/>
      <c r="I15" s="75"/>
      <c r="J15" s="73"/>
      <c r="K15" s="73"/>
      <c r="L15" s="73"/>
      <c r="M15" s="74"/>
      <c r="N15" s="74"/>
      <c r="O15" s="75"/>
      <c r="P15" s="64"/>
      <c r="S15" s="79" t="s">
        <v>12</v>
      </c>
      <c r="T15" s="77" t="str">
        <f t="shared" si="1"/>
        <v>（複数選択）未入力</v>
      </c>
    </row>
    <row r="16" spans="2:21" ht="22.5" customHeight="1">
      <c r="B16" s="62"/>
      <c r="C16" s="92">
        <f t="shared" si="0"/>
        <v>10</v>
      </c>
      <c r="D16" s="92">
        <f>COUNTIF($I$7:I16,I16)</f>
        <v>0</v>
      </c>
      <c r="E16" s="92" t="str">
        <f>IF(D16=1,COUNTIF($D$7:D16,D16),"")</f>
        <v/>
      </c>
      <c r="F16" s="92" t="str" cm="1">
        <f t="array" ref="F16">IF(H16="形質変更対象",SUMPRODUCT(($H$7:H16="形質変更対象")*($I$7:I16=I16)),"")</f>
        <v/>
      </c>
      <c r="G16" s="92" t="str">
        <f>IF(F16=1,COUNTIF($F$7:F16,F16),"")</f>
        <v/>
      </c>
      <c r="H16" s="70"/>
      <c r="I16" s="75"/>
      <c r="J16" s="73"/>
      <c r="K16" s="73"/>
      <c r="L16" s="73"/>
      <c r="M16" s="74"/>
      <c r="N16" s="74"/>
      <c r="O16" s="75"/>
      <c r="P16" s="64"/>
      <c r="S16" s="79" t="s">
        <v>12</v>
      </c>
      <c r="T16" s="77" t="str">
        <f t="shared" si="1"/>
        <v>（複数選択）未入力</v>
      </c>
    </row>
    <row r="17" spans="2:20" ht="22.5" customHeight="1">
      <c r="B17" s="62"/>
      <c r="C17" s="92">
        <f t="shared" si="0"/>
        <v>11</v>
      </c>
      <c r="D17" s="92">
        <f>COUNTIF($I$7:I17,I17)</f>
        <v>0</v>
      </c>
      <c r="E17" s="92" t="str">
        <f>IF(D17=1,COUNTIF($D$7:D17,D17),"")</f>
        <v/>
      </c>
      <c r="F17" s="92" t="str" cm="1">
        <f t="array" ref="F17">IF(H17="形質変更対象",SUMPRODUCT(($H$7:H17="形質変更対象")*($I$7:I17=I17)),"")</f>
        <v/>
      </c>
      <c r="G17" s="92" t="str">
        <f>IF(F17=1,COUNTIF($F$7:F17,F17),"")</f>
        <v/>
      </c>
      <c r="H17" s="70"/>
      <c r="I17" s="75"/>
      <c r="J17" s="73"/>
      <c r="K17" s="73"/>
      <c r="L17" s="73"/>
      <c r="M17" s="74"/>
      <c r="N17" s="74"/>
      <c r="O17" s="75"/>
      <c r="P17" s="64"/>
      <c r="S17" s="79" t="s">
        <v>12</v>
      </c>
      <c r="T17" s="77" t="str">
        <f t="shared" si="1"/>
        <v>（複数選択）未入力</v>
      </c>
    </row>
    <row r="18" spans="2:20" ht="22.5" customHeight="1">
      <c r="B18" s="62"/>
      <c r="C18" s="92">
        <f t="shared" si="0"/>
        <v>12</v>
      </c>
      <c r="D18" s="92">
        <f>COUNTIF($I$7:I18,I18)</f>
        <v>0</v>
      </c>
      <c r="E18" s="92" t="str">
        <f>IF(D18=1,COUNTIF($D$7:D18,D18),"")</f>
        <v/>
      </c>
      <c r="F18" s="92" t="str" cm="1">
        <f t="array" ref="F18">IF(H18="形質変更対象",SUMPRODUCT(($H$7:H18="形質変更対象")*($I$7:I18=I18)),"")</f>
        <v/>
      </c>
      <c r="G18" s="92" t="str">
        <f>IF(F18=1,COUNTIF($F$7:F18,F18),"")</f>
        <v/>
      </c>
      <c r="H18" s="70"/>
      <c r="I18" s="75"/>
      <c r="J18" s="73"/>
      <c r="K18" s="73"/>
      <c r="L18" s="73"/>
      <c r="M18" s="74"/>
      <c r="N18" s="74"/>
      <c r="O18" s="75"/>
      <c r="P18" s="64"/>
      <c r="S18" s="79" t="s">
        <v>12</v>
      </c>
      <c r="T18" s="77" t="str">
        <f t="shared" si="1"/>
        <v>（複数選択）未入力</v>
      </c>
    </row>
    <row r="19" spans="2:20" ht="22.5" customHeight="1">
      <c r="B19" s="62"/>
      <c r="C19" s="92">
        <f t="shared" si="0"/>
        <v>13</v>
      </c>
      <c r="D19" s="92">
        <f>COUNTIF($I$7:I19,I19)</f>
        <v>0</v>
      </c>
      <c r="E19" s="92" t="str">
        <f>IF(D19=1,COUNTIF($D$7:D19,D19),"")</f>
        <v/>
      </c>
      <c r="F19" s="92" t="str" cm="1">
        <f t="array" ref="F19">IF(H19="形質変更対象",SUMPRODUCT(($H$7:H19="形質変更対象")*($I$7:I19=I19)),"")</f>
        <v/>
      </c>
      <c r="G19" s="92" t="str">
        <f>IF(F19=1,COUNTIF($F$7:F19,F19),"")</f>
        <v/>
      </c>
      <c r="H19" s="70"/>
      <c r="I19" s="75"/>
      <c r="J19" s="73"/>
      <c r="K19" s="73"/>
      <c r="L19" s="73"/>
      <c r="M19" s="74"/>
      <c r="N19" s="74"/>
      <c r="O19" s="75"/>
      <c r="P19" s="64"/>
      <c r="S19" s="79" t="s">
        <v>12</v>
      </c>
      <c r="T19" s="77" t="str">
        <f t="shared" si="1"/>
        <v>（複数選択）未入力</v>
      </c>
    </row>
    <row r="20" spans="2:20" ht="22.5" customHeight="1">
      <c r="B20" s="62"/>
      <c r="C20" s="92">
        <f t="shared" si="0"/>
        <v>14</v>
      </c>
      <c r="D20" s="92">
        <f>COUNTIF($I$7:I20,I20)</f>
        <v>0</v>
      </c>
      <c r="E20" s="92" t="str">
        <f>IF(D20=1,COUNTIF($D$7:D20,D20),"")</f>
        <v/>
      </c>
      <c r="F20" s="92" t="str" cm="1">
        <f t="array" ref="F20">IF(H20="形質変更対象",SUMPRODUCT(($H$7:H20="形質変更対象")*($I$7:I20=I20)),"")</f>
        <v/>
      </c>
      <c r="G20" s="92" t="str">
        <f>IF(F20=1,COUNTIF($F$7:F20,F20),"")</f>
        <v/>
      </c>
      <c r="H20" s="70"/>
      <c r="I20" s="75"/>
      <c r="J20" s="73"/>
      <c r="K20" s="73"/>
      <c r="L20" s="73"/>
      <c r="M20" s="74"/>
      <c r="N20" s="74"/>
      <c r="O20" s="75"/>
      <c r="P20" s="64"/>
      <c r="S20" s="79" t="s">
        <v>12</v>
      </c>
      <c r="T20" s="77" t="str">
        <f t="shared" si="1"/>
        <v>（複数選択）未入力</v>
      </c>
    </row>
    <row r="21" spans="2:20" ht="22.5" customHeight="1">
      <c r="B21" s="62"/>
      <c r="C21" s="92">
        <f t="shared" si="0"/>
        <v>15</v>
      </c>
      <c r="D21" s="92">
        <f>COUNTIF($I$7:I21,I21)</f>
        <v>0</v>
      </c>
      <c r="E21" s="92" t="str">
        <f>IF(D21=1,COUNTIF($D$7:D21,D21),"")</f>
        <v/>
      </c>
      <c r="F21" s="92" t="str" cm="1">
        <f t="array" ref="F21">IF(H21="形質変更対象",SUMPRODUCT(($H$7:H21="形質変更対象")*($I$7:I21=I21)),"")</f>
        <v/>
      </c>
      <c r="G21" s="92" t="str">
        <f>IF(F21=1,COUNTIF($F$7:F21,F21),"")</f>
        <v/>
      </c>
      <c r="H21" s="70"/>
      <c r="I21" s="75"/>
      <c r="J21" s="73"/>
      <c r="K21" s="73"/>
      <c r="L21" s="73"/>
      <c r="M21" s="74"/>
      <c r="N21" s="74"/>
      <c r="O21" s="75"/>
      <c r="P21" s="64"/>
      <c r="S21" s="79" t="s">
        <v>12</v>
      </c>
      <c r="T21" s="77" t="str">
        <f t="shared" si="1"/>
        <v>（複数選択）未入力</v>
      </c>
    </row>
    <row r="22" spans="2:20" ht="22.5" customHeight="1">
      <c r="B22" s="62"/>
      <c r="C22" s="92">
        <f t="shared" si="0"/>
        <v>16</v>
      </c>
      <c r="D22" s="92">
        <f>COUNTIF($I$7:I22,I22)</f>
        <v>0</v>
      </c>
      <c r="E22" s="92" t="str">
        <f>IF(D22=1,COUNTIF($D$7:D22,D22),"")</f>
        <v/>
      </c>
      <c r="F22" s="92" t="str" cm="1">
        <f t="array" ref="F22">IF(H22="形質変更対象",SUMPRODUCT(($H$7:H22="形質変更対象")*($I$7:I22=I22)),"")</f>
        <v/>
      </c>
      <c r="G22" s="92" t="str">
        <f>IF(F22=1,COUNTIF($F$7:F22,F22),"")</f>
        <v/>
      </c>
      <c r="H22" s="70"/>
      <c r="I22" s="75"/>
      <c r="J22" s="73"/>
      <c r="K22" s="73"/>
      <c r="L22" s="73"/>
      <c r="M22" s="74"/>
      <c r="N22" s="74"/>
      <c r="O22" s="75"/>
      <c r="P22" s="64"/>
      <c r="S22" s="79" t="s">
        <v>12</v>
      </c>
      <c r="T22" s="77" t="str">
        <f t="shared" si="1"/>
        <v>（複数選択）未入力</v>
      </c>
    </row>
    <row r="23" spans="2:20" ht="22.5" customHeight="1">
      <c r="B23" s="62"/>
      <c r="C23" s="92">
        <f t="shared" si="0"/>
        <v>17</v>
      </c>
      <c r="D23" s="92">
        <f>COUNTIF($I$7:I23,I23)</f>
        <v>0</v>
      </c>
      <c r="E23" s="92" t="str">
        <f>IF(D23=1,COUNTIF($D$7:D23,D23),"")</f>
        <v/>
      </c>
      <c r="F23" s="92" t="str" cm="1">
        <f t="array" ref="F23">IF(H23="形質変更対象",SUMPRODUCT(($H$7:H23="形質変更対象")*($I$7:I23=I23)),"")</f>
        <v/>
      </c>
      <c r="G23" s="92" t="str">
        <f>IF(F23=1,COUNTIF($F$7:F23,F23),"")</f>
        <v/>
      </c>
      <c r="H23" s="70"/>
      <c r="I23" s="75"/>
      <c r="J23" s="73"/>
      <c r="K23" s="73"/>
      <c r="L23" s="73"/>
      <c r="M23" s="74"/>
      <c r="N23" s="74"/>
      <c r="O23" s="75"/>
      <c r="P23" s="64"/>
      <c r="S23" s="79" t="s">
        <v>12</v>
      </c>
      <c r="T23" s="77" t="str">
        <f t="shared" si="1"/>
        <v>（複数選択）未入力</v>
      </c>
    </row>
    <row r="24" spans="2:20" ht="22.5" customHeight="1">
      <c r="B24" s="62"/>
      <c r="C24" s="92">
        <f t="shared" si="0"/>
        <v>18</v>
      </c>
      <c r="D24" s="92">
        <f>COUNTIF($I$7:I24,I24)</f>
        <v>0</v>
      </c>
      <c r="E24" s="92" t="str">
        <f>IF(D24=1,COUNTIF($D$7:D24,D24),"")</f>
        <v/>
      </c>
      <c r="F24" s="92" t="str" cm="1">
        <f t="array" ref="F24">IF(H24="形質変更対象",SUMPRODUCT(($H$7:H24="形質変更対象")*($I$7:I24=I24)),"")</f>
        <v/>
      </c>
      <c r="G24" s="92" t="str">
        <f>IF(F24=1,COUNTIF($F$7:F24,F24),"")</f>
        <v/>
      </c>
      <c r="H24" s="70"/>
      <c r="I24" s="75"/>
      <c r="J24" s="73"/>
      <c r="K24" s="73"/>
      <c r="L24" s="73"/>
      <c r="M24" s="74"/>
      <c r="N24" s="74"/>
      <c r="O24" s="75"/>
      <c r="P24" s="64"/>
      <c r="S24" s="79" t="s">
        <v>12</v>
      </c>
      <c r="T24" s="77" t="str">
        <f t="shared" si="1"/>
        <v>（複数選択）未入力</v>
      </c>
    </row>
    <row r="25" spans="2:20" ht="22.5" customHeight="1">
      <c r="B25" s="62"/>
      <c r="C25" s="92">
        <f t="shared" si="0"/>
        <v>19</v>
      </c>
      <c r="D25" s="92">
        <f>COUNTIF($I$7:I25,I25)</f>
        <v>0</v>
      </c>
      <c r="E25" s="92" t="str">
        <f>IF(D25=1,COUNTIF($D$7:D25,D25),"")</f>
        <v/>
      </c>
      <c r="F25" s="92" t="str" cm="1">
        <f t="array" ref="F25">IF(H25="形質変更対象",SUMPRODUCT(($H$7:H25="形質変更対象")*($I$7:I25=I25)),"")</f>
        <v/>
      </c>
      <c r="G25" s="92" t="str">
        <f>IF(F25=1,COUNTIF($F$7:F25,F25),"")</f>
        <v/>
      </c>
      <c r="H25" s="70"/>
      <c r="I25" s="75"/>
      <c r="J25" s="73"/>
      <c r="K25" s="73"/>
      <c r="L25" s="73"/>
      <c r="M25" s="74"/>
      <c r="N25" s="74"/>
      <c r="O25" s="75"/>
      <c r="P25" s="64"/>
      <c r="S25" s="79" t="s">
        <v>12</v>
      </c>
      <c r="T25" s="77" t="str">
        <f t="shared" si="1"/>
        <v>（複数選択）未入力</v>
      </c>
    </row>
    <row r="26" spans="2:20" ht="22.5" customHeight="1">
      <c r="B26" s="62"/>
      <c r="C26" s="92">
        <f t="shared" si="0"/>
        <v>20</v>
      </c>
      <c r="D26" s="92">
        <f>COUNTIF($I$7:I26,I26)</f>
        <v>0</v>
      </c>
      <c r="E26" s="92" t="str">
        <f>IF(D26=1,COUNTIF($D$7:D26,D26),"")</f>
        <v/>
      </c>
      <c r="F26" s="92" t="str" cm="1">
        <f t="array" ref="F26">IF(H26="形質変更対象",SUMPRODUCT(($H$7:H26="形質変更対象")*($I$7:I26=I26)),"")</f>
        <v/>
      </c>
      <c r="G26" s="92" t="str">
        <f>IF(F26=1,COUNTIF($F$7:F26,F26),"")</f>
        <v/>
      </c>
      <c r="H26" s="70"/>
      <c r="I26" s="75"/>
      <c r="J26" s="73"/>
      <c r="K26" s="73"/>
      <c r="L26" s="73"/>
      <c r="M26" s="74"/>
      <c r="N26" s="74"/>
      <c r="O26" s="75"/>
      <c r="P26" s="64"/>
      <c r="S26" s="79" t="s">
        <v>12</v>
      </c>
      <c r="T26" s="77" t="str">
        <f t="shared" si="1"/>
        <v>（複数選択）未入力</v>
      </c>
    </row>
    <row r="27" spans="2:20" ht="22.5" customHeight="1">
      <c r="B27" s="62"/>
      <c r="C27" s="92">
        <f t="shared" si="0"/>
        <v>21</v>
      </c>
      <c r="D27" s="92">
        <f>COUNTIF($I$7:I27,I27)</f>
        <v>0</v>
      </c>
      <c r="E27" s="92" t="str">
        <f>IF(D27=1,COUNTIF($D$7:D27,D27),"")</f>
        <v/>
      </c>
      <c r="F27" s="92" t="str" cm="1">
        <f t="array" ref="F27">IF(H27="形質変更対象",SUMPRODUCT(($H$7:H27="形質変更対象")*($I$7:I27=I27)),"")</f>
        <v/>
      </c>
      <c r="G27" s="92" t="str">
        <f>IF(F27=1,COUNTIF($F$7:F27,F27),"")</f>
        <v/>
      </c>
      <c r="H27" s="70"/>
      <c r="I27" s="75"/>
      <c r="J27" s="73"/>
      <c r="K27" s="73"/>
      <c r="L27" s="73"/>
      <c r="M27" s="74"/>
      <c r="N27" s="74"/>
      <c r="O27" s="75"/>
      <c r="P27" s="64"/>
      <c r="S27" s="79" t="s">
        <v>12</v>
      </c>
      <c r="T27" s="77" t="str">
        <f t="shared" si="1"/>
        <v>（複数選択）未入力</v>
      </c>
    </row>
    <row r="28" spans="2:20" ht="22.5" customHeight="1">
      <c r="B28" s="62"/>
      <c r="C28" s="92">
        <f t="shared" si="0"/>
        <v>22</v>
      </c>
      <c r="D28" s="92">
        <f>COUNTIF($I$7:I28,I28)</f>
        <v>0</v>
      </c>
      <c r="E28" s="92" t="str">
        <f>IF(D28=1,COUNTIF($D$7:D28,D28),"")</f>
        <v/>
      </c>
      <c r="F28" s="92" t="str" cm="1">
        <f t="array" ref="F28">IF(H28="形質変更対象",SUMPRODUCT(($H$7:H28="形質変更対象")*($I$7:I28=I28)),"")</f>
        <v/>
      </c>
      <c r="G28" s="92" t="str">
        <f>IF(F28=1,COUNTIF($F$7:F28,F28),"")</f>
        <v/>
      </c>
      <c r="H28" s="70"/>
      <c r="I28" s="75"/>
      <c r="J28" s="73"/>
      <c r="K28" s="73"/>
      <c r="L28" s="73"/>
      <c r="M28" s="74"/>
      <c r="N28" s="74"/>
      <c r="O28" s="75"/>
      <c r="P28" s="64"/>
      <c r="S28" s="79" t="s">
        <v>12</v>
      </c>
      <c r="T28" s="77" t="str">
        <f t="shared" si="1"/>
        <v>（複数選択）未入力</v>
      </c>
    </row>
    <row r="29" spans="2:20" ht="22.5" customHeight="1">
      <c r="B29" s="62"/>
      <c r="C29" s="92">
        <f t="shared" si="0"/>
        <v>23</v>
      </c>
      <c r="D29" s="92">
        <f>COUNTIF($I$7:I29,I29)</f>
        <v>0</v>
      </c>
      <c r="E29" s="92" t="str">
        <f>IF(D29=1,COUNTIF($D$7:D29,D29),"")</f>
        <v/>
      </c>
      <c r="F29" s="92" t="str" cm="1">
        <f t="array" ref="F29">IF(H29="形質変更対象",SUMPRODUCT(($H$7:H29="形質変更対象")*($I$7:I29=I29)),"")</f>
        <v/>
      </c>
      <c r="G29" s="92" t="str">
        <f>IF(F29=1,COUNTIF($F$7:F29,F29),"")</f>
        <v/>
      </c>
      <c r="H29" s="70"/>
      <c r="I29" s="75"/>
      <c r="J29" s="73"/>
      <c r="K29" s="73"/>
      <c r="L29" s="73"/>
      <c r="M29" s="74"/>
      <c r="N29" s="74"/>
      <c r="O29" s="75"/>
      <c r="P29" s="64"/>
      <c r="S29" s="79" t="s">
        <v>12</v>
      </c>
      <c r="T29" s="77" t="str">
        <f t="shared" si="1"/>
        <v>（複数選択）未入力</v>
      </c>
    </row>
    <row r="30" spans="2:20" ht="22.5" customHeight="1">
      <c r="B30" s="62"/>
      <c r="C30" s="92">
        <f t="shared" si="0"/>
        <v>24</v>
      </c>
      <c r="D30" s="92">
        <f>COUNTIF($I$7:I30,I30)</f>
        <v>0</v>
      </c>
      <c r="E30" s="92" t="str">
        <f>IF(D30=1,COUNTIF($D$7:D30,D30),"")</f>
        <v/>
      </c>
      <c r="F30" s="92" t="str" cm="1">
        <f t="array" ref="F30">IF(H30="形質変更対象",SUMPRODUCT(($H$7:H30="形質変更対象")*($I$7:I30=I30)),"")</f>
        <v/>
      </c>
      <c r="G30" s="92" t="str">
        <f>IF(F30=1,COUNTIF($F$7:F30,F30),"")</f>
        <v/>
      </c>
      <c r="H30" s="70"/>
      <c r="I30" s="75"/>
      <c r="J30" s="73"/>
      <c r="K30" s="73"/>
      <c r="L30" s="73"/>
      <c r="M30" s="74"/>
      <c r="N30" s="74"/>
      <c r="O30" s="75"/>
      <c r="P30" s="64"/>
      <c r="S30" s="79" t="s">
        <v>12</v>
      </c>
      <c r="T30" s="77" t="str">
        <f t="shared" si="1"/>
        <v>（複数選択）未入力</v>
      </c>
    </row>
    <row r="31" spans="2:20" ht="22.5" customHeight="1">
      <c r="B31" s="62"/>
      <c r="C31" s="92">
        <f t="shared" si="0"/>
        <v>25</v>
      </c>
      <c r="D31" s="92">
        <f>COUNTIF($I$7:I31,I31)</f>
        <v>0</v>
      </c>
      <c r="E31" s="92" t="str">
        <f>IF(D31=1,COUNTIF($D$7:D31,D31),"")</f>
        <v/>
      </c>
      <c r="F31" s="92" t="str" cm="1">
        <f t="array" ref="F31">IF(H31="形質変更対象",SUMPRODUCT(($H$7:H31="形質変更対象")*($I$7:I31=I31)),"")</f>
        <v/>
      </c>
      <c r="G31" s="92" t="str">
        <f>IF(F31=1,COUNTIF($F$7:F31,F31),"")</f>
        <v/>
      </c>
      <c r="H31" s="70"/>
      <c r="I31" s="75"/>
      <c r="J31" s="73"/>
      <c r="K31" s="73"/>
      <c r="L31" s="73"/>
      <c r="M31" s="74"/>
      <c r="N31" s="74"/>
      <c r="O31" s="75"/>
      <c r="P31" s="64"/>
      <c r="S31" s="79" t="s">
        <v>12</v>
      </c>
      <c r="T31" s="77" t="str">
        <f t="shared" si="1"/>
        <v>（複数選択）未入力</v>
      </c>
    </row>
    <row r="32" spans="2:20" ht="22.5" customHeight="1">
      <c r="B32" s="62"/>
      <c r="C32" s="92">
        <f t="shared" si="0"/>
        <v>26</v>
      </c>
      <c r="D32" s="92">
        <f>COUNTIF($I$7:I32,I32)</f>
        <v>0</v>
      </c>
      <c r="E32" s="92" t="str">
        <f>IF(D32=1,COUNTIF($D$7:D32,D32),"")</f>
        <v/>
      </c>
      <c r="F32" s="92" t="str" cm="1">
        <f t="array" ref="F32">IF(H32="形質変更対象",SUMPRODUCT(($H$7:H32="形質変更対象")*($I$7:I32=I32)),"")</f>
        <v/>
      </c>
      <c r="G32" s="92" t="str">
        <f>IF(F32=1,COUNTIF($F$7:F32,F32),"")</f>
        <v/>
      </c>
      <c r="H32" s="70"/>
      <c r="I32" s="75"/>
      <c r="J32" s="73"/>
      <c r="K32" s="73"/>
      <c r="L32" s="73"/>
      <c r="M32" s="74"/>
      <c r="N32" s="74"/>
      <c r="O32" s="75"/>
      <c r="P32" s="64"/>
      <c r="S32" s="79" t="s">
        <v>12</v>
      </c>
      <c r="T32" s="77" t="str">
        <f t="shared" si="1"/>
        <v>（複数選択）未入力</v>
      </c>
    </row>
    <row r="33" spans="2:25" ht="22.5" customHeight="1">
      <c r="B33" s="62"/>
      <c r="C33" s="92">
        <f t="shared" si="0"/>
        <v>27</v>
      </c>
      <c r="D33" s="92">
        <f>COUNTIF($I$7:I33,I33)</f>
        <v>0</v>
      </c>
      <c r="E33" s="92" t="str">
        <f>IF(D33=1,COUNTIF($D$7:D33,D33),"")</f>
        <v/>
      </c>
      <c r="F33" s="92" t="str" cm="1">
        <f t="array" ref="F33">IF(H33="形質変更対象",SUMPRODUCT(($H$7:H33="形質変更対象")*($I$7:I33=I33)),"")</f>
        <v/>
      </c>
      <c r="G33" s="92" t="str">
        <f>IF(F33=1,COUNTIF($F$7:F33,F33),"")</f>
        <v/>
      </c>
      <c r="H33" s="70"/>
      <c r="I33" s="75"/>
      <c r="J33" s="73"/>
      <c r="K33" s="73"/>
      <c r="L33" s="73"/>
      <c r="M33" s="74"/>
      <c r="N33" s="74"/>
      <c r="O33" s="75"/>
      <c r="P33" s="64"/>
      <c r="S33" s="79" t="s">
        <v>12</v>
      </c>
      <c r="T33" s="77" t="str">
        <f t="shared" si="1"/>
        <v>（複数選択）未入力</v>
      </c>
    </row>
    <row r="34" spans="2:25" ht="22.5" customHeight="1">
      <c r="B34" s="62"/>
      <c r="C34" s="92">
        <f t="shared" si="0"/>
        <v>28</v>
      </c>
      <c r="D34" s="92">
        <f>COUNTIF($I$7:I34,I34)</f>
        <v>0</v>
      </c>
      <c r="E34" s="92" t="str">
        <f>IF(D34=1,COUNTIF($D$7:D34,D34),"")</f>
        <v/>
      </c>
      <c r="F34" s="92" t="str" cm="1">
        <f t="array" ref="F34">IF(H34="形質変更対象",SUMPRODUCT(($H$7:H34="形質変更対象")*($I$7:I34=I34)),"")</f>
        <v/>
      </c>
      <c r="G34" s="92" t="str">
        <f>IF(F34=1,COUNTIF($F$7:F34,F34),"")</f>
        <v/>
      </c>
      <c r="H34" s="70"/>
      <c r="I34" s="75"/>
      <c r="J34" s="73"/>
      <c r="K34" s="73"/>
      <c r="L34" s="73"/>
      <c r="M34" s="74"/>
      <c r="N34" s="74"/>
      <c r="O34" s="75"/>
      <c r="P34" s="64"/>
      <c r="S34" s="79" t="s">
        <v>12</v>
      </c>
      <c r="T34" s="77" t="str">
        <f t="shared" si="1"/>
        <v>（複数選択）未入力</v>
      </c>
    </row>
    <row r="35" spans="2:25" ht="22.5" customHeight="1">
      <c r="B35" s="62"/>
      <c r="C35" s="92">
        <f t="shared" si="0"/>
        <v>29</v>
      </c>
      <c r="D35" s="92">
        <f>COUNTIF($I$7:I35,I35)</f>
        <v>0</v>
      </c>
      <c r="E35" s="92" t="str">
        <f>IF(D35=1,COUNTIF($D$7:D35,D35),"")</f>
        <v/>
      </c>
      <c r="F35" s="92" t="str" cm="1">
        <f t="array" ref="F35">IF(H35="形質変更対象",SUMPRODUCT(($H$7:H35="形質変更対象")*($I$7:I35=I35)),"")</f>
        <v/>
      </c>
      <c r="G35" s="92" t="str">
        <f>IF(F35=1,COUNTIF($F$7:F35,F35),"")</f>
        <v/>
      </c>
      <c r="H35" s="70"/>
      <c r="I35" s="75"/>
      <c r="J35" s="73"/>
      <c r="K35" s="73"/>
      <c r="L35" s="73"/>
      <c r="M35" s="74"/>
      <c r="N35" s="74"/>
      <c r="O35" s="75"/>
      <c r="P35" s="64"/>
      <c r="S35" s="79" t="s">
        <v>12</v>
      </c>
      <c r="T35" s="77" t="str">
        <f t="shared" si="1"/>
        <v>（複数選択）未入力</v>
      </c>
    </row>
    <row r="36" spans="2:25" ht="22.5" customHeight="1">
      <c r="B36" s="62"/>
      <c r="C36" s="92">
        <f t="shared" si="0"/>
        <v>30</v>
      </c>
      <c r="D36" s="92">
        <f>COUNTIF($I$7:I36,I36)</f>
        <v>0</v>
      </c>
      <c r="E36" s="92" t="str">
        <f>IF(D36=1,COUNTIF($D$7:D36,D36),"")</f>
        <v/>
      </c>
      <c r="F36" s="92" t="str" cm="1">
        <f t="array" ref="F36">IF(H36="形質変更対象",SUMPRODUCT(($H$7:H36="形質変更対象")*($I$7:I36=I36)),"")</f>
        <v/>
      </c>
      <c r="G36" s="92" t="str">
        <f>IF(F36=1,COUNTIF($F$7:F36,F36),"")</f>
        <v/>
      </c>
      <c r="H36" s="70"/>
      <c r="I36" s="75"/>
      <c r="J36" s="73"/>
      <c r="K36" s="73"/>
      <c r="L36" s="73"/>
      <c r="M36" s="74"/>
      <c r="N36" s="74"/>
      <c r="O36" s="75"/>
      <c r="P36" s="64"/>
      <c r="S36" s="79" t="s">
        <v>12</v>
      </c>
      <c r="T36" s="77" t="str">
        <f t="shared" si="1"/>
        <v>（複数選択）未入力</v>
      </c>
    </row>
    <row r="37" spans="2:25" ht="15">
      <c r="B37" s="62"/>
      <c r="C37" s="81" t="s">
        <v>86</v>
      </c>
      <c r="D37" s="82"/>
      <c r="E37" s="82"/>
      <c r="F37" s="82"/>
      <c r="G37" s="82"/>
      <c r="H37" s="81"/>
      <c r="I37" s="82"/>
      <c r="J37" s="82"/>
      <c r="K37" s="82"/>
      <c r="L37" s="82"/>
      <c r="M37" s="82"/>
      <c r="N37" s="82"/>
      <c r="O37" s="83"/>
      <c r="P37" s="64"/>
      <c r="S37" s="79"/>
      <c r="T37" s="77"/>
    </row>
    <row r="38" spans="2:25" ht="7.5" customHeight="1">
      <c r="B38" s="84"/>
      <c r="C38" s="59"/>
      <c r="D38" s="59"/>
      <c r="E38" s="59"/>
      <c r="F38" s="59"/>
      <c r="G38" s="59"/>
      <c r="H38" s="59"/>
      <c r="I38" s="59"/>
      <c r="J38" s="59"/>
      <c r="K38" s="59"/>
      <c r="L38" s="59"/>
      <c r="M38" s="59"/>
      <c r="N38" s="59"/>
      <c r="O38" s="59"/>
      <c r="P38" s="85"/>
      <c r="S38" s="60"/>
    </row>
    <row r="39" spans="2:25" ht="18.75" customHeight="1">
      <c r="B39" s="86"/>
      <c r="C39" s="60" t="s">
        <v>87</v>
      </c>
      <c r="H39" s="63"/>
      <c r="I39" s="63"/>
      <c r="J39" s="63"/>
      <c r="K39" s="63"/>
      <c r="L39" s="63"/>
      <c r="M39" s="63"/>
      <c r="N39" s="63"/>
      <c r="O39" s="63"/>
      <c r="P39" s="63"/>
    </row>
    <row r="40" spans="2:25" ht="20.100000000000001" customHeight="1">
      <c r="B40" s="87"/>
      <c r="T40" s="88"/>
    </row>
    <row r="42" spans="2:25" hidden="1">
      <c r="C42" s="60" t="s">
        <v>88</v>
      </c>
      <c r="S42" s="60"/>
      <c r="X42" s="66"/>
    </row>
    <row r="43" spans="2:25" hidden="1">
      <c r="C43" s="60" t="s">
        <v>89</v>
      </c>
      <c r="M43" s="60" t="s">
        <v>90</v>
      </c>
      <c r="O43" s="60" t="s">
        <v>91</v>
      </c>
      <c r="Q43" s="60" t="s">
        <v>92</v>
      </c>
      <c r="R43" s="60" t="s">
        <v>93</v>
      </c>
      <c r="S43" s="60" t="s">
        <v>94</v>
      </c>
      <c r="Y43" s="66"/>
    </row>
    <row r="44" spans="2:25" hidden="1">
      <c r="E44" s="60">
        <v>1</v>
      </c>
      <c r="H44" s="60" t="str">
        <f>_xlfn.IFNA(VLOOKUP($E44,$E$7:$K$37,5,FALSE),"")</f>
        <v>指－○1</v>
      </c>
      <c r="I44" s="60" t="str">
        <f>VLOOKUP($E44,$E$7:$K$37,6,FALSE)</f>
        <v>新宿区</v>
      </c>
      <c r="J44" s="60" t="str">
        <f>VLOOKUP($E44,$E$7:$K$37,7,FALSE)&amp;""</f>
        <v>○○町</v>
      </c>
      <c r="K44" s="60" t="str">
        <f>VLOOKUP($E44,$E$7:$O$37,8,FALSE)&amp;""</f>
        <v>○丁目○番</v>
      </c>
      <c r="L44" s="60" t="str">
        <f>VLOOKUP($E44,$E$7:$O$37,9,FALSE)&amp;""</f>
        <v>○番○号</v>
      </c>
      <c r="M44" s="60" t="str">
        <f>VLOOKUP($E44,$E$7:$O$37,11,FALSE)&amp;""</f>
        <v/>
      </c>
      <c r="O44" s="60">
        <f>COUNTIF($I$7:$I$37,H44)</f>
        <v>2</v>
      </c>
      <c r="Q44" s="60" cm="1">
        <f t="array" ref="Q44">SUMPRODUCT(($I$7:$I$37=H44)*($N$7:$N$37="無地番"))</f>
        <v>0</v>
      </c>
      <c r="R44" s="60" cm="1">
        <f t="array" ref="R44">SUMPRODUCT(($I$7:$I$37=H44)*($N$7:$N$37="道"))</f>
        <v>0</v>
      </c>
      <c r="S44" s="60" cm="1">
        <f t="array" ref="S44">SUMPRODUCT(($I$7:$I$37=H44)*($N$7:$N$37="水"))</f>
        <v>1</v>
      </c>
      <c r="T44" s="67" t="str">
        <f>IF(Q44&gt;0," 無地番","")&amp;IF(R44&gt;0," 道","")&amp;IF(S44&gt;0," 水","")</f>
        <v xml:space="preserve"> 水</v>
      </c>
      <c r="U44" s="60" t="str">
        <f>_xlfn.IFNA(IF(J44="",
I44&amp;" "&amp;T44,
I44&amp;J44&amp;K44&amp;L44&amp;IF(M44="","","の一部")&amp;
IF(O44-1-Q44-R44-S44&gt;0,IF(O44&gt;1,
"　外 "&amp;O44-1-Q44-R44-S44&amp;" 筆",
""),"")&amp;T44),"")</f>
        <v>新宿区○○町○丁目○番○番○号 水</v>
      </c>
    </row>
    <row r="45" spans="2:25" hidden="1">
      <c r="E45" s="60">
        <v>2</v>
      </c>
      <c r="H45" s="60" t="str">
        <f>_xlfn.IFNA(VLOOKUP($E45,$E$7:$K$37,5,FALSE),"")</f>
        <v>指－○2</v>
      </c>
      <c r="I45" s="60" t="str">
        <f>VLOOKUP($E45,$E$7:$K$37,6,FALSE)</f>
        <v>文京区</v>
      </c>
      <c r="J45" s="60" t="str">
        <f>VLOOKUP($E45,$E$7:$K$37,7,FALSE)&amp;""</f>
        <v>○○町</v>
      </c>
      <c r="K45" s="60" t="str">
        <f>VLOOKUP($E45,$E$7:$O$37,8,FALSE)&amp;""</f>
        <v>○丁目○番</v>
      </c>
      <c r="L45" s="60" t="str">
        <f>VLOOKUP($E45,$E$7:$O$37,9,FALSE)&amp;""</f>
        <v>○番○号</v>
      </c>
      <c r="M45" s="60" t="str">
        <f>VLOOKUP($E45,$E$7:$O$37,11,FALSE)&amp;""</f>
        <v/>
      </c>
      <c r="O45" s="60">
        <f>COUNTIF($I$7:$I$37,H45)</f>
        <v>1</v>
      </c>
      <c r="Q45" s="60" cm="1">
        <f t="array" ref="Q45">SUMPRODUCT(($I$7:$I$37=H45)*($N$7:$N$37="無地番"))</f>
        <v>0</v>
      </c>
      <c r="R45" s="60" cm="1">
        <f t="array" ref="R45">SUMPRODUCT(($I$7:$I$37=H45)*($N$7:$N$37="道"))</f>
        <v>0</v>
      </c>
      <c r="S45" s="60" cm="1">
        <f t="array" ref="S45">SUMPRODUCT(($I$7:$I$37=H45)*($N$7:$N$37="水"))</f>
        <v>0</v>
      </c>
      <c r="T45" s="67" t="str">
        <f>IF(Q45&gt;0," 無地番","")&amp;IF(R45&gt;0," 道","")&amp;IF(S45&gt;0," 水","")</f>
        <v/>
      </c>
      <c r="U45" s="60" t="str">
        <f>_xlfn.IFNA(IF(J45="",I45&amp;" "&amp;T45,I45&amp;J45&amp;K45&amp;L45&amp;IF(M45="","","の一部")&amp;IF(O45-1-Q45-R45-S45&gt;0,IF(O45&gt;1,"　外 "&amp;O45-1-Q45-R45-S45&amp;" 筆",""),"")&amp;T45),"")</f>
        <v>文京区○○町○丁目○番○番○号</v>
      </c>
    </row>
    <row r="46" spans="2:25" hidden="1">
      <c r="E46" s="60">
        <v>3</v>
      </c>
      <c r="H46" s="60" t="str">
        <f>_xlfn.IFNA(VLOOKUP($E46,$E$7:$K$37,5,FALSE),"")</f>
        <v>指－○3</v>
      </c>
      <c r="I46" s="60" t="str">
        <f>VLOOKUP($E46,$E$7:$K$37,6,FALSE)</f>
        <v>文京区</v>
      </c>
      <c r="J46" s="60" t="str">
        <f>VLOOKUP($E46,$E$7:$K$37,7,FALSE)&amp;""</f>
        <v/>
      </c>
      <c r="K46" s="60" t="str">
        <f>VLOOKUP($E46,$E$7:$O$37,8,FALSE)&amp;""</f>
        <v/>
      </c>
      <c r="L46" s="60" t="str">
        <f>VLOOKUP($E46,$E$7:$O$37,9,FALSE)&amp;""</f>
        <v/>
      </c>
      <c r="M46" s="60" t="str">
        <f>VLOOKUP($E46,$E$7:$O$37,11,FALSE)&amp;""</f>
        <v/>
      </c>
      <c r="O46" s="60">
        <f>COUNTIF($I$7:$I$37,H46)</f>
        <v>1</v>
      </c>
      <c r="Q46" s="60" cm="1">
        <f t="array" ref="Q46">SUMPRODUCT(($I$7:$I$37=H46)*($N$7:$N$37="無地番"))</f>
        <v>0</v>
      </c>
      <c r="R46" s="60" cm="1">
        <f t="array" ref="R46">SUMPRODUCT(($I$7:$I$37=H46)*($N$7:$N$37="道"))</f>
        <v>1</v>
      </c>
      <c r="S46" s="60" cm="1">
        <f t="array" ref="S46">SUMPRODUCT(($I$7:$I$37=H46)*($N$7:$N$37="水"))</f>
        <v>0</v>
      </c>
      <c r="T46" s="67" t="str">
        <f>IF(Q46&gt;0," 無地番","")&amp;IF(R46&gt;0," 道","")&amp;IF(S46&gt;0," 水","")</f>
        <v xml:space="preserve"> 道</v>
      </c>
      <c r="U46" s="60" t="str">
        <f>_xlfn.IFNA(IF(J46="",I46&amp;" "&amp;T46,I46&amp;J46&amp;K46&amp;L46&amp;IF(M46="","","の一部")&amp;IF(O46-1-Q46-R46-S46&gt;0,IF(O46&gt;1,"　外 "&amp;O46-1-Q46-R46-S46&amp;" 筆",""),"")&amp;T46),"")</f>
        <v>文京区  道</v>
      </c>
    </row>
    <row r="47" spans="2:25" hidden="1">
      <c r="S47" s="60"/>
      <c r="Y47" s="66"/>
    </row>
    <row r="48" spans="2:25" hidden="1">
      <c r="C48" s="60" t="s">
        <v>95</v>
      </c>
      <c r="S48" s="60"/>
      <c r="T48" s="88"/>
    </row>
    <row r="49" spans="3:21" hidden="1">
      <c r="E49" s="60">
        <v>1</v>
      </c>
      <c r="H49" s="60" t="str">
        <f>_xlfn.IFNA(VLOOKUP($E49,$G$7:$K$37,3,FALSE),"")</f>
        <v>指－○1</v>
      </c>
      <c r="I49" s="60" t="str">
        <f>VLOOKUP($E49,$G$7:$K$37,4,FALSE)</f>
        <v>新宿区</v>
      </c>
      <c r="J49" s="60" t="str">
        <f>VLOOKUP($E49,$G$7:$K$37,5,FALSE)&amp;""</f>
        <v>○○町</v>
      </c>
      <c r="K49" s="60" t="str">
        <f>VLOOKUP($E49,$G$7:$O$37,6,FALSE)&amp;""</f>
        <v>○丁目○番</v>
      </c>
      <c r="L49" s="60" t="str">
        <f>VLOOKUP($E49,$G$7:$O$37,7,FALSE)&amp;""</f>
        <v>○番○号</v>
      </c>
      <c r="M49" s="60" t="str">
        <f>VLOOKUP($E49,$G$7:$O$37,9,FALSE)&amp;""</f>
        <v/>
      </c>
      <c r="O49" s="60" cm="1">
        <f t="array" ref="O49">SUMPRODUCT(($H$7:$H$37=$C$48)*($I$7:$I$37=H49))</f>
        <v>2</v>
      </c>
      <c r="Q49" s="60" cm="1">
        <f t="array" ref="Q49">SUMPRODUCT(($F$7:$F$37&lt;&gt;"")*($I$7:$I$37=H49)*($N$7:$N$37="無地番"))</f>
        <v>0</v>
      </c>
      <c r="R49" s="60" cm="1">
        <f t="array" ref="R49">SUMPRODUCT(($F$7:$F$37&lt;&gt;"")*($I$7:$I$37=H49)*($N$7:$N$37="道"))</f>
        <v>0</v>
      </c>
      <c r="S49" s="60" cm="1">
        <f t="array" ref="S49">SUMPRODUCT(($F$7:$F$37&lt;&gt;"")*($I$7:$I$37=H49)*($N$7:$N$37="水"))</f>
        <v>1</v>
      </c>
      <c r="T49" s="67" t="str">
        <f>IF(Q49&gt;0," 無地番","")&amp;IF(R49&gt;0," 道","")&amp;IF(S49&gt;0," 水","")</f>
        <v xml:space="preserve"> 水</v>
      </c>
      <c r="U49" s="60" t="str">
        <f>_xlfn.IFNA(IF(J49="",I49&amp;" "&amp;T49,I49&amp;J49&amp;K49&amp;L49&amp;IF(M49="","","の一部")&amp;IF(O49-1-Q49-R49-S49&gt;0,IF(O49&gt;1,"　外 "&amp;O49-1-Q49-R49-S49&amp;" 筆",""),"")&amp;T49),"")</f>
        <v>新宿区○○町○丁目○番○番○号 水</v>
      </c>
    </row>
    <row r="50" spans="3:21" hidden="1">
      <c r="E50" s="60">
        <v>2</v>
      </c>
      <c r="H50" s="60" t="str">
        <f>_xlfn.IFNA(VLOOKUP($E50,$G$7:$K$37,3,FALSE),"")</f>
        <v>指－○2</v>
      </c>
      <c r="I50" s="60" t="str">
        <f>VLOOKUP($E50,$G$7:$K$37,4,FALSE)</f>
        <v>文京区</v>
      </c>
      <c r="J50" s="60" t="str">
        <f>VLOOKUP($E50,$G$7:$K$37,5,FALSE)&amp;""</f>
        <v>○○町</v>
      </c>
      <c r="K50" s="60" t="str">
        <f>VLOOKUP($E50,$G$7:$O$37,6,FALSE)&amp;""</f>
        <v>○丁目○番</v>
      </c>
      <c r="L50" s="60" t="str">
        <f>VLOOKUP($E50,$G$7:$O$37,7,FALSE)&amp;""</f>
        <v>○番○号</v>
      </c>
      <c r="M50" s="60" t="str">
        <f>VLOOKUP($E50,$G$7:$O$37,9,FALSE)&amp;""</f>
        <v/>
      </c>
      <c r="O50" s="60" cm="1">
        <f t="array" ref="O50">SUMPRODUCT(($H$7:$H$37=$C$48)*($I$7:$I$37=H50))</f>
        <v>1</v>
      </c>
      <c r="Q50" s="60" cm="1">
        <f t="array" ref="Q50">SUMPRODUCT(($F$7:$F$37&lt;&gt;"")*($I$7:$I$37=H50)*($N$7:$N$37="無地番"))</f>
        <v>0</v>
      </c>
      <c r="R50" s="60" cm="1">
        <f t="array" ref="R50">SUMPRODUCT(($F$7:$F$37&lt;&gt;"")*($I$7:$I$37=H50)*($N$7:$N$37="道"))</f>
        <v>0</v>
      </c>
      <c r="S50" s="60" cm="1">
        <f t="array" ref="S50">SUMPRODUCT(($F$7:$F$37&lt;&gt;"")*($I$7:$I$37=H50)*($N$7:$N$37="水"))</f>
        <v>0</v>
      </c>
      <c r="T50" s="67" t="str">
        <f>IF(Q50&gt;0," 無地番","")&amp;IF(R50&gt;0," 道","")&amp;IF(S50&gt;0," 水","")</f>
        <v/>
      </c>
      <c r="U50" s="60" t="str">
        <f>_xlfn.IFNA(IF(J50="",I50&amp;" "&amp;T50,I50&amp;J50&amp;K50&amp;L50&amp;IF(M50="","","の一部")&amp;IF(O50-1-Q50-R50-S50&gt;0,IF(O50&gt;1,"　外 "&amp;O50-1-Q50-R50-S50&amp;" 筆",""),"")&amp;T50),"")</f>
        <v>文京区○○町○丁目○番○番○号</v>
      </c>
    </row>
    <row r="51" spans="3:21" hidden="1">
      <c r="E51" s="60">
        <v>3</v>
      </c>
      <c r="H51" s="60" t="str">
        <f>_xlfn.IFNA(VLOOKUP($E51,$G$7:$K$37,3,FALSE),"")</f>
        <v>指－○3</v>
      </c>
      <c r="I51" s="60" t="str">
        <f>VLOOKUP($E51,$G$7:$K$37,4,FALSE)</f>
        <v>文京区</v>
      </c>
      <c r="J51" s="60" t="str">
        <f>VLOOKUP($E51,$G$7:$K$37,5,FALSE)&amp;""</f>
        <v/>
      </c>
      <c r="K51" s="60" t="str">
        <f>VLOOKUP($E51,$G$7:$O$37,6,FALSE)&amp;""</f>
        <v/>
      </c>
      <c r="L51" s="60" t="str">
        <f>VLOOKUP($E51,$G$7:$O$37,7,FALSE)&amp;""</f>
        <v/>
      </c>
      <c r="M51" s="60" t="str">
        <f>VLOOKUP($E51,$G$7:$O$37,9,FALSE)&amp;""</f>
        <v/>
      </c>
      <c r="O51" s="60" cm="1">
        <f t="array" ref="O51">SUMPRODUCT(($H$7:$H$37=$C$48)*($I$7:$I$37=H51))</f>
        <v>1</v>
      </c>
      <c r="Q51" s="60" cm="1">
        <f t="array" ref="Q51">SUMPRODUCT(($F$7:$F$37&lt;&gt;"")*($I$7:$I$37=H51)*($N$7:$N$37="無地番"))</f>
        <v>0</v>
      </c>
      <c r="R51" s="60" cm="1">
        <f t="array" ref="R51">SUMPRODUCT(($F$7:$F$37&lt;&gt;"")*($I$7:$I$37=H51)*($N$7:$N$37="道"))</f>
        <v>1</v>
      </c>
      <c r="S51" s="60" cm="1">
        <f t="array" ref="S51">SUMPRODUCT(($F$7:$F$37&lt;&gt;"")*($I$7:$I$37=H51)*($N$7:$N$37="水"))</f>
        <v>0</v>
      </c>
      <c r="T51" s="67" t="str">
        <f>IF(Q51&gt;0," 無地番","")&amp;IF(R51&gt;0," 道","")&amp;IF(S51&gt;0," 水","")</f>
        <v xml:space="preserve"> 道</v>
      </c>
      <c r="U51" s="60" t="str">
        <f>_xlfn.IFNA(IF(J51="",I51&amp;" "&amp;T51,I51&amp;J51&amp;K51&amp;L51&amp;IF(M51="","","の一部")&amp;IF(O51-1-Q51-R51-S51&gt;0,IF(O51&gt;1,"　外 "&amp;O51-1-Q51-R51-S51&amp;" 筆",""),"")&amp;T51),"")</f>
        <v>文京区  道</v>
      </c>
    </row>
    <row r="52" spans="3:21">
      <c r="S52" s="60"/>
    </row>
    <row r="53" spans="3:21" ht="18" hidden="1">
      <c r="C53" s="89" t="s">
        <v>96</v>
      </c>
      <c r="H53" s="89" t="s">
        <v>97</v>
      </c>
      <c r="I53" s="89" t="s">
        <v>98</v>
      </c>
      <c r="J53" s="89" t="s">
        <v>77</v>
      </c>
    </row>
    <row r="54" spans="3:21" ht="18" hidden="1">
      <c r="C54" s="90" t="s">
        <v>99</v>
      </c>
      <c r="H54" s="90" t="s">
        <v>100</v>
      </c>
      <c r="I54" s="90" t="s">
        <v>101</v>
      </c>
      <c r="J54" s="90" t="s">
        <v>77</v>
      </c>
    </row>
    <row r="55" spans="3:21" ht="18" hidden="1">
      <c r="H55" s="90" t="s">
        <v>102</v>
      </c>
      <c r="I55" s="90" t="s">
        <v>103</v>
      </c>
    </row>
    <row r="56" spans="3:21" ht="18" hidden="1">
      <c r="H56" s="90" t="s">
        <v>104</v>
      </c>
      <c r="I56" s="90" t="s">
        <v>94</v>
      </c>
    </row>
    <row r="57" spans="3:21" ht="18" hidden="1">
      <c r="H57" s="90" t="s">
        <v>105</v>
      </c>
    </row>
    <row r="58" spans="3:21" ht="18" hidden="1">
      <c r="H58" s="90" t="s">
        <v>106</v>
      </c>
    </row>
    <row r="59" spans="3:21" ht="18" hidden="1">
      <c r="H59" s="90" t="s">
        <v>107</v>
      </c>
    </row>
    <row r="60" spans="3:21" ht="18" hidden="1">
      <c r="H60" s="90" t="s">
        <v>108</v>
      </c>
    </row>
    <row r="61" spans="3:21" ht="18" hidden="1">
      <c r="H61" s="90" t="s">
        <v>109</v>
      </c>
    </row>
    <row r="62" spans="3:21" ht="18" hidden="1">
      <c r="H62" s="90" t="s">
        <v>110</v>
      </c>
    </row>
    <row r="63" spans="3:21" ht="18" hidden="1">
      <c r="H63" s="90" t="s">
        <v>111</v>
      </c>
    </row>
    <row r="64" spans="3:21" ht="18" hidden="1">
      <c r="H64" s="90" t="s">
        <v>112</v>
      </c>
    </row>
    <row r="65" spans="8:8" ht="18" hidden="1">
      <c r="H65" s="90" t="s">
        <v>113</v>
      </c>
    </row>
    <row r="66" spans="8:8" ht="18" hidden="1">
      <c r="H66" s="90" t="s">
        <v>114</v>
      </c>
    </row>
    <row r="67" spans="8:8" ht="18" hidden="1">
      <c r="H67" s="90" t="s">
        <v>115</v>
      </c>
    </row>
    <row r="68" spans="8:8" ht="18" hidden="1">
      <c r="H68" s="90" t="s">
        <v>116</v>
      </c>
    </row>
    <row r="69" spans="8:8" ht="18" hidden="1">
      <c r="H69" s="90" t="s">
        <v>117</v>
      </c>
    </row>
    <row r="70" spans="8:8" ht="18" hidden="1">
      <c r="H70" s="90" t="s">
        <v>118</v>
      </c>
    </row>
    <row r="71" spans="8:8" ht="18" hidden="1">
      <c r="H71" s="90" t="s">
        <v>119</v>
      </c>
    </row>
    <row r="72" spans="8:8" ht="18" hidden="1">
      <c r="H72" s="90" t="s">
        <v>120</v>
      </c>
    </row>
    <row r="73" spans="8:8" ht="18" hidden="1">
      <c r="H73" s="90" t="s">
        <v>121</v>
      </c>
    </row>
    <row r="74" spans="8:8" ht="18" hidden="1">
      <c r="H74" s="90" t="s">
        <v>122</v>
      </c>
    </row>
    <row r="75" spans="8:8" ht="18" hidden="1">
      <c r="H75" s="90" t="s">
        <v>123</v>
      </c>
    </row>
    <row r="76" spans="8:8" ht="18" hidden="1">
      <c r="H76" s="90" t="s">
        <v>124</v>
      </c>
    </row>
    <row r="77" spans="8:8" ht="18" hidden="1">
      <c r="H77" s="90" t="s">
        <v>125</v>
      </c>
    </row>
    <row r="78" spans="8:8" ht="18" hidden="1">
      <c r="H78" s="90" t="s">
        <v>126</v>
      </c>
    </row>
    <row r="79" spans="8:8" ht="18" hidden="1">
      <c r="H79" s="90" t="s">
        <v>127</v>
      </c>
    </row>
    <row r="80" spans="8:8" ht="18" hidden="1">
      <c r="H80" s="90" t="s">
        <v>128</v>
      </c>
    </row>
    <row r="81" spans="8:8" ht="18" hidden="1">
      <c r="H81" s="90" t="s">
        <v>129</v>
      </c>
    </row>
    <row r="82" spans="8:8" ht="18" hidden="1">
      <c r="H82" s="90" t="s">
        <v>130</v>
      </c>
    </row>
    <row r="83" spans="8:8" ht="18" hidden="1">
      <c r="H83" s="90" t="s">
        <v>131</v>
      </c>
    </row>
    <row r="84" spans="8:8" ht="18" hidden="1">
      <c r="H84" s="90" t="s">
        <v>132</v>
      </c>
    </row>
    <row r="85" spans="8:8" ht="18" hidden="1">
      <c r="H85" s="90" t="s">
        <v>133</v>
      </c>
    </row>
    <row r="86" spans="8:8" ht="18" hidden="1">
      <c r="H86" s="90" t="s">
        <v>134</v>
      </c>
    </row>
    <row r="87" spans="8:8" ht="18" hidden="1">
      <c r="H87" s="90" t="s">
        <v>135</v>
      </c>
    </row>
    <row r="88" spans="8:8" ht="18" hidden="1">
      <c r="H88" s="90" t="s">
        <v>136</v>
      </c>
    </row>
    <row r="89" spans="8:8" ht="18" hidden="1">
      <c r="H89" s="90" t="s">
        <v>137</v>
      </c>
    </row>
    <row r="90" spans="8:8" ht="18" hidden="1">
      <c r="H90" s="90" t="s">
        <v>138</v>
      </c>
    </row>
    <row r="91" spans="8:8" ht="18" hidden="1">
      <c r="H91" s="90" t="s">
        <v>139</v>
      </c>
    </row>
    <row r="92" spans="8:8" ht="18" hidden="1">
      <c r="H92" s="90" t="s">
        <v>140</v>
      </c>
    </row>
    <row r="93" spans="8:8" ht="18" hidden="1">
      <c r="H93" s="90" t="s">
        <v>141</v>
      </c>
    </row>
    <row r="94" spans="8:8" ht="18" hidden="1">
      <c r="H94" s="90" t="s">
        <v>142</v>
      </c>
    </row>
    <row r="95" spans="8:8" ht="18" hidden="1">
      <c r="H95" s="90" t="s">
        <v>143</v>
      </c>
    </row>
    <row r="96" spans="8:8" ht="18" hidden="1">
      <c r="H96" s="90" t="s">
        <v>144</v>
      </c>
    </row>
    <row r="97" spans="8:8" ht="18" hidden="1">
      <c r="H97" s="90" t="s">
        <v>145</v>
      </c>
    </row>
    <row r="98" spans="8:8" ht="18" hidden="1">
      <c r="H98" s="90" t="s">
        <v>146</v>
      </c>
    </row>
    <row r="99" spans="8:8" ht="18" hidden="1">
      <c r="H99" s="90" t="s">
        <v>147</v>
      </c>
    </row>
    <row r="100" spans="8:8" ht="18" hidden="1">
      <c r="H100" s="90" t="s">
        <v>148</v>
      </c>
    </row>
    <row r="101" spans="8:8" ht="18" hidden="1">
      <c r="H101" s="90" t="s">
        <v>149</v>
      </c>
    </row>
    <row r="102" spans="8:8" ht="18" hidden="1">
      <c r="H102" s="90" t="s">
        <v>150</v>
      </c>
    </row>
    <row r="103" spans="8:8" ht="18" hidden="1">
      <c r="H103" s="90" t="s">
        <v>151</v>
      </c>
    </row>
    <row r="104" spans="8:8" ht="18" hidden="1">
      <c r="H104" s="90" t="s">
        <v>152</v>
      </c>
    </row>
    <row r="105" spans="8:8" ht="18" hidden="1">
      <c r="H105" s="90" t="s">
        <v>153</v>
      </c>
    </row>
    <row r="106" spans="8:8" ht="18" hidden="1">
      <c r="H106" s="90" t="s">
        <v>154</v>
      </c>
    </row>
    <row r="107" spans="8:8" ht="18" hidden="1">
      <c r="H107" s="90" t="s">
        <v>155</v>
      </c>
    </row>
    <row r="108" spans="8:8" ht="18" hidden="1">
      <c r="H108" s="90" t="s">
        <v>156</v>
      </c>
    </row>
    <row r="109" spans="8:8" ht="18" hidden="1">
      <c r="H109" s="90" t="s">
        <v>157</v>
      </c>
    </row>
    <row r="110" spans="8:8" ht="18" hidden="1">
      <c r="H110" s="90" t="s">
        <v>158</v>
      </c>
    </row>
    <row r="111" spans="8:8" ht="18" hidden="1">
      <c r="H111" s="90" t="s">
        <v>159</v>
      </c>
    </row>
    <row r="112" spans="8:8" ht="18" hidden="1">
      <c r="H112" s="90" t="s">
        <v>160</v>
      </c>
    </row>
    <row r="113" spans="8:8" ht="18" hidden="1">
      <c r="H113" s="90" t="s">
        <v>161</v>
      </c>
    </row>
    <row r="114" spans="8:8" ht="18" hidden="1">
      <c r="H114" s="90" t="s">
        <v>162</v>
      </c>
    </row>
    <row r="115" spans="8:8" ht="18" hidden="1">
      <c r="H115" s="90" t="s">
        <v>163</v>
      </c>
    </row>
  </sheetData>
  <sheetProtection formatRows="0"/>
  <mergeCells count="11">
    <mergeCell ref="O5:O6"/>
    <mergeCell ref="S1:T1"/>
    <mergeCell ref="C5:C6"/>
    <mergeCell ref="D5:D6"/>
    <mergeCell ref="E5:E6"/>
    <mergeCell ref="F5:F6"/>
    <mergeCell ref="G5:G6"/>
    <mergeCell ref="H5:H6"/>
    <mergeCell ref="I5:I6"/>
    <mergeCell ref="J5:M5"/>
    <mergeCell ref="N5:N6"/>
  </mergeCells>
  <phoneticPr fontId="18"/>
  <conditionalFormatting sqref="T53:T1048576 T1:T41">
    <cfRule type="containsText" dxfId="101" priority="4" operator="containsText" text="（正常）">
      <formula>NOT(ISERROR(SEARCH("（正常）",T1)))</formula>
    </cfRule>
    <cfRule type="containsText" dxfId="100" priority="5" operator="containsText" text="（エラー）">
      <formula>NOT(ISERROR(SEARCH("（エラー）",T1)))</formula>
    </cfRule>
    <cfRule type="containsText" dxfId="99" priority="6" operator="containsText" text="（注意）">
      <formula>NOT(ISERROR(SEARCH("（注意）",T1)))</formula>
    </cfRule>
  </conditionalFormatting>
  <conditionalFormatting sqref="T42:T52">
    <cfRule type="containsText" dxfId="98" priority="1" operator="containsText" text="（正常）">
      <formula>NOT(ISERROR(SEARCH("（正常）",T42)))</formula>
    </cfRule>
    <cfRule type="containsText" dxfId="97" priority="2" operator="containsText" text="（エラー）">
      <formula>NOT(ISERROR(SEARCH("（エラー）",T42)))</formula>
    </cfRule>
    <cfRule type="containsText" dxfId="96" priority="3" operator="containsText" text="（注意）">
      <formula>NOT(ISERROR(SEARCH("（注意）",T42)))</formula>
    </cfRule>
  </conditionalFormatting>
  <dataValidations count="4">
    <dataValidation type="list" allowBlank="1" showInputMessage="1" showErrorMessage="1" sqref="H7:H36" xr:uid="{D85A900F-60F8-4CB3-A8DC-DD20D8C13792}">
      <formula1>$C$54</formula1>
    </dataValidation>
    <dataValidation type="list" allowBlank="1" showInputMessage="1" showErrorMessage="1" sqref="J7:J36" xr:uid="{2B38121B-D060-4272-9442-B9B033AE77E4}">
      <formula1>$H$54:$H$115</formula1>
    </dataValidation>
    <dataValidation type="list" allowBlank="1" showInputMessage="1" showErrorMessage="1" sqref="N7:N36" xr:uid="{85C7A8FD-139B-4FF2-BE05-6958E051A23B}">
      <formula1>$I$54:$I$56</formula1>
    </dataValidation>
    <dataValidation type="list" allowBlank="1" showInputMessage="1" showErrorMessage="1" sqref="O7:O36" xr:uid="{0917F107-3ED8-4C6D-A3F9-298B77256E0F}">
      <formula1>$J$54</formula1>
    </dataValidation>
  </dataValidations>
  <printOptions horizontalCentered="1"/>
  <pageMargins left="0.19685039370078741" right="0.19685039370078741" top="0.19685039370078741" bottom="0.19685039370078741" header="0.11811023622047245" footer="0.11811023622047245"/>
  <pageSetup paperSize="9" scale="79" fitToHeight="0" orientation="portrait" r:id="rId1"/>
  <headerFooter>
    <oddFooter>&amp;C&amp;P／&amp;Nページ</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33889-D25B-4703-945F-A6E040D8DC1C}">
  <dimension ref="A1:AK189"/>
  <sheetViews>
    <sheetView showGridLines="0" zoomScaleNormal="100" zoomScaleSheetLayoutView="100" workbookViewId="0"/>
  </sheetViews>
  <sheetFormatPr defaultColWidth="9" defaultRowHeight="15" outlineLevelRow="1"/>
  <cols>
    <col min="1" max="1" width="2" style="120" customWidth="1"/>
    <col min="2" max="2" width="20.59765625" style="119" customWidth="1"/>
    <col min="3" max="6" width="4.59765625" style="119" customWidth="1"/>
    <col min="7" max="7" width="10.59765625" style="119" customWidth="1"/>
    <col min="8" max="8" width="6.59765625" style="119" customWidth="1"/>
    <col min="9" max="9" width="4.59765625" style="119" customWidth="1"/>
    <col min="10" max="10" width="20.59765625" style="119" customWidth="1"/>
    <col min="11" max="14" width="4.59765625" style="119" customWidth="1"/>
    <col min="15" max="15" width="10.59765625" style="119" customWidth="1"/>
    <col min="16" max="16" width="6.59765625" style="119" customWidth="1"/>
    <col min="17" max="17" width="4.59765625" style="119" customWidth="1"/>
    <col min="18" max="18" width="20.59765625" style="119" customWidth="1"/>
    <col min="19" max="19" width="6.09765625" style="120" bestFit="1" customWidth="1"/>
    <col min="20" max="20" width="23.59765625" style="120" customWidth="1"/>
    <col min="21" max="21" width="4.09765625" style="120" customWidth="1"/>
    <col min="22" max="27" width="7.296875" style="120" hidden="1" customWidth="1"/>
    <col min="28" max="28" width="4.09765625" style="120" customWidth="1"/>
    <col min="29" max="29" width="9" style="120"/>
    <col min="30" max="30" width="30.59765625" style="130" customWidth="1"/>
    <col min="31" max="31" width="122.69921875" style="120" customWidth="1"/>
    <col min="32" max="32" width="9" style="120"/>
    <col min="33" max="33" width="32.796875" style="120" hidden="1" customWidth="1"/>
    <col min="34" max="34" width="27.69921875" style="120" hidden="1" customWidth="1"/>
    <col min="35" max="35" width="9" style="120" hidden="1" customWidth="1"/>
    <col min="36" max="36" width="35.19921875" style="120" hidden="1" customWidth="1"/>
    <col min="37" max="37" width="9" style="120" hidden="1" customWidth="1"/>
    <col min="38" max="16384" width="9" style="120"/>
  </cols>
  <sheetData>
    <row r="1" spans="1:37" ht="18.600000000000001">
      <c r="A1" s="117" t="s">
        <v>164</v>
      </c>
      <c r="B1" s="118" t="s">
        <v>568</v>
      </c>
      <c r="V1" s="120" t="s">
        <v>0</v>
      </c>
      <c r="AC1" s="434" t="s">
        <v>68</v>
      </c>
      <c r="AD1" s="434"/>
    </row>
    <row r="2" spans="1:37" ht="18.600000000000001">
      <c r="B2" s="118" t="s">
        <v>165</v>
      </c>
      <c r="AC2" s="203"/>
      <c r="AD2" s="203"/>
      <c r="AG2" s="121" t="s">
        <v>166</v>
      </c>
      <c r="AH2" s="121" t="s">
        <v>167</v>
      </c>
      <c r="AI2" s="121" t="s">
        <v>168</v>
      </c>
      <c r="AJ2" s="121" t="s">
        <v>169</v>
      </c>
      <c r="AK2" s="121" t="s">
        <v>170</v>
      </c>
    </row>
    <row r="3" spans="1:37" ht="18.600000000000001">
      <c r="B3" s="122" t="s">
        <v>171</v>
      </c>
      <c r="AC3" s="203"/>
      <c r="AD3" s="123"/>
      <c r="AG3" s="124" t="s">
        <v>172</v>
      </c>
      <c r="AH3" s="124" t="s">
        <v>173</v>
      </c>
      <c r="AI3" s="124" t="s">
        <v>174</v>
      </c>
      <c r="AJ3" s="125" t="s">
        <v>175</v>
      </c>
      <c r="AK3" s="120" t="s">
        <v>176</v>
      </c>
    </row>
    <row r="4" spans="1:37" ht="14.1" customHeight="1">
      <c r="V4" s="435" t="s">
        <v>177</v>
      </c>
      <c r="W4" s="435"/>
      <c r="X4" s="435" t="s">
        <v>178</v>
      </c>
      <c r="Y4" s="435"/>
      <c r="Z4" s="435" t="s">
        <v>179</v>
      </c>
      <c r="AA4" s="435"/>
      <c r="AC4" s="203" t="s">
        <v>1</v>
      </c>
      <c r="AD4" s="123" t="s">
        <v>2</v>
      </c>
      <c r="AG4" s="124" t="s">
        <v>180</v>
      </c>
      <c r="AH4" s="124" t="s">
        <v>181</v>
      </c>
      <c r="AI4" s="124" t="s">
        <v>182</v>
      </c>
      <c r="AJ4" s="126" t="s">
        <v>183</v>
      </c>
      <c r="AK4" s="120" t="s">
        <v>184</v>
      </c>
    </row>
    <row r="5" spans="1:37" ht="37.35" customHeight="1">
      <c r="B5" s="127"/>
      <c r="C5" s="436" t="s">
        <v>185</v>
      </c>
      <c r="D5" s="436"/>
      <c r="E5" s="436"/>
      <c r="F5" s="436"/>
      <c r="G5" s="436"/>
      <c r="H5" s="436"/>
      <c r="I5" s="436"/>
      <c r="J5" s="436"/>
      <c r="K5" s="436" t="s">
        <v>186</v>
      </c>
      <c r="L5" s="436"/>
      <c r="M5" s="436"/>
      <c r="N5" s="436"/>
      <c r="O5" s="436"/>
      <c r="P5" s="436"/>
      <c r="Q5" s="436"/>
      <c r="R5" s="436"/>
      <c r="S5" s="128" t="s">
        <v>187</v>
      </c>
      <c r="T5" s="129" t="s">
        <v>188</v>
      </c>
      <c r="U5" s="203"/>
      <c r="V5" s="203"/>
      <c r="W5" s="203"/>
      <c r="X5" s="203"/>
      <c r="Y5" s="203"/>
      <c r="Z5" s="203"/>
      <c r="AA5" s="203"/>
      <c r="AG5" s="124" t="s">
        <v>189</v>
      </c>
      <c r="AH5" s="124" t="s">
        <v>190</v>
      </c>
      <c r="AJ5" s="124" t="s">
        <v>191</v>
      </c>
      <c r="AK5" s="120" t="s">
        <v>192</v>
      </c>
    </row>
    <row r="6" spans="1:37" ht="20.100000000000001" customHeight="1">
      <c r="B6" s="131" t="s">
        <v>193</v>
      </c>
      <c r="C6" s="132" t="s">
        <v>194</v>
      </c>
      <c r="D6" s="133"/>
      <c r="E6" s="433">
        <v>10</v>
      </c>
      <c r="F6" s="433"/>
      <c r="G6" s="433"/>
      <c r="H6" s="433"/>
      <c r="I6" s="133"/>
      <c r="J6" s="134"/>
      <c r="K6" s="132" t="s">
        <v>194</v>
      </c>
      <c r="L6" s="133"/>
      <c r="M6" s="433">
        <v>10</v>
      </c>
      <c r="N6" s="433"/>
      <c r="O6" s="433"/>
      <c r="P6" s="433"/>
      <c r="Q6" s="133"/>
      <c r="R6" s="134"/>
      <c r="S6" s="354" t="str">
        <f>IF(COUNTIF(Z6:Z7,FALSE)&lt;1,"無","有")</f>
        <v>無</v>
      </c>
      <c r="T6" s="356"/>
      <c r="U6" s="135"/>
      <c r="V6" s="135"/>
      <c r="W6" s="135"/>
      <c r="X6" s="135"/>
      <c r="Y6" s="135"/>
      <c r="Z6" s="135" t="b">
        <f>IF(E6=M6,TRUE,FALSE)</f>
        <v>1</v>
      </c>
      <c r="AA6" s="135"/>
      <c r="AC6" s="136" t="s">
        <v>46</v>
      </c>
      <c r="AD6" s="137" t="str">
        <f>IF(S6="有",IF(T6="","（エラー）未記入","（正常）記入済み"),"記入不要")</f>
        <v>記入不要</v>
      </c>
      <c r="AG6" s="124" t="s">
        <v>195</v>
      </c>
      <c r="AH6" s="124" t="s">
        <v>196</v>
      </c>
    </row>
    <row r="7" spans="1:37" ht="20.100000000000001" customHeight="1">
      <c r="B7" s="138"/>
      <c r="C7" s="139" t="s">
        <v>197</v>
      </c>
      <c r="E7" s="437">
        <v>3300</v>
      </c>
      <c r="F7" s="437"/>
      <c r="G7" s="437"/>
      <c r="H7" s="437"/>
      <c r="I7" s="119" t="s">
        <v>198</v>
      </c>
      <c r="J7" s="140"/>
      <c r="K7" s="139" t="s">
        <v>197</v>
      </c>
      <c r="M7" s="437">
        <v>3300</v>
      </c>
      <c r="N7" s="437"/>
      <c r="O7" s="437"/>
      <c r="P7" s="437"/>
      <c r="Q7" s="119" t="s">
        <v>198</v>
      </c>
      <c r="R7" s="140"/>
      <c r="S7" s="355"/>
      <c r="T7" s="357"/>
      <c r="U7" s="135"/>
      <c r="V7" s="135"/>
      <c r="W7" s="135"/>
      <c r="X7" s="135"/>
      <c r="Y7" s="135"/>
      <c r="Z7" s="135" t="b">
        <f>IF(E7=M7,TRUE,FALSE)</f>
        <v>1</v>
      </c>
      <c r="AA7" s="135"/>
      <c r="AG7" s="124" t="s">
        <v>199</v>
      </c>
    </row>
    <row r="8" spans="1:37" ht="20.100000000000001" customHeight="1">
      <c r="B8" s="431" t="s">
        <v>200</v>
      </c>
      <c r="C8" s="132" t="s">
        <v>194</v>
      </c>
      <c r="D8" s="133"/>
      <c r="E8" s="433">
        <v>10</v>
      </c>
      <c r="F8" s="433"/>
      <c r="G8" s="433"/>
      <c r="H8" s="433"/>
      <c r="I8" s="133"/>
      <c r="J8" s="134"/>
      <c r="K8" s="132" t="s">
        <v>194</v>
      </c>
      <c r="L8" s="133"/>
      <c r="M8" s="433">
        <v>10</v>
      </c>
      <c r="N8" s="433"/>
      <c r="O8" s="433"/>
      <c r="P8" s="433"/>
      <c r="Q8" s="133"/>
      <c r="R8" s="134"/>
      <c r="S8" s="354" t="str">
        <f>IF(COUNTIF(Z8:Z9,FALSE)&lt;1,"無","有")</f>
        <v>無</v>
      </c>
      <c r="T8" s="356"/>
      <c r="U8" s="135"/>
      <c r="V8" s="135"/>
      <c r="W8" s="135"/>
      <c r="X8" s="135"/>
      <c r="Y8" s="135"/>
      <c r="Z8" s="135" t="b">
        <f>IF(E8=M8,TRUE,FALSE)</f>
        <v>1</v>
      </c>
      <c r="AA8" s="135"/>
      <c r="AC8" s="136" t="s">
        <v>46</v>
      </c>
      <c r="AD8" s="137" t="str">
        <f>IF(S8="有",IF(T8="","（エラー）未記入","（正常）記入済み"),"記入不要")</f>
        <v>記入不要</v>
      </c>
      <c r="AG8" s="124" t="s">
        <v>201</v>
      </c>
    </row>
    <row r="9" spans="1:37" ht="20.100000000000001" customHeight="1">
      <c r="B9" s="432"/>
      <c r="C9" s="139" t="s">
        <v>202</v>
      </c>
      <c r="E9" s="437">
        <v>3300</v>
      </c>
      <c r="F9" s="437"/>
      <c r="G9" s="437"/>
      <c r="H9" s="437"/>
      <c r="I9" s="119" t="s">
        <v>198</v>
      </c>
      <c r="J9" s="140"/>
      <c r="K9" s="139" t="s">
        <v>202</v>
      </c>
      <c r="M9" s="437">
        <v>3300</v>
      </c>
      <c r="N9" s="437"/>
      <c r="O9" s="437"/>
      <c r="P9" s="437"/>
      <c r="Q9" s="119" t="s">
        <v>198</v>
      </c>
      <c r="R9" s="140"/>
      <c r="S9" s="373"/>
      <c r="T9" s="358"/>
      <c r="U9" s="135"/>
      <c r="V9" s="135"/>
      <c r="W9" s="135"/>
      <c r="X9" s="135"/>
      <c r="Y9" s="135"/>
      <c r="Z9" s="135" t="b">
        <f>IF(E9=M9,TRUE,FALSE)</f>
        <v>1</v>
      </c>
      <c r="AA9" s="135"/>
      <c r="AG9" s="124" t="s">
        <v>203</v>
      </c>
    </row>
    <row r="10" spans="1:37" s="141" customFormat="1" ht="45">
      <c r="B10" s="142" t="s">
        <v>204</v>
      </c>
      <c r="C10" s="210" t="s">
        <v>205</v>
      </c>
      <c r="D10" s="143"/>
      <c r="E10" s="425">
        <v>4250</v>
      </c>
      <c r="F10" s="425"/>
      <c r="G10" s="425"/>
      <c r="H10" s="425"/>
      <c r="I10" s="211" t="s">
        <v>206</v>
      </c>
      <c r="J10" s="144"/>
      <c r="K10" s="210" t="s">
        <v>205</v>
      </c>
      <c r="L10" s="211"/>
      <c r="M10" s="425">
        <v>4500</v>
      </c>
      <c r="N10" s="425"/>
      <c r="O10" s="425"/>
      <c r="P10" s="425"/>
      <c r="Q10" s="211" t="s">
        <v>206</v>
      </c>
      <c r="R10" s="144"/>
      <c r="S10" s="204" t="str">
        <f>IF(COUNTIF(Z10,FALSE)&lt;1,"無","有")</f>
        <v>有</v>
      </c>
      <c r="T10" s="205" t="s">
        <v>569</v>
      </c>
      <c r="U10" s="135"/>
      <c r="V10" s="135"/>
      <c r="W10" s="135"/>
      <c r="X10" s="135"/>
      <c r="Y10" s="135"/>
      <c r="Z10" s="135" t="b">
        <f>IF(E10=M10,TRUE,FALSE)</f>
        <v>0</v>
      </c>
      <c r="AA10" s="135"/>
      <c r="AC10" s="145" t="s">
        <v>46</v>
      </c>
      <c r="AD10" s="146" t="str">
        <f>IF(S10="有",IF(T10="","（エラー）未記入","（正常）記入済み"),"記入不要")</f>
        <v>（正常）記入済み</v>
      </c>
      <c r="AG10" s="124" t="s">
        <v>207</v>
      </c>
    </row>
    <row r="11" spans="1:37" ht="20.100000000000001" customHeight="1">
      <c r="B11" s="131" t="s">
        <v>208</v>
      </c>
      <c r="C11" s="426" t="s">
        <v>203</v>
      </c>
      <c r="D11" s="427"/>
      <c r="E11" s="427"/>
      <c r="F11" s="427"/>
      <c r="G11" s="428"/>
      <c r="H11" s="429"/>
      <c r="I11" s="427"/>
      <c r="J11" s="430"/>
      <c r="K11" s="426" t="s">
        <v>203</v>
      </c>
      <c r="L11" s="427"/>
      <c r="M11" s="427"/>
      <c r="N11" s="427"/>
      <c r="O11" s="428"/>
      <c r="P11" s="429"/>
      <c r="Q11" s="427"/>
      <c r="R11" s="430"/>
      <c r="S11" s="354" t="str">
        <f>IF(COUNTIF(Z11:Z15,FALSE)&lt;1,"無","有")</f>
        <v>無</v>
      </c>
      <c r="T11" s="356"/>
      <c r="U11" s="135"/>
      <c r="V11" s="135"/>
      <c r="W11" s="135"/>
      <c r="X11" s="135"/>
      <c r="Y11" s="135"/>
      <c r="Z11" s="135" t="b">
        <f>IF(C11&amp;H11=K11&amp;P11,TRUE,FALSE)</f>
        <v>1</v>
      </c>
      <c r="AA11" s="135"/>
      <c r="AC11" s="136" t="s">
        <v>46</v>
      </c>
      <c r="AD11" s="137" t="str">
        <f>IF(S11="有",IF(T11="","（エラー）未記入","（正常）記入済み"),"記入不要")</f>
        <v>記入不要</v>
      </c>
      <c r="AE11" s="120" t="s">
        <v>29</v>
      </c>
      <c r="AG11" s="124" t="s">
        <v>209</v>
      </c>
    </row>
    <row r="12" spans="1:37" ht="20.100000000000001" customHeight="1">
      <c r="B12" s="138"/>
      <c r="C12" s="415"/>
      <c r="D12" s="416"/>
      <c r="E12" s="416"/>
      <c r="F12" s="416"/>
      <c r="G12" s="417"/>
      <c r="H12" s="418"/>
      <c r="I12" s="416"/>
      <c r="J12" s="419"/>
      <c r="K12" s="415"/>
      <c r="L12" s="416"/>
      <c r="M12" s="416"/>
      <c r="N12" s="416"/>
      <c r="O12" s="417"/>
      <c r="P12" s="418"/>
      <c r="Q12" s="416"/>
      <c r="R12" s="419"/>
      <c r="S12" s="355"/>
      <c r="T12" s="357"/>
      <c r="U12" s="135"/>
      <c r="V12" s="135"/>
      <c r="W12" s="135"/>
      <c r="X12" s="135"/>
      <c r="Y12" s="135"/>
      <c r="Z12" s="135" t="b">
        <f>IF(C12&amp;H12=K12&amp;P12,TRUE,FALSE)</f>
        <v>1</v>
      </c>
      <c r="AA12" s="135"/>
      <c r="AG12" s="124" t="s">
        <v>210</v>
      </c>
    </row>
    <row r="13" spans="1:37" ht="20.100000000000001" customHeight="1">
      <c r="B13" s="138"/>
      <c r="C13" s="415"/>
      <c r="D13" s="416"/>
      <c r="E13" s="416"/>
      <c r="F13" s="416"/>
      <c r="G13" s="417"/>
      <c r="H13" s="418"/>
      <c r="I13" s="416"/>
      <c r="J13" s="419"/>
      <c r="K13" s="415"/>
      <c r="L13" s="416"/>
      <c r="M13" s="416"/>
      <c r="N13" s="416"/>
      <c r="O13" s="417"/>
      <c r="P13" s="418"/>
      <c r="Q13" s="416"/>
      <c r="R13" s="419"/>
      <c r="S13" s="355"/>
      <c r="T13" s="357"/>
      <c r="U13" s="135"/>
      <c r="V13" s="135"/>
      <c r="W13" s="135"/>
      <c r="X13" s="135"/>
      <c r="Y13" s="135"/>
      <c r="Z13" s="135" t="b">
        <f>IF(C13&amp;H13=K13&amp;P13,TRUE,FALSE)</f>
        <v>1</v>
      </c>
      <c r="AA13" s="135"/>
      <c r="AG13" s="124" t="s">
        <v>211</v>
      </c>
    </row>
    <row r="14" spans="1:37" ht="20.100000000000001" customHeight="1">
      <c r="B14" s="138"/>
      <c r="C14" s="415"/>
      <c r="D14" s="416"/>
      <c r="E14" s="416"/>
      <c r="F14" s="416"/>
      <c r="G14" s="417"/>
      <c r="H14" s="418"/>
      <c r="I14" s="416"/>
      <c r="J14" s="419"/>
      <c r="K14" s="415"/>
      <c r="L14" s="416"/>
      <c r="M14" s="416"/>
      <c r="N14" s="416"/>
      <c r="O14" s="417"/>
      <c r="P14" s="418"/>
      <c r="Q14" s="416"/>
      <c r="R14" s="419"/>
      <c r="S14" s="355"/>
      <c r="T14" s="357"/>
      <c r="U14" s="135"/>
      <c r="V14" s="135"/>
      <c r="W14" s="135"/>
      <c r="X14" s="135"/>
      <c r="Y14" s="135"/>
      <c r="Z14" s="135" t="b">
        <f>IF(C14&amp;H14=K14&amp;P14,TRUE,FALSE)</f>
        <v>1</v>
      </c>
      <c r="AA14" s="135"/>
      <c r="AG14" s="124" t="s">
        <v>212</v>
      </c>
    </row>
    <row r="15" spans="1:37" ht="20.100000000000001" customHeight="1">
      <c r="B15" s="147"/>
      <c r="C15" s="420"/>
      <c r="D15" s="421"/>
      <c r="E15" s="421"/>
      <c r="F15" s="421"/>
      <c r="G15" s="422"/>
      <c r="H15" s="423"/>
      <c r="I15" s="421"/>
      <c r="J15" s="424"/>
      <c r="K15" s="420"/>
      <c r="L15" s="421"/>
      <c r="M15" s="421"/>
      <c r="N15" s="421"/>
      <c r="O15" s="422"/>
      <c r="P15" s="423"/>
      <c r="Q15" s="421"/>
      <c r="R15" s="424"/>
      <c r="S15" s="373"/>
      <c r="T15" s="358"/>
      <c r="U15" s="135"/>
      <c r="V15" s="135"/>
      <c r="W15" s="135"/>
      <c r="X15" s="135"/>
      <c r="Y15" s="135"/>
      <c r="Z15" s="135" t="b">
        <f>IF(C15&amp;H15=K15&amp;P15,TRUE,FALSE)</f>
        <v>1</v>
      </c>
      <c r="AA15" s="135"/>
      <c r="AG15" s="124" t="s">
        <v>213</v>
      </c>
    </row>
    <row r="16" spans="1:37" ht="20.100000000000001" customHeight="1">
      <c r="B16" s="352" t="s">
        <v>214</v>
      </c>
      <c r="C16" s="410" t="s">
        <v>570</v>
      </c>
      <c r="D16" s="411"/>
      <c r="E16" s="402" t="s">
        <v>215</v>
      </c>
      <c r="F16" s="402"/>
      <c r="G16" s="402"/>
      <c r="H16" s="402"/>
      <c r="I16" s="402"/>
      <c r="J16" s="402"/>
      <c r="K16" s="410" t="s">
        <v>570</v>
      </c>
      <c r="L16" s="411"/>
      <c r="M16" s="402" t="s">
        <v>215</v>
      </c>
      <c r="N16" s="402"/>
      <c r="O16" s="402"/>
      <c r="P16" s="402"/>
      <c r="Q16" s="402"/>
      <c r="R16" s="402"/>
      <c r="S16" s="412" t="str">
        <f>IF(COUNTIF(Z16:Z30,FALSE)&lt;1,"無","有")</f>
        <v>無</v>
      </c>
      <c r="T16" s="356"/>
      <c r="U16" s="135"/>
      <c r="V16" s="135" t="b">
        <f>IF(C16="●",TRUE,FALSE)</f>
        <v>1</v>
      </c>
      <c r="W16" s="135"/>
      <c r="X16" s="135" t="b">
        <f>IF(K16="●",TRUE,FALSE)</f>
        <v>1</v>
      </c>
      <c r="Y16" s="135"/>
      <c r="Z16" s="135" t="b">
        <f>IF(V16=X16,TRUE,FALSE)</f>
        <v>1</v>
      </c>
      <c r="AA16" s="135"/>
      <c r="AC16" s="136" t="s">
        <v>46</v>
      </c>
      <c r="AD16" s="137" t="str">
        <f>IF(S16="有",IF(T16="","（エラー）未記入","（正常）記入済み"),"記入不要")</f>
        <v>記入不要</v>
      </c>
      <c r="AG16" s="124" t="s">
        <v>216</v>
      </c>
    </row>
    <row r="17" spans="2:33" ht="20.100000000000001" customHeight="1">
      <c r="B17" s="353"/>
      <c r="C17" s="405"/>
      <c r="D17" s="406"/>
      <c r="E17" s="401" t="s">
        <v>217</v>
      </c>
      <c r="F17" s="401"/>
      <c r="G17" s="401"/>
      <c r="H17" s="401"/>
      <c r="I17" s="401"/>
      <c r="J17" s="401"/>
      <c r="K17" s="405"/>
      <c r="L17" s="406"/>
      <c r="M17" s="401" t="s">
        <v>218</v>
      </c>
      <c r="N17" s="401"/>
      <c r="O17" s="401"/>
      <c r="P17" s="401"/>
      <c r="Q17" s="401"/>
      <c r="R17" s="401"/>
      <c r="S17" s="413"/>
      <c r="T17" s="357"/>
      <c r="U17" s="135"/>
      <c r="V17" s="135" t="b">
        <f t="shared" ref="V17:V29" si="0">IF(C17="●",TRUE,FALSE)</f>
        <v>0</v>
      </c>
      <c r="W17" s="135"/>
      <c r="X17" s="135" t="b">
        <f t="shared" ref="X17:X29" si="1">IF(K17="●",TRUE,FALSE)</f>
        <v>0</v>
      </c>
      <c r="Y17" s="135"/>
      <c r="Z17" s="135" t="b">
        <f>IF(V17=X17,TRUE,FALSE)</f>
        <v>1</v>
      </c>
      <c r="AA17" s="135"/>
      <c r="AG17" s="124" t="s">
        <v>219</v>
      </c>
    </row>
    <row r="18" spans="2:33" ht="40.049999999999997" customHeight="1">
      <c r="B18" s="353"/>
      <c r="C18" s="405"/>
      <c r="D18" s="406"/>
      <c r="E18" s="401" t="s">
        <v>220</v>
      </c>
      <c r="F18" s="401"/>
      <c r="G18" s="401"/>
      <c r="H18" s="401"/>
      <c r="I18" s="401"/>
      <c r="J18" s="401"/>
      <c r="K18" s="405"/>
      <c r="L18" s="406"/>
      <c r="M18" s="401" t="s">
        <v>221</v>
      </c>
      <c r="N18" s="401"/>
      <c r="O18" s="401"/>
      <c r="P18" s="401"/>
      <c r="Q18" s="401"/>
      <c r="R18" s="401"/>
      <c r="S18" s="413"/>
      <c r="T18" s="357"/>
      <c r="U18" s="135"/>
      <c r="V18" s="135" t="b">
        <f t="shared" si="0"/>
        <v>0</v>
      </c>
      <c r="W18" s="135"/>
      <c r="X18" s="135" t="b">
        <f t="shared" si="1"/>
        <v>0</v>
      </c>
      <c r="Y18" s="135"/>
      <c r="Z18" s="135" t="b">
        <f>IF(V18=X18,TRUE,FALSE)</f>
        <v>1</v>
      </c>
      <c r="AA18" s="135"/>
      <c r="AG18" s="124" t="s">
        <v>222</v>
      </c>
    </row>
    <row r="19" spans="2:33" ht="20.100000000000001" customHeight="1">
      <c r="B19" s="353"/>
      <c r="C19" s="405"/>
      <c r="D19" s="406"/>
      <c r="E19" s="401" t="s">
        <v>223</v>
      </c>
      <c r="F19" s="401"/>
      <c r="G19" s="401"/>
      <c r="H19" s="401"/>
      <c r="I19" s="401"/>
      <c r="J19" s="401"/>
      <c r="K19" s="405"/>
      <c r="L19" s="406"/>
      <c r="M19" s="401" t="s">
        <v>224</v>
      </c>
      <c r="N19" s="401"/>
      <c r="O19" s="401"/>
      <c r="P19" s="401"/>
      <c r="Q19" s="401"/>
      <c r="R19" s="401"/>
      <c r="S19" s="413"/>
      <c r="T19" s="357"/>
      <c r="U19" s="135"/>
      <c r="V19" s="135" t="b">
        <f t="shared" si="0"/>
        <v>0</v>
      </c>
      <c r="W19" s="135"/>
      <c r="X19" s="135" t="b">
        <f t="shared" si="1"/>
        <v>0</v>
      </c>
      <c r="Y19" s="135"/>
      <c r="Z19" s="135" t="b">
        <f>IF(V19=X19,TRUE,FALSE)</f>
        <v>1</v>
      </c>
      <c r="AA19" s="135"/>
      <c r="AG19" s="124" t="s">
        <v>225</v>
      </c>
    </row>
    <row r="20" spans="2:33" ht="30" customHeight="1">
      <c r="B20" s="353"/>
      <c r="C20" s="114" t="s">
        <v>226</v>
      </c>
      <c r="D20" s="148"/>
      <c r="E20" s="401" t="s">
        <v>227</v>
      </c>
      <c r="F20" s="401"/>
      <c r="G20" s="401"/>
      <c r="H20" s="401"/>
      <c r="I20" s="401"/>
      <c r="J20" s="401"/>
      <c r="K20" s="114" t="s">
        <v>226</v>
      </c>
      <c r="L20" s="148"/>
      <c r="M20" s="401" t="s">
        <v>228</v>
      </c>
      <c r="N20" s="401"/>
      <c r="O20" s="401"/>
      <c r="P20" s="401"/>
      <c r="Q20" s="401"/>
      <c r="R20" s="401"/>
      <c r="S20" s="413"/>
      <c r="T20" s="357"/>
      <c r="U20" s="135"/>
      <c r="V20" s="135" t="b">
        <f>IF(D20="●",TRUE,FALSE)</f>
        <v>0</v>
      </c>
      <c r="W20" s="135"/>
      <c r="X20" s="135" t="b">
        <f>IF(L20="●",TRUE,FALSE)</f>
        <v>0</v>
      </c>
      <c r="Y20" s="135"/>
      <c r="Z20" s="135" t="b">
        <f>IF(V20=X20,TRUE,FALSE)</f>
        <v>1</v>
      </c>
      <c r="AA20" s="135"/>
      <c r="AG20" s="124" t="s">
        <v>229</v>
      </c>
    </row>
    <row r="21" spans="2:33" ht="30" customHeight="1">
      <c r="B21" s="353"/>
      <c r="C21" s="114" t="s">
        <v>230</v>
      </c>
      <c r="D21" s="148"/>
      <c r="E21" s="401" t="s">
        <v>231</v>
      </c>
      <c r="F21" s="401"/>
      <c r="G21" s="401"/>
      <c r="H21" s="401"/>
      <c r="I21" s="401"/>
      <c r="J21" s="401"/>
      <c r="K21" s="114" t="s">
        <v>230</v>
      </c>
      <c r="L21" s="148"/>
      <c r="M21" s="401" t="s">
        <v>232</v>
      </c>
      <c r="N21" s="401"/>
      <c r="O21" s="401"/>
      <c r="P21" s="401"/>
      <c r="Q21" s="401"/>
      <c r="R21" s="401"/>
      <c r="S21" s="413"/>
      <c r="T21" s="357"/>
      <c r="U21" s="135"/>
      <c r="V21" s="135" t="b">
        <f t="shared" ref="V21:V26" si="2">IF(D21="●",TRUE,FALSE)</f>
        <v>0</v>
      </c>
      <c r="W21" s="135"/>
      <c r="X21" s="135" t="b">
        <f t="shared" ref="X21:X26" si="3">IF(L21="●",TRUE,FALSE)</f>
        <v>0</v>
      </c>
      <c r="Y21" s="135"/>
      <c r="Z21" s="135" t="b">
        <f t="shared" ref="Z21:Z37" si="4">IF(V21=X21,TRUE,FALSE)</f>
        <v>1</v>
      </c>
      <c r="AA21" s="135"/>
      <c r="AG21" s="124" t="s">
        <v>233</v>
      </c>
    </row>
    <row r="22" spans="2:33" ht="30" customHeight="1">
      <c r="B22" s="353"/>
      <c r="C22" s="114" t="s">
        <v>234</v>
      </c>
      <c r="D22" s="148"/>
      <c r="E22" s="401" t="s">
        <v>235</v>
      </c>
      <c r="F22" s="401"/>
      <c r="G22" s="401"/>
      <c r="H22" s="401"/>
      <c r="I22" s="401"/>
      <c r="J22" s="401"/>
      <c r="K22" s="114" t="s">
        <v>234</v>
      </c>
      <c r="L22" s="148"/>
      <c r="M22" s="401" t="s">
        <v>236</v>
      </c>
      <c r="N22" s="401"/>
      <c r="O22" s="401"/>
      <c r="P22" s="401"/>
      <c r="Q22" s="401"/>
      <c r="R22" s="401"/>
      <c r="S22" s="413"/>
      <c r="T22" s="357"/>
      <c r="U22" s="135"/>
      <c r="V22" s="135" t="b">
        <f t="shared" si="2"/>
        <v>0</v>
      </c>
      <c r="W22" s="135"/>
      <c r="X22" s="135" t="b">
        <f t="shared" si="3"/>
        <v>0</v>
      </c>
      <c r="Y22" s="135"/>
      <c r="Z22" s="135" t="b">
        <f t="shared" si="4"/>
        <v>1</v>
      </c>
      <c r="AA22" s="135"/>
      <c r="AG22" s="124" t="s">
        <v>237</v>
      </c>
    </row>
    <row r="23" spans="2:33" ht="30" customHeight="1">
      <c r="B23" s="353"/>
      <c r="C23" s="114" t="s">
        <v>238</v>
      </c>
      <c r="D23" s="148"/>
      <c r="E23" s="401" t="s">
        <v>239</v>
      </c>
      <c r="F23" s="401"/>
      <c r="G23" s="401"/>
      <c r="H23" s="401"/>
      <c r="I23" s="401"/>
      <c r="J23" s="401"/>
      <c r="K23" s="114" t="s">
        <v>238</v>
      </c>
      <c r="L23" s="148"/>
      <c r="M23" s="401" t="s">
        <v>240</v>
      </c>
      <c r="N23" s="401"/>
      <c r="O23" s="401"/>
      <c r="P23" s="401"/>
      <c r="Q23" s="401"/>
      <c r="R23" s="401"/>
      <c r="S23" s="413"/>
      <c r="T23" s="357"/>
      <c r="U23" s="135"/>
      <c r="V23" s="135" t="b">
        <f t="shared" si="2"/>
        <v>0</v>
      </c>
      <c r="W23" s="135"/>
      <c r="X23" s="135" t="b">
        <f t="shared" si="3"/>
        <v>0</v>
      </c>
      <c r="Y23" s="135"/>
      <c r="Z23" s="135" t="b">
        <f t="shared" si="4"/>
        <v>1</v>
      </c>
      <c r="AA23" s="135"/>
      <c r="AG23" s="124" t="s">
        <v>241</v>
      </c>
    </row>
    <row r="24" spans="2:33" ht="20.100000000000001" customHeight="1">
      <c r="B24" s="353"/>
      <c r="C24" s="114" t="s">
        <v>242</v>
      </c>
      <c r="D24" s="148"/>
      <c r="E24" s="401" t="s">
        <v>243</v>
      </c>
      <c r="F24" s="401"/>
      <c r="G24" s="401"/>
      <c r="H24" s="401"/>
      <c r="I24" s="401"/>
      <c r="J24" s="401"/>
      <c r="K24" s="114" t="s">
        <v>242</v>
      </c>
      <c r="L24" s="148"/>
      <c r="M24" s="401" t="s">
        <v>244</v>
      </c>
      <c r="N24" s="401"/>
      <c r="O24" s="401"/>
      <c r="P24" s="401"/>
      <c r="Q24" s="401"/>
      <c r="R24" s="401"/>
      <c r="S24" s="413"/>
      <c r="T24" s="357"/>
      <c r="U24" s="135"/>
      <c r="V24" s="135" t="b">
        <f t="shared" si="2"/>
        <v>0</v>
      </c>
      <c r="W24" s="135"/>
      <c r="X24" s="135" t="b">
        <f t="shared" si="3"/>
        <v>0</v>
      </c>
      <c r="Y24" s="135"/>
      <c r="Z24" s="135" t="b">
        <f t="shared" si="4"/>
        <v>1</v>
      </c>
      <c r="AA24" s="135"/>
      <c r="AG24" s="124" t="s">
        <v>245</v>
      </c>
    </row>
    <row r="25" spans="2:33" ht="50.1" customHeight="1">
      <c r="B25" s="353"/>
      <c r="C25" s="114" t="s">
        <v>246</v>
      </c>
      <c r="D25" s="148"/>
      <c r="E25" s="401" t="s">
        <v>247</v>
      </c>
      <c r="F25" s="401"/>
      <c r="G25" s="401"/>
      <c r="H25" s="401"/>
      <c r="I25" s="401"/>
      <c r="J25" s="401"/>
      <c r="K25" s="114" t="s">
        <v>246</v>
      </c>
      <c r="L25" s="148"/>
      <c r="M25" s="401" t="s">
        <v>248</v>
      </c>
      <c r="N25" s="401"/>
      <c r="O25" s="401"/>
      <c r="P25" s="401"/>
      <c r="Q25" s="401"/>
      <c r="R25" s="401"/>
      <c r="S25" s="413"/>
      <c r="T25" s="357"/>
      <c r="U25" s="135"/>
      <c r="V25" s="135" t="b">
        <f t="shared" si="2"/>
        <v>0</v>
      </c>
      <c r="W25" s="135"/>
      <c r="X25" s="135" t="b">
        <f t="shared" si="3"/>
        <v>0</v>
      </c>
      <c r="Y25" s="135"/>
      <c r="Z25" s="135" t="b">
        <f t="shared" si="4"/>
        <v>1</v>
      </c>
      <c r="AA25" s="135"/>
      <c r="AG25" s="124" t="s">
        <v>249</v>
      </c>
    </row>
    <row r="26" spans="2:33" ht="20.100000000000001" customHeight="1">
      <c r="B26" s="353"/>
      <c r="C26" s="114" t="s">
        <v>250</v>
      </c>
      <c r="D26" s="148"/>
      <c r="E26" s="401" t="s">
        <v>251</v>
      </c>
      <c r="F26" s="401"/>
      <c r="G26" s="401"/>
      <c r="H26" s="401"/>
      <c r="I26" s="401"/>
      <c r="J26" s="401"/>
      <c r="K26" s="114" t="s">
        <v>250</v>
      </c>
      <c r="L26" s="148"/>
      <c r="M26" s="401" t="s">
        <v>251</v>
      </c>
      <c r="N26" s="401"/>
      <c r="O26" s="401"/>
      <c r="P26" s="401"/>
      <c r="Q26" s="401"/>
      <c r="R26" s="401"/>
      <c r="S26" s="413"/>
      <c r="T26" s="357"/>
      <c r="U26" s="135"/>
      <c r="V26" s="135" t="b">
        <f t="shared" si="2"/>
        <v>0</v>
      </c>
      <c r="W26" s="135"/>
      <c r="X26" s="135" t="b">
        <f t="shared" si="3"/>
        <v>0</v>
      </c>
      <c r="Y26" s="135"/>
      <c r="Z26" s="135" t="b">
        <f t="shared" si="4"/>
        <v>1</v>
      </c>
      <c r="AA26" s="135"/>
      <c r="AG26" s="124" t="s">
        <v>252</v>
      </c>
    </row>
    <row r="27" spans="2:33" ht="20.100000000000001" customHeight="1">
      <c r="B27" s="353"/>
      <c r="C27" s="405"/>
      <c r="D27" s="406"/>
      <c r="E27" s="401" t="s">
        <v>253</v>
      </c>
      <c r="F27" s="401"/>
      <c r="G27" s="401"/>
      <c r="H27" s="401"/>
      <c r="I27" s="401"/>
      <c r="J27" s="401"/>
      <c r="K27" s="405"/>
      <c r="L27" s="406"/>
      <c r="M27" s="401" t="s">
        <v>254</v>
      </c>
      <c r="N27" s="401"/>
      <c r="O27" s="401"/>
      <c r="P27" s="401"/>
      <c r="Q27" s="401"/>
      <c r="R27" s="401"/>
      <c r="S27" s="413"/>
      <c r="T27" s="357"/>
      <c r="U27" s="135"/>
      <c r="V27" s="135" t="b">
        <f t="shared" si="0"/>
        <v>0</v>
      </c>
      <c r="W27" s="135"/>
      <c r="X27" s="135" t="b">
        <f t="shared" si="1"/>
        <v>0</v>
      </c>
      <c r="Y27" s="135"/>
      <c r="Z27" s="135" t="b">
        <f>IF(V27=X27,TRUE,FALSE)</f>
        <v>1</v>
      </c>
      <c r="AA27" s="135"/>
      <c r="AG27" s="124" t="s">
        <v>255</v>
      </c>
    </row>
    <row r="28" spans="2:33" ht="20.100000000000001" customHeight="1">
      <c r="B28" s="353"/>
      <c r="C28" s="405"/>
      <c r="D28" s="406"/>
      <c r="E28" s="401" t="s">
        <v>256</v>
      </c>
      <c r="F28" s="401"/>
      <c r="G28" s="401"/>
      <c r="H28" s="401"/>
      <c r="I28" s="401"/>
      <c r="J28" s="401"/>
      <c r="K28" s="405"/>
      <c r="L28" s="406"/>
      <c r="M28" s="401" t="s">
        <v>256</v>
      </c>
      <c r="N28" s="401"/>
      <c r="O28" s="401"/>
      <c r="P28" s="401"/>
      <c r="Q28" s="401"/>
      <c r="R28" s="401"/>
      <c r="S28" s="413"/>
      <c r="T28" s="357"/>
      <c r="U28" s="135"/>
      <c r="V28" s="135" t="b">
        <f t="shared" si="0"/>
        <v>0</v>
      </c>
      <c r="W28" s="135"/>
      <c r="X28" s="135" t="b">
        <f t="shared" si="1"/>
        <v>0</v>
      </c>
      <c r="Y28" s="135"/>
      <c r="Z28" s="135" t="b">
        <f t="shared" si="4"/>
        <v>1</v>
      </c>
      <c r="AA28" s="135"/>
      <c r="AG28" s="124" t="s">
        <v>257</v>
      </c>
    </row>
    <row r="29" spans="2:33" ht="20.100000000000001" customHeight="1">
      <c r="B29" s="353"/>
      <c r="C29" s="407"/>
      <c r="D29" s="408"/>
      <c r="E29" s="404" t="s">
        <v>258</v>
      </c>
      <c r="F29" s="404"/>
      <c r="G29" s="404"/>
      <c r="H29" s="404"/>
      <c r="I29" s="404"/>
      <c r="J29" s="404"/>
      <c r="K29" s="407"/>
      <c r="L29" s="408"/>
      <c r="M29" s="404" t="s">
        <v>258</v>
      </c>
      <c r="N29" s="404"/>
      <c r="O29" s="404"/>
      <c r="P29" s="404"/>
      <c r="Q29" s="404"/>
      <c r="R29" s="404"/>
      <c r="S29" s="413"/>
      <c r="T29" s="357"/>
      <c r="U29" s="135"/>
      <c r="V29" s="135" t="b">
        <f t="shared" si="0"/>
        <v>0</v>
      </c>
      <c r="W29" s="135"/>
      <c r="X29" s="135" t="b">
        <f t="shared" si="1"/>
        <v>0</v>
      </c>
      <c r="Y29" s="135"/>
      <c r="Z29" s="135" t="b">
        <f>IF(V29=X29,TRUE,FALSE)</f>
        <v>1</v>
      </c>
      <c r="AA29" s="135"/>
      <c r="AG29" s="124" t="s">
        <v>259</v>
      </c>
    </row>
    <row r="30" spans="2:33" ht="20.100000000000001" customHeight="1">
      <c r="B30" s="409"/>
      <c r="C30" s="397" t="s">
        <v>260</v>
      </c>
      <c r="D30" s="398"/>
      <c r="E30" s="399"/>
      <c r="F30" s="399"/>
      <c r="G30" s="399"/>
      <c r="H30" s="399"/>
      <c r="I30" s="399"/>
      <c r="J30" s="400"/>
      <c r="K30" s="397" t="s">
        <v>260</v>
      </c>
      <c r="L30" s="398"/>
      <c r="M30" s="399"/>
      <c r="N30" s="399"/>
      <c r="O30" s="399"/>
      <c r="P30" s="399"/>
      <c r="Q30" s="399"/>
      <c r="R30" s="400"/>
      <c r="S30" s="414"/>
      <c r="T30" s="358"/>
      <c r="U30" s="135"/>
      <c r="V30" s="135"/>
      <c r="W30" s="135"/>
      <c r="X30" s="135"/>
      <c r="Y30" s="135"/>
      <c r="Z30" s="135" t="b">
        <f>IF(E30=M30,TRUE,FALSE)</f>
        <v>1</v>
      </c>
      <c r="AA30" s="135"/>
      <c r="AG30" s="124" t="s">
        <v>261</v>
      </c>
    </row>
    <row r="31" spans="2:33" ht="20.100000000000001" customHeight="1">
      <c r="B31" s="131" t="s">
        <v>262</v>
      </c>
      <c r="C31" s="149" t="s">
        <v>570</v>
      </c>
      <c r="D31" s="402" t="s">
        <v>263</v>
      </c>
      <c r="E31" s="402"/>
      <c r="F31" s="402"/>
      <c r="G31" s="402"/>
      <c r="H31" s="402"/>
      <c r="I31" s="402"/>
      <c r="J31" s="402"/>
      <c r="K31" s="149" t="s">
        <v>570</v>
      </c>
      <c r="L31" s="402" t="s">
        <v>263</v>
      </c>
      <c r="M31" s="402"/>
      <c r="N31" s="402"/>
      <c r="O31" s="402"/>
      <c r="P31" s="402"/>
      <c r="Q31" s="402"/>
      <c r="R31" s="402"/>
      <c r="S31" s="354" t="str">
        <f>IF(COUNTIF(Z31:Z39,FALSE)&lt;1,"無","有")</f>
        <v>無</v>
      </c>
      <c r="T31" s="356"/>
      <c r="U31" s="135"/>
      <c r="V31" s="135" t="b">
        <f>IF(C31="●",TRUE,FALSE)</f>
        <v>1</v>
      </c>
      <c r="W31" s="135"/>
      <c r="X31" s="135" t="b">
        <f>IF(K31="●",TRUE,FALSE)</f>
        <v>1</v>
      </c>
      <c r="Y31" s="135"/>
      <c r="Z31" s="135" t="b">
        <f>IF(V31=X31,TRUE,FALSE)</f>
        <v>1</v>
      </c>
      <c r="AA31" s="135"/>
      <c r="AC31" s="136" t="s">
        <v>46</v>
      </c>
      <c r="AD31" s="137" t="str">
        <f>IF(S31="有",IF(T31="","（エラー）未記入","（正常）記入済み"),"記入不要")</f>
        <v>記入不要</v>
      </c>
      <c r="AG31" s="124" t="s">
        <v>264</v>
      </c>
    </row>
    <row r="32" spans="2:33" ht="30" customHeight="1">
      <c r="B32" s="403" t="s">
        <v>265</v>
      </c>
      <c r="C32" s="150"/>
      <c r="D32" s="401" t="s">
        <v>266</v>
      </c>
      <c r="E32" s="401"/>
      <c r="F32" s="401"/>
      <c r="G32" s="401"/>
      <c r="H32" s="401"/>
      <c r="I32" s="401"/>
      <c r="J32" s="401"/>
      <c r="K32" s="150"/>
      <c r="L32" s="401" t="s">
        <v>267</v>
      </c>
      <c r="M32" s="401"/>
      <c r="N32" s="401"/>
      <c r="O32" s="401"/>
      <c r="P32" s="401"/>
      <c r="Q32" s="401"/>
      <c r="R32" s="401"/>
      <c r="S32" s="355"/>
      <c r="T32" s="357"/>
      <c r="U32" s="135"/>
      <c r="V32" s="135" t="b">
        <f t="shared" ref="V32:V38" si="5">IF(C32="●",TRUE,FALSE)</f>
        <v>0</v>
      </c>
      <c r="W32" s="135"/>
      <c r="X32" s="135" t="b">
        <f t="shared" ref="X32:X38" si="6">IF(K32="●",TRUE,FALSE)</f>
        <v>0</v>
      </c>
      <c r="Y32" s="135"/>
      <c r="Z32" s="135" t="b">
        <f t="shared" si="4"/>
        <v>1</v>
      </c>
      <c r="AA32" s="135"/>
      <c r="AG32" s="124" t="s">
        <v>268</v>
      </c>
    </row>
    <row r="33" spans="2:33" ht="30" customHeight="1">
      <c r="B33" s="403"/>
      <c r="C33" s="150"/>
      <c r="D33" s="401" t="s">
        <v>269</v>
      </c>
      <c r="E33" s="401"/>
      <c r="F33" s="401"/>
      <c r="G33" s="401"/>
      <c r="H33" s="401"/>
      <c r="I33" s="401"/>
      <c r="J33" s="401"/>
      <c r="K33" s="150"/>
      <c r="L33" s="401" t="s">
        <v>270</v>
      </c>
      <c r="M33" s="401"/>
      <c r="N33" s="401"/>
      <c r="O33" s="401"/>
      <c r="P33" s="401"/>
      <c r="Q33" s="401"/>
      <c r="R33" s="401"/>
      <c r="S33" s="355"/>
      <c r="T33" s="357"/>
      <c r="U33" s="135"/>
      <c r="V33" s="135" t="b">
        <f t="shared" si="5"/>
        <v>0</v>
      </c>
      <c r="W33" s="135"/>
      <c r="X33" s="135" t="b">
        <f t="shared" si="6"/>
        <v>0</v>
      </c>
      <c r="Y33" s="135"/>
      <c r="Z33" s="135" t="b">
        <f t="shared" si="4"/>
        <v>1</v>
      </c>
      <c r="AA33" s="135"/>
      <c r="AG33" s="124" t="s">
        <v>271</v>
      </c>
    </row>
    <row r="34" spans="2:33" ht="20.100000000000001" customHeight="1">
      <c r="B34" s="138"/>
      <c r="C34" s="150"/>
      <c r="D34" s="401" t="s">
        <v>272</v>
      </c>
      <c r="E34" s="401"/>
      <c r="F34" s="401"/>
      <c r="G34" s="401"/>
      <c r="H34" s="401"/>
      <c r="I34" s="401"/>
      <c r="J34" s="401"/>
      <c r="K34" s="150"/>
      <c r="L34" s="401" t="s">
        <v>273</v>
      </c>
      <c r="M34" s="401"/>
      <c r="N34" s="401"/>
      <c r="O34" s="401"/>
      <c r="P34" s="401"/>
      <c r="Q34" s="401"/>
      <c r="R34" s="401"/>
      <c r="S34" s="355"/>
      <c r="T34" s="357"/>
      <c r="U34" s="135"/>
      <c r="V34" s="135" t="b">
        <f t="shared" si="5"/>
        <v>0</v>
      </c>
      <c r="W34" s="135"/>
      <c r="X34" s="135" t="b">
        <f t="shared" si="6"/>
        <v>0</v>
      </c>
      <c r="Y34" s="135"/>
      <c r="Z34" s="135" t="b">
        <f t="shared" si="4"/>
        <v>1</v>
      </c>
      <c r="AA34" s="135"/>
      <c r="AG34" s="124" t="s">
        <v>274</v>
      </c>
    </row>
    <row r="35" spans="2:33" ht="30" customHeight="1">
      <c r="B35" s="138"/>
      <c r="C35" s="150"/>
      <c r="D35" s="401" t="s">
        <v>275</v>
      </c>
      <c r="E35" s="401"/>
      <c r="F35" s="401"/>
      <c r="G35" s="401"/>
      <c r="H35" s="401"/>
      <c r="I35" s="401"/>
      <c r="J35" s="401"/>
      <c r="K35" s="150"/>
      <c r="L35" s="401" t="s">
        <v>276</v>
      </c>
      <c r="M35" s="401"/>
      <c r="N35" s="401"/>
      <c r="O35" s="401"/>
      <c r="P35" s="401"/>
      <c r="Q35" s="401"/>
      <c r="R35" s="401"/>
      <c r="S35" s="355"/>
      <c r="T35" s="357"/>
      <c r="U35" s="135"/>
      <c r="V35" s="135" t="b">
        <f t="shared" si="5"/>
        <v>0</v>
      </c>
      <c r="W35" s="135"/>
      <c r="X35" s="135" t="b">
        <f t="shared" si="6"/>
        <v>0</v>
      </c>
      <c r="Y35" s="135"/>
      <c r="Z35" s="135" t="b">
        <f t="shared" si="4"/>
        <v>1</v>
      </c>
      <c r="AA35" s="135"/>
      <c r="AG35" s="124" t="s">
        <v>277</v>
      </c>
    </row>
    <row r="36" spans="2:33" ht="30" customHeight="1">
      <c r="B36" s="138"/>
      <c r="C36" s="150"/>
      <c r="D36" s="401" t="s">
        <v>278</v>
      </c>
      <c r="E36" s="401"/>
      <c r="F36" s="401"/>
      <c r="G36" s="401"/>
      <c r="H36" s="401"/>
      <c r="I36" s="401"/>
      <c r="J36" s="401"/>
      <c r="K36" s="150"/>
      <c r="L36" s="401" t="s">
        <v>279</v>
      </c>
      <c r="M36" s="401"/>
      <c r="N36" s="401"/>
      <c r="O36" s="401"/>
      <c r="P36" s="401"/>
      <c r="Q36" s="401"/>
      <c r="R36" s="401"/>
      <c r="S36" s="355"/>
      <c r="T36" s="357"/>
      <c r="U36" s="135"/>
      <c r="V36" s="135" t="b">
        <f t="shared" si="5"/>
        <v>0</v>
      </c>
      <c r="W36" s="135"/>
      <c r="X36" s="135" t="b">
        <f t="shared" si="6"/>
        <v>0</v>
      </c>
      <c r="Y36" s="135"/>
      <c r="Z36" s="135" t="b">
        <f t="shared" si="4"/>
        <v>1</v>
      </c>
      <c r="AA36" s="135"/>
      <c r="AG36" s="124" t="s">
        <v>280</v>
      </c>
    </row>
    <row r="37" spans="2:33" ht="30" customHeight="1">
      <c r="B37" s="138"/>
      <c r="C37" s="150"/>
      <c r="D37" s="401" t="s">
        <v>281</v>
      </c>
      <c r="E37" s="401"/>
      <c r="F37" s="401"/>
      <c r="G37" s="401"/>
      <c r="H37" s="401"/>
      <c r="I37" s="401"/>
      <c r="J37" s="401"/>
      <c r="K37" s="150"/>
      <c r="L37" s="401" t="s">
        <v>281</v>
      </c>
      <c r="M37" s="401"/>
      <c r="N37" s="401"/>
      <c r="O37" s="401"/>
      <c r="P37" s="401"/>
      <c r="Q37" s="401"/>
      <c r="R37" s="401"/>
      <c r="S37" s="355"/>
      <c r="T37" s="357"/>
      <c r="U37" s="135"/>
      <c r="V37" s="135" t="b">
        <f t="shared" si="5"/>
        <v>0</v>
      </c>
      <c r="W37" s="135"/>
      <c r="X37" s="135" t="b">
        <f t="shared" si="6"/>
        <v>0</v>
      </c>
      <c r="Y37" s="135"/>
      <c r="Z37" s="135" t="b">
        <f t="shared" si="4"/>
        <v>1</v>
      </c>
      <c r="AA37" s="135"/>
      <c r="AG37" s="124" t="s">
        <v>282</v>
      </c>
    </row>
    <row r="38" spans="2:33" ht="20.100000000000001" customHeight="1">
      <c r="B38" s="138"/>
      <c r="C38" s="151"/>
      <c r="D38" s="404" t="s">
        <v>283</v>
      </c>
      <c r="E38" s="404"/>
      <c r="F38" s="404"/>
      <c r="G38" s="404"/>
      <c r="H38" s="404"/>
      <c r="I38" s="404"/>
      <c r="J38" s="404"/>
      <c r="K38" s="151"/>
      <c r="L38" s="404" t="s">
        <v>283</v>
      </c>
      <c r="M38" s="404"/>
      <c r="N38" s="404"/>
      <c r="O38" s="404"/>
      <c r="P38" s="404"/>
      <c r="Q38" s="404"/>
      <c r="R38" s="404"/>
      <c r="S38" s="355"/>
      <c r="T38" s="357"/>
      <c r="U38" s="135"/>
      <c r="V38" s="135" t="b">
        <f t="shared" si="5"/>
        <v>0</v>
      </c>
      <c r="W38" s="135"/>
      <c r="X38" s="135" t="b">
        <f t="shared" si="6"/>
        <v>0</v>
      </c>
      <c r="Y38" s="135"/>
      <c r="Z38" s="135" t="b">
        <f>IF(V38=X38,TRUE,FALSE)</f>
        <v>1</v>
      </c>
      <c r="AA38" s="135"/>
      <c r="AG38" s="124" t="s">
        <v>284</v>
      </c>
    </row>
    <row r="39" spans="2:33" ht="20.100000000000001" customHeight="1">
      <c r="B39" s="147"/>
      <c r="C39" s="397" t="s">
        <v>260</v>
      </c>
      <c r="D39" s="398"/>
      <c r="E39" s="399"/>
      <c r="F39" s="399"/>
      <c r="G39" s="399"/>
      <c r="H39" s="399"/>
      <c r="I39" s="399"/>
      <c r="J39" s="400"/>
      <c r="K39" s="397" t="s">
        <v>260</v>
      </c>
      <c r="L39" s="398"/>
      <c r="M39" s="399"/>
      <c r="N39" s="399"/>
      <c r="O39" s="399"/>
      <c r="P39" s="399"/>
      <c r="Q39" s="399"/>
      <c r="R39" s="400"/>
      <c r="S39" s="373"/>
      <c r="T39" s="358"/>
      <c r="U39" s="135"/>
      <c r="V39" s="135"/>
      <c r="W39" s="135"/>
      <c r="X39" s="135"/>
      <c r="Y39" s="135"/>
      <c r="Z39" s="135" t="b">
        <f>IF(E39=M39,TRUE,FALSE)</f>
        <v>1</v>
      </c>
      <c r="AA39" s="135"/>
      <c r="AG39" s="124" t="s">
        <v>285</v>
      </c>
    </row>
    <row r="40" spans="2:33" ht="20.100000000000001" customHeight="1">
      <c r="B40" s="131" t="s">
        <v>286</v>
      </c>
      <c r="C40" s="150"/>
      <c r="D40" s="392" t="s">
        <v>287</v>
      </c>
      <c r="E40" s="392"/>
      <c r="F40" s="392"/>
      <c r="G40" s="392"/>
      <c r="H40" s="392"/>
      <c r="I40" s="392"/>
      <c r="J40" s="393"/>
      <c r="K40" s="150"/>
      <c r="L40" s="392" t="s">
        <v>287</v>
      </c>
      <c r="M40" s="392"/>
      <c r="N40" s="392"/>
      <c r="O40" s="392"/>
      <c r="P40" s="392"/>
      <c r="Q40" s="392"/>
      <c r="R40" s="393"/>
      <c r="S40" s="355" t="str">
        <f>IF(COUNTIF(Z40:Z48,FALSE)&lt;1,"無","有")</f>
        <v>有</v>
      </c>
      <c r="T40" s="357" t="s">
        <v>571</v>
      </c>
      <c r="U40" s="135"/>
      <c r="V40" s="135" t="b">
        <f t="shared" ref="V40:V47" si="7">IF(C40="●",TRUE,FALSE)</f>
        <v>0</v>
      </c>
      <c r="W40" s="135"/>
      <c r="X40" s="135" t="b">
        <f t="shared" ref="X40:X47" si="8">IF(K40="●",TRUE,FALSE)</f>
        <v>0</v>
      </c>
      <c r="Y40" s="135"/>
      <c r="Z40" s="135" t="b">
        <f>IF(V40=X40,TRUE,FALSE)</f>
        <v>1</v>
      </c>
      <c r="AA40" s="135"/>
      <c r="AC40" s="136" t="s">
        <v>46</v>
      </c>
      <c r="AD40" s="137" t="str">
        <f>IF(S40="有",IF(T40="","（エラー）未記入","（正常）記入済み"),"記入不要")</f>
        <v>（正常）記入済み</v>
      </c>
      <c r="AG40" s="124" t="s">
        <v>288</v>
      </c>
    </row>
    <row r="41" spans="2:33" ht="30" customHeight="1">
      <c r="B41" s="138"/>
      <c r="C41" s="150"/>
      <c r="D41" s="394" t="s">
        <v>289</v>
      </c>
      <c r="E41" s="392"/>
      <c r="F41" s="392"/>
      <c r="G41" s="392"/>
      <c r="H41" s="392"/>
      <c r="I41" s="392"/>
      <c r="J41" s="393"/>
      <c r="K41" s="150"/>
      <c r="L41" s="394" t="s">
        <v>289</v>
      </c>
      <c r="M41" s="394"/>
      <c r="N41" s="392"/>
      <c r="O41" s="392"/>
      <c r="P41" s="392"/>
      <c r="Q41" s="392"/>
      <c r="R41" s="393"/>
      <c r="S41" s="355"/>
      <c r="T41" s="357"/>
      <c r="U41" s="135"/>
      <c r="V41" s="135" t="b">
        <f t="shared" si="7"/>
        <v>0</v>
      </c>
      <c r="W41" s="135"/>
      <c r="X41" s="135" t="b">
        <f t="shared" si="8"/>
        <v>0</v>
      </c>
      <c r="Y41" s="135"/>
      <c r="Z41" s="135" t="b">
        <f t="shared" ref="Z41:Z46" si="9">IF(V41=X41,TRUE,FALSE)</f>
        <v>1</v>
      </c>
      <c r="AA41" s="135"/>
      <c r="AG41" s="124" t="s">
        <v>290</v>
      </c>
    </row>
    <row r="42" spans="2:33" ht="20.100000000000001" customHeight="1">
      <c r="B42" s="138"/>
      <c r="C42" s="150"/>
      <c r="D42" s="392" t="s">
        <v>291</v>
      </c>
      <c r="E42" s="392"/>
      <c r="F42" s="392"/>
      <c r="G42" s="392"/>
      <c r="H42" s="392"/>
      <c r="I42" s="392"/>
      <c r="J42" s="393"/>
      <c r="K42" s="150"/>
      <c r="L42" s="392" t="s">
        <v>291</v>
      </c>
      <c r="M42" s="392"/>
      <c r="N42" s="392"/>
      <c r="O42" s="392"/>
      <c r="P42" s="392"/>
      <c r="Q42" s="392"/>
      <c r="R42" s="393"/>
      <c r="S42" s="355"/>
      <c r="T42" s="357"/>
      <c r="U42" s="135"/>
      <c r="V42" s="135" t="b">
        <f t="shared" si="7"/>
        <v>0</v>
      </c>
      <c r="W42" s="135"/>
      <c r="X42" s="135" t="b">
        <f t="shared" si="8"/>
        <v>0</v>
      </c>
      <c r="Y42" s="135"/>
      <c r="Z42" s="135" t="b">
        <f t="shared" si="9"/>
        <v>1</v>
      </c>
      <c r="AA42" s="135"/>
      <c r="AG42" s="124" t="s">
        <v>292</v>
      </c>
    </row>
    <row r="43" spans="2:33" ht="20.100000000000001" customHeight="1">
      <c r="B43" s="138"/>
      <c r="C43" s="150"/>
      <c r="D43" s="392" t="s">
        <v>293</v>
      </c>
      <c r="E43" s="392"/>
      <c r="F43" s="392"/>
      <c r="G43" s="392"/>
      <c r="H43" s="392"/>
      <c r="I43" s="392"/>
      <c r="J43" s="393"/>
      <c r="K43" s="150"/>
      <c r="L43" s="392" t="s">
        <v>293</v>
      </c>
      <c r="M43" s="392"/>
      <c r="N43" s="392"/>
      <c r="O43" s="392"/>
      <c r="P43" s="392"/>
      <c r="Q43" s="392"/>
      <c r="R43" s="393"/>
      <c r="S43" s="355"/>
      <c r="T43" s="357"/>
      <c r="U43" s="135"/>
      <c r="V43" s="135" t="b">
        <f t="shared" si="7"/>
        <v>0</v>
      </c>
      <c r="W43" s="135"/>
      <c r="X43" s="135" t="b">
        <f t="shared" si="8"/>
        <v>0</v>
      </c>
      <c r="Y43" s="135"/>
      <c r="Z43" s="135" t="b">
        <f t="shared" si="9"/>
        <v>1</v>
      </c>
      <c r="AA43" s="135"/>
      <c r="AG43" s="124" t="s">
        <v>294</v>
      </c>
    </row>
    <row r="44" spans="2:33" ht="20.100000000000001" customHeight="1">
      <c r="B44" s="138"/>
      <c r="C44" s="150"/>
      <c r="D44" s="392" t="s">
        <v>295</v>
      </c>
      <c r="E44" s="392"/>
      <c r="F44" s="392"/>
      <c r="G44" s="392"/>
      <c r="H44" s="392"/>
      <c r="I44" s="392"/>
      <c r="J44" s="393"/>
      <c r="K44" s="150"/>
      <c r="L44" s="392" t="s">
        <v>295</v>
      </c>
      <c r="M44" s="392"/>
      <c r="N44" s="392"/>
      <c r="O44" s="392"/>
      <c r="P44" s="392"/>
      <c r="Q44" s="392"/>
      <c r="R44" s="393"/>
      <c r="S44" s="355"/>
      <c r="T44" s="357"/>
      <c r="U44" s="135"/>
      <c r="V44" s="135" t="b">
        <f t="shared" si="7"/>
        <v>0</v>
      </c>
      <c r="W44" s="135"/>
      <c r="X44" s="135" t="b">
        <f t="shared" si="8"/>
        <v>0</v>
      </c>
      <c r="Y44" s="135"/>
      <c r="Z44" s="135" t="b">
        <f>IF(V44=X44,TRUE,FALSE)</f>
        <v>1</v>
      </c>
      <c r="AA44" s="135"/>
      <c r="AG44" s="124" t="s">
        <v>296</v>
      </c>
    </row>
    <row r="45" spans="2:33" ht="20.100000000000001" customHeight="1">
      <c r="B45" s="138"/>
      <c r="C45" s="150"/>
      <c r="D45" s="392" t="s">
        <v>297</v>
      </c>
      <c r="E45" s="392"/>
      <c r="F45" s="392"/>
      <c r="G45" s="392"/>
      <c r="H45" s="392"/>
      <c r="I45" s="392"/>
      <c r="J45" s="393"/>
      <c r="K45" s="150"/>
      <c r="L45" s="392" t="s">
        <v>297</v>
      </c>
      <c r="M45" s="392"/>
      <c r="N45" s="392"/>
      <c r="O45" s="392"/>
      <c r="P45" s="392"/>
      <c r="Q45" s="392"/>
      <c r="R45" s="393"/>
      <c r="S45" s="355"/>
      <c r="T45" s="357"/>
      <c r="U45" s="135"/>
      <c r="V45" s="135" t="b">
        <f t="shared" si="7"/>
        <v>0</v>
      </c>
      <c r="W45" s="135"/>
      <c r="X45" s="135" t="b">
        <f t="shared" si="8"/>
        <v>0</v>
      </c>
      <c r="Y45" s="135"/>
      <c r="Z45" s="135" t="b">
        <f t="shared" si="9"/>
        <v>1</v>
      </c>
      <c r="AA45" s="135"/>
      <c r="AG45" s="124" t="s">
        <v>298</v>
      </c>
    </row>
    <row r="46" spans="2:33" ht="20.100000000000001" customHeight="1">
      <c r="B46" s="138"/>
      <c r="C46" s="150" t="s">
        <v>570</v>
      </c>
      <c r="D46" s="392" t="s">
        <v>299</v>
      </c>
      <c r="E46" s="392"/>
      <c r="F46" s="392"/>
      <c r="G46" s="392"/>
      <c r="H46" s="392"/>
      <c r="I46" s="392"/>
      <c r="J46" s="393"/>
      <c r="K46" s="150" t="s">
        <v>570</v>
      </c>
      <c r="L46" s="392" t="s">
        <v>299</v>
      </c>
      <c r="M46" s="392"/>
      <c r="N46" s="392"/>
      <c r="O46" s="392"/>
      <c r="P46" s="392"/>
      <c r="Q46" s="392"/>
      <c r="R46" s="393"/>
      <c r="S46" s="355"/>
      <c r="T46" s="357"/>
      <c r="U46" s="135"/>
      <c r="V46" s="135" t="b">
        <f t="shared" si="7"/>
        <v>1</v>
      </c>
      <c r="W46" s="135"/>
      <c r="X46" s="135" t="b">
        <f t="shared" si="8"/>
        <v>1</v>
      </c>
      <c r="Y46" s="135"/>
      <c r="Z46" s="135" t="b">
        <f t="shared" si="9"/>
        <v>1</v>
      </c>
      <c r="AA46" s="135"/>
      <c r="AG46" s="124" t="s">
        <v>300</v>
      </c>
    </row>
    <row r="47" spans="2:33" ht="20.100000000000001" customHeight="1">
      <c r="B47" s="138"/>
      <c r="C47" s="151"/>
      <c r="D47" s="395" t="s">
        <v>251</v>
      </c>
      <c r="E47" s="395"/>
      <c r="F47" s="395"/>
      <c r="G47" s="395"/>
      <c r="H47" s="395"/>
      <c r="I47" s="395"/>
      <c r="J47" s="396"/>
      <c r="K47" s="151" t="s">
        <v>570</v>
      </c>
      <c r="L47" s="395" t="s">
        <v>251</v>
      </c>
      <c r="M47" s="395"/>
      <c r="N47" s="395"/>
      <c r="O47" s="395"/>
      <c r="P47" s="395"/>
      <c r="Q47" s="395"/>
      <c r="R47" s="396"/>
      <c r="S47" s="355"/>
      <c r="T47" s="357"/>
      <c r="U47" s="135"/>
      <c r="V47" s="135" t="b">
        <f t="shared" si="7"/>
        <v>0</v>
      </c>
      <c r="W47" s="135"/>
      <c r="X47" s="135" t="b">
        <f t="shared" si="8"/>
        <v>1</v>
      </c>
      <c r="Y47" s="135"/>
      <c r="Z47" s="135" t="b">
        <f>IF(V47=X47,TRUE,FALSE)</f>
        <v>0</v>
      </c>
      <c r="AA47" s="135"/>
      <c r="AG47" s="124" t="s">
        <v>301</v>
      </c>
    </row>
    <row r="48" spans="2:33" ht="20.100000000000001" customHeight="1">
      <c r="B48" s="138"/>
      <c r="C48" s="397" t="s">
        <v>260</v>
      </c>
      <c r="D48" s="398"/>
      <c r="E48" s="399"/>
      <c r="F48" s="399"/>
      <c r="G48" s="399"/>
      <c r="H48" s="399"/>
      <c r="I48" s="399"/>
      <c r="J48" s="400"/>
      <c r="K48" s="397" t="s">
        <v>260</v>
      </c>
      <c r="L48" s="398"/>
      <c r="M48" s="399"/>
      <c r="N48" s="399"/>
      <c r="O48" s="399"/>
      <c r="P48" s="399"/>
      <c r="Q48" s="399"/>
      <c r="R48" s="400"/>
      <c r="S48" s="373"/>
      <c r="T48" s="358"/>
      <c r="U48" s="135"/>
      <c r="V48" s="135"/>
      <c r="W48" s="135"/>
      <c r="X48" s="135"/>
      <c r="Y48" s="135"/>
      <c r="Z48" s="135" t="b">
        <f>IF(E48=M48,TRUE,FALSE)</f>
        <v>1</v>
      </c>
      <c r="AA48" s="135"/>
      <c r="AG48" s="124" t="s">
        <v>302</v>
      </c>
    </row>
    <row r="49" spans="2:33" ht="20.100000000000001" customHeight="1">
      <c r="B49" s="131" t="s">
        <v>303</v>
      </c>
      <c r="C49" s="211" t="s">
        <v>304</v>
      </c>
      <c r="D49" s="133"/>
      <c r="E49" s="133"/>
      <c r="F49" s="133"/>
      <c r="G49" s="133"/>
      <c r="H49" s="133"/>
      <c r="I49" s="133"/>
      <c r="J49" s="134"/>
      <c r="K49" s="211" t="s">
        <v>304</v>
      </c>
      <c r="L49" s="133"/>
      <c r="M49" s="133"/>
      <c r="N49" s="133"/>
      <c r="O49" s="133"/>
      <c r="P49" s="133"/>
      <c r="Q49" s="133"/>
      <c r="R49" s="134"/>
      <c r="S49" s="354" t="str">
        <f>IF(COUNTIF(Z50:Z60,FALSE)&lt;1,"無","有")</f>
        <v>無</v>
      </c>
      <c r="T49" s="356"/>
      <c r="U49" s="135"/>
      <c r="V49" s="135"/>
      <c r="W49" s="135"/>
      <c r="X49" s="135"/>
      <c r="Y49" s="135"/>
      <c r="Z49" s="135"/>
      <c r="AA49" s="135"/>
      <c r="AC49" s="136" t="s">
        <v>46</v>
      </c>
      <c r="AD49" s="137" t="str">
        <f>IF(S49="有",IF(T49="","（エラー）未記入","（正常）記入済み"),"記入不要")</f>
        <v>記入不要</v>
      </c>
      <c r="AG49" s="124" t="s">
        <v>305</v>
      </c>
    </row>
    <row r="50" spans="2:33" ht="20.100000000000001" customHeight="1">
      <c r="B50" s="138"/>
      <c r="D50" s="152" t="s">
        <v>306</v>
      </c>
      <c r="E50" s="206"/>
      <c r="F50" s="390" t="s">
        <v>572</v>
      </c>
      <c r="G50" s="390"/>
      <c r="H50" s="390"/>
      <c r="I50" s="390"/>
      <c r="J50" s="391"/>
      <c r="L50" s="152" t="s">
        <v>306</v>
      </c>
      <c r="M50" s="206"/>
      <c r="N50" s="390" t="s">
        <v>572</v>
      </c>
      <c r="O50" s="390"/>
      <c r="P50" s="390"/>
      <c r="Q50" s="390"/>
      <c r="R50" s="391"/>
      <c r="S50" s="355"/>
      <c r="T50" s="357"/>
      <c r="U50" s="135"/>
      <c r="V50" s="135"/>
      <c r="W50" s="135"/>
      <c r="X50" s="135"/>
      <c r="Y50" s="135"/>
      <c r="Z50" s="135" t="b">
        <f>IF(F50=N50,TRUE,FALSE)</f>
        <v>1</v>
      </c>
      <c r="AA50" s="135"/>
      <c r="AG50" s="124" t="s">
        <v>307</v>
      </c>
    </row>
    <row r="51" spans="2:33" ht="20.100000000000001" customHeight="1">
      <c r="B51" s="138"/>
      <c r="D51" s="152" t="s">
        <v>308</v>
      </c>
      <c r="E51" s="206"/>
      <c r="F51" s="384" t="s">
        <v>573</v>
      </c>
      <c r="G51" s="384"/>
      <c r="H51" s="384"/>
      <c r="I51" s="384"/>
      <c r="J51" s="385"/>
      <c r="L51" s="152" t="s">
        <v>308</v>
      </c>
      <c r="M51" s="206"/>
      <c r="N51" s="384" t="s">
        <v>573</v>
      </c>
      <c r="O51" s="384"/>
      <c r="P51" s="384"/>
      <c r="Q51" s="384"/>
      <c r="R51" s="385"/>
      <c r="S51" s="355"/>
      <c r="T51" s="357"/>
      <c r="U51" s="135"/>
      <c r="V51" s="135"/>
      <c r="W51" s="135"/>
      <c r="X51" s="135"/>
      <c r="Y51" s="135"/>
      <c r="Z51" s="135" t="b">
        <f>IF(F51=N51,TRUE,FALSE)</f>
        <v>1</v>
      </c>
      <c r="AA51" s="135"/>
      <c r="AG51" s="124" t="s">
        <v>309</v>
      </c>
    </row>
    <row r="52" spans="2:33" ht="20.100000000000001" hidden="1" customHeight="1" outlineLevel="1">
      <c r="B52" s="138"/>
      <c r="C52" s="211" t="s">
        <v>310</v>
      </c>
      <c r="D52" s="211"/>
      <c r="E52" s="211"/>
      <c r="F52" s="211"/>
      <c r="G52" s="211"/>
      <c r="H52" s="211"/>
      <c r="I52" s="211"/>
      <c r="J52" s="211"/>
      <c r="K52" s="210" t="s">
        <v>310</v>
      </c>
      <c r="L52" s="211"/>
      <c r="M52" s="211"/>
      <c r="N52" s="211"/>
      <c r="O52" s="211"/>
      <c r="P52" s="211"/>
      <c r="Q52" s="211"/>
      <c r="R52" s="211"/>
      <c r="S52" s="355"/>
      <c r="T52" s="357"/>
      <c r="U52" s="135"/>
      <c r="V52" s="135"/>
      <c r="W52" s="135"/>
      <c r="X52" s="135"/>
      <c r="Y52" s="135"/>
      <c r="Z52" s="135"/>
      <c r="AA52" s="135"/>
      <c r="AC52" s="136"/>
      <c r="AD52" s="137"/>
      <c r="AG52" s="124" t="s">
        <v>311</v>
      </c>
    </row>
    <row r="53" spans="2:33" ht="20.100000000000001" hidden="1" customHeight="1" outlineLevel="1">
      <c r="B53" s="138"/>
      <c r="D53" s="152" t="s">
        <v>306</v>
      </c>
      <c r="E53" s="206"/>
      <c r="F53" s="390"/>
      <c r="G53" s="390"/>
      <c r="H53" s="390"/>
      <c r="I53" s="390"/>
      <c r="J53" s="391"/>
      <c r="L53" s="152" t="s">
        <v>306</v>
      </c>
      <c r="M53" s="206"/>
      <c r="N53" s="390"/>
      <c r="O53" s="390"/>
      <c r="P53" s="390"/>
      <c r="Q53" s="390"/>
      <c r="R53" s="391"/>
      <c r="S53" s="355"/>
      <c r="T53" s="357"/>
      <c r="U53" s="135"/>
      <c r="V53" s="135"/>
      <c r="W53" s="135"/>
      <c r="X53" s="135"/>
      <c r="Y53" s="135"/>
      <c r="Z53" s="135" t="b">
        <f>IF(F53=N53,TRUE,FALSE)</f>
        <v>1</v>
      </c>
      <c r="AA53" s="135"/>
      <c r="AG53" s="124" t="s">
        <v>312</v>
      </c>
    </row>
    <row r="54" spans="2:33" ht="20.100000000000001" hidden="1" customHeight="1" outlineLevel="1">
      <c r="B54" s="138"/>
      <c r="C54" s="208"/>
      <c r="D54" s="153" t="s">
        <v>308</v>
      </c>
      <c r="E54" s="154"/>
      <c r="F54" s="384"/>
      <c r="G54" s="384"/>
      <c r="H54" s="384"/>
      <c r="I54" s="384"/>
      <c r="J54" s="385"/>
      <c r="K54" s="209"/>
      <c r="L54" s="153" t="s">
        <v>308</v>
      </c>
      <c r="M54" s="154"/>
      <c r="N54" s="384"/>
      <c r="O54" s="384"/>
      <c r="P54" s="384"/>
      <c r="Q54" s="384"/>
      <c r="R54" s="385"/>
      <c r="S54" s="355"/>
      <c r="T54" s="357"/>
      <c r="U54" s="135"/>
      <c r="V54" s="135"/>
      <c r="W54" s="135"/>
      <c r="X54" s="135"/>
      <c r="Y54" s="135"/>
      <c r="Z54" s="135" t="b">
        <f>IF(F54=N54,TRUE,FALSE)</f>
        <v>1</v>
      </c>
      <c r="AA54" s="135"/>
      <c r="AG54" s="124" t="s">
        <v>313</v>
      </c>
    </row>
    <row r="55" spans="2:33" ht="20.100000000000001" hidden="1" customHeight="1" outlineLevel="1">
      <c r="B55" s="138"/>
      <c r="C55" s="211" t="s">
        <v>314</v>
      </c>
      <c r="D55" s="211"/>
      <c r="E55" s="211"/>
      <c r="F55" s="211"/>
      <c r="G55" s="211"/>
      <c r="H55" s="211"/>
      <c r="I55" s="211"/>
      <c r="J55" s="211"/>
      <c r="K55" s="210" t="s">
        <v>314</v>
      </c>
      <c r="L55" s="211"/>
      <c r="M55" s="211"/>
      <c r="N55" s="211"/>
      <c r="O55" s="211"/>
      <c r="P55" s="211"/>
      <c r="Q55" s="211"/>
      <c r="R55" s="211"/>
      <c r="S55" s="355"/>
      <c r="T55" s="357"/>
      <c r="U55" s="135"/>
      <c r="V55" s="135"/>
      <c r="W55" s="135"/>
      <c r="X55" s="135"/>
      <c r="Y55" s="135"/>
      <c r="Z55" s="135"/>
      <c r="AA55" s="135"/>
      <c r="AC55" s="136"/>
      <c r="AD55" s="137"/>
      <c r="AG55" s="124" t="s">
        <v>315</v>
      </c>
    </row>
    <row r="56" spans="2:33" ht="20.100000000000001" hidden="1" customHeight="1" outlineLevel="1">
      <c r="B56" s="138"/>
      <c r="D56" s="152" t="s">
        <v>306</v>
      </c>
      <c r="E56" s="206"/>
      <c r="F56" s="390"/>
      <c r="G56" s="390"/>
      <c r="H56" s="390"/>
      <c r="I56" s="390"/>
      <c r="J56" s="391"/>
      <c r="L56" s="152" t="s">
        <v>306</v>
      </c>
      <c r="M56" s="206"/>
      <c r="N56" s="390"/>
      <c r="O56" s="390"/>
      <c r="P56" s="390"/>
      <c r="Q56" s="390"/>
      <c r="R56" s="391"/>
      <c r="S56" s="355"/>
      <c r="T56" s="357"/>
      <c r="U56" s="135"/>
      <c r="V56" s="135"/>
      <c r="W56" s="135"/>
      <c r="X56" s="135"/>
      <c r="Y56" s="135"/>
      <c r="Z56" s="135" t="b">
        <f>IF(F56=N56,TRUE,FALSE)</f>
        <v>1</v>
      </c>
      <c r="AA56" s="135"/>
      <c r="AG56" s="124" t="s">
        <v>316</v>
      </c>
    </row>
    <row r="57" spans="2:33" ht="20.100000000000001" hidden="1" customHeight="1" outlineLevel="1">
      <c r="B57" s="138"/>
      <c r="C57" s="208"/>
      <c r="D57" s="153" t="s">
        <v>308</v>
      </c>
      <c r="E57" s="154"/>
      <c r="F57" s="384"/>
      <c r="G57" s="384"/>
      <c r="H57" s="384"/>
      <c r="I57" s="384"/>
      <c r="J57" s="385"/>
      <c r="K57" s="209"/>
      <c r="L57" s="153" t="s">
        <v>308</v>
      </c>
      <c r="M57" s="154"/>
      <c r="N57" s="384"/>
      <c r="O57" s="384"/>
      <c r="P57" s="384"/>
      <c r="Q57" s="384"/>
      <c r="R57" s="385"/>
      <c r="S57" s="355"/>
      <c r="T57" s="357"/>
      <c r="U57" s="135"/>
      <c r="V57" s="135"/>
      <c r="W57" s="135"/>
      <c r="X57" s="135"/>
      <c r="Y57" s="135"/>
      <c r="Z57" s="135" t="b">
        <f>IF(F57=N57,TRUE,FALSE)</f>
        <v>1</v>
      </c>
      <c r="AA57" s="135"/>
      <c r="AG57" s="124" t="s">
        <v>317</v>
      </c>
    </row>
    <row r="58" spans="2:33" ht="20.100000000000001" hidden="1" customHeight="1" outlineLevel="1">
      <c r="B58" s="138"/>
      <c r="C58" s="211" t="s">
        <v>318</v>
      </c>
      <c r="D58" s="211"/>
      <c r="E58" s="211"/>
      <c r="F58" s="211"/>
      <c r="G58" s="211"/>
      <c r="H58" s="211"/>
      <c r="I58" s="211"/>
      <c r="J58" s="211"/>
      <c r="K58" s="210" t="s">
        <v>318</v>
      </c>
      <c r="L58" s="211"/>
      <c r="M58" s="211"/>
      <c r="N58" s="211"/>
      <c r="O58" s="211"/>
      <c r="P58" s="211"/>
      <c r="Q58" s="211"/>
      <c r="R58" s="211"/>
      <c r="S58" s="355"/>
      <c r="T58" s="357"/>
      <c r="U58" s="135"/>
      <c r="V58" s="135"/>
      <c r="W58" s="135"/>
      <c r="X58" s="135"/>
      <c r="Y58" s="135"/>
      <c r="Z58" s="135"/>
      <c r="AA58" s="135"/>
      <c r="AC58" s="136"/>
      <c r="AD58" s="137"/>
      <c r="AG58" s="124" t="s">
        <v>319</v>
      </c>
    </row>
    <row r="59" spans="2:33" ht="20.100000000000001" hidden="1" customHeight="1" outlineLevel="1">
      <c r="B59" s="138"/>
      <c r="D59" s="152" t="s">
        <v>306</v>
      </c>
      <c r="E59" s="206"/>
      <c r="F59" s="390"/>
      <c r="G59" s="390"/>
      <c r="H59" s="390"/>
      <c r="I59" s="390"/>
      <c r="J59" s="391"/>
      <c r="L59" s="152" t="s">
        <v>306</v>
      </c>
      <c r="M59" s="206"/>
      <c r="N59" s="390"/>
      <c r="O59" s="390"/>
      <c r="P59" s="390"/>
      <c r="Q59" s="390"/>
      <c r="R59" s="391"/>
      <c r="S59" s="355"/>
      <c r="T59" s="357"/>
      <c r="U59" s="135"/>
      <c r="V59" s="135"/>
      <c r="W59" s="135"/>
      <c r="X59" s="135"/>
      <c r="Y59" s="135"/>
      <c r="Z59" s="135" t="b">
        <f>IF(F59=N59,TRUE,FALSE)</f>
        <v>1</v>
      </c>
      <c r="AA59" s="135"/>
      <c r="AG59" s="124" t="s">
        <v>320</v>
      </c>
    </row>
    <row r="60" spans="2:33" ht="20.100000000000001" hidden="1" customHeight="1" outlineLevel="1">
      <c r="B60" s="147"/>
      <c r="C60" s="208"/>
      <c r="D60" s="153" t="s">
        <v>308</v>
      </c>
      <c r="E60" s="154"/>
      <c r="F60" s="384"/>
      <c r="G60" s="384"/>
      <c r="H60" s="384"/>
      <c r="I60" s="384"/>
      <c r="J60" s="385"/>
      <c r="K60" s="209"/>
      <c r="L60" s="153" t="s">
        <v>308</v>
      </c>
      <c r="M60" s="154"/>
      <c r="N60" s="384"/>
      <c r="O60" s="384"/>
      <c r="P60" s="384"/>
      <c r="Q60" s="384"/>
      <c r="R60" s="385"/>
      <c r="S60" s="373"/>
      <c r="T60" s="358"/>
      <c r="U60" s="135"/>
      <c r="V60" s="135"/>
      <c r="W60" s="135"/>
      <c r="X60" s="135"/>
      <c r="Y60" s="135"/>
      <c r="Z60" s="135" t="b">
        <f>IF(F60=N60,TRUE,FALSE)</f>
        <v>1</v>
      </c>
      <c r="AA60" s="135"/>
      <c r="AG60" s="124" t="s">
        <v>321</v>
      </c>
    </row>
    <row r="61" spans="2:33" ht="20.100000000000001" customHeight="1" collapsed="1">
      <c r="B61" s="131" t="s">
        <v>322</v>
      </c>
      <c r="C61" s="386" t="s">
        <v>323</v>
      </c>
      <c r="D61" s="387"/>
      <c r="E61" s="388" t="s">
        <v>574</v>
      </c>
      <c r="F61" s="388"/>
      <c r="G61" s="388"/>
      <c r="H61" s="388"/>
      <c r="I61" s="388"/>
      <c r="J61" s="389"/>
      <c r="K61" s="386" t="s">
        <v>323</v>
      </c>
      <c r="L61" s="387"/>
      <c r="M61" s="388" t="s">
        <v>575</v>
      </c>
      <c r="N61" s="388"/>
      <c r="O61" s="388"/>
      <c r="P61" s="388"/>
      <c r="Q61" s="388"/>
      <c r="R61" s="389"/>
      <c r="S61" s="354" t="str">
        <f>IF(COUNTIF(Z61:Z62,FALSE)&lt;1,"無","有")</f>
        <v>有</v>
      </c>
      <c r="T61" s="356" t="s">
        <v>576</v>
      </c>
      <c r="U61" s="135"/>
      <c r="V61" s="135"/>
      <c r="W61" s="135"/>
      <c r="X61" s="135"/>
      <c r="Y61" s="135"/>
      <c r="Z61" s="135" t="b">
        <f>IF(E61=M61,TRUE,FALSE)</f>
        <v>0</v>
      </c>
      <c r="AA61" s="135"/>
      <c r="AC61" s="136" t="s">
        <v>46</v>
      </c>
      <c r="AD61" s="137" t="str">
        <f>IF(S61="有",IF(T61="","（エラー）未記入","（正常）記入済み"),"記入不要")</f>
        <v>（正常）記入済み</v>
      </c>
      <c r="AG61" s="124" t="s">
        <v>324</v>
      </c>
    </row>
    <row r="62" spans="2:33" ht="20.100000000000001" customHeight="1">
      <c r="B62" s="147"/>
      <c r="C62" s="380" t="s">
        <v>325</v>
      </c>
      <c r="D62" s="381"/>
      <c r="E62" s="382" t="s">
        <v>574</v>
      </c>
      <c r="F62" s="382"/>
      <c r="G62" s="382"/>
      <c r="H62" s="382"/>
      <c r="I62" s="382"/>
      <c r="J62" s="383"/>
      <c r="K62" s="380" t="s">
        <v>325</v>
      </c>
      <c r="L62" s="381"/>
      <c r="M62" s="382" t="s">
        <v>575</v>
      </c>
      <c r="N62" s="382"/>
      <c r="O62" s="382"/>
      <c r="P62" s="382"/>
      <c r="Q62" s="382"/>
      <c r="R62" s="383"/>
      <c r="S62" s="373"/>
      <c r="T62" s="358"/>
      <c r="U62" s="135"/>
      <c r="V62" s="135"/>
      <c r="W62" s="135"/>
      <c r="X62" s="135"/>
      <c r="Y62" s="135"/>
      <c r="Z62" s="135" t="b">
        <f>IF(E62=M62,TRUE,FALSE)</f>
        <v>0</v>
      </c>
      <c r="AA62" s="135"/>
      <c r="AG62" s="124" t="s">
        <v>326</v>
      </c>
    </row>
    <row r="63" spans="2:33" ht="21" customHeight="1">
      <c r="B63" s="131" t="s">
        <v>327</v>
      </c>
      <c r="C63" s="149"/>
      <c r="D63" s="155" t="s">
        <v>328</v>
      </c>
      <c r="E63" s="156"/>
      <c r="F63" s="156"/>
      <c r="G63" s="156"/>
      <c r="H63" s="156"/>
      <c r="I63" s="156"/>
      <c r="J63" s="157"/>
      <c r="K63" s="149" t="s">
        <v>570</v>
      </c>
      <c r="L63" s="155" t="s">
        <v>328</v>
      </c>
      <c r="M63" s="155"/>
      <c r="N63" s="156"/>
      <c r="O63" s="156"/>
      <c r="P63" s="156"/>
      <c r="Q63" s="156"/>
      <c r="R63" s="157"/>
      <c r="S63" s="354" t="str">
        <f>IF(COUNTIF(Z63:Z79,FALSE)&lt;1,"無","有")</f>
        <v>有</v>
      </c>
      <c r="T63" s="356" t="s">
        <v>577</v>
      </c>
      <c r="U63" s="135"/>
      <c r="V63" s="135" t="b">
        <f>IF(C63="●",TRUE,FALSE)</f>
        <v>0</v>
      </c>
      <c r="W63" s="135"/>
      <c r="X63" s="135" t="b">
        <f t="shared" ref="X63:X78" si="10">IF(K63="●",TRUE,FALSE)</f>
        <v>1</v>
      </c>
      <c r="Y63" s="135"/>
      <c r="Z63" s="135" t="b">
        <f>IF(V63=X63,TRUE,FALSE)</f>
        <v>0</v>
      </c>
      <c r="AA63" s="135"/>
      <c r="AC63" s="136" t="s">
        <v>46</v>
      </c>
      <c r="AD63" s="137" t="str">
        <f>IF(S63="有",IF(T63="","（エラー）未記入","（正常）記入済み"),"記入不要")</f>
        <v>（正常）記入済み</v>
      </c>
      <c r="AG63" s="124" t="s">
        <v>329</v>
      </c>
    </row>
    <row r="64" spans="2:33" ht="21" customHeight="1">
      <c r="B64" s="138"/>
      <c r="C64" s="150"/>
      <c r="D64" s="206" t="s">
        <v>330</v>
      </c>
      <c r="E64" s="206"/>
      <c r="F64" s="206"/>
      <c r="G64" s="206"/>
      <c r="H64" s="206"/>
      <c r="I64" s="206"/>
      <c r="J64" s="207"/>
      <c r="K64" s="150"/>
      <c r="L64" s="206" t="s">
        <v>330</v>
      </c>
      <c r="M64" s="206"/>
      <c r="N64" s="206"/>
      <c r="O64" s="206"/>
      <c r="P64" s="206"/>
      <c r="Q64" s="206"/>
      <c r="R64" s="207"/>
      <c r="S64" s="355"/>
      <c r="T64" s="357"/>
      <c r="U64" s="135"/>
      <c r="V64" s="135" t="b">
        <f t="shared" ref="V64:V77" si="11">IF(C64="●",TRUE,FALSE)</f>
        <v>0</v>
      </c>
      <c r="W64" s="135"/>
      <c r="X64" s="135" t="b">
        <f t="shared" si="10"/>
        <v>0</v>
      </c>
      <c r="Y64" s="135"/>
      <c r="Z64" s="135" t="b">
        <f>IF(V64=X64,TRUE,FALSE)</f>
        <v>1</v>
      </c>
      <c r="AA64" s="135"/>
      <c r="AG64" s="124" t="s">
        <v>331</v>
      </c>
    </row>
    <row r="65" spans="2:33" ht="21" customHeight="1">
      <c r="B65" s="138"/>
      <c r="C65" s="150" t="s">
        <v>570</v>
      </c>
      <c r="D65" s="206" t="s">
        <v>332</v>
      </c>
      <c r="E65" s="206"/>
      <c r="F65" s="206"/>
      <c r="G65" s="206"/>
      <c r="H65" s="206"/>
      <c r="I65" s="206"/>
      <c r="J65" s="207"/>
      <c r="K65" s="150" t="s">
        <v>570</v>
      </c>
      <c r="L65" s="206" t="s">
        <v>332</v>
      </c>
      <c r="M65" s="206"/>
      <c r="N65" s="206"/>
      <c r="O65" s="206"/>
      <c r="P65" s="206"/>
      <c r="Q65" s="206"/>
      <c r="R65" s="207"/>
      <c r="S65" s="355"/>
      <c r="T65" s="357"/>
      <c r="U65" s="135"/>
      <c r="V65" s="135" t="b">
        <f t="shared" si="11"/>
        <v>1</v>
      </c>
      <c r="W65" s="135"/>
      <c r="X65" s="135" t="b">
        <f t="shared" si="10"/>
        <v>1</v>
      </c>
      <c r="Y65" s="135"/>
      <c r="Z65" s="135" t="b">
        <f t="shared" ref="Z65:Z77" si="12">IF(V65=X65,TRUE,FALSE)</f>
        <v>1</v>
      </c>
      <c r="AA65" s="135"/>
      <c r="AG65" s="124" t="s">
        <v>333</v>
      </c>
    </row>
    <row r="66" spans="2:33" ht="21" customHeight="1">
      <c r="B66" s="138"/>
      <c r="C66" s="150"/>
      <c r="D66" s="206" t="s">
        <v>334</v>
      </c>
      <c r="E66" s="206"/>
      <c r="F66" s="206"/>
      <c r="G66" s="206"/>
      <c r="H66" s="206"/>
      <c r="I66" s="206"/>
      <c r="J66" s="207"/>
      <c r="K66" s="150"/>
      <c r="L66" s="206" t="s">
        <v>334</v>
      </c>
      <c r="M66" s="206"/>
      <c r="N66" s="206"/>
      <c r="O66" s="206"/>
      <c r="P66" s="206"/>
      <c r="Q66" s="206"/>
      <c r="R66" s="207"/>
      <c r="S66" s="355"/>
      <c r="T66" s="357"/>
      <c r="U66" s="135"/>
      <c r="V66" s="135" t="b">
        <f t="shared" si="11"/>
        <v>0</v>
      </c>
      <c r="W66" s="135"/>
      <c r="X66" s="135" t="b">
        <f t="shared" si="10"/>
        <v>0</v>
      </c>
      <c r="Y66" s="135"/>
      <c r="Z66" s="135" t="b">
        <f t="shared" si="12"/>
        <v>1</v>
      </c>
      <c r="AA66" s="135"/>
      <c r="AG66" s="124" t="s">
        <v>335</v>
      </c>
    </row>
    <row r="67" spans="2:33" ht="21" customHeight="1">
      <c r="B67" s="138"/>
      <c r="C67" s="150"/>
      <c r="D67" s="206" t="s">
        <v>336</v>
      </c>
      <c r="E67" s="206"/>
      <c r="F67" s="206"/>
      <c r="G67" s="206"/>
      <c r="H67" s="206"/>
      <c r="I67" s="206"/>
      <c r="J67" s="207"/>
      <c r="K67" s="150"/>
      <c r="L67" s="206" t="s">
        <v>336</v>
      </c>
      <c r="M67" s="206"/>
      <c r="N67" s="206"/>
      <c r="O67" s="206"/>
      <c r="P67" s="206"/>
      <c r="Q67" s="206"/>
      <c r="R67" s="207"/>
      <c r="S67" s="355"/>
      <c r="T67" s="357"/>
      <c r="U67" s="135"/>
      <c r="V67" s="135" t="b">
        <f t="shared" si="11"/>
        <v>0</v>
      </c>
      <c r="W67" s="135"/>
      <c r="X67" s="135" t="b">
        <f t="shared" si="10"/>
        <v>0</v>
      </c>
      <c r="Y67" s="135"/>
      <c r="Z67" s="135" t="b">
        <f t="shared" si="12"/>
        <v>1</v>
      </c>
      <c r="AA67" s="135"/>
      <c r="AG67" s="124" t="s">
        <v>337</v>
      </c>
    </row>
    <row r="68" spans="2:33" ht="21" customHeight="1">
      <c r="B68" s="138"/>
      <c r="C68" s="150"/>
      <c r="D68" s="206" t="s">
        <v>338</v>
      </c>
      <c r="E68" s="206"/>
      <c r="F68" s="206"/>
      <c r="G68" s="206"/>
      <c r="H68" s="206"/>
      <c r="I68" s="206"/>
      <c r="J68" s="207"/>
      <c r="K68" s="150"/>
      <c r="L68" s="206" t="s">
        <v>338</v>
      </c>
      <c r="M68" s="206"/>
      <c r="N68" s="206"/>
      <c r="O68" s="206"/>
      <c r="P68" s="206"/>
      <c r="Q68" s="206"/>
      <c r="R68" s="207"/>
      <c r="S68" s="355"/>
      <c r="T68" s="357"/>
      <c r="U68" s="135"/>
      <c r="V68" s="135" t="b">
        <f t="shared" si="11"/>
        <v>0</v>
      </c>
      <c r="W68" s="135"/>
      <c r="X68" s="135" t="b">
        <f t="shared" si="10"/>
        <v>0</v>
      </c>
      <c r="Y68" s="135"/>
      <c r="Z68" s="135" t="b">
        <f t="shared" si="12"/>
        <v>1</v>
      </c>
      <c r="AA68" s="135"/>
      <c r="AG68" s="124" t="s">
        <v>339</v>
      </c>
    </row>
    <row r="69" spans="2:33" ht="21" customHeight="1">
      <c r="B69" s="138"/>
      <c r="C69" s="150" t="s">
        <v>570</v>
      </c>
      <c r="D69" s="212" t="s">
        <v>340</v>
      </c>
      <c r="E69" s="158"/>
      <c r="F69" s="158"/>
      <c r="G69" s="158"/>
      <c r="H69" s="158"/>
      <c r="I69" s="158"/>
      <c r="J69" s="159"/>
      <c r="K69" s="150" t="s">
        <v>570</v>
      </c>
      <c r="L69" s="212" t="s">
        <v>340</v>
      </c>
      <c r="M69" s="212"/>
      <c r="N69" s="158"/>
      <c r="O69" s="158"/>
      <c r="P69" s="158"/>
      <c r="Q69" s="158"/>
      <c r="R69" s="159"/>
      <c r="S69" s="355"/>
      <c r="T69" s="357"/>
      <c r="U69" s="135"/>
      <c r="V69" s="135" t="b">
        <f t="shared" si="11"/>
        <v>1</v>
      </c>
      <c r="W69" s="135"/>
      <c r="X69" s="135" t="b">
        <f t="shared" si="10"/>
        <v>1</v>
      </c>
      <c r="Y69" s="135"/>
      <c r="Z69" s="135" t="b">
        <f t="shared" si="12"/>
        <v>1</v>
      </c>
      <c r="AA69" s="135"/>
      <c r="AG69" s="124" t="s">
        <v>341</v>
      </c>
    </row>
    <row r="70" spans="2:33" ht="21" customHeight="1">
      <c r="B70" s="138"/>
      <c r="C70" s="150"/>
      <c r="D70" s="212" t="s">
        <v>342</v>
      </c>
      <c r="E70" s="158"/>
      <c r="F70" s="158"/>
      <c r="G70" s="158"/>
      <c r="H70" s="158"/>
      <c r="I70" s="158"/>
      <c r="J70" s="159"/>
      <c r="K70" s="150"/>
      <c r="L70" s="212" t="s">
        <v>342</v>
      </c>
      <c r="M70" s="212"/>
      <c r="N70" s="158"/>
      <c r="O70" s="158"/>
      <c r="P70" s="158"/>
      <c r="Q70" s="158"/>
      <c r="R70" s="159"/>
      <c r="S70" s="355"/>
      <c r="T70" s="357"/>
      <c r="U70" s="135"/>
      <c r="V70" s="135" t="b">
        <f t="shared" si="11"/>
        <v>0</v>
      </c>
      <c r="W70" s="135"/>
      <c r="X70" s="135" t="b">
        <f t="shared" si="10"/>
        <v>0</v>
      </c>
      <c r="Y70" s="135"/>
      <c r="Z70" s="135" t="b">
        <f t="shared" si="12"/>
        <v>1</v>
      </c>
      <c r="AA70" s="135"/>
      <c r="AG70" s="124" t="s">
        <v>343</v>
      </c>
    </row>
    <row r="71" spans="2:33" ht="21" customHeight="1">
      <c r="B71" s="138"/>
      <c r="C71" s="150" t="s">
        <v>570</v>
      </c>
      <c r="D71" s="212" t="s">
        <v>344</v>
      </c>
      <c r="E71" s="158"/>
      <c r="F71" s="158"/>
      <c r="G71" s="158"/>
      <c r="H71" s="158"/>
      <c r="I71" s="158"/>
      <c r="J71" s="159"/>
      <c r="K71" s="150" t="s">
        <v>570</v>
      </c>
      <c r="L71" s="212" t="s">
        <v>344</v>
      </c>
      <c r="M71" s="212"/>
      <c r="N71" s="158"/>
      <c r="O71" s="158"/>
      <c r="P71" s="158"/>
      <c r="Q71" s="158"/>
      <c r="R71" s="159"/>
      <c r="S71" s="355"/>
      <c r="T71" s="357"/>
      <c r="U71" s="135"/>
      <c r="V71" s="135" t="b">
        <f t="shared" si="11"/>
        <v>1</v>
      </c>
      <c r="W71" s="135"/>
      <c r="X71" s="135" t="b">
        <f t="shared" si="10"/>
        <v>1</v>
      </c>
      <c r="Y71" s="135"/>
      <c r="Z71" s="135" t="b">
        <f t="shared" si="12"/>
        <v>1</v>
      </c>
      <c r="AA71" s="135"/>
      <c r="AG71" s="124" t="s">
        <v>345</v>
      </c>
    </row>
    <row r="72" spans="2:33" ht="21" customHeight="1">
      <c r="B72" s="138"/>
      <c r="C72" s="150" t="s">
        <v>570</v>
      </c>
      <c r="D72" s="212" t="s">
        <v>346</v>
      </c>
      <c r="E72" s="158"/>
      <c r="F72" s="158"/>
      <c r="G72" s="158"/>
      <c r="H72" s="158"/>
      <c r="I72" s="158"/>
      <c r="J72" s="159"/>
      <c r="K72" s="150" t="s">
        <v>570</v>
      </c>
      <c r="L72" s="212" t="s">
        <v>346</v>
      </c>
      <c r="M72" s="212"/>
      <c r="N72" s="158"/>
      <c r="O72" s="158"/>
      <c r="P72" s="158"/>
      <c r="Q72" s="158"/>
      <c r="R72" s="159"/>
      <c r="S72" s="355"/>
      <c r="T72" s="357"/>
      <c r="U72" s="135"/>
      <c r="V72" s="135" t="b">
        <f t="shared" si="11"/>
        <v>1</v>
      </c>
      <c r="W72" s="135"/>
      <c r="X72" s="135" t="b">
        <f t="shared" si="10"/>
        <v>1</v>
      </c>
      <c r="Y72" s="135"/>
      <c r="Z72" s="135" t="b">
        <f t="shared" si="12"/>
        <v>1</v>
      </c>
      <c r="AA72" s="135"/>
      <c r="AG72" s="124" t="s">
        <v>347</v>
      </c>
    </row>
    <row r="73" spans="2:33" ht="21" customHeight="1">
      <c r="B73" s="138"/>
      <c r="C73" s="150" t="s">
        <v>570</v>
      </c>
      <c r="D73" s="212" t="s">
        <v>348</v>
      </c>
      <c r="E73" s="158"/>
      <c r="F73" s="158"/>
      <c r="G73" s="158"/>
      <c r="H73" s="158"/>
      <c r="I73" s="158"/>
      <c r="J73" s="159"/>
      <c r="K73" s="150" t="s">
        <v>570</v>
      </c>
      <c r="L73" s="212" t="s">
        <v>348</v>
      </c>
      <c r="M73" s="212"/>
      <c r="N73" s="158"/>
      <c r="O73" s="158"/>
      <c r="P73" s="158"/>
      <c r="Q73" s="158"/>
      <c r="R73" s="159"/>
      <c r="S73" s="355"/>
      <c r="T73" s="357"/>
      <c r="U73" s="135"/>
      <c r="V73" s="135" t="b">
        <f t="shared" si="11"/>
        <v>1</v>
      </c>
      <c r="W73" s="135"/>
      <c r="X73" s="135" t="b">
        <f t="shared" si="10"/>
        <v>1</v>
      </c>
      <c r="Y73" s="135"/>
      <c r="Z73" s="135" t="b">
        <f t="shared" si="12"/>
        <v>1</v>
      </c>
      <c r="AA73" s="135"/>
      <c r="AG73" s="124" t="s">
        <v>349</v>
      </c>
    </row>
    <row r="74" spans="2:33" ht="21" customHeight="1">
      <c r="B74" s="138"/>
      <c r="C74" s="150"/>
      <c r="D74" s="212" t="s">
        <v>350</v>
      </c>
      <c r="E74" s="158"/>
      <c r="F74" s="158"/>
      <c r="G74" s="158"/>
      <c r="H74" s="158"/>
      <c r="I74" s="158"/>
      <c r="J74" s="159"/>
      <c r="K74" s="150"/>
      <c r="L74" s="212" t="s">
        <v>350</v>
      </c>
      <c r="M74" s="212"/>
      <c r="N74" s="158"/>
      <c r="O74" s="158"/>
      <c r="P74" s="158"/>
      <c r="Q74" s="158"/>
      <c r="R74" s="159"/>
      <c r="S74" s="355"/>
      <c r="T74" s="357"/>
      <c r="U74" s="135"/>
      <c r="V74" s="135" t="b">
        <f t="shared" si="11"/>
        <v>0</v>
      </c>
      <c r="W74" s="135"/>
      <c r="X74" s="135" t="b">
        <f t="shared" si="10"/>
        <v>0</v>
      </c>
      <c r="Y74" s="135"/>
      <c r="Z74" s="135" t="b">
        <f t="shared" si="12"/>
        <v>1</v>
      </c>
      <c r="AA74" s="135"/>
      <c r="AG74" s="124" t="s">
        <v>351</v>
      </c>
    </row>
    <row r="75" spans="2:33" ht="21" customHeight="1">
      <c r="B75" s="138"/>
      <c r="C75" s="150"/>
      <c r="D75" s="212" t="s">
        <v>352</v>
      </c>
      <c r="E75" s="158"/>
      <c r="F75" s="158"/>
      <c r="G75" s="158"/>
      <c r="H75" s="158"/>
      <c r="I75" s="158"/>
      <c r="J75" s="159"/>
      <c r="K75" s="150"/>
      <c r="L75" s="212" t="s">
        <v>352</v>
      </c>
      <c r="M75" s="212"/>
      <c r="N75" s="158"/>
      <c r="O75" s="158"/>
      <c r="P75" s="158"/>
      <c r="Q75" s="158"/>
      <c r="R75" s="159"/>
      <c r="S75" s="355"/>
      <c r="T75" s="357"/>
      <c r="U75" s="135"/>
      <c r="V75" s="135" t="b">
        <f t="shared" si="11"/>
        <v>0</v>
      </c>
      <c r="W75" s="135"/>
      <c r="X75" s="135" t="b">
        <f t="shared" si="10"/>
        <v>0</v>
      </c>
      <c r="Y75" s="135"/>
      <c r="Z75" s="135" t="b">
        <f t="shared" si="12"/>
        <v>1</v>
      </c>
      <c r="AA75" s="135"/>
      <c r="AG75" s="124" t="s">
        <v>353</v>
      </c>
    </row>
    <row r="76" spans="2:33" ht="21" customHeight="1">
      <c r="B76" s="138"/>
      <c r="C76" s="150"/>
      <c r="D76" s="212" t="s">
        <v>354</v>
      </c>
      <c r="E76" s="158"/>
      <c r="F76" s="158"/>
      <c r="G76" s="158"/>
      <c r="H76" s="158"/>
      <c r="I76" s="158"/>
      <c r="J76" s="159"/>
      <c r="K76" s="150"/>
      <c r="L76" s="212" t="s">
        <v>354</v>
      </c>
      <c r="M76" s="212"/>
      <c r="N76" s="158"/>
      <c r="O76" s="158"/>
      <c r="P76" s="158"/>
      <c r="Q76" s="158"/>
      <c r="R76" s="159"/>
      <c r="S76" s="355"/>
      <c r="T76" s="357"/>
      <c r="U76" s="135"/>
      <c r="V76" s="135" t="b">
        <f t="shared" si="11"/>
        <v>0</v>
      </c>
      <c r="W76" s="135"/>
      <c r="X76" s="135" t="b">
        <f t="shared" si="10"/>
        <v>0</v>
      </c>
      <c r="Y76" s="135"/>
      <c r="Z76" s="135" t="b">
        <f t="shared" si="12"/>
        <v>1</v>
      </c>
      <c r="AA76" s="135"/>
      <c r="AG76" s="124" t="s">
        <v>355</v>
      </c>
    </row>
    <row r="77" spans="2:33" ht="21" customHeight="1">
      <c r="B77" s="138"/>
      <c r="C77" s="150"/>
      <c r="D77" s="212" t="s">
        <v>356</v>
      </c>
      <c r="E77" s="158"/>
      <c r="F77" s="158"/>
      <c r="G77" s="158"/>
      <c r="H77" s="158"/>
      <c r="I77" s="158"/>
      <c r="J77" s="159"/>
      <c r="K77" s="150"/>
      <c r="L77" s="212" t="s">
        <v>356</v>
      </c>
      <c r="M77" s="212"/>
      <c r="N77" s="158"/>
      <c r="O77" s="158"/>
      <c r="P77" s="158"/>
      <c r="Q77" s="158"/>
      <c r="R77" s="159"/>
      <c r="S77" s="355"/>
      <c r="T77" s="357"/>
      <c r="U77" s="135"/>
      <c r="V77" s="135" t="b">
        <f t="shared" si="11"/>
        <v>0</v>
      </c>
      <c r="W77" s="135"/>
      <c r="X77" s="135" t="b">
        <f t="shared" si="10"/>
        <v>0</v>
      </c>
      <c r="Y77" s="135"/>
      <c r="Z77" s="135" t="b">
        <f t="shared" si="12"/>
        <v>1</v>
      </c>
      <c r="AA77" s="135"/>
      <c r="AG77" s="124" t="s">
        <v>357</v>
      </c>
    </row>
    <row r="78" spans="2:33" ht="21" customHeight="1">
      <c r="B78" s="138"/>
      <c r="C78" s="150"/>
      <c r="D78" s="212" t="s">
        <v>358</v>
      </c>
      <c r="E78" s="158"/>
      <c r="F78" s="158"/>
      <c r="G78" s="158"/>
      <c r="H78" s="158"/>
      <c r="I78" s="158"/>
      <c r="J78" s="159"/>
      <c r="K78" s="150"/>
      <c r="L78" s="212" t="s">
        <v>358</v>
      </c>
      <c r="M78" s="212"/>
      <c r="N78" s="158"/>
      <c r="O78" s="158"/>
      <c r="P78" s="158"/>
      <c r="Q78" s="158"/>
      <c r="R78" s="159"/>
      <c r="S78" s="355"/>
      <c r="T78" s="357"/>
      <c r="U78" s="135"/>
      <c r="V78" s="135" t="b">
        <f>IF(C78="●",TRUE,FALSE)</f>
        <v>0</v>
      </c>
      <c r="W78" s="135"/>
      <c r="X78" s="135" t="b">
        <f t="shared" si="10"/>
        <v>0</v>
      </c>
      <c r="Y78" s="135"/>
      <c r="Z78" s="135" t="b">
        <f>IF(V78=X78,TRUE,FALSE)</f>
        <v>1</v>
      </c>
      <c r="AA78" s="135"/>
      <c r="AG78" s="124" t="s">
        <v>359</v>
      </c>
    </row>
    <row r="79" spans="2:33" ht="21" customHeight="1">
      <c r="B79" s="147"/>
      <c r="C79" s="348" t="s">
        <v>260</v>
      </c>
      <c r="D79" s="349"/>
      <c r="E79" s="350"/>
      <c r="F79" s="350"/>
      <c r="G79" s="350"/>
      <c r="H79" s="350"/>
      <c r="I79" s="350"/>
      <c r="J79" s="351"/>
      <c r="K79" s="348" t="s">
        <v>260</v>
      </c>
      <c r="L79" s="349"/>
      <c r="M79" s="350"/>
      <c r="N79" s="350"/>
      <c r="O79" s="350"/>
      <c r="P79" s="350"/>
      <c r="Q79" s="350"/>
      <c r="R79" s="351"/>
      <c r="S79" s="373"/>
      <c r="T79" s="358"/>
      <c r="U79" s="135"/>
      <c r="V79" s="135"/>
      <c r="W79" s="135"/>
      <c r="X79" s="135"/>
      <c r="Y79" s="135"/>
      <c r="Z79" s="135" t="b">
        <f>IF(E79=M79,TRUE,FALSE)</f>
        <v>1</v>
      </c>
      <c r="AA79" s="135"/>
      <c r="AG79" s="124" t="s">
        <v>360</v>
      </c>
    </row>
    <row r="80" spans="2:33" ht="21" customHeight="1">
      <c r="B80" s="160" t="s">
        <v>260</v>
      </c>
      <c r="C80" s="339"/>
      <c r="D80" s="340"/>
      <c r="E80" s="340"/>
      <c r="F80" s="340"/>
      <c r="G80" s="340"/>
      <c r="H80" s="340"/>
      <c r="I80" s="340"/>
      <c r="J80" s="340"/>
      <c r="K80" s="339"/>
      <c r="L80" s="340"/>
      <c r="M80" s="340"/>
      <c r="N80" s="340"/>
      <c r="O80" s="340"/>
      <c r="P80" s="340"/>
      <c r="Q80" s="340"/>
      <c r="R80" s="374"/>
      <c r="S80" s="161" t="str">
        <f>IF(COUNTIF(Z80,FALSE)&lt;1,"無","有")</f>
        <v>無</v>
      </c>
      <c r="T80" s="162"/>
      <c r="V80" s="135"/>
      <c r="W80" s="135"/>
      <c r="X80" s="135"/>
      <c r="Y80" s="135"/>
      <c r="Z80" s="135" t="b">
        <f>IF(C80=K80,TRUE,FALSE)</f>
        <v>1</v>
      </c>
      <c r="AC80" s="136" t="s">
        <v>46</v>
      </c>
      <c r="AD80" s="137" t="str">
        <f>IF(S80="有",IF(T80="","（エラー）未記入","（正常）記入済み"),"記入不要")</f>
        <v>記入不要</v>
      </c>
      <c r="AG80" s="124" t="s">
        <v>361</v>
      </c>
    </row>
    <row r="81" spans="2:33" ht="18">
      <c r="AG81" s="124" t="s">
        <v>362</v>
      </c>
    </row>
    <row r="82" spans="2:33" ht="21" customHeight="1">
      <c r="B82" s="375" t="s">
        <v>363</v>
      </c>
      <c r="C82" s="375"/>
      <c r="D82" s="375"/>
      <c r="E82" s="375"/>
      <c r="F82" s="375"/>
      <c r="G82" s="375"/>
      <c r="H82" s="375"/>
      <c r="I82" s="375"/>
      <c r="J82" s="375"/>
      <c r="K82" s="375"/>
      <c r="L82" s="375"/>
      <c r="M82" s="375"/>
      <c r="N82" s="375"/>
      <c r="O82" s="375"/>
      <c r="P82" s="375"/>
      <c r="Q82" s="375"/>
      <c r="R82" s="375"/>
      <c r="S82" s="375"/>
      <c r="T82" s="375"/>
      <c r="AG82" s="124" t="s">
        <v>364</v>
      </c>
    </row>
    <row r="83" spans="2:33" ht="21" customHeight="1">
      <c r="B83" s="163" t="s">
        <v>365</v>
      </c>
      <c r="C83" s="376" t="s">
        <v>578</v>
      </c>
      <c r="D83" s="377"/>
      <c r="E83" s="377"/>
      <c r="F83" s="377"/>
      <c r="G83" s="377"/>
      <c r="H83" s="377"/>
      <c r="I83" s="164" t="s">
        <v>366</v>
      </c>
      <c r="J83" s="164"/>
      <c r="K83" s="164"/>
      <c r="L83" s="164"/>
      <c r="M83" s="164"/>
      <c r="N83" s="164"/>
      <c r="O83" s="164"/>
      <c r="P83" s="164"/>
      <c r="Q83" s="164"/>
      <c r="R83" s="164"/>
      <c r="S83" s="165"/>
      <c r="T83" s="165"/>
      <c r="AC83" s="166" t="s">
        <v>6</v>
      </c>
      <c r="AD83" s="137" t="str">
        <f>IF(C83="","（エラー）未記入","（正常）記入済み")</f>
        <v>（正常）記入済み</v>
      </c>
      <c r="AG83" s="124" t="s">
        <v>367</v>
      </c>
    </row>
    <row r="84" spans="2:33" ht="42" customHeight="1">
      <c r="B84" s="167" t="s">
        <v>368</v>
      </c>
      <c r="C84" s="168" t="s">
        <v>174</v>
      </c>
      <c r="D84" s="378" t="s">
        <v>369</v>
      </c>
      <c r="E84" s="378"/>
      <c r="F84" s="378"/>
      <c r="G84" s="378"/>
      <c r="H84" s="378"/>
      <c r="I84" s="378"/>
      <c r="J84" s="378"/>
      <c r="K84" s="378"/>
      <c r="L84" s="378"/>
      <c r="M84" s="378"/>
      <c r="N84" s="378"/>
      <c r="O84" s="378"/>
      <c r="P84" s="378"/>
      <c r="Q84" s="378"/>
      <c r="R84" s="379"/>
      <c r="S84" s="165"/>
      <c r="T84" s="165"/>
      <c r="Z84" s="135" t="b">
        <f>IF(C84=K84,TRUE,FALSE)</f>
        <v>0</v>
      </c>
      <c r="AC84" s="136" t="s">
        <v>46</v>
      </c>
      <c r="AD84" s="137" t="str">
        <f>IF(S84="有",IF(T84="","（エラー）未記入","（正常）記入済み"),"記入不要")</f>
        <v>記入不要</v>
      </c>
      <c r="AG84" s="124" t="s">
        <v>370</v>
      </c>
    </row>
    <row r="85" spans="2:33" ht="42" customHeight="1">
      <c r="B85" s="169" t="s">
        <v>371</v>
      </c>
      <c r="C85" s="367" t="s">
        <v>176</v>
      </c>
      <c r="D85" s="368"/>
      <c r="E85" s="368"/>
      <c r="F85" s="368"/>
      <c r="G85" s="368"/>
      <c r="H85" s="371" t="s">
        <v>372</v>
      </c>
      <c r="I85" s="371"/>
      <c r="J85" s="371"/>
      <c r="K85" s="371"/>
      <c r="L85" s="371"/>
      <c r="M85" s="371"/>
      <c r="N85" s="371"/>
      <c r="O85" s="371"/>
      <c r="P85" s="371"/>
      <c r="Q85" s="371"/>
      <c r="R85" s="372"/>
      <c r="S85" s="165"/>
      <c r="T85" s="165"/>
      <c r="Z85" s="135" t="b">
        <f>IF(C85=K85,TRUE,FALSE)</f>
        <v>0</v>
      </c>
      <c r="AC85" s="136" t="s">
        <v>46</v>
      </c>
      <c r="AD85" s="137" t="str">
        <f>IF(S85="有",IF(T85="","（エラー）未記入","（正常）記入済み"),"記入不要")</f>
        <v>記入不要</v>
      </c>
      <c r="AG85" s="124" t="s">
        <v>373</v>
      </c>
    </row>
    <row r="86" spans="2:33" ht="45">
      <c r="B86" s="169" t="s">
        <v>374</v>
      </c>
      <c r="C86" s="367" t="s">
        <v>184</v>
      </c>
      <c r="D86" s="368"/>
      <c r="E86" s="368"/>
      <c r="F86" s="368"/>
      <c r="G86" s="368"/>
      <c r="H86" s="369"/>
      <c r="I86" s="369"/>
      <c r="J86" s="369"/>
      <c r="K86" s="369"/>
      <c r="L86" s="369"/>
      <c r="M86" s="369"/>
      <c r="N86" s="369"/>
      <c r="O86" s="369"/>
      <c r="P86" s="369"/>
      <c r="Q86" s="369"/>
      <c r="R86" s="370"/>
      <c r="S86" s="170"/>
      <c r="T86" s="170"/>
      <c r="Z86" s="135" t="b">
        <f>IF(C86=K86,TRUE,FALSE)</f>
        <v>0</v>
      </c>
      <c r="AC86" s="136" t="s">
        <v>46</v>
      </c>
      <c r="AD86" s="137" t="str">
        <f>IF(S86="有",IF(T86="","（エラー）未記入","（正常）記入済み"),"記入不要")</f>
        <v>記入不要</v>
      </c>
      <c r="AG86" s="124" t="s">
        <v>375</v>
      </c>
    </row>
    <row r="87" spans="2:33" ht="42" customHeight="1">
      <c r="B87" s="169" t="s">
        <v>376</v>
      </c>
      <c r="C87" s="367" t="s">
        <v>184</v>
      </c>
      <c r="D87" s="368"/>
      <c r="E87" s="368"/>
      <c r="F87" s="368"/>
      <c r="G87" s="368"/>
      <c r="H87" s="371" t="s">
        <v>377</v>
      </c>
      <c r="I87" s="371"/>
      <c r="J87" s="371"/>
      <c r="K87" s="371"/>
      <c r="L87" s="371"/>
      <c r="M87" s="371"/>
      <c r="N87" s="371"/>
      <c r="O87" s="371"/>
      <c r="P87" s="371"/>
      <c r="Q87" s="371"/>
      <c r="R87" s="372"/>
      <c r="S87" s="170"/>
      <c r="T87" s="170"/>
      <c r="Z87" s="135" t="b">
        <f>IF(C87=K87,TRUE,FALSE)</f>
        <v>0</v>
      </c>
      <c r="AC87" s="136" t="s">
        <v>46</v>
      </c>
      <c r="AD87" s="137" t="str">
        <f>IF(S87="有",IF(T87="","（エラー）未記入","（正常）記入済み"),"記入不要")</f>
        <v>記入不要</v>
      </c>
      <c r="AG87" s="124" t="s">
        <v>378</v>
      </c>
    </row>
    <row r="88" spans="2:33" ht="20.100000000000001" customHeight="1">
      <c r="B88" s="352" t="s">
        <v>379</v>
      </c>
      <c r="C88" s="150" t="s">
        <v>570</v>
      </c>
      <c r="D88" s="212" t="s">
        <v>380</v>
      </c>
      <c r="E88" s="212"/>
      <c r="F88" s="212"/>
      <c r="G88" s="212"/>
      <c r="H88" s="212"/>
      <c r="I88" s="212"/>
      <c r="J88" s="213"/>
      <c r="K88" s="150" t="s">
        <v>570</v>
      </c>
      <c r="L88" s="212" t="s">
        <v>380</v>
      </c>
      <c r="M88" s="212"/>
      <c r="N88" s="212"/>
      <c r="O88" s="212"/>
      <c r="P88" s="212"/>
      <c r="Q88" s="212"/>
      <c r="R88" s="213"/>
      <c r="S88" s="354" t="str">
        <f>IF(COUNTIF(Z88:Z107,FALSE)&lt;1,"無","有")</f>
        <v>無</v>
      </c>
      <c r="T88" s="356"/>
      <c r="V88" s="135" t="b">
        <f t="shared" ref="V88:V100" si="13">IF(C88="●",TRUE,FALSE)</f>
        <v>1</v>
      </c>
      <c r="W88" s="135"/>
      <c r="X88" s="135" t="b">
        <f t="shared" ref="X88:X100" si="14">IF(K88="●",TRUE,FALSE)</f>
        <v>1</v>
      </c>
      <c r="Y88" s="135"/>
      <c r="Z88" s="135" t="b">
        <f>IF(V88=X88,TRUE,FALSE)</f>
        <v>1</v>
      </c>
      <c r="AG88" s="124" t="s">
        <v>381</v>
      </c>
    </row>
    <row r="89" spans="2:33" ht="20.100000000000001" customHeight="1">
      <c r="B89" s="353"/>
      <c r="C89" s="150"/>
      <c r="D89" s="212" t="s">
        <v>382</v>
      </c>
      <c r="E89" s="212"/>
      <c r="F89" s="212"/>
      <c r="G89" s="212"/>
      <c r="H89" s="212"/>
      <c r="I89" s="212"/>
      <c r="J89" s="213"/>
      <c r="K89" s="150"/>
      <c r="L89" s="212" t="s">
        <v>382</v>
      </c>
      <c r="M89" s="212"/>
      <c r="N89" s="212"/>
      <c r="O89" s="212"/>
      <c r="P89" s="212"/>
      <c r="Q89" s="212"/>
      <c r="R89" s="213"/>
      <c r="S89" s="355"/>
      <c r="T89" s="357"/>
      <c r="V89" s="135" t="b">
        <f t="shared" si="13"/>
        <v>0</v>
      </c>
      <c r="W89" s="135"/>
      <c r="X89" s="135" t="b">
        <f t="shared" si="14"/>
        <v>0</v>
      </c>
      <c r="Y89" s="135"/>
      <c r="Z89" s="135" t="b">
        <f t="shared" ref="Z89:Z100" si="15">IF(V89=X89,TRUE,FALSE)</f>
        <v>1</v>
      </c>
      <c r="AG89" s="124" t="s">
        <v>383</v>
      </c>
    </row>
    <row r="90" spans="2:33" ht="30" customHeight="1">
      <c r="B90" s="171"/>
      <c r="C90" s="150"/>
      <c r="D90" s="359" t="s">
        <v>384</v>
      </c>
      <c r="E90" s="359"/>
      <c r="F90" s="359"/>
      <c r="G90" s="359"/>
      <c r="H90" s="359"/>
      <c r="I90" s="359"/>
      <c r="J90" s="360"/>
      <c r="K90" s="150"/>
      <c r="L90" s="359" t="s">
        <v>384</v>
      </c>
      <c r="M90" s="359"/>
      <c r="N90" s="359"/>
      <c r="O90" s="359"/>
      <c r="P90" s="359"/>
      <c r="Q90" s="359"/>
      <c r="R90" s="360"/>
      <c r="S90" s="355"/>
      <c r="T90" s="357"/>
      <c r="V90" s="135" t="b">
        <f t="shared" si="13"/>
        <v>0</v>
      </c>
      <c r="W90" s="135"/>
      <c r="X90" s="135" t="b">
        <f t="shared" si="14"/>
        <v>0</v>
      </c>
      <c r="Y90" s="135"/>
      <c r="Z90" s="135" t="b">
        <f t="shared" si="15"/>
        <v>1</v>
      </c>
      <c r="AG90" s="124" t="s">
        <v>385</v>
      </c>
    </row>
    <row r="91" spans="2:33" ht="30" customHeight="1">
      <c r="B91" s="171"/>
      <c r="C91" s="150"/>
      <c r="D91" s="359" t="s">
        <v>386</v>
      </c>
      <c r="E91" s="359"/>
      <c r="F91" s="359"/>
      <c r="G91" s="359"/>
      <c r="H91" s="359"/>
      <c r="I91" s="359"/>
      <c r="J91" s="360"/>
      <c r="K91" s="150"/>
      <c r="L91" s="359" t="s">
        <v>386</v>
      </c>
      <c r="M91" s="359"/>
      <c r="N91" s="359"/>
      <c r="O91" s="359"/>
      <c r="P91" s="359"/>
      <c r="Q91" s="359"/>
      <c r="R91" s="360"/>
      <c r="S91" s="355"/>
      <c r="T91" s="357"/>
      <c r="V91" s="135" t="b">
        <f t="shared" si="13"/>
        <v>0</v>
      </c>
      <c r="W91" s="135"/>
      <c r="X91" s="135" t="b">
        <f t="shared" si="14"/>
        <v>0</v>
      </c>
      <c r="Y91" s="135"/>
      <c r="Z91" s="135" t="b">
        <f t="shared" si="15"/>
        <v>1</v>
      </c>
      <c r="AG91" s="124" t="s">
        <v>387</v>
      </c>
    </row>
    <row r="92" spans="2:33" ht="30" customHeight="1">
      <c r="B92" s="171"/>
      <c r="C92" s="150"/>
      <c r="D92" s="359" t="s">
        <v>388</v>
      </c>
      <c r="E92" s="359"/>
      <c r="F92" s="359"/>
      <c r="G92" s="359"/>
      <c r="H92" s="359"/>
      <c r="I92" s="359"/>
      <c r="J92" s="360"/>
      <c r="K92" s="150"/>
      <c r="L92" s="359" t="s">
        <v>388</v>
      </c>
      <c r="M92" s="359"/>
      <c r="N92" s="359"/>
      <c r="O92" s="359"/>
      <c r="P92" s="359"/>
      <c r="Q92" s="359"/>
      <c r="R92" s="360"/>
      <c r="S92" s="355"/>
      <c r="T92" s="357"/>
      <c r="V92" s="135" t="b">
        <f t="shared" si="13"/>
        <v>0</v>
      </c>
      <c r="W92" s="135"/>
      <c r="X92" s="135" t="b">
        <f t="shared" si="14"/>
        <v>0</v>
      </c>
      <c r="Y92" s="135"/>
      <c r="Z92" s="135" t="b">
        <f t="shared" si="15"/>
        <v>1</v>
      </c>
      <c r="AG92" s="124" t="s">
        <v>389</v>
      </c>
    </row>
    <row r="93" spans="2:33" ht="20.100000000000001" customHeight="1">
      <c r="B93" s="171"/>
      <c r="C93" s="150"/>
      <c r="D93" s="212" t="s">
        <v>390</v>
      </c>
      <c r="E93" s="212"/>
      <c r="F93" s="212"/>
      <c r="G93" s="212"/>
      <c r="H93" s="212"/>
      <c r="I93" s="212"/>
      <c r="J93" s="213"/>
      <c r="K93" s="150"/>
      <c r="L93" s="212" t="s">
        <v>390</v>
      </c>
      <c r="M93" s="212"/>
      <c r="N93" s="212"/>
      <c r="O93" s="212"/>
      <c r="P93" s="212"/>
      <c r="Q93" s="212"/>
      <c r="R93" s="213"/>
      <c r="S93" s="355"/>
      <c r="T93" s="357"/>
      <c r="V93" s="135" t="b">
        <f t="shared" si="13"/>
        <v>0</v>
      </c>
      <c r="W93" s="135"/>
      <c r="X93" s="135" t="b">
        <f t="shared" si="14"/>
        <v>0</v>
      </c>
      <c r="Y93" s="135"/>
      <c r="Z93" s="135" t="b">
        <f t="shared" si="15"/>
        <v>1</v>
      </c>
      <c r="AG93" s="124" t="s">
        <v>391</v>
      </c>
    </row>
    <row r="94" spans="2:33" ht="20.100000000000001" customHeight="1">
      <c r="B94" s="171"/>
      <c r="C94" s="150"/>
      <c r="D94" s="212" t="s">
        <v>392</v>
      </c>
      <c r="E94" s="212"/>
      <c r="F94" s="212"/>
      <c r="G94" s="212"/>
      <c r="H94" s="212"/>
      <c r="I94" s="212"/>
      <c r="J94" s="213"/>
      <c r="K94" s="150"/>
      <c r="L94" s="212" t="s">
        <v>392</v>
      </c>
      <c r="M94" s="212"/>
      <c r="N94" s="212"/>
      <c r="O94" s="212"/>
      <c r="P94" s="212"/>
      <c r="Q94" s="212"/>
      <c r="R94" s="213"/>
      <c r="S94" s="355"/>
      <c r="T94" s="357"/>
      <c r="V94" s="135" t="b">
        <f t="shared" si="13"/>
        <v>0</v>
      </c>
      <c r="W94" s="135"/>
      <c r="X94" s="135" t="b">
        <f t="shared" si="14"/>
        <v>0</v>
      </c>
      <c r="Y94" s="135"/>
      <c r="Z94" s="135" t="b">
        <f t="shared" si="15"/>
        <v>1</v>
      </c>
      <c r="AG94" s="124" t="s">
        <v>393</v>
      </c>
    </row>
    <row r="95" spans="2:33" ht="20.100000000000001" customHeight="1">
      <c r="B95" s="171"/>
      <c r="C95" s="150"/>
      <c r="D95" s="212" t="s">
        <v>394</v>
      </c>
      <c r="E95" s="212"/>
      <c r="F95" s="212"/>
      <c r="G95" s="212"/>
      <c r="H95" s="212"/>
      <c r="I95" s="212"/>
      <c r="J95" s="213"/>
      <c r="K95" s="150"/>
      <c r="L95" s="212" t="s">
        <v>394</v>
      </c>
      <c r="M95" s="212"/>
      <c r="N95" s="212"/>
      <c r="O95" s="212"/>
      <c r="P95" s="212"/>
      <c r="Q95" s="212"/>
      <c r="R95" s="213"/>
      <c r="S95" s="355"/>
      <c r="T95" s="357"/>
      <c r="V95" s="135" t="b">
        <f t="shared" si="13"/>
        <v>0</v>
      </c>
      <c r="W95" s="135"/>
      <c r="X95" s="135" t="b">
        <f t="shared" si="14"/>
        <v>0</v>
      </c>
      <c r="Y95" s="135"/>
      <c r="Z95" s="135" t="b">
        <f t="shared" si="15"/>
        <v>1</v>
      </c>
      <c r="AG95" s="124" t="s">
        <v>395</v>
      </c>
    </row>
    <row r="96" spans="2:33" ht="20.100000000000001" customHeight="1">
      <c r="B96" s="171"/>
      <c r="C96" s="150"/>
      <c r="D96" s="212" t="s">
        <v>396</v>
      </c>
      <c r="E96" s="212"/>
      <c r="F96" s="212"/>
      <c r="G96" s="212"/>
      <c r="H96" s="212"/>
      <c r="I96" s="212"/>
      <c r="J96" s="213"/>
      <c r="K96" s="150"/>
      <c r="L96" s="212" t="s">
        <v>396</v>
      </c>
      <c r="M96" s="212"/>
      <c r="N96" s="212"/>
      <c r="O96" s="212"/>
      <c r="P96" s="212"/>
      <c r="Q96" s="212"/>
      <c r="R96" s="213"/>
      <c r="S96" s="355"/>
      <c r="T96" s="357"/>
      <c r="V96" s="135" t="b">
        <f t="shared" si="13"/>
        <v>0</v>
      </c>
      <c r="W96" s="135"/>
      <c r="X96" s="135" t="b">
        <f t="shared" si="14"/>
        <v>0</v>
      </c>
      <c r="Y96" s="135"/>
      <c r="Z96" s="135" t="b">
        <f t="shared" si="15"/>
        <v>1</v>
      </c>
      <c r="AG96" s="124" t="s">
        <v>397</v>
      </c>
    </row>
    <row r="97" spans="2:33" ht="20.100000000000001" customHeight="1">
      <c r="B97" s="171"/>
      <c r="C97" s="150"/>
      <c r="D97" s="212" t="s">
        <v>398</v>
      </c>
      <c r="E97" s="212"/>
      <c r="F97" s="212"/>
      <c r="G97" s="212"/>
      <c r="H97" s="212"/>
      <c r="I97" s="212"/>
      <c r="J97" s="213"/>
      <c r="K97" s="150"/>
      <c r="L97" s="212" t="s">
        <v>398</v>
      </c>
      <c r="M97" s="212"/>
      <c r="N97" s="212"/>
      <c r="O97" s="212"/>
      <c r="P97" s="212"/>
      <c r="Q97" s="212"/>
      <c r="R97" s="213"/>
      <c r="S97" s="355"/>
      <c r="T97" s="357"/>
      <c r="V97" s="135" t="b">
        <f t="shared" si="13"/>
        <v>0</v>
      </c>
      <c r="W97" s="135"/>
      <c r="X97" s="135" t="b">
        <f t="shared" si="14"/>
        <v>0</v>
      </c>
      <c r="Y97" s="135"/>
      <c r="Z97" s="135" t="b">
        <f t="shared" si="15"/>
        <v>1</v>
      </c>
      <c r="AG97" s="124" t="s">
        <v>399</v>
      </c>
    </row>
    <row r="98" spans="2:33" ht="30" customHeight="1">
      <c r="B98" s="171"/>
      <c r="C98" s="150"/>
      <c r="D98" s="359" t="s">
        <v>400</v>
      </c>
      <c r="E98" s="359"/>
      <c r="F98" s="359"/>
      <c r="G98" s="359"/>
      <c r="H98" s="359"/>
      <c r="I98" s="359"/>
      <c r="J98" s="360"/>
      <c r="K98" s="150"/>
      <c r="L98" s="359" t="s">
        <v>400</v>
      </c>
      <c r="M98" s="359"/>
      <c r="N98" s="359"/>
      <c r="O98" s="359"/>
      <c r="P98" s="359"/>
      <c r="Q98" s="359"/>
      <c r="R98" s="360"/>
      <c r="S98" s="355"/>
      <c r="T98" s="357"/>
      <c r="V98" s="135" t="b">
        <f t="shared" si="13"/>
        <v>0</v>
      </c>
      <c r="W98" s="135"/>
      <c r="X98" s="135" t="b">
        <f t="shared" si="14"/>
        <v>0</v>
      </c>
      <c r="Y98" s="135"/>
      <c r="Z98" s="135" t="b">
        <f t="shared" si="15"/>
        <v>1</v>
      </c>
      <c r="AG98" s="124" t="s">
        <v>401</v>
      </c>
    </row>
    <row r="99" spans="2:33" ht="30" customHeight="1">
      <c r="B99" s="171"/>
      <c r="C99" s="150"/>
      <c r="D99" s="359" t="s">
        <v>402</v>
      </c>
      <c r="E99" s="359"/>
      <c r="F99" s="359"/>
      <c r="G99" s="359"/>
      <c r="H99" s="359"/>
      <c r="I99" s="359"/>
      <c r="J99" s="360"/>
      <c r="K99" s="150"/>
      <c r="L99" s="359" t="s">
        <v>402</v>
      </c>
      <c r="M99" s="359"/>
      <c r="N99" s="359"/>
      <c r="O99" s="359"/>
      <c r="P99" s="359"/>
      <c r="Q99" s="359"/>
      <c r="R99" s="360"/>
      <c r="S99" s="355"/>
      <c r="T99" s="357"/>
      <c r="V99" s="135" t="b">
        <f t="shared" si="13"/>
        <v>0</v>
      </c>
      <c r="W99" s="135"/>
      <c r="X99" s="135" t="b">
        <f t="shared" si="14"/>
        <v>0</v>
      </c>
      <c r="Y99" s="135"/>
      <c r="Z99" s="135" t="b">
        <f t="shared" si="15"/>
        <v>1</v>
      </c>
      <c r="AG99" s="124" t="s">
        <v>403</v>
      </c>
    </row>
    <row r="100" spans="2:33" ht="20.100000000000001" customHeight="1">
      <c r="B100" s="171"/>
      <c r="C100" s="150" t="s">
        <v>570</v>
      </c>
      <c r="D100" s="212" t="s">
        <v>404</v>
      </c>
      <c r="E100" s="212"/>
      <c r="F100" s="212"/>
      <c r="G100" s="212"/>
      <c r="H100" s="212"/>
      <c r="I100" s="212"/>
      <c r="J100" s="213"/>
      <c r="K100" s="150" t="s">
        <v>570</v>
      </c>
      <c r="L100" s="212" t="s">
        <v>404</v>
      </c>
      <c r="M100" s="212"/>
      <c r="N100" s="212"/>
      <c r="O100" s="212"/>
      <c r="P100" s="212"/>
      <c r="Q100" s="212"/>
      <c r="R100" s="213"/>
      <c r="S100" s="355"/>
      <c r="T100" s="357"/>
      <c r="V100" s="135" t="b">
        <f t="shared" si="13"/>
        <v>1</v>
      </c>
      <c r="W100" s="135"/>
      <c r="X100" s="135" t="b">
        <f t="shared" si="14"/>
        <v>1</v>
      </c>
      <c r="Y100" s="135"/>
      <c r="Z100" s="135" t="b">
        <f t="shared" si="15"/>
        <v>1</v>
      </c>
      <c r="AG100" s="124" t="s">
        <v>405</v>
      </c>
    </row>
    <row r="101" spans="2:33" ht="20.100000000000001" customHeight="1">
      <c r="B101" s="171"/>
      <c r="C101" s="172"/>
      <c r="D101" s="206" t="s">
        <v>169</v>
      </c>
      <c r="E101" s="206"/>
      <c r="F101" s="363" t="s">
        <v>579</v>
      </c>
      <c r="G101" s="363"/>
      <c r="H101" s="363"/>
      <c r="I101" s="363"/>
      <c r="J101" s="364"/>
      <c r="K101" s="172"/>
      <c r="L101" s="206" t="s">
        <v>169</v>
      </c>
      <c r="M101" s="206"/>
      <c r="N101" s="363" t="s">
        <v>579</v>
      </c>
      <c r="O101" s="363"/>
      <c r="P101" s="363"/>
      <c r="Q101" s="363"/>
      <c r="R101" s="364"/>
      <c r="S101" s="355"/>
      <c r="T101" s="357"/>
      <c r="V101" s="135"/>
      <c r="W101" s="135"/>
      <c r="X101" s="135"/>
      <c r="Y101" s="135"/>
      <c r="Z101" s="135" t="b">
        <f>IF(F101=N101,TRUE,FALSE)</f>
        <v>1</v>
      </c>
      <c r="AG101" s="124" t="s">
        <v>406</v>
      </c>
    </row>
    <row r="102" spans="2:33" ht="20.100000000000001" customHeight="1">
      <c r="B102" s="171"/>
      <c r="C102" s="150"/>
      <c r="D102" s="206" t="s">
        <v>407</v>
      </c>
      <c r="E102" s="206"/>
      <c r="F102" s="206"/>
      <c r="G102" s="206"/>
      <c r="H102" s="206"/>
      <c r="I102" s="206"/>
      <c r="J102" s="207"/>
      <c r="K102" s="150"/>
      <c r="L102" s="206" t="s">
        <v>407</v>
      </c>
      <c r="M102" s="206"/>
      <c r="N102" s="206"/>
      <c r="O102" s="206"/>
      <c r="P102" s="206"/>
      <c r="Q102" s="206"/>
      <c r="R102" s="207"/>
      <c r="S102" s="355"/>
      <c r="T102" s="357"/>
      <c r="V102" s="135" t="b">
        <f>IF(C102="●",TRUE,FALSE)</f>
        <v>0</v>
      </c>
      <c r="W102" s="135"/>
      <c r="X102" s="135" t="b">
        <f>IF(K102="●",TRUE,FALSE)</f>
        <v>0</v>
      </c>
      <c r="Y102" s="135"/>
      <c r="Z102" s="135" t="b">
        <f>IF(V102=X102,TRUE,FALSE)</f>
        <v>1</v>
      </c>
      <c r="AG102" s="124" t="s">
        <v>408</v>
      </c>
    </row>
    <row r="103" spans="2:33" ht="20.100000000000001" customHeight="1">
      <c r="B103" s="171"/>
      <c r="C103" s="173"/>
      <c r="D103" s="206" t="s">
        <v>169</v>
      </c>
      <c r="E103" s="206"/>
      <c r="F103" s="363"/>
      <c r="G103" s="363"/>
      <c r="H103" s="363"/>
      <c r="I103" s="363"/>
      <c r="J103" s="364"/>
      <c r="K103" s="173"/>
      <c r="L103" s="206" t="s">
        <v>169</v>
      </c>
      <c r="M103" s="206"/>
      <c r="N103" s="363"/>
      <c r="O103" s="363"/>
      <c r="P103" s="363"/>
      <c r="Q103" s="363"/>
      <c r="R103" s="364"/>
      <c r="S103" s="355"/>
      <c r="T103" s="357"/>
      <c r="Z103" s="135" t="b">
        <f>IF(F103=N103,TRUE,FALSE)</f>
        <v>1</v>
      </c>
      <c r="AG103" s="124" t="s">
        <v>409</v>
      </c>
    </row>
    <row r="104" spans="2:33" ht="20.100000000000001" customHeight="1">
      <c r="B104" s="171"/>
      <c r="C104" s="150"/>
      <c r="D104" s="365" t="s">
        <v>410</v>
      </c>
      <c r="E104" s="365"/>
      <c r="F104" s="365"/>
      <c r="G104" s="365"/>
      <c r="H104" s="365"/>
      <c r="I104" s="365"/>
      <c r="J104" s="366"/>
      <c r="K104" s="150"/>
      <c r="L104" s="365" t="s">
        <v>410</v>
      </c>
      <c r="M104" s="365"/>
      <c r="N104" s="365"/>
      <c r="O104" s="365"/>
      <c r="P104" s="365"/>
      <c r="Q104" s="365"/>
      <c r="R104" s="366"/>
      <c r="S104" s="355"/>
      <c r="T104" s="357"/>
      <c r="V104" s="135" t="b">
        <f>IF(C104="●",TRUE,FALSE)</f>
        <v>0</v>
      </c>
      <c r="W104" s="135"/>
      <c r="X104" s="135" t="b">
        <f>IF(K104="●",TRUE,FALSE)</f>
        <v>0</v>
      </c>
      <c r="Y104" s="135"/>
      <c r="Z104" s="135" t="b">
        <f>IF(V104=X104,TRUE,FALSE)</f>
        <v>1</v>
      </c>
      <c r="AG104" s="124" t="s">
        <v>411</v>
      </c>
    </row>
    <row r="105" spans="2:33" ht="20.100000000000001" customHeight="1">
      <c r="B105" s="171"/>
      <c r="C105" s="150"/>
      <c r="D105" s="365" t="s">
        <v>412</v>
      </c>
      <c r="E105" s="365"/>
      <c r="F105" s="365"/>
      <c r="G105" s="365"/>
      <c r="H105" s="365"/>
      <c r="I105" s="365"/>
      <c r="J105" s="366"/>
      <c r="K105" s="150"/>
      <c r="L105" s="365" t="s">
        <v>412</v>
      </c>
      <c r="M105" s="365"/>
      <c r="N105" s="365"/>
      <c r="O105" s="365"/>
      <c r="P105" s="365"/>
      <c r="Q105" s="365"/>
      <c r="R105" s="366"/>
      <c r="S105" s="355"/>
      <c r="T105" s="357"/>
      <c r="V105" s="135" t="b">
        <f>IF(C105="●",TRUE,FALSE)</f>
        <v>0</v>
      </c>
      <c r="W105" s="135"/>
      <c r="X105" s="135" t="b">
        <f>IF(K105="●",TRUE,FALSE)</f>
        <v>0</v>
      </c>
      <c r="Y105" s="135"/>
      <c r="Z105" s="135" t="b">
        <f>IF(V105=X105,TRUE,FALSE)</f>
        <v>1</v>
      </c>
      <c r="AG105" s="124" t="s">
        <v>413</v>
      </c>
    </row>
    <row r="106" spans="2:33" ht="20.100000000000001" customHeight="1">
      <c r="B106" s="171"/>
      <c r="C106" s="150"/>
      <c r="D106" s="213" t="s">
        <v>414</v>
      </c>
      <c r="E106" s="174"/>
      <c r="F106" s="212"/>
      <c r="G106" s="212"/>
      <c r="H106" s="212"/>
      <c r="I106" s="212"/>
      <c r="J106" s="213"/>
      <c r="K106" s="150"/>
      <c r="L106" s="213" t="s">
        <v>414</v>
      </c>
      <c r="M106" s="174"/>
      <c r="N106" s="212"/>
      <c r="O106" s="212"/>
      <c r="P106" s="212"/>
      <c r="Q106" s="212"/>
      <c r="R106" s="213"/>
      <c r="S106" s="355"/>
      <c r="T106" s="357"/>
      <c r="V106" s="135" t="b">
        <f>IF(C106="●",TRUE,FALSE)</f>
        <v>0</v>
      </c>
      <c r="W106" s="135"/>
      <c r="X106" s="135" t="b">
        <f>IF(K106="●",TRUE,FALSE)</f>
        <v>0</v>
      </c>
      <c r="Y106" s="135"/>
      <c r="Z106" s="135" t="b">
        <f>IF(V106=X106,TRUE,FALSE)</f>
        <v>1</v>
      </c>
      <c r="AG106" s="124" t="s">
        <v>415</v>
      </c>
    </row>
    <row r="107" spans="2:33" ht="20.100000000000001" customHeight="1">
      <c r="B107" s="175"/>
      <c r="C107" s="348" t="s">
        <v>260</v>
      </c>
      <c r="D107" s="349"/>
      <c r="E107" s="350"/>
      <c r="F107" s="350"/>
      <c r="G107" s="350"/>
      <c r="H107" s="350"/>
      <c r="I107" s="350"/>
      <c r="J107" s="351"/>
      <c r="K107" s="348" t="s">
        <v>260</v>
      </c>
      <c r="L107" s="349"/>
      <c r="M107" s="350"/>
      <c r="N107" s="350"/>
      <c r="O107" s="350"/>
      <c r="P107" s="350"/>
      <c r="Q107" s="350"/>
      <c r="R107" s="351"/>
      <c r="S107" s="373"/>
      <c r="T107" s="358"/>
      <c r="V107" s="135"/>
      <c r="W107" s="135"/>
      <c r="X107" s="135"/>
      <c r="Y107" s="135"/>
      <c r="Z107" s="135" t="b">
        <f>IF(E107=M107,TRUE,FALSE)</f>
        <v>1</v>
      </c>
      <c r="AG107" s="124" t="s">
        <v>416</v>
      </c>
    </row>
    <row r="108" spans="2:33" ht="20.100000000000001" customHeight="1">
      <c r="B108" s="352" t="s">
        <v>417</v>
      </c>
      <c r="C108" s="149" t="s">
        <v>570</v>
      </c>
      <c r="D108" s="133" t="s">
        <v>418</v>
      </c>
      <c r="E108" s="133"/>
      <c r="F108" s="133"/>
      <c r="G108" s="133"/>
      <c r="H108" s="133"/>
      <c r="I108" s="133"/>
      <c r="J108" s="134"/>
      <c r="K108" s="149" t="s">
        <v>570</v>
      </c>
      <c r="L108" s="133" t="s">
        <v>418</v>
      </c>
      <c r="M108" s="133"/>
      <c r="N108" s="133"/>
      <c r="O108" s="133"/>
      <c r="P108" s="133"/>
      <c r="Q108" s="133"/>
      <c r="R108" s="134"/>
      <c r="S108" s="354" t="str">
        <f>IF(COUNTIF(Z108:Z114,FALSE)&lt;1,"無","有")</f>
        <v>無</v>
      </c>
      <c r="T108" s="356"/>
      <c r="V108" s="135" t="b">
        <f t="shared" ref="V108:V113" si="16">IF(C108="●",TRUE,FALSE)</f>
        <v>1</v>
      </c>
      <c r="W108" s="135"/>
      <c r="X108" s="135" t="b">
        <f t="shared" ref="X108:X113" si="17">IF(K108="●",TRUE,FALSE)</f>
        <v>1</v>
      </c>
      <c r="Y108" s="135"/>
      <c r="Z108" s="135" t="b">
        <f t="shared" ref="Z108:Z113" si="18">IF(V108=X108,TRUE,FALSE)</f>
        <v>1</v>
      </c>
      <c r="AC108" s="136" t="s">
        <v>46</v>
      </c>
      <c r="AD108" s="137" t="str">
        <f>IF(S108="有",IF(T108="","（エラー）未記入","（正常）記入済み"),"記入不要")</f>
        <v>記入不要</v>
      </c>
      <c r="AG108" s="124" t="s">
        <v>419</v>
      </c>
    </row>
    <row r="109" spans="2:33" ht="20.100000000000001" customHeight="1">
      <c r="B109" s="353"/>
      <c r="C109" s="150"/>
      <c r="D109" s="206" t="s">
        <v>299</v>
      </c>
      <c r="E109" s="206"/>
      <c r="F109" s="206"/>
      <c r="G109" s="206"/>
      <c r="H109" s="206"/>
      <c r="I109" s="206"/>
      <c r="J109" s="207"/>
      <c r="K109" s="150"/>
      <c r="L109" s="206" t="s">
        <v>299</v>
      </c>
      <c r="M109" s="206"/>
      <c r="N109" s="206"/>
      <c r="O109" s="206"/>
      <c r="P109" s="206"/>
      <c r="Q109" s="206"/>
      <c r="R109" s="207"/>
      <c r="S109" s="355"/>
      <c r="T109" s="357"/>
      <c r="V109" s="135" t="b">
        <f t="shared" si="16"/>
        <v>0</v>
      </c>
      <c r="W109" s="135"/>
      <c r="X109" s="135" t="b">
        <f t="shared" si="17"/>
        <v>0</v>
      </c>
      <c r="Y109" s="135"/>
      <c r="Z109" s="135" t="b">
        <f t="shared" si="18"/>
        <v>1</v>
      </c>
      <c r="AG109" s="124" t="s">
        <v>420</v>
      </c>
    </row>
    <row r="110" spans="2:33" ht="20.100000000000001" customHeight="1">
      <c r="B110" s="171"/>
      <c r="C110" s="150"/>
      <c r="D110" s="206" t="s">
        <v>291</v>
      </c>
      <c r="E110" s="206"/>
      <c r="F110" s="206"/>
      <c r="G110" s="206"/>
      <c r="H110" s="206"/>
      <c r="I110" s="206"/>
      <c r="J110" s="207"/>
      <c r="K110" s="150"/>
      <c r="L110" s="206" t="s">
        <v>291</v>
      </c>
      <c r="M110" s="206"/>
      <c r="N110" s="206"/>
      <c r="O110" s="206"/>
      <c r="P110" s="206"/>
      <c r="Q110" s="206"/>
      <c r="R110" s="207"/>
      <c r="S110" s="355"/>
      <c r="T110" s="357"/>
      <c r="V110" s="135" t="b">
        <f t="shared" si="16"/>
        <v>0</v>
      </c>
      <c r="W110" s="135"/>
      <c r="X110" s="135" t="b">
        <f t="shared" si="17"/>
        <v>0</v>
      </c>
      <c r="Y110" s="135"/>
      <c r="Z110" s="135" t="b">
        <f t="shared" si="18"/>
        <v>1</v>
      </c>
      <c r="AG110" s="124" t="s">
        <v>421</v>
      </c>
    </row>
    <row r="111" spans="2:33" ht="20.100000000000001" customHeight="1">
      <c r="B111" s="171"/>
      <c r="C111" s="150"/>
      <c r="D111" s="206" t="s">
        <v>297</v>
      </c>
      <c r="E111" s="206"/>
      <c r="F111" s="206"/>
      <c r="G111" s="206"/>
      <c r="H111" s="206"/>
      <c r="I111" s="206"/>
      <c r="J111" s="207"/>
      <c r="K111" s="150"/>
      <c r="L111" s="206" t="s">
        <v>297</v>
      </c>
      <c r="M111" s="206"/>
      <c r="N111" s="206"/>
      <c r="O111" s="206"/>
      <c r="P111" s="206"/>
      <c r="Q111" s="206"/>
      <c r="R111" s="207"/>
      <c r="S111" s="355"/>
      <c r="T111" s="357"/>
      <c r="V111" s="135" t="b">
        <f t="shared" si="16"/>
        <v>0</v>
      </c>
      <c r="W111" s="135"/>
      <c r="X111" s="135" t="b">
        <f t="shared" si="17"/>
        <v>0</v>
      </c>
      <c r="Y111" s="135"/>
      <c r="Z111" s="135" t="b">
        <f t="shared" si="18"/>
        <v>1</v>
      </c>
      <c r="AG111" s="124" t="s">
        <v>422</v>
      </c>
    </row>
    <row r="112" spans="2:33" ht="20.100000000000001" customHeight="1">
      <c r="B112" s="171"/>
      <c r="C112" s="150"/>
      <c r="D112" s="359" t="s">
        <v>423</v>
      </c>
      <c r="E112" s="359"/>
      <c r="F112" s="359"/>
      <c r="G112" s="359"/>
      <c r="H112" s="359"/>
      <c r="I112" s="359"/>
      <c r="J112" s="360"/>
      <c r="K112" s="150"/>
      <c r="L112" s="359" t="s">
        <v>423</v>
      </c>
      <c r="M112" s="359"/>
      <c r="N112" s="359"/>
      <c r="O112" s="359"/>
      <c r="P112" s="359"/>
      <c r="Q112" s="359"/>
      <c r="R112" s="360"/>
      <c r="S112" s="355"/>
      <c r="T112" s="357"/>
      <c r="V112" s="135" t="b">
        <f t="shared" si="16"/>
        <v>0</v>
      </c>
      <c r="W112" s="135"/>
      <c r="X112" s="135" t="b">
        <f t="shared" si="17"/>
        <v>0</v>
      </c>
      <c r="Y112" s="135"/>
      <c r="Z112" s="135" t="b">
        <f t="shared" si="18"/>
        <v>1</v>
      </c>
      <c r="AG112" s="124" t="s">
        <v>424</v>
      </c>
    </row>
    <row r="113" spans="2:33" ht="20.100000000000001" customHeight="1">
      <c r="B113" s="171"/>
      <c r="C113" s="150"/>
      <c r="D113" s="176" t="s">
        <v>414</v>
      </c>
      <c r="E113" s="177"/>
      <c r="F113" s="178"/>
      <c r="G113" s="178"/>
      <c r="H113" s="178"/>
      <c r="I113" s="178"/>
      <c r="J113" s="176"/>
      <c r="K113" s="150"/>
      <c r="L113" s="176" t="s">
        <v>414</v>
      </c>
      <c r="M113" s="177"/>
      <c r="N113" s="178"/>
      <c r="O113" s="178"/>
      <c r="P113" s="178"/>
      <c r="Q113" s="178"/>
      <c r="R113" s="176"/>
      <c r="S113" s="355"/>
      <c r="T113" s="357"/>
      <c r="V113" s="135" t="b">
        <f t="shared" si="16"/>
        <v>0</v>
      </c>
      <c r="W113" s="135"/>
      <c r="X113" s="135" t="b">
        <f t="shared" si="17"/>
        <v>0</v>
      </c>
      <c r="Y113" s="135"/>
      <c r="Z113" s="135" t="b">
        <f t="shared" si="18"/>
        <v>1</v>
      </c>
      <c r="AG113" s="124" t="s">
        <v>425</v>
      </c>
    </row>
    <row r="114" spans="2:33" ht="20.100000000000001" customHeight="1">
      <c r="B114" s="175"/>
      <c r="C114" s="348" t="s">
        <v>260</v>
      </c>
      <c r="D114" s="349"/>
      <c r="E114" s="350"/>
      <c r="F114" s="350"/>
      <c r="G114" s="350"/>
      <c r="H114" s="350"/>
      <c r="I114" s="350"/>
      <c r="J114" s="351"/>
      <c r="K114" s="348" t="s">
        <v>260</v>
      </c>
      <c r="L114" s="349"/>
      <c r="M114" s="350"/>
      <c r="N114" s="350"/>
      <c r="O114" s="350"/>
      <c r="P114" s="350"/>
      <c r="Q114" s="350"/>
      <c r="R114" s="351"/>
      <c r="S114" s="355"/>
      <c r="T114" s="358"/>
      <c r="V114" s="135"/>
      <c r="W114" s="135"/>
      <c r="X114" s="135"/>
      <c r="Y114" s="135"/>
      <c r="Z114" s="135" t="b">
        <f>IF(E114=M114,TRUE,FALSE)</f>
        <v>1</v>
      </c>
      <c r="AG114" s="124" t="s">
        <v>426</v>
      </c>
    </row>
    <row r="115" spans="2:33" s="181" customFormat="1" ht="30" customHeight="1">
      <c r="B115" s="179" t="s">
        <v>427</v>
      </c>
      <c r="C115" s="180" t="s">
        <v>570</v>
      </c>
      <c r="D115" s="361" t="s">
        <v>428</v>
      </c>
      <c r="E115" s="361"/>
      <c r="F115" s="361"/>
      <c r="G115" s="361"/>
      <c r="H115" s="361"/>
      <c r="I115" s="361"/>
      <c r="J115" s="362"/>
      <c r="K115" s="180" t="s">
        <v>570</v>
      </c>
      <c r="L115" s="361" t="s">
        <v>428</v>
      </c>
      <c r="M115" s="361"/>
      <c r="N115" s="361"/>
      <c r="O115" s="361"/>
      <c r="P115" s="361"/>
      <c r="Q115" s="361"/>
      <c r="R115" s="362"/>
      <c r="S115" s="331" t="str">
        <f>IF(COUNTIF(Z115:Z121,FALSE)&lt;1,"無","有")</f>
        <v>無</v>
      </c>
      <c r="T115" s="343"/>
      <c r="V115" s="182" t="b">
        <f t="shared" ref="V115:V120" si="19">IF(C115="●",TRUE,FALSE)</f>
        <v>1</v>
      </c>
      <c r="W115" s="182"/>
      <c r="X115" s="182" t="b">
        <f t="shared" ref="X115:X120" si="20">IF(K115="●",TRUE,FALSE)</f>
        <v>1</v>
      </c>
      <c r="Y115" s="182"/>
      <c r="Z115" s="182" t="b">
        <f t="shared" ref="Z115:Z120" si="21">IF(V115=X115,TRUE,FALSE)</f>
        <v>1</v>
      </c>
      <c r="AC115" s="183" t="s">
        <v>46</v>
      </c>
      <c r="AD115" s="184" t="str">
        <f>IF(S115="有",IF(T115="","（エラー）未記入","（正常）記入済み"),"記入不要")</f>
        <v>記入不要</v>
      </c>
      <c r="AG115" s="185" t="s">
        <v>425</v>
      </c>
    </row>
    <row r="116" spans="2:33" s="181" customFormat="1" ht="30" customHeight="1">
      <c r="B116" s="186"/>
      <c r="C116" s="187"/>
      <c r="D116" s="346" t="s">
        <v>429</v>
      </c>
      <c r="E116" s="346"/>
      <c r="F116" s="346"/>
      <c r="G116" s="346"/>
      <c r="H116" s="346"/>
      <c r="I116" s="346"/>
      <c r="J116" s="347"/>
      <c r="K116" s="187"/>
      <c r="L116" s="346" t="s">
        <v>429</v>
      </c>
      <c r="M116" s="346"/>
      <c r="N116" s="346"/>
      <c r="O116" s="346"/>
      <c r="P116" s="346"/>
      <c r="Q116" s="346"/>
      <c r="R116" s="347"/>
      <c r="S116" s="332"/>
      <c r="T116" s="344"/>
      <c r="V116" s="182" t="b">
        <f t="shared" si="19"/>
        <v>0</v>
      </c>
      <c r="W116" s="182"/>
      <c r="X116" s="182" t="b">
        <f t="shared" si="20"/>
        <v>0</v>
      </c>
      <c r="Y116" s="182"/>
      <c r="Z116" s="182" t="b">
        <f t="shared" si="21"/>
        <v>1</v>
      </c>
      <c r="AD116" s="188"/>
      <c r="AG116" s="185" t="s">
        <v>426</v>
      </c>
    </row>
    <row r="117" spans="2:33" s="181" customFormat="1" ht="30" customHeight="1">
      <c r="B117" s="186"/>
      <c r="C117" s="187"/>
      <c r="D117" s="346" t="s">
        <v>430</v>
      </c>
      <c r="E117" s="346"/>
      <c r="F117" s="346"/>
      <c r="G117" s="346"/>
      <c r="H117" s="346"/>
      <c r="I117" s="346"/>
      <c r="J117" s="347"/>
      <c r="K117" s="187"/>
      <c r="L117" s="346" t="s">
        <v>430</v>
      </c>
      <c r="M117" s="346"/>
      <c r="N117" s="346"/>
      <c r="O117" s="346"/>
      <c r="P117" s="346"/>
      <c r="Q117" s="346"/>
      <c r="R117" s="347"/>
      <c r="S117" s="332"/>
      <c r="T117" s="344"/>
      <c r="V117" s="182" t="b">
        <f t="shared" si="19"/>
        <v>0</v>
      </c>
      <c r="W117" s="182"/>
      <c r="X117" s="182" t="b">
        <f t="shared" si="20"/>
        <v>0</v>
      </c>
      <c r="Y117" s="182"/>
      <c r="Z117" s="182" t="b">
        <f t="shared" si="21"/>
        <v>1</v>
      </c>
      <c r="AD117" s="188"/>
      <c r="AG117" s="185" t="s">
        <v>431</v>
      </c>
    </row>
    <row r="118" spans="2:33" s="181" customFormat="1" ht="30" customHeight="1">
      <c r="B118" s="186"/>
      <c r="C118" s="189"/>
      <c r="D118" s="346" t="s">
        <v>432</v>
      </c>
      <c r="E118" s="346"/>
      <c r="F118" s="346"/>
      <c r="G118" s="346"/>
      <c r="H118" s="346"/>
      <c r="I118" s="346"/>
      <c r="J118" s="347"/>
      <c r="K118" s="189"/>
      <c r="L118" s="346" t="s">
        <v>432</v>
      </c>
      <c r="M118" s="346"/>
      <c r="N118" s="346"/>
      <c r="O118" s="346"/>
      <c r="P118" s="346"/>
      <c r="Q118" s="346"/>
      <c r="R118" s="347"/>
      <c r="S118" s="332"/>
      <c r="T118" s="344"/>
      <c r="V118" s="182" t="b">
        <f t="shared" si="19"/>
        <v>0</v>
      </c>
      <c r="W118" s="182"/>
      <c r="X118" s="182" t="b">
        <f t="shared" si="20"/>
        <v>0</v>
      </c>
      <c r="Y118" s="182"/>
      <c r="Z118" s="182" t="b">
        <f t="shared" si="21"/>
        <v>1</v>
      </c>
      <c r="AD118" s="188"/>
      <c r="AG118" s="185" t="s">
        <v>433</v>
      </c>
    </row>
    <row r="119" spans="2:33" s="181" customFormat="1" ht="30" customHeight="1">
      <c r="B119" s="186"/>
      <c r="C119" s="187"/>
      <c r="D119" s="346" t="s">
        <v>434</v>
      </c>
      <c r="E119" s="346"/>
      <c r="F119" s="346"/>
      <c r="G119" s="346"/>
      <c r="H119" s="346"/>
      <c r="I119" s="346"/>
      <c r="J119" s="347"/>
      <c r="K119" s="187"/>
      <c r="L119" s="346" t="s">
        <v>434</v>
      </c>
      <c r="M119" s="346"/>
      <c r="N119" s="346"/>
      <c r="O119" s="346"/>
      <c r="P119" s="346"/>
      <c r="Q119" s="346"/>
      <c r="R119" s="347"/>
      <c r="S119" s="332"/>
      <c r="T119" s="344"/>
      <c r="V119" s="182" t="b">
        <f t="shared" si="19"/>
        <v>0</v>
      </c>
      <c r="W119" s="182"/>
      <c r="X119" s="182" t="b">
        <f t="shared" si="20"/>
        <v>0</v>
      </c>
      <c r="Y119" s="182"/>
      <c r="Z119" s="182" t="b">
        <f t="shared" si="21"/>
        <v>1</v>
      </c>
      <c r="AD119" s="188"/>
      <c r="AG119" s="185" t="s">
        <v>426</v>
      </c>
    </row>
    <row r="120" spans="2:33" s="181" customFormat="1" ht="21" customHeight="1">
      <c r="B120" s="186"/>
      <c r="C120" s="189"/>
      <c r="D120" s="190" t="s">
        <v>414</v>
      </c>
      <c r="E120" s="191"/>
      <c r="F120" s="192"/>
      <c r="G120" s="192"/>
      <c r="H120" s="192"/>
      <c r="I120" s="192"/>
      <c r="J120" s="190"/>
      <c r="K120" s="189"/>
      <c r="L120" s="190" t="s">
        <v>414</v>
      </c>
      <c r="M120" s="191"/>
      <c r="N120" s="192"/>
      <c r="O120" s="192"/>
      <c r="P120" s="192"/>
      <c r="Q120" s="192"/>
      <c r="R120" s="190"/>
      <c r="S120" s="332"/>
      <c r="T120" s="344"/>
      <c r="V120" s="182" t="b">
        <f t="shared" si="19"/>
        <v>0</v>
      </c>
      <c r="W120" s="182"/>
      <c r="X120" s="182" t="b">
        <f t="shared" si="20"/>
        <v>0</v>
      </c>
      <c r="Y120" s="182"/>
      <c r="Z120" s="182" t="b">
        <f t="shared" si="21"/>
        <v>1</v>
      </c>
      <c r="AD120" s="188"/>
      <c r="AG120" s="185" t="s">
        <v>433</v>
      </c>
    </row>
    <row r="121" spans="2:33" s="181" customFormat="1" ht="20.100000000000001" customHeight="1">
      <c r="B121" s="193"/>
      <c r="C121" s="348" t="s">
        <v>260</v>
      </c>
      <c r="D121" s="349"/>
      <c r="E121" s="350"/>
      <c r="F121" s="350"/>
      <c r="G121" s="350"/>
      <c r="H121" s="350"/>
      <c r="I121" s="350"/>
      <c r="J121" s="351"/>
      <c r="K121" s="348" t="s">
        <v>260</v>
      </c>
      <c r="L121" s="349"/>
      <c r="M121" s="350"/>
      <c r="N121" s="350"/>
      <c r="O121" s="350"/>
      <c r="P121" s="350"/>
      <c r="Q121" s="350"/>
      <c r="R121" s="351"/>
      <c r="S121" s="333"/>
      <c r="T121" s="345"/>
      <c r="V121" s="182"/>
      <c r="W121" s="182"/>
      <c r="X121" s="182"/>
      <c r="Y121" s="182"/>
      <c r="Z121" s="182" t="b">
        <f>IF(E121=M121,TRUE,FALSE)</f>
        <v>1</v>
      </c>
      <c r="AD121" s="188"/>
      <c r="AG121" s="185" t="s">
        <v>435</v>
      </c>
    </row>
    <row r="122" spans="2:33" ht="50.1" customHeight="1">
      <c r="B122" s="194" t="s">
        <v>436</v>
      </c>
      <c r="C122" s="195" t="s">
        <v>174</v>
      </c>
      <c r="D122" s="196" t="s">
        <v>437</v>
      </c>
      <c r="E122" s="210"/>
      <c r="F122" s="341" t="s">
        <v>580</v>
      </c>
      <c r="G122" s="341"/>
      <c r="H122" s="341"/>
      <c r="I122" s="341"/>
      <c r="J122" s="342"/>
      <c r="K122" s="195" t="s">
        <v>174</v>
      </c>
      <c r="L122" s="196" t="s">
        <v>437</v>
      </c>
      <c r="M122" s="210"/>
      <c r="N122" s="341" t="s">
        <v>580</v>
      </c>
      <c r="O122" s="341"/>
      <c r="P122" s="341"/>
      <c r="Q122" s="341"/>
      <c r="R122" s="342"/>
      <c r="S122" s="204" t="str">
        <f>IF(COUNTIF(Z122,FALSE)&lt;1,"無","有")</f>
        <v>無</v>
      </c>
      <c r="T122" s="205"/>
      <c r="V122" s="135"/>
      <c r="W122" s="135"/>
      <c r="X122" s="135"/>
      <c r="Y122" s="135"/>
      <c r="Z122" s="135" t="b">
        <f>IF(C122&amp;F122=K122&amp;N122,TRUE,FALSE)</f>
        <v>1</v>
      </c>
      <c r="AC122" s="136" t="s">
        <v>46</v>
      </c>
      <c r="AD122" s="137" t="str">
        <f>IF(S122="有",IF(T122="","（エラー）未記入","（正常）記入済み"),"記入不要")</f>
        <v>記入不要</v>
      </c>
      <c r="AE122" s="120" t="s">
        <v>438</v>
      </c>
      <c r="AG122" s="124" t="s">
        <v>439</v>
      </c>
    </row>
    <row r="123" spans="2:33" ht="50.1" customHeight="1">
      <c r="B123" s="194" t="s">
        <v>440</v>
      </c>
      <c r="C123" s="168" t="s">
        <v>174</v>
      </c>
      <c r="D123" s="144" t="s">
        <v>437</v>
      </c>
      <c r="E123" s="160"/>
      <c r="F123" s="341" t="s">
        <v>580</v>
      </c>
      <c r="G123" s="341"/>
      <c r="H123" s="341"/>
      <c r="I123" s="341"/>
      <c r="J123" s="342"/>
      <c r="K123" s="168" t="s">
        <v>174</v>
      </c>
      <c r="L123" s="144" t="s">
        <v>437</v>
      </c>
      <c r="M123" s="160"/>
      <c r="N123" s="341" t="s">
        <v>580</v>
      </c>
      <c r="O123" s="341"/>
      <c r="P123" s="341"/>
      <c r="Q123" s="341"/>
      <c r="R123" s="342"/>
      <c r="S123" s="204" t="str">
        <f>IF(COUNTIF(Z123,FALSE)&lt;1,"無","有")</f>
        <v>無</v>
      </c>
      <c r="T123" s="205"/>
      <c r="V123" s="135"/>
      <c r="W123" s="135"/>
      <c r="X123" s="135"/>
      <c r="Y123" s="135"/>
      <c r="Z123" s="135" t="b">
        <f>IF(C123&amp;F123=K123&amp;N123,TRUE,FALSE)</f>
        <v>1</v>
      </c>
      <c r="AC123" s="136" t="s">
        <v>46</v>
      </c>
      <c r="AD123" s="137" t="str">
        <f>IF(S123="有",IF(T123="","（エラー）未記入","（正常）記入済み"),"記入不要")</f>
        <v>記入不要</v>
      </c>
      <c r="AE123" s="120" t="s">
        <v>441</v>
      </c>
      <c r="AG123" s="124" t="s">
        <v>442</v>
      </c>
    </row>
    <row r="124" spans="2:33" s="181" customFormat="1" ht="21" customHeight="1">
      <c r="B124" s="327" t="s">
        <v>443</v>
      </c>
      <c r="C124" s="189" t="s">
        <v>570</v>
      </c>
      <c r="D124" s="197" t="s">
        <v>444</v>
      </c>
      <c r="E124" s="197"/>
      <c r="F124" s="197"/>
      <c r="G124" s="197"/>
      <c r="H124" s="197"/>
      <c r="I124" s="197"/>
      <c r="J124" s="197"/>
      <c r="K124" s="197"/>
      <c r="L124" s="197"/>
      <c r="M124" s="197"/>
      <c r="N124" s="197"/>
      <c r="O124" s="197"/>
      <c r="P124" s="197"/>
      <c r="Q124" s="197"/>
      <c r="R124" s="198"/>
      <c r="S124" s="329"/>
      <c r="T124" s="334"/>
      <c r="AD124" s="188"/>
      <c r="AG124" s="185" t="s">
        <v>442</v>
      </c>
    </row>
    <row r="125" spans="2:33" s="181" customFormat="1" ht="21" customHeight="1">
      <c r="B125" s="328"/>
      <c r="C125" s="187"/>
      <c r="D125" s="199" t="s">
        <v>445</v>
      </c>
      <c r="E125" s="199"/>
      <c r="F125" s="199"/>
      <c r="G125" s="199"/>
      <c r="H125" s="199"/>
      <c r="I125" s="199"/>
      <c r="J125" s="199"/>
      <c r="K125" s="199"/>
      <c r="L125" s="199"/>
      <c r="M125" s="199"/>
      <c r="N125" s="199"/>
      <c r="O125" s="199"/>
      <c r="P125" s="199"/>
      <c r="Q125" s="199"/>
      <c r="R125" s="200"/>
      <c r="S125" s="329"/>
      <c r="T125" s="334"/>
      <c r="AD125" s="188"/>
      <c r="AG125" s="185" t="s">
        <v>446</v>
      </c>
    </row>
    <row r="126" spans="2:33" s="181" customFormat="1" ht="30" customHeight="1">
      <c r="B126" s="201" t="s">
        <v>447</v>
      </c>
      <c r="C126" s="336" t="s">
        <v>448</v>
      </c>
      <c r="D126" s="337"/>
      <c r="E126" s="337"/>
      <c r="F126" s="337"/>
      <c r="G126" s="337"/>
      <c r="H126" s="337"/>
      <c r="I126" s="337"/>
      <c r="J126" s="337"/>
      <c r="K126" s="337"/>
      <c r="L126" s="337"/>
      <c r="M126" s="337"/>
      <c r="N126" s="337"/>
      <c r="O126" s="337"/>
      <c r="P126" s="337"/>
      <c r="Q126" s="337"/>
      <c r="R126" s="338"/>
      <c r="S126" s="330"/>
      <c r="T126" s="335"/>
      <c r="AD126" s="188"/>
      <c r="AG126" s="185" t="s">
        <v>449</v>
      </c>
    </row>
    <row r="127" spans="2:33" ht="21" customHeight="1">
      <c r="B127" s="202" t="s">
        <v>260</v>
      </c>
      <c r="C127" s="339"/>
      <c r="D127" s="340"/>
      <c r="E127" s="340"/>
      <c r="F127" s="340"/>
      <c r="G127" s="340"/>
      <c r="H127" s="340"/>
      <c r="I127" s="340"/>
      <c r="J127" s="340"/>
      <c r="K127" s="339"/>
      <c r="L127" s="340"/>
      <c r="M127" s="340"/>
      <c r="N127" s="340"/>
      <c r="O127" s="340"/>
      <c r="P127" s="340"/>
      <c r="Q127" s="340"/>
      <c r="R127" s="340"/>
      <c r="S127" s="161" t="str">
        <f>IF(COUNTIF(Z127,FALSE)&lt;1,"無","有")</f>
        <v>無</v>
      </c>
      <c r="T127" s="162"/>
      <c r="V127" s="135"/>
      <c r="W127" s="135"/>
      <c r="X127" s="135"/>
      <c r="Y127" s="135"/>
      <c r="Z127" s="135" t="b">
        <f>IF(C127=K127,TRUE,FALSE)</f>
        <v>1</v>
      </c>
      <c r="AC127" s="136" t="s">
        <v>46</v>
      </c>
      <c r="AD127" s="137" t="str">
        <f>IF(S127="有",IF(T127="","（エラー）未記入","（正常）記入済み"),"記入不要")</f>
        <v>記入不要</v>
      </c>
      <c r="AG127" s="124" t="s">
        <v>450</v>
      </c>
    </row>
    <row r="128" spans="2:33" ht="18">
      <c r="AG128" s="124" t="s">
        <v>451</v>
      </c>
    </row>
    <row r="129" spans="33:33" ht="18">
      <c r="AG129" s="124" t="s">
        <v>452</v>
      </c>
    </row>
    <row r="130" spans="33:33" ht="18">
      <c r="AG130" s="124" t="s">
        <v>453</v>
      </c>
    </row>
    <row r="131" spans="33:33" ht="18">
      <c r="AG131" s="124" t="s">
        <v>454</v>
      </c>
    </row>
    <row r="132" spans="33:33" ht="18">
      <c r="AG132" s="124" t="s">
        <v>455</v>
      </c>
    </row>
    <row r="133" spans="33:33" ht="18">
      <c r="AG133" s="124" t="s">
        <v>456</v>
      </c>
    </row>
    <row r="134" spans="33:33" ht="18">
      <c r="AG134" s="124" t="s">
        <v>457</v>
      </c>
    </row>
    <row r="135" spans="33:33" ht="18">
      <c r="AG135" s="124" t="s">
        <v>458</v>
      </c>
    </row>
    <row r="136" spans="33:33" ht="18">
      <c r="AG136" s="124" t="s">
        <v>459</v>
      </c>
    </row>
    <row r="137" spans="33:33" ht="18">
      <c r="AG137" s="124" t="s">
        <v>460</v>
      </c>
    </row>
    <row r="138" spans="33:33" ht="18">
      <c r="AG138" s="124" t="s">
        <v>461</v>
      </c>
    </row>
    <row r="139" spans="33:33" ht="18">
      <c r="AG139" s="124" t="s">
        <v>462</v>
      </c>
    </row>
    <row r="140" spans="33:33" ht="18">
      <c r="AG140" s="124" t="s">
        <v>463</v>
      </c>
    </row>
    <row r="141" spans="33:33" ht="18">
      <c r="AG141" s="124" t="s">
        <v>464</v>
      </c>
    </row>
    <row r="142" spans="33:33" ht="18">
      <c r="AG142" s="124" t="s">
        <v>465</v>
      </c>
    </row>
    <row r="143" spans="33:33" ht="18">
      <c r="AG143" s="124" t="s">
        <v>466</v>
      </c>
    </row>
    <row r="144" spans="33:33" ht="18">
      <c r="AG144" s="124" t="s">
        <v>467</v>
      </c>
    </row>
    <row r="145" spans="33:33" ht="18">
      <c r="AG145" s="124" t="s">
        <v>468</v>
      </c>
    </row>
    <row r="146" spans="33:33" ht="18">
      <c r="AG146" s="124" t="s">
        <v>469</v>
      </c>
    </row>
    <row r="147" spans="33:33" ht="18">
      <c r="AG147" s="124" t="s">
        <v>470</v>
      </c>
    </row>
    <row r="148" spans="33:33" ht="18">
      <c r="AG148" s="124" t="s">
        <v>471</v>
      </c>
    </row>
    <row r="149" spans="33:33" ht="18">
      <c r="AG149" s="124" t="s">
        <v>472</v>
      </c>
    </row>
    <row r="150" spans="33:33" ht="18">
      <c r="AG150" s="124" t="s">
        <v>473</v>
      </c>
    </row>
    <row r="151" spans="33:33" ht="18">
      <c r="AG151" s="124" t="s">
        <v>474</v>
      </c>
    </row>
    <row r="152" spans="33:33" ht="18">
      <c r="AG152" s="124" t="s">
        <v>475</v>
      </c>
    </row>
    <row r="153" spans="33:33" ht="18">
      <c r="AG153" s="124" t="s">
        <v>476</v>
      </c>
    </row>
    <row r="154" spans="33:33" ht="18">
      <c r="AG154" s="124" t="s">
        <v>477</v>
      </c>
    </row>
    <row r="155" spans="33:33" ht="18">
      <c r="AG155" s="124" t="s">
        <v>478</v>
      </c>
    </row>
    <row r="156" spans="33:33" ht="18">
      <c r="AG156" s="124" t="s">
        <v>479</v>
      </c>
    </row>
    <row r="157" spans="33:33" ht="18">
      <c r="AG157" s="124" t="s">
        <v>480</v>
      </c>
    </row>
    <row r="158" spans="33:33" ht="18">
      <c r="AG158" s="124" t="s">
        <v>481</v>
      </c>
    </row>
    <row r="159" spans="33:33" ht="18">
      <c r="AG159" s="124" t="s">
        <v>482</v>
      </c>
    </row>
    <row r="160" spans="33:33" ht="18">
      <c r="AG160" s="124" t="s">
        <v>483</v>
      </c>
    </row>
    <row r="161" spans="33:33" ht="18">
      <c r="AG161" s="124" t="s">
        <v>484</v>
      </c>
    </row>
    <row r="162" spans="33:33" ht="18">
      <c r="AG162" s="124" t="s">
        <v>485</v>
      </c>
    </row>
    <row r="163" spans="33:33" ht="18">
      <c r="AG163" s="124" t="s">
        <v>486</v>
      </c>
    </row>
    <row r="164" spans="33:33" ht="18">
      <c r="AG164" s="124" t="s">
        <v>487</v>
      </c>
    </row>
    <row r="165" spans="33:33" ht="18">
      <c r="AG165" s="124" t="s">
        <v>488</v>
      </c>
    </row>
    <row r="166" spans="33:33" ht="18">
      <c r="AG166" s="124" t="s">
        <v>489</v>
      </c>
    </row>
    <row r="167" spans="33:33" ht="18">
      <c r="AG167" s="124" t="s">
        <v>490</v>
      </c>
    </row>
    <row r="168" spans="33:33" ht="18">
      <c r="AG168" s="124" t="s">
        <v>491</v>
      </c>
    </row>
    <row r="169" spans="33:33" ht="18">
      <c r="AG169" s="124" t="s">
        <v>492</v>
      </c>
    </row>
    <row r="170" spans="33:33" ht="18">
      <c r="AG170" s="124" t="s">
        <v>493</v>
      </c>
    </row>
    <row r="171" spans="33:33" ht="18">
      <c r="AG171" s="124" t="s">
        <v>494</v>
      </c>
    </row>
    <row r="172" spans="33:33" ht="18">
      <c r="AG172" s="124" t="s">
        <v>495</v>
      </c>
    </row>
    <row r="173" spans="33:33" ht="18">
      <c r="AG173" s="124" t="s">
        <v>496</v>
      </c>
    </row>
    <row r="174" spans="33:33" ht="18">
      <c r="AG174" s="124" t="s">
        <v>497</v>
      </c>
    </row>
    <row r="175" spans="33:33" ht="18">
      <c r="AG175" s="124" t="s">
        <v>498</v>
      </c>
    </row>
    <row r="176" spans="33:33" ht="18">
      <c r="AG176" s="124" t="s">
        <v>499</v>
      </c>
    </row>
    <row r="177" spans="33:33" ht="18">
      <c r="AG177" s="124" t="s">
        <v>500</v>
      </c>
    </row>
    <row r="178" spans="33:33" ht="18">
      <c r="AG178" s="124" t="s">
        <v>501</v>
      </c>
    </row>
    <row r="179" spans="33:33" ht="18">
      <c r="AG179" s="124" t="s">
        <v>502</v>
      </c>
    </row>
    <row r="180" spans="33:33" ht="18">
      <c r="AG180" s="124" t="s">
        <v>503</v>
      </c>
    </row>
    <row r="181" spans="33:33" ht="18">
      <c r="AG181" s="124" t="s">
        <v>504</v>
      </c>
    </row>
    <row r="182" spans="33:33" ht="18">
      <c r="AG182" s="124" t="s">
        <v>505</v>
      </c>
    </row>
    <row r="183" spans="33:33" ht="18">
      <c r="AG183" s="124" t="s">
        <v>506</v>
      </c>
    </row>
    <row r="184" spans="33:33" ht="18">
      <c r="AG184" s="124" t="s">
        <v>507</v>
      </c>
    </row>
    <row r="185" spans="33:33" ht="18">
      <c r="AG185" s="124" t="s">
        <v>508</v>
      </c>
    </row>
    <row r="186" spans="33:33" ht="18">
      <c r="AG186" s="124" t="s">
        <v>509</v>
      </c>
    </row>
    <row r="187" spans="33:33" ht="18">
      <c r="AG187" s="124" t="s">
        <v>510</v>
      </c>
    </row>
    <row r="188" spans="33:33" ht="18">
      <c r="AG188" s="124" t="s">
        <v>511</v>
      </c>
    </row>
    <row r="189" spans="33:33" ht="18">
      <c r="AG189" s="124" t="s">
        <v>512</v>
      </c>
    </row>
  </sheetData>
  <mergeCells count="242">
    <mergeCell ref="AC1:AD1"/>
    <mergeCell ref="V4:W4"/>
    <mergeCell ref="X4:Y4"/>
    <mergeCell ref="Z4:AA4"/>
    <mergeCell ref="C5:J5"/>
    <mergeCell ref="K5:R5"/>
    <mergeCell ref="S8:S9"/>
    <mergeCell ref="T8:T9"/>
    <mergeCell ref="E9:H9"/>
    <mergeCell ref="M9:P9"/>
    <mergeCell ref="E6:H6"/>
    <mergeCell ref="M6:P6"/>
    <mergeCell ref="S6:S7"/>
    <mergeCell ref="T6:T7"/>
    <mergeCell ref="E7:H7"/>
    <mergeCell ref="M7:P7"/>
    <mergeCell ref="E10:H10"/>
    <mergeCell ref="M10:P10"/>
    <mergeCell ref="C11:G11"/>
    <mergeCell ref="H11:J11"/>
    <mergeCell ref="K11:O11"/>
    <mergeCell ref="P11:R11"/>
    <mergeCell ref="B8:B9"/>
    <mergeCell ref="E8:H8"/>
    <mergeCell ref="M8:P8"/>
    <mergeCell ref="T11:T15"/>
    <mergeCell ref="C12:G12"/>
    <mergeCell ref="H12:J12"/>
    <mergeCell ref="K12:O12"/>
    <mergeCell ref="P12:R12"/>
    <mergeCell ref="C13:G13"/>
    <mergeCell ref="H13:J13"/>
    <mergeCell ref="K13:O13"/>
    <mergeCell ref="P13:R13"/>
    <mergeCell ref="C14:G14"/>
    <mergeCell ref="H14:J14"/>
    <mergeCell ref="K14:O14"/>
    <mergeCell ref="P14:R14"/>
    <mergeCell ref="C15:G15"/>
    <mergeCell ref="H15:J15"/>
    <mergeCell ref="K15:O15"/>
    <mergeCell ref="P15:R15"/>
    <mergeCell ref="S11:S15"/>
    <mergeCell ref="B16:B30"/>
    <mergeCell ref="C16:D16"/>
    <mergeCell ref="E16:J16"/>
    <mergeCell ref="K16:L16"/>
    <mergeCell ref="M16:R16"/>
    <mergeCell ref="S16:S30"/>
    <mergeCell ref="E19:J19"/>
    <mergeCell ref="K19:L19"/>
    <mergeCell ref="M19:R19"/>
    <mergeCell ref="E20:J20"/>
    <mergeCell ref="E29:J29"/>
    <mergeCell ref="K29:L29"/>
    <mergeCell ref="M29:R29"/>
    <mergeCell ref="C30:D30"/>
    <mergeCell ref="E30:J30"/>
    <mergeCell ref="K30:L30"/>
    <mergeCell ref="M30:R30"/>
    <mergeCell ref="C27:D27"/>
    <mergeCell ref="E27:J27"/>
    <mergeCell ref="K27:L27"/>
    <mergeCell ref="M27:R27"/>
    <mergeCell ref="C28:D28"/>
    <mergeCell ref="E28:J28"/>
    <mergeCell ref="K28:L28"/>
    <mergeCell ref="T16:T30"/>
    <mergeCell ref="C17:D17"/>
    <mergeCell ref="E17:J17"/>
    <mergeCell ref="K17:L17"/>
    <mergeCell ref="M17:R17"/>
    <mergeCell ref="C18:D18"/>
    <mergeCell ref="E18:J18"/>
    <mergeCell ref="K18:L18"/>
    <mergeCell ref="M18:R18"/>
    <mergeCell ref="C19:D19"/>
    <mergeCell ref="E24:J24"/>
    <mergeCell ref="M24:R24"/>
    <mergeCell ref="E25:J25"/>
    <mergeCell ref="M25:R25"/>
    <mergeCell ref="E26:J26"/>
    <mergeCell ref="M26:R26"/>
    <mergeCell ref="M20:R20"/>
    <mergeCell ref="E21:J21"/>
    <mergeCell ref="M21:R21"/>
    <mergeCell ref="E22:J22"/>
    <mergeCell ref="M22:R22"/>
    <mergeCell ref="E23:J23"/>
    <mergeCell ref="M23:R23"/>
    <mergeCell ref="C29:D29"/>
    <mergeCell ref="M28:R28"/>
    <mergeCell ref="D31:J31"/>
    <mergeCell ref="L31:R31"/>
    <mergeCell ref="S31:S39"/>
    <mergeCell ref="T31:T39"/>
    <mergeCell ref="B32:B33"/>
    <mergeCell ref="D32:J32"/>
    <mergeCell ref="L32:R32"/>
    <mergeCell ref="D33:J33"/>
    <mergeCell ref="L33:R33"/>
    <mergeCell ref="D34:J34"/>
    <mergeCell ref="D38:J38"/>
    <mergeCell ref="L38:R38"/>
    <mergeCell ref="C39:D39"/>
    <mergeCell ref="E39:J39"/>
    <mergeCell ref="K39:L39"/>
    <mergeCell ref="M39:R39"/>
    <mergeCell ref="L34:R34"/>
    <mergeCell ref="D35:J35"/>
    <mergeCell ref="L35:R35"/>
    <mergeCell ref="D36:J36"/>
    <mergeCell ref="L36:R36"/>
    <mergeCell ref="D37:J37"/>
    <mergeCell ref="L37:R37"/>
    <mergeCell ref="D40:J40"/>
    <mergeCell ref="L40:R40"/>
    <mergeCell ref="S40:S48"/>
    <mergeCell ref="T40:T48"/>
    <mergeCell ref="D41:J41"/>
    <mergeCell ref="L41:R41"/>
    <mergeCell ref="D42:J42"/>
    <mergeCell ref="L42:R42"/>
    <mergeCell ref="D43:J43"/>
    <mergeCell ref="L43:R43"/>
    <mergeCell ref="D47:J47"/>
    <mergeCell ref="L47:R47"/>
    <mergeCell ref="C48:D48"/>
    <mergeCell ref="E48:J48"/>
    <mergeCell ref="K48:L48"/>
    <mergeCell ref="M48:R48"/>
    <mergeCell ref="D44:J44"/>
    <mergeCell ref="L44:R44"/>
    <mergeCell ref="D45:J45"/>
    <mergeCell ref="L45:R45"/>
    <mergeCell ref="D46:J46"/>
    <mergeCell ref="L46:R46"/>
    <mergeCell ref="F56:J56"/>
    <mergeCell ref="N56:R56"/>
    <mergeCell ref="F57:J57"/>
    <mergeCell ref="N57:R57"/>
    <mergeCell ref="F59:J59"/>
    <mergeCell ref="N59:R59"/>
    <mergeCell ref="S49:S60"/>
    <mergeCell ref="T49:T60"/>
    <mergeCell ref="F50:J50"/>
    <mergeCell ref="N50:R50"/>
    <mergeCell ref="F51:J51"/>
    <mergeCell ref="N51:R51"/>
    <mergeCell ref="F53:J53"/>
    <mergeCell ref="N53:R53"/>
    <mergeCell ref="F54:J54"/>
    <mergeCell ref="N54:R54"/>
    <mergeCell ref="S61:S62"/>
    <mergeCell ref="T61:T62"/>
    <mergeCell ref="C62:D62"/>
    <mergeCell ref="E62:J62"/>
    <mergeCell ref="K62:L62"/>
    <mergeCell ref="M62:R62"/>
    <mergeCell ref="F60:J60"/>
    <mergeCell ref="N60:R60"/>
    <mergeCell ref="C61:D61"/>
    <mergeCell ref="E61:J61"/>
    <mergeCell ref="K61:L61"/>
    <mergeCell ref="M61:R61"/>
    <mergeCell ref="C80:J80"/>
    <mergeCell ref="K80:R80"/>
    <mergeCell ref="B82:T82"/>
    <mergeCell ref="C83:H83"/>
    <mergeCell ref="D84:R84"/>
    <mergeCell ref="C85:G85"/>
    <mergeCell ref="H85:R85"/>
    <mergeCell ref="S63:S79"/>
    <mergeCell ref="T63:T79"/>
    <mergeCell ref="C79:D79"/>
    <mergeCell ref="E79:J79"/>
    <mergeCell ref="K79:L79"/>
    <mergeCell ref="M79:R79"/>
    <mergeCell ref="C86:G86"/>
    <mergeCell ref="H86:R86"/>
    <mergeCell ref="C87:G87"/>
    <mergeCell ref="H87:R87"/>
    <mergeCell ref="B88:B89"/>
    <mergeCell ref="S88:S107"/>
    <mergeCell ref="L99:R99"/>
    <mergeCell ref="F101:J101"/>
    <mergeCell ref="N101:R101"/>
    <mergeCell ref="F103:J103"/>
    <mergeCell ref="D115:J115"/>
    <mergeCell ref="L115:R115"/>
    <mergeCell ref="T88:T107"/>
    <mergeCell ref="D90:J90"/>
    <mergeCell ref="L90:R90"/>
    <mergeCell ref="D91:J91"/>
    <mergeCell ref="L91:R91"/>
    <mergeCell ref="D92:J92"/>
    <mergeCell ref="L92:R92"/>
    <mergeCell ref="D98:J98"/>
    <mergeCell ref="L98:R98"/>
    <mergeCell ref="D99:J99"/>
    <mergeCell ref="N103:R103"/>
    <mergeCell ref="D104:J104"/>
    <mergeCell ref="L104:R104"/>
    <mergeCell ref="D105:J105"/>
    <mergeCell ref="L105:R105"/>
    <mergeCell ref="C107:D107"/>
    <mergeCell ref="E107:J107"/>
    <mergeCell ref="K107:L107"/>
    <mergeCell ref="M107:R107"/>
    <mergeCell ref="B108:B109"/>
    <mergeCell ref="S108:S114"/>
    <mergeCell ref="T108:T114"/>
    <mergeCell ref="D112:J112"/>
    <mergeCell ref="L112:R112"/>
    <mergeCell ref="C114:D114"/>
    <mergeCell ref="E114:J114"/>
    <mergeCell ref="K114:L114"/>
    <mergeCell ref="M114:R114"/>
    <mergeCell ref="B124:B125"/>
    <mergeCell ref="S124:S126"/>
    <mergeCell ref="S115:S121"/>
    <mergeCell ref="T124:T126"/>
    <mergeCell ref="C126:R126"/>
    <mergeCell ref="C127:J127"/>
    <mergeCell ref="K127:R127"/>
    <mergeCell ref="F122:J122"/>
    <mergeCell ref="N122:R122"/>
    <mergeCell ref="F123:J123"/>
    <mergeCell ref="N123:R123"/>
    <mergeCell ref="T115:T121"/>
    <mergeCell ref="D116:J116"/>
    <mergeCell ref="L116:R116"/>
    <mergeCell ref="D117:J117"/>
    <mergeCell ref="L117:R117"/>
    <mergeCell ref="D118:J118"/>
    <mergeCell ref="L118:R118"/>
    <mergeCell ref="D119:J119"/>
    <mergeCell ref="L119:R119"/>
    <mergeCell ref="C121:D121"/>
    <mergeCell ref="E121:J121"/>
    <mergeCell ref="K121:L121"/>
    <mergeCell ref="M121:R121"/>
  </mergeCells>
  <phoneticPr fontId="18"/>
  <conditionalFormatting sqref="T6:T7 T61:T79 T10:T49">
    <cfRule type="expression" dxfId="95" priority="91">
      <formula>$S6="無"</formula>
    </cfRule>
  </conditionalFormatting>
  <conditionalFormatting sqref="D20:D26 L20:L26">
    <cfRule type="expression" dxfId="94" priority="92">
      <formula>#REF!=TRUE</formula>
    </cfRule>
    <cfRule type="expression" dxfId="93" priority="93">
      <formula>$AH$50=TRUE</formula>
    </cfRule>
  </conditionalFormatting>
  <conditionalFormatting sqref="AD1:AD7 AD10:AD79 AD109:AD114 AD128:AD1048576 AD81:AD82 AD88:AD107">
    <cfRule type="containsText" dxfId="92" priority="88" operator="containsText" text="（注意）">
      <formula>NOT(ISERROR(SEARCH("（注意）",AD1)))</formula>
    </cfRule>
    <cfRule type="containsText" dxfId="91" priority="89" operator="containsText" text="（正常）">
      <formula>NOT(ISERROR(SEARCH("（正常）",AD1)))</formula>
    </cfRule>
    <cfRule type="containsText" dxfId="90" priority="90" operator="containsText" text="（エラー）">
      <formula>NOT(ISERROR(SEARCH("（エラー）",AD1)))</formula>
    </cfRule>
  </conditionalFormatting>
  <conditionalFormatting sqref="T8:T9">
    <cfRule type="expression" dxfId="89" priority="87">
      <formula>$S8="無"</formula>
    </cfRule>
  </conditionalFormatting>
  <conditionalFormatting sqref="AD8:AD9">
    <cfRule type="containsText" dxfId="88" priority="84" operator="containsText" text="（注意）">
      <formula>NOT(ISERROR(SEARCH("（注意）",AD8)))</formula>
    </cfRule>
    <cfRule type="containsText" dxfId="87" priority="85" operator="containsText" text="（正常）">
      <formula>NOT(ISERROR(SEARCH("（正常）",AD8)))</formula>
    </cfRule>
    <cfRule type="containsText" dxfId="86" priority="86" operator="containsText" text="（エラー）">
      <formula>NOT(ISERROR(SEARCH("（エラー）",AD8)))</formula>
    </cfRule>
  </conditionalFormatting>
  <conditionalFormatting sqref="AD84">
    <cfRule type="containsText" dxfId="85" priority="81" operator="containsText" text="（注意）">
      <formula>NOT(ISERROR(SEARCH("（注意）",AD84)))</formula>
    </cfRule>
    <cfRule type="containsText" dxfId="84" priority="82" operator="containsText" text="（正常）">
      <formula>NOT(ISERROR(SEARCH("（正常）",AD84)))</formula>
    </cfRule>
    <cfRule type="containsText" dxfId="83" priority="83" operator="containsText" text="（エラー）">
      <formula>NOT(ISERROR(SEARCH("（エラー）",AD84)))</formula>
    </cfRule>
  </conditionalFormatting>
  <conditionalFormatting sqref="T108">
    <cfRule type="expression" dxfId="82" priority="80">
      <formula>$S108="無"</formula>
    </cfRule>
  </conditionalFormatting>
  <conditionalFormatting sqref="T122">
    <cfRule type="expression" dxfId="81" priority="79">
      <formula>$S122="無"</formula>
    </cfRule>
  </conditionalFormatting>
  <conditionalFormatting sqref="T123">
    <cfRule type="expression" dxfId="80" priority="78">
      <formula>$S123="無"</formula>
    </cfRule>
  </conditionalFormatting>
  <conditionalFormatting sqref="AD108">
    <cfRule type="containsText" dxfId="79" priority="75" operator="containsText" text="（注意）">
      <formula>NOT(ISERROR(SEARCH("（注意）",AD108)))</formula>
    </cfRule>
    <cfRule type="containsText" dxfId="78" priority="76" operator="containsText" text="（正常）">
      <formula>NOT(ISERROR(SEARCH("（正常）",AD108)))</formula>
    </cfRule>
    <cfRule type="containsText" dxfId="77" priority="77" operator="containsText" text="（エラー）">
      <formula>NOT(ISERROR(SEARCH("（エラー）",AD108)))</formula>
    </cfRule>
  </conditionalFormatting>
  <conditionalFormatting sqref="AD122">
    <cfRule type="containsText" dxfId="76" priority="72" operator="containsText" text="（注意）">
      <formula>NOT(ISERROR(SEARCH("（注意）",AD122)))</formula>
    </cfRule>
    <cfRule type="containsText" dxfId="75" priority="73" operator="containsText" text="（正常）">
      <formula>NOT(ISERROR(SEARCH("（正常）",AD122)))</formula>
    </cfRule>
    <cfRule type="containsText" dxfId="74" priority="74" operator="containsText" text="（エラー）">
      <formula>NOT(ISERROR(SEARCH("（エラー）",AD122)))</formula>
    </cfRule>
  </conditionalFormatting>
  <conditionalFormatting sqref="AD123">
    <cfRule type="containsText" dxfId="73" priority="69" operator="containsText" text="（注意）">
      <formula>NOT(ISERROR(SEARCH("（注意）",AD123)))</formula>
    </cfRule>
    <cfRule type="containsText" dxfId="72" priority="70" operator="containsText" text="（正常）">
      <formula>NOT(ISERROR(SEARCH("（正常）",AD123)))</formula>
    </cfRule>
    <cfRule type="containsText" dxfId="71" priority="71" operator="containsText" text="（エラー）">
      <formula>NOT(ISERROR(SEARCH("（エラー）",AD123)))</formula>
    </cfRule>
  </conditionalFormatting>
  <conditionalFormatting sqref="T127">
    <cfRule type="expression" dxfId="70" priority="68">
      <formula>$S127="無"</formula>
    </cfRule>
  </conditionalFormatting>
  <conditionalFormatting sqref="AD127">
    <cfRule type="containsText" dxfId="69" priority="65" operator="containsText" text="（注意）">
      <formula>NOT(ISERROR(SEARCH("（注意）",AD127)))</formula>
    </cfRule>
    <cfRule type="containsText" dxfId="68" priority="66" operator="containsText" text="（正常）">
      <formula>NOT(ISERROR(SEARCH("（正常）",AD127)))</formula>
    </cfRule>
    <cfRule type="containsText" dxfId="67" priority="67" operator="containsText" text="（エラー）">
      <formula>NOT(ISERROR(SEARCH("（エラー）",AD127)))</formula>
    </cfRule>
  </conditionalFormatting>
  <conditionalFormatting sqref="T80">
    <cfRule type="expression" dxfId="66" priority="64">
      <formula>$S80="無"</formula>
    </cfRule>
  </conditionalFormatting>
  <conditionalFormatting sqref="AD80">
    <cfRule type="containsText" dxfId="65" priority="61" operator="containsText" text="（注意）">
      <formula>NOT(ISERROR(SEARCH("（注意）",AD80)))</formula>
    </cfRule>
    <cfRule type="containsText" dxfId="64" priority="62" operator="containsText" text="（正常）">
      <formula>NOT(ISERROR(SEARCH("（正常）",AD80)))</formula>
    </cfRule>
    <cfRule type="containsText" dxfId="63" priority="63" operator="containsText" text="（エラー）">
      <formula>NOT(ISERROR(SEARCH("（エラー）",AD80)))</formula>
    </cfRule>
  </conditionalFormatting>
  <conditionalFormatting sqref="AD86">
    <cfRule type="containsText" dxfId="62" priority="58" operator="containsText" text="（注意）">
      <formula>NOT(ISERROR(SEARCH("（注意）",AD86)))</formula>
    </cfRule>
    <cfRule type="containsText" dxfId="61" priority="59" operator="containsText" text="（正常）">
      <formula>NOT(ISERROR(SEARCH("（正常）",AD86)))</formula>
    </cfRule>
    <cfRule type="containsText" dxfId="60" priority="60" operator="containsText" text="（エラー）">
      <formula>NOT(ISERROR(SEARCH("（エラー）",AD86)))</formula>
    </cfRule>
  </conditionalFormatting>
  <conditionalFormatting sqref="AD87">
    <cfRule type="containsText" dxfId="59" priority="55" operator="containsText" text="（注意）">
      <formula>NOT(ISERROR(SEARCH("（注意）",AD87)))</formula>
    </cfRule>
    <cfRule type="containsText" dxfId="58" priority="56" operator="containsText" text="（正常）">
      <formula>NOT(ISERROR(SEARCH("（正常）",AD87)))</formula>
    </cfRule>
    <cfRule type="containsText" dxfId="57" priority="57" operator="containsText" text="（エラー）">
      <formula>NOT(ISERROR(SEARCH("（エラー）",AD87)))</formula>
    </cfRule>
  </conditionalFormatting>
  <conditionalFormatting sqref="AD85">
    <cfRule type="containsText" dxfId="56" priority="52" operator="containsText" text="（注意）">
      <formula>NOT(ISERROR(SEARCH("（注意）",AD85)))</formula>
    </cfRule>
    <cfRule type="containsText" dxfId="55" priority="53" operator="containsText" text="（正常）">
      <formula>NOT(ISERROR(SEARCH("（正常）",AD85)))</formula>
    </cfRule>
    <cfRule type="containsText" dxfId="54" priority="54" operator="containsText" text="（エラー）">
      <formula>NOT(ISERROR(SEARCH("（エラー）",AD85)))</formula>
    </cfRule>
  </conditionalFormatting>
  <conditionalFormatting sqref="T88">
    <cfRule type="expression" dxfId="53" priority="51">
      <formula>$S88="無"</formula>
    </cfRule>
  </conditionalFormatting>
  <conditionalFormatting sqref="C84 C85:G87 C88:C100 F101 F103 C102 C104:C106 E107 C108:C113 E114 C115:C120 E121 C122:C125 C127 K88:K100 N101 N103 K102 K104:K106 M107 K108:K113 M114 K115:K120 M121 N122:R123 F122:K123 K127">
    <cfRule type="expression" dxfId="52" priority="50">
      <formula>$C$83="無（法律のみの届出）"</formula>
    </cfRule>
  </conditionalFormatting>
  <conditionalFormatting sqref="C88:C100 C102 C104:C106 F101 F103 E107 C108:C113 E114 C115:C120 E121 F122:F123 C122:C125 C127 K88:K100 N101 K102 N103 K104:K106 M107 K108:K113 M114 K115:K120 M121 K122:K123 N122:R123 K127 C85:G87">
    <cfRule type="expression" dxfId="51" priority="48">
      <formula>$C$84="無"</formula>
    </cfRule>
  </conditionalFormatting>
  <conditionalFormatting sqref="K108:K113 K122:K123 K127:R127 K88:K99">
    <cfRule type="expression" dxfId="50" priority="47">
      <formula>$K$84="無"</formula>
    </cfRule>
  </conditionalFormatting>
  <conditionalFormatting sqref="AD83">
    <cfRule type="containsText" dxfId="49" priority="44" operator="containsText" text="（注意）">
      <formula>NOT(ISERROR(SEARCH("（注意）",AD83)))</formula>
    </cfRule>
    <cfRule type="containsText" dxfId="48" priority="45" operator="containsText" text="（正常）">
      <formula>NOT(ISERROR(SEARCH("（正常）",AD83)))</formula>
    </cfRule>
    <cfRule type="containsText" dxfId="47" priority="46" operator="containsText" text="（エラー）">
      <formula>NOT(ISERROR(SEARCH("（エラー）",AD83)))</formula>
    </cfRule>
  </conditionalFormatting>
  <conditionalFormatting sqref="K88:K99">
    <cfRule type="expression" dxfId="46" priority="43">
      <formula>$C$84="無"</formula>
    </cfRule>
  </conditionalFormatting>
  <conditionalFormatting sqref="K100 K102 K104:K106">
    <cfRule type="expression" dxfId="45" priority="41">
      <formula>$C$83="無（旧条例下における特例適用のため）"</formula>
    </cfRule>
    <cfRule type="expression" dxfId="44" priority="42">
      <formula>$C$83="無（法律のみの届出）"</formula>
    </cfRule>
  </conditionalFormatting>
  <conditionalFormatting sqref="K100 K102 K104:K106">
    <cfRule type="expression" dxfId="43" priority="40">
      <formula>$C$84="無"</formula>
    </cfRule>
  </conditionalFormatting>
  <conditionalFormatting sqref="N101 N103">
    <cfRule type="expression" dxfId="42" priority="38">
      <formula>$C$83="無（旧条例下における特例適用のため）"</formula>
    </cfRule>
    <cfRule type="expression" dxfId="41" priority="39">
      <formula>$C$83="無（法律のみの届出）"</formula>
    </cfRule>
  </conditionalFormatting>
  <conditionalFormatting sqref="N101:R101 N103:R103">
    <cfRule type="expression" dxfId="40" priority="37">
      <formula>$C$84="無"</formula>
    </cfRule>
  </conditionalFormatting>
  <conditionalFormatting sqref="M107">
    <cfRule type="expression" dxfId="39" priority="35">
      <formula>$C$83="無（旧条例下における特例適用のため）"</formula>
    </cfRule>
    <cfRule type="expression" dxfId="38" priority="36">
      <formula>$C$83="無（法律のみの届出）"</formula>
    </cfRule>
  </conditionalFormatting>
  <conditionalFormatting sqref="M107:R107">
    <cfRule type="expression" dxfId="37" priority="34">
      <formula>$C$84="無"</formula>
    </cfRule>
  </conditionalFormatting>
  <conditionalFormatting sqref="K108:K113">
    <cfRule type="expression" dxfId="36" priority="33">
      <formula>$C$84="無"</formula>
    </cfRule>
  </conditionalFormatting>
  <conditionalFormatting sqref="M114">
    <cfRule type="expression" dxfId="35" priority="31">
      <formula>$C$83="無（旧条例下における特例適用のため）"</formula>
    </cfRule>
    <cfRule type="expression" dxfId="34" priority="32">
      <formula>$C$83="無（法律のみの届出）"</formula>
    </cfRule>
  </conditionalFormatting>
  <conditionalFormatting sqref="M114:R114">
    <cfRule type="expression" dxfId="33" priority="30">
      <formula>$C$84="無"</formula>
    </cfRule>
  </conditionalFormatting>
  <conditionalFormatting sqref="K122:K123">
    <cfRule type="expression" dxfId="32" priority="29">
      <formula>$C$84="無"</formula>
    </cfRule>
  </conditionalFormatting>
  <conditionalFormatting sqref="N122:N123">
    <cfRule type="expression" dxfId="31" priority="27">
      <formula>$C$83="無（旧条例下における特例適用のため）"</formula>
    </cfRule>
    <cfRule type="expression" dxfId="30" priority="28">
      <formula>$C$83="無（法律のみの届出）"</formula>
    </cfRule>
  </conditionalFormatting>
  <conditionalFormatting sqref="N122:R123">
    <cfRule type="expression" dxfId="29" priority="26">
      <formula>$C$84="無"</formula>
    </cfRule>
  </conditionalFormatting>
  <conditionalFormatting sqref="K127:R127">
    <cfRule type="expression" dxfId="28" priority="25">
      <formula>$C$84="無"</formula>
    </cfRule>
  </conditionalFormatting>
  <conditionalFormatting sqref="C85:C87">
    <cfRule type="expression" dxfId="27" priority="24">
      <formula>$C$81="無（法律のみの届出）"</formula>
    </cfRule>
  </conditionalFormatting>
  <conditionalFormatting sqref="C85:C87">
    <cfRule type="expression" dxfId="26" priority="22">
      <formula>$C$82="無"</formula>
    </cfRule>
  </conditionalFormatting>
  <conditionalFormatting sqref="C85:C87">
    <cfRule type="expression" dxfId="25" priority="23">
      <formula>$C$81="無（旧条例下における特例適用のため）"</formula>
    </cfRule>
  </conditionalFormatting>
  <conditionalFormatting sqref="AD124:AD126">
    <cfRule type="containsText" dxfId="24" priority="19" operator="containsText" text="（注意）">
      <formula>NOT(ISERROR(SEARCH("（注意）",AD124)))</formula>
    </cfRule>
    <cfRule type="containsText" dxfId="23" priority="20" operator="containsText" text="（正常）">
      <formula>NOT(ISERROR(SEARCH("（正常）",AD124)))</formula>
    </cfRule>
    <cfRule type="containsText" dxfId="22" priority="21" operator="containsText" text="（エラー）">
      <formula>NOT(ISERROR(SEARCH("（エラー）",AD124)))</formula>
    </cfRule>
  </conditionalFormatting>
  <conditionalFormatting sqref="C124:C125">
    <cfRule type="expression" dxfId="21" priority="18">
      <formula>$C$81="無（法律のみの届出）"</formula>
    </cfRule>
  </conditionalFormatting>
  <conditionalFormatting sqref="C124:C125">
    <cfRule type="expression" dxfId="20" priority="16">
      <formula>$C$82="無"</formula>
    </cfRule>
  </conditionalFormatting>
  <conditionalFormatting sqref="C124:C125">
    <cfRule type="expression" dxfId="19" priority="15">
      <formula>$K$82="無"</formula>
    </cfRule>
  </conditionalFormatting>
  <conditionalFormatting sqref="C124:C125">
    <cfRule type="expression" dxfId="18" priority="17">
      <formula>$C$81="無（旧条例下における特例適用のため）"</formula>
    </cfRule>
  </conditionalFormatting>
  <conditionalFormatting sqref="AD116:AD121">
    <cfRule type="containsText" dxfId="17" priority="12" operator="containsText" text="（注意）">
      <formula>NOT(ISERROR(SEARCH("（注意）",AD116)))</formula>
    </cfRule>
    <cfRule type="containsText" dxfId="16" priority="13" operator="containsText" text="（正常）">
      <formula>NOT(ISERROR(SEARCH("（正常）",AD116)))</formula>
    </cfRule>
    <cfRule type="containsText" dxfId="15" priority="14" operator="containsText" text="（エラー）">
      <formula>NOT(ISERROR(SEARCH("（エラー）",AD116)))</formula>
    </cfRule>
  </conditionalFormatting>
  <conditionalFormatting sqref="T115">
    <cfRule type="expression" dxfId="14" priority="11">
      <formula>$S115="無"</formula>
    </cfRule>
  </conditionalFormatting>
  <conditionalFormatting sqref="AD115">
    <cfRule type="containsText" dxfId="13" priority="8" operator="containsText" text="（注意）">
      <formula>NOT(ISERROR(SEARCH("（注意）",AD115)))</formula>
    </cfRule>
    <cfRule type="containsText" dxfId="12" priority="9" operator="containsText" text="（正常）">
      <formula>NOT(ISERROR(SEARCH("（正常）",AD115)))</formula>
    </cfRule>
    <cfRule type="containsText" dxfId="11" priority="10" operator="containsText" text="（エラー）">
      <formula>NOT(ISERROR(SEARCH("（エラー）",AD115)))</formula>
    </cfRule>
  </conditionalFormatting>
  <conditionalFormatting sqref="E121 C115:C120 K115:K120">
    <cfRule type="expression" dxfId="10" priority="7">
      <formula>$C$81="無（法律のみの届出）"</formula>
    </cfRule>
  </conditionalFormatting>
  <conditionalFormatting sqref="E121 C115:C120 K115:K120">
    <cfRule type="expression" dxfId="9" priority="5">
      <formula>$C$82="無"</formula>
    </cfRule>
  </conditionalFormatting>
  <conditionalFormatting sqref="K115:K120">
    <cfRule type="expression" dxfId="8" priority="4">
      <formula>$K$82="無"</formula>
    </cfRule>
  </conditionalFormatting>
  <conditionalFormatting sqref="E121 C115:C120 K115:K120">
    <cfRule type="expression" dxfId="7" priority="6">
      <formula>$C$81="無（旧条例下における特例適用のため）"</formula>
    </cfRule>
  </conditionalFormatting>
  <conditionalFormatting sqref="M121">
    <cfRule type="expression" dxfId="6" priority="3">
      <formula>$C$81="無（法律のみの届出）"</formula>
    </cfRule>
  </conditionalFormatting>
  <conditionalFormatting sqref="M121">
    <cfRule type="expression" dxfId="5" priority="1">
      <formula>$C$82="無"</formula>
    </cfRule>
  </conditionalFormatting>
  <conditionalFormatting sqref="M121">
    <cfRule type="expression" dxfId="4" priority="2">
      <formula>$C$81="無（旧条例下における特例適用のため）"</formula>
    </cfRule>
  </conditionalFormatting>
  <conditionalFormatting sqref="C84 C85:G87 C88:C100 C102 F101 F103 C104:C106 E107 C108:C113 E114 C115:C120 E121 C122:C125 C127 K88:K100 N101 K102 N103 K104:K106 M107 K108:K113 M114 K115:K120 M121 F122:K123 N122:R123 K127">
    <cfRule type="expression" dxfId="3" priority="49">
      <formula>$C$83="無（旧条例下における特例適用のため）"</formula>
    </cfRule>
  </conditionalFormatting>
  <dataValidations count="8">
    <dataValidation type="list" allowBlank="1" showInputMessage="1" showErrorMessage="1" sqref="C83:H83" xr:uid="{EFD50FF7-839C-4A5F-88DF-DF67F9A78BA8}">
      <formula1>$AH$3:$AH$6</formula1>
    </dataValidation>
    <dataValidation type="list" allowBlank="1" showInputMessage="1" showErrorMessage="1" sqref="F101 F103 N101 N103" xr:uid="{0803F0D9-A61A-4D62-876C-8BA1DF9B9291}">
      <formula1>$AJ$3:$AJ$5</formula1>
    </dataValidation>
    <dataValidation type="list" allowBlank="1" showInputMessage="1" showErrorMessage="1" sqref="K122:K123 C122:C123 C84" xr:uid="{3A6828CD-4D7E-4E4B-BAD5-C43B11152EE1}">
      <formula1>$AI$3:$AI$4</formula1>
    </dataValidation>
    <dataValidation type="decimal" operator="greaterThanOrEqual" allowBlank="1" showInputMessage="1" showErrorMessage="1" sqref="M9:P10 M7:P7 E7:H7 E9:H10" xr:uid="{D98FAC1E-E7CE-465B-92C7-E3E1908ACEEA}">
      <formula1>0</formula1>
    </dataValidation>
    <dataValidation type="whole" operator="greaterThanOrEqual" allowBlank="1" showInputMessage="1" showErrorMessage="1" sqref="E6:H6 M6:P6 E8:H8 M8:P8" xr:uid="{F9164B61-C2BA-44D3-B6D8-C265ED0C7A2F}">
      <formula1>0</formula1>
    </dataValidation>
    <dataValidation type="list" allowBlank="1" showInputMessage="1" showErrorMessage="1" sqref="C16:D19 K16:L19 L20:L26 D20:D26 C27:D29 K27:L29 C31:C38 K31:K38 C40:C47 K40:K47 C63:C78 K63:K78 C102 C104:C106 K88:K100 C108:C113 K104:K106 K108:K113 C88:C100 K102 C124:C125 C115:C120 K115:K120" xr:uid="{579846D2-BC97-4985-B7BD-6D01B39895BD}">
      <formula1>"●"</formula1>
    </dataValidation>
    <dataValidation type="list" allowBlank="1" showInputMessage="1" showErrorMessage="1" sqref="C85:G87" xr:uid="{1762E4E0-5DE6-4ADE-8192-AB89BD333212}">
      <formula1>$AK$3:$AK$5</formula1>
    </dataValidation>
    <dataValidation type="list" allowBlank="1" showInputMessage="1" sqref="C11:R15" xr:uid="{959EB933-C197-4E53-AFEA-BE8D1EB81CA9}">
      <formula1>$AG$3:$AG$189</formula1>
    </dataValidation>
  </dataValidations>
  <printOptions horizontalCentered="1"/>
  <pageMargins left="0.19685039370078741" right="0.19685039370078741" top="0.19685039370078741" bottom="0.31496062992125984" header="0.31496062992125984" footer="0.15748031496062992"/>
  <pageSetup paperSize="9" scale="74" fitToHeight="5" orientation="landscape" r:id="rId1"/>
  <headerFooter>
    <oddFooter>&amp;C&amp;"メイリオ,レギュラー"&amp;10&amp;P／&amp;Nページ</oddFooter>
  </headerFooter>
  <rowBreaks count="3" manualBreakCount="3">
    <brk id="62" max="19" man="1"/>
    <brk id="81" max="19" man="1"/>
    <brk id="107" max="19"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5722B-F6D6-4F0F-9D31-13FFAD7F1D8D}">
  <sheetPr codeName="Sheet51">
    <pageSetUpPr fitToPage="1"/>
  </sheetPr>
  <dimension ref="B1:AI24"/>
  <sheetViews>
    <sheetView showGridLines="0" zoomScaleNormal="100" zoomScaleSheetLayoutView="100" workbookViewId="0"/>
  </sheetViews>
  <sheetFormatPr defaultColWidth="9" defaultRowHeight="15"/>
  <cols>
    <col min="1" max="2" width="3.296875" style="93" customWidth="1"/>
    <col min="3" max="3" width="47.296875" style="93" customWidth="1"/>
    <col min="4" max="29" width="4.59765625" style="93" customWidth="1"/>
    <col min="30" max="30" width="4.09765625" style="93" customWidth="1"/>
    <col min="31" max="31" width="4.09765625" style="93" hidden="1" customWidth="1"/>
    <col min="32" max="32" width="4.296875" style="93" customWidth="1"/>
    <col min="33" max="33" width="9" style="94"/>
    <col min="34" max="34" width="30.59765625" style="110" customWidth="1"/>
    <col min="35" max="35" width="9" style="94"/>
    <col min="36" max="16384" width="9" style="93"/>
  </cols>
  <sheetData>
    <row r="1" spans="2:35">
      <c r="B1" s="93" t="s">
        <v>513</v>
      </c>
      <c r="AG1" s="438" t="s">
        <v>68</v>
      </c>
      <c r="AH1" s="438"/>
    </row>
    <row r="2" spans="2:35">
      <c r="B2" s="95"/>
      <c r="C2" s="96" t="s">
        <v>514</v>
      </c>
      <c r="D2" s="97"/>
      <c r="E2" s="97"/>
      <c r="F2" s="97"/>
      <c r="G2" s="97"/>
      <c r="H2" s="97"/>
      <c r="I2" s="97"/>
      <c r="J2" s="97"/>
      <c r="K2" s="97"/>
      <c r="L2" s="97"/>
      <c r="M2" s="97"/>
      <c r="N2" s="97"/>
      <c r="O2" s="97"/>
      <c r="P2" s="97"/>
      <c r="Q2" s="97"/>
      <c r="R2" s="97"/>
      <c r="S2" s="97"/>
      <c r="T2" s="97"/>
      <c r="U2" s="97"/>
      <c r="V2" s="97"/>
      <c r="W2" s="97"/>
      <c r="X2" s="97"/>
      <c r="Y2" s="97"/>
      <c r="Z2" s="97"/>
      <c r="AA2" s="97"/>
      <c r="AB2" s="97"/>
      <c r="AC2" s="97"/>
      <c r="AD2" s="98"/>
      <c r="AG2" s="116" t="s">
        <v>1</v>
      </c>
      <c r="AH2" s="99" t="s">
        <v>2</v>
      </c>
    </row>
    <row r="3" spans="2:35">
      <c r="B3" s="100"/>
      <c r="C3" s="93" t="s">
        <v>515</v>
      </c>
      <c r="AD3" s="101"/>
      <c r="AG3" s="116"/>
      <c r="AH3" s="99"/>
    </row>
    <row r="4" spans="2:35">
      <c r="B4" s="100"/>
      <c r="C4" s="102" t="s">
        <v>516</v>
      </c>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1"/>
      <c r="AG4" s="116"/>
      <c r="AH4" s="99"/>
    </row>
    <row r="5" spans="2:35" ht="31.5" customHeight="1">
      <c r="B5" s="100"/>
      <c r="C5" s="103"/>
      <c r="D5" s="439" t="s">
        <v>517</v>
      </c>
      <c r="E5" s="440"/>
      <c r="F5" s="440"/>
      <c r="G5" s="440"/>
      <c r="H5" s="440"/>
      <c r="I5" s="440"/>
      <c r="J5" s="440"/>
      <c r="K5" s="440"/>
      <c r="L5" s="440"/>
      <c r="M5" s="440"/>
      <c r="N5" s="440"/>
      <c r="O5" s="440"/>
      <c r="P5" s="439" t="s">
        <v>518</v>
      </c>
      <c r="Q5" s="440"/>
      <c r="R5" s="440"/>
      <c r="S5" s="440"/>
      <c r="T5" s="440"/>
      <c r="U5" s="440"/>
      <c r="V5" s="440"/>
      <c r="W5" s="440"/>
      <c r="X5" s="440"/>
      <c r="Y5" s="439" t="s">
        <v>519</v>
      </c>
      <c r="Z5" s="440"/>
      <c r="AA5" s="440"/>
      <c r="AB5" s="440"/>
      <c r="AC5" s="440"/>
      <c r="AD5" s="101"/>
      <c r="AH5" s="104"/>
    </row>
    <row r="6" spans="2:35" ht="186">
      <c r="B6" s="100"/>
      <c r="C6" s="105"/>
      <c r="D6" s="106" t="s">
        <v>520</v>
      </c>
      <c r="E6" s="106" t="s">
        <v>521</v>
      </c>
      <c r="F6" s="106" t="s">
        <v>522</v>
      </c>
      <c r="G6" s="106" t="s">
        <v>523</v>
      </c>
      <c r="H6" s="106" t="s">
        <v>524</v>
      </c>
      <c r="I6" s="106" t="s">
        <v>525</v>
      </c>
      <c r="J6" s="106" t="s">
        <v>526</v>
      </c>
      <c r="K6" s="106" t="s">
        <v>527</v>
      </c>
      <c r="L6" s="106" t="s">
        <v>528</v>
      </c>
      <c r="M6" s="106" t="s">
        <v>529</v>
      </c>
      <c r="N6" s="106" t="s">
        <v>530</v>
      </c>
      <c r="O6" s="106" t="s">
        <v>531</v>
      </c>
      <c r="P6" s="106" t="s">
        <v>532</v>
      </c>
      <c r="Q6" s="106" t="s">
        <v>533</v>
      </c>
      <c r="R6" s="106" t="s">
        <v>534</v>
      </c>
      <c r="S6" s="106" t="s">
        <v>535</v>
      </c>
      <c r="T6" s="106" t="s">
        <v>536</v>
      </c>
      <c r="U6" s="106" t="s">
        <v>537</v>
      </c>
      <c r="V6" s="106" t="s">
        <v>538</v>
      </c>
      <c r="W6" s="106" t="s">
        <v>539</v>
      </c>
      <c r="X6" s="106" t="s">
        <v>540</v>
      </c>
      <c r="Y6" s="106" t="s">
        <v>541</v>
      </c>
      <c r="Z6" s="106" t="s">
        <v>542</v>
      </c>
      <c r="AA6" s="106" t="s">
        <v>543</v>
      </c>
      <c r="AB6" s="106" t="s">
        <v>544</v>
      </c>
      <c r="AC6" s="106" t="s">
        <v>545</v>
      </c>
      <c r="AD6" s="101"/>
      <c r="AH6" s="104"/>
    </row>
    <row r="7" spans="2:35" ht="20.100000000000001" customHeight="1">
      <c r="B7" s="100"/>
      <c r="C7" s="103" t="s">
        <v>39</v>
      </c>
      <c r="D7" s="107"/>
      <c r="E7" s="107"/>
      <c r="F7" s="107"/>
      <c r="G7" s="107"/>
      <c r="H7" s="107"/>
      <c r="I7" s="107"/>
      <c r="J7" s="107"/>
      <c r="K7" s="107"/>
      <c r="L7" s="107"/>
      <c r="M7" s="107"/>
      <c r="N7" s="107"/>
      <c r="O7" s="107"/>
      <c r="P7" s="108"/>
      <c r="Q7" s="108"/>
      <c r="R7" s="108"/>
      <c r="S7" s="108"/>
      <c r="T7" s="108"/>
      <c r="U7" s="108" t="s">
        <v>570</v>
      </c>
      <c r="V7" s="108"/>
      <c r="W7" s="108"/>
      <c r="X7" s="108"/>
      <c r="Y7" s="107"/>
      <c r="Z7" s="107"/>
      <c r="AA7" s="107"/>
      <c r="AB7" s="107"/>
      <c r="AC7" s="107"/>
      <c r="AD7" s="101"/>
      <c r="AE7" s="93">
        <f>COUNTIF(P7:X7,"*")</f>
        <v>1</v>
      </c>
      <c r="AG7" s="109" t="s">
        <v>546</v>
      </c>
      <c r="AH7" s="104" t="str">
        <f>IF(COUNTA(D7:AC9)&lt;1,"（エラー）未選択","（正常）選択済み")</f>
        <v>（正常）選択済み</v>
      </c>
      <c r="AI7" s="94" t="s">
        <v>547</v>
      </c>
    </row>
    <row r="8" spans="2:35" ht="20.100000000000001" customHeight="1">
      <c r="B8" s="100"/>
      <c r="C8" s="103" t="s">
        <v>41</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1"/>
      <c r="AE8" s="93">
        <f>COUNTIF(D8:AC8,"*")</f>
        <v>0</v>
      </c>
      <c r="AG8" s="109" t="s">
        <v>548</v>
      </c>
      <c r="AH8" s="104" t="str">
        <f>IF(COUNTIF(D12:AC12,FALSE)&lt;1,"（正常）整合","（エラー）不整合項目あり")</f>
        <v>（正常）整合</v>
      </c>
      <c r="AI8" s="94" t="s">
        <v>549</v>
      </c>
    </row>
    <row r="9" spans="2:35" ht="20.100000000000001" customHeight="1">
      <c r="B9" s="100"/>
      <c r="C9" s="103" t="s">
        <v>42</v>
      </c>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1"/>
      <c r="AE9" s="93">
        <f>COUNTIF(D9:AC9,"*")</f>
        <v>0</v>
      </c>
    </row>
    <row r="10" spans="2:35">
      <c r="B10" s="111"/>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12"/>
    </row>
    <row r="12" spans="2:35" hidden="1">
      <c r="D12" s="93" t="b">
        <f>IF(D8&amp;D9="●●",FALSE,TRUE)</f>
        <v>1</v>
      </c>
      <c r="E12" s="93" t="b">
        <f t="shared" ref="E12:AC12" si="0">IF(E8&amp;E9="●●",FALSE,TRUE)</f>
        <v>1</v>
      </c>
      <c r="F12" s="93" t="b">
        <f t="shared" si="0"/>
        <v>1</v>
      </c>
      <c r="G12" s="93" t="b">
        <f t="shared" si="0"/>
        <v>1</v>
      </c>
      <c r="H12" s="93" t="b">
        <f t="shared" si="0"/>
        <v>1</v>
      </c>
      <c r="I12" s="93" t="b">
        <f t="shared" si="0"/>
        <v>1</v>
      </c>
      <c r="J12" s="93" t="b">
        <f t="shared" si="0"/>
        <v>1</v>
      </c>
      <c r="K12" s="93" t="b">
        <f t="shared" si="0"/>
        <v>1</v>
      </c>
      <c r="L12" s="93" t="b">
        <f t="shared" si="0"/>
        <v>1</v>
      </c>
      <c r="M12" s="93" t="b">
        <f t="shared" si="0"/>
        <v>1</v>
      </c>
      <c r="N12" s="93" t="b">
        <f t="shared" si="0"/>
        <v>1</v>
      </c>
      <c r="O12" s="93" t="b">
        <f t="shared" si="0"/>
        <v>1</v>
      </c>
      <c r="P12" s="93" t="b">
        <f t="shared" si="0"/>
        <v>1</v>
      </c>
      <c r="Q12" s="93" t="b">
        <f t="shared" si="0"/>
        <v>1</v>
      </c>
      <c r="R12" s="93" t="b">
        <f t="shared" si="0"/>
        <v>1</v>
      </c>
      <c r="S12" s="93" t="b">
        <f t="shared" si="0"/>
        <v>1</v>
      </c>
      <c r="T12" s="93" t="b">
        <f t="shared" si="0"/>
        <v>1</v>
      </c>
      <c r="U12" s="93" t="b">
        <f t="shared" si="0"/>
        <v>1</v>
      </c>
      <c r="V12" s="93" t="b">
        <f t="shared" si="0"/>
        <v>1</v>
      </c>
      <c r="W12" s="93" t="b">
        <f t="shared" si="0"/>
        <v>1</v>
      </c>
      <c r="X12" s="93" t="b">
        <f t="shared" si="0"/>
        <v>1</v>
      </c>
      <c r="Y12" s="93" t="b">
        <f t="shared" si="0"/>
        <v>1</v>
      </c>
      <c r="Z12" s="93" t="b">
        <f t="shared" si="0"/>
        <v>1</v>
      </c>
      <c r="AA12" s="93" t="b">
        <f t="shared" si="0"/>
        <v>1</v>
      </c>
      <c r="AB12" s="93" t="b">
        <f t="shared" si="0"/>
        <v>1</v>
      </c>
      <c r="AC12" s="93" t="b">
        <f t="shared" si="0"/>
        <v>1</v>
      </c>
    </row>
    <row r="13" spans="2:35" hidden="1">
      <c r="C13" s="93">
        <v>1</v>
      </c>
      <c r="D13" s="93">
        <v>2</v>
      </c>
      <c r="E13" s="93">
        <v>3</v>
      </c>
      <c r="F13" s="93">
        <v>4</v>
      </c>
      <c r="G13" s="93">
        <v>5</v>
      </c>
      <c r="H13" s="93">
        <v>6</v>
      </c>
      <c r="I13" s="93">
        <v>7</v>
      </c>
      <c r="J13" s="93">
        <v>8</v>
      </c>
      <c r="K13" s="93">
        <v>9</v>
      </c>
      <c r="L13" s="93">
        <v>10</v>
      </c>
      <c r="M13" s="93">
        <v>11</v>
      </c>
      <c r="N13" s="93">
        <v>12</v>
      </c>
      <c r="O13" s="93">
        <v>13</v>
      </c>
      <c r="P13" s="93">
        <v>14</v>
      </c>
      <c r="Q13" s="93">
        <v>15</v>
      </c>
      <c r="R13" s="93">
        <v>16</v>
      </c>
      <c r="S13" s="93">
        <v>17</v>
      </c>
      <c r="T13" s="93">
        <v>18</v>
      </c>
      <c r="U13" s="93">
        <v>19</v>
      </c>
      <c r="V13" s="93">
        <v>20</v>
      </c>
      <c r="W13" s="93">
        <v>21</v>
      </c>
      <c r="X13" s="93">
        <v>22</v>
      </c>
      <c r="Y13" s="93">
        <v>23</v>
      </c>
      <c r="Z13" s="93">
        <v>24</v>
      </c>
      <c r="AA13" s="93">
        <v>25</v>
      </c>
      <c r="AB13" s="93">
        <v>26</v>
      </c>
      <c r="AC13" s="93">
        <v>27</v>
      </c>
      <c r="AD13" s="93">
        <v>28</v>
      </c>
    </row>
    <row r="14" spans="2:35" hidden="1">
      <c r="C14" s="93" t="s">
        <v>39</v>
      </c>
      <c r="D14" s="93" t="str">
        <f>IF(D7="●",D$6&amp;"、","")</f>
        <v/>
      </c>
      <c r="E14" s="93" t="str">
        <f t="shared" ref="E14:AC16" si="1">IF(E7="●",E$6&amp;"、","")</f>
        <v/>
      </c>
      <c r="F14" s="93" t="str">
        <f t="shared" si="1"/>
        <v/>
      </c>
      <c r="G14" s="93" t="str">
        <f t="shared" si="1"/>
        <v/>
      </c>
      <c r="H14" s="93" t="str">
        <f t="shared" si="1"/>
        <v/>
      </c>
      <c r="I14" s="93" t="str">
        <f>IF(I7="●",I$6&amp;"、","")</f>
        <v/>
      </c>
      <c r="J14" s="93" t="str">
        <f t="shared" si="1"/>
        <v/>
      </c>
      <c r="K14" s="93" t="str">
        <f t="shared" si="1"/>
        <v/>
      </c>
      <c r="L14" s="93" t="str">
        <f t="shared" si="1"/>
        <v/>
      </c>
      <c r="M14" s="93" t="str">
        <f t="shared" si="1"/>
        <v/>
      </c>
      <c r="N14" s="93" t="str">
        <f t="shared" si="1"/>
        <v/>
      </c>
      <c r="O14" s="93" t="str">
        <f t="shared" si="1"/>
        <v/>
      </c>
      <c r="P14" s="93" t="str">
        <f t="shared" si="1"/>
        <v/>
      </c>
      <c r="Q14" s="93" t="str">
        <f t="shared" si="1"/>
        <v/>
      </c>
      <c r="R14" s="93" t="str">
        <f t="shared" si="1"/>
        <v/>
      </c>
      <c r="S14" s="93" t="str">
        <f t="shared" si="1"/>
        <v/>
      </c>
      <c r="T14" s="93" t="str">
        <f t="shared" si="1"/>
        <v/>
      </c>
      <c r="U14" s="93" t="str">
        <f>IF(U7="●",U$6&amp;"、","")</f>
        <v>鉛及びその化合物、</v>
      </c>
      <c r="V14" s="93" t="str">
        <f t="shared" si="1"/>
        <v/>
      </c>
      <c r="W14" s="93" t="str">
        <f t="shared" si="1"/>
        <v/>
      </c>
      <c r="X14" s="93" t="str">
        <f t="shared" si="1"/>
        <v/>
      </c>
      <c r="Y14" s="93" t="str">
        <f t="shared" si="1"/>
        <v/>
      </c>
      <c r="Z14" s="93" t="str">
        <f t="shared" si="1"/>
        <v/>
      </c>
      <c r="AA14" s="93" t="str">
        <f t="shared" si="1"/>
        <v/>
      </c>
      <c r="AB14" s="93" t="str">
        <f t="shared" si="1"/>
        <v/>
      </c>
      <c r="AC14" s="93" t="str">
        <f>IF(AC7="●",AC$6&amp;"、","")</f>
        <v/>
      </c>
      <c r="AD14" s="113" t="str">
        <f>IFERROR(LEFT(D14&amp;E14&amp;F14&amp;G14&amp;H14&amp;I14&amp;J14&amp;K14&amp;L14&amp;M14&amp;N14&amp;O14&amp;P14&amp;Q14&amp;R14&amp;S14&amp;T14&amp;U14&amp;V14&amp;W14&amp;X14&amp;Y14&amp;Z14&amp;AA14&amp;AB14&amp;AC14,LEN(D14&amp;E14&amp;F14&amp;G14&amp;H14&amp;I14&amp;J14&amp;K14&amp;L14&amp;M14&amp;N14&amp;O14&amp;P14&amp;Q14&amp;R14&amp;S14&amp;T14&amp;U14&amp;V14&amp;W14&amp;X14&amp;Y14&amp;Z14&amp;AA14&amp;AB14&amp;AC14)-1),"")</f>
        <v>鉛及びその化合物</v>
      </c>
      <c r="AE14" s="113"/>
    </row>
    <row r="15" spans="2:35" hidden="1">
      <c r="C15" s="93" t="s">
        <v>41</v>
      </c>
      <c r="D15" s="93" t="str">
        <f>IF(D8="●",D$6&amp;"、","")</f>
        <v/>
      </c>
      <c r="E15" s="93" t="str">
        <f t="shared" si="1"/>
        <v/>
      </c>
      <c r="F15" s="93" t="str">
        <f>IF(F8="●",F$6&amp;"、","")</f>
        <v/>
      </c>
      <c r="G15" s="93" t="str">
        <f t="shared" si="1"/>
        <v/>
      </c>
      <c r="H15" s="93" t="str">
        <f t="shared" si="1"/>
        <v/>
      </c>
      <c r="I15" s="93" t="str">
        <f t="shared" si="1"/>
        <v/>
      </c>
      <c r="J15" s="93" t="str">
        <f t="shared" si="1"/>
        <v/>
      </c>
      <c r="K15" s="93" t="str">
        <f t="shared" si="1"/>
        <v/>
      </c>
      <c r="L15" s="93" t="str">
        <f t="shared" si="1"/>
        <v/>
      </c>
      <c r="M15" s="93" t="str">
        <f t="shared" si="1"/>
        <v/>
      </c>
      <c r="N15" s="93" t="str">
        <f t="shared" si="1"/>
        <v/>
      </c>
      <c r="O15" s="93" t="str">
        <f t="shared" si="1"/>
        <v/>
      </c>
      <c r="P15" s="93" t="str">
        <f t="shared" si="1"/>
        <v/>
      </c>
      <c r="Q15" s="93" t="str">
        <f t="shared" si="1"/>
        <v/>
      </c>
      <c r="R15" s="93" t="str">
        <f>IF(R8="●",R$6&amp;"、","")</f>
        <v/>
      </c>
      <c r="S15" s="93" t="str">
        <f t="shared" si="1"/>
        <v/>
      </c>
      <c r="T15" s="93" t="str">
        <f t="shared" si="1"/>
        <v/>
      </c>
      <c r="U15" s="93" t="str">
        <f>IF(U8="●",U$6&amp;"、","")</f>
        <v/>
      </c>
      <c r="V15" s="93" t="str">
        <f t="shared" si="1"/>
        <v/>
      </c>
      <c r="W15" s="93" t="str">
        <f t="shared" si="1"/>
        <v/>
      </c>
      <c r="X15" s="93" t="str">
        <f t="shared" si="1"/>
        <v/>
      </c>
      <c r="Y15" s="93" t="str">
        <f t="shared" si="1"/>
        <v/>
      </c>
      <c r="Z15" s="93" t="str">
        <f t="shared" si="1"/>
        <v/>
      </c>
      <c r="AA15" s="93" t="str">
        <f t="shared" si="1"/>
        <v/>
      </c>
      <c r="AB15" s="93" t="str">
        <f t="shared" si="1"/>
        <v/>
      </c>
      <c r="AC15" s="93" t="str">
        <f t="shared" si="1"/>
        <v/>
      </c>
      <c r="AD15" s="113" t="str">
        <f>IFERROR(LEFT(D15&amp;E15&amp;F15&amp;G15&amp;H15&amp;I15&amp;J15&amp;K15&amp;L15&amp;M15&amp;N15&amp;O15&amp;P15&amp;Q15&amp;R15&amp;S15&amp;T15&amp;U15&amp;V15&amp;W15&amp;X15&amp;Y15&amp;Z15&amp;AA15&amp;AB15&amp;AC15,LEN(D15&amp;E15&amp;F15&amp;G15&amp;H15&amp;I15&amp;J15&amp;K15&amp;L15&amp;M15&amp;N15&amp;O15&amp;P15&amp;Q15&amp;R15&amp;S15&amp;T15&amp;U15&amp;V15&amp;W15&amp;X15&amp;Y15&amp;Z15&amp;AA15&amp;AB15&amp;AC15)-1),"")</f>
        <v/>
      </c>
      <c r="AE15" s="113"/>
    </row>
    <row r="16" spans="2:35" hidden="1">
      <c r="C16" s="93" t="s">
        <v>42</v>
      </c>
      <c r="D16" s="93" t="str">
        <f>IF(D9="●",D$6&amp;"、","")</f>
        <v/>
      </c>
      <c r="E16" s="93" t="str">
        <f t="shared" si="1"/>
        <v/>
      </c>
      <c r="F16" s="93" t="str">
        <f t="shared" si="1"/>
        <v/>
      </c>
      <c r="G16" s="93" t="str">
        <f t="shared" si="1"/>
        <v/>
      </c>
      <c r="H16" s="93" t="str">
        <f t="shared" si="1"/>
        <v/>
      </c>
      <c r="I16" s="93" t="str">
        <f t="shared" si="1"/>
        <v/>
      </c>
      <c r="J16" s="93" t="str">
        <f t="shared" si="1"/>
        <v/>
      </c>
      <c r="K16" s="93" t="str">
        <f t="shared" si="1"/>
        <v/>
      </c>
      <c r="L16" s="93" t="str">
        <f t="shared" si="1"/>
        <v/>
      </c>
      <c r="M16" s="93" t="str">
        <f t="shared" si="1"/>
        <v/>
      </c>
      <c r="N16" s="93" t="str">
        <f t="shared" si="1"/>
        <v/>
      </c>
      <c r="O16" s="93" t="str">
        <f t="shared" si="1"/>
        <v/>
      </c>
      <c r="P16" s="93" t="str">
        <f t="shared" si="1"/>
        <v/>
      </c>
      <c r="Q16" s="93" t="str">
        <f t="shared" si="1"/>
        <v/>
      </c>
      <c r="R16" s="93" t="str">
        <f>IF(R9="●",R$6&amp;"、","")</f>
        <v/>
      </c>
      <c r="S16" s="93" t="str">
        <f t="shared" si="1"/>
        <v/>
      </c>
      <c r="T16" s="93" t="str">
        <f t="shared" si="1"/>
        <v/>
      </c>
      <c r="U16" s="93" t="str">
        <f>IF(U9="●",U$6&amp;"、","")</f>
        <v/>
      </c>
      <c r="V16" s="93" t="str">
        <f t="shared" si="1"/>
        <v/>
      </c>
      <c r="W16" s="93" t="str">
        <f t="shared" si="1"/>
        <v/>
      </c>
      <c r="X16" s="93" t="str">
        <f t="shared" si="1"/>
        <v/>
      </c>
      <c r="Y16" s="93" t="str">
        <f t="shared" si="1"/>
        <v/>
      </c>
      <c r="Z16" s="93" t="str">
        <f t="shared" si="1"/>
        <v/>
      </c>
      <c r="AA16" s="93" t="str">
        <f t="shared" si="1"/>
        <v/>
      </c>
      <c r="AB16" s="93" t="str">
        <f t="shared" si="1"/>
        <v/>
      </c>
      <c r="AC16" s="93" t="str">
        <f t="shared" si="1"/>
        <v/>
      </c>
      <c r="AD16" s="113" t="str">
        <f>IFERROR(LEFT(D16&amp;E16&amp;F16&amp;G16&amp;H16&amp;I16&amp;J16&amp;K16&amp;L16&amp;M16&amp;N16&amp;O16&amp;P16&amp;Q16&amp;R16&amp;S16&amp;T16&amp;U16&amp;V16&amp;W16&amp;X16&amp;Y16&amp;Z16&amp;AA16&amp;AB16&amp;AC16,LEN(D16&amp;E16&amp;F16&amp;G16&amp;H16&amp;I16&amp;J16&amp;K16&amp;L16&amp;M16&amp;N16&amp;O16&amp;P16&amp;Q16&amp;R16&amp;S16&amp;T16&amp;U16&amp;V16&amp;W16&amp;X16&amp;Y16&amp;Z16&amp;AA16&amp;AB16&amp;AC16)-1),"")</f>
        <v/>
      </c>
      <c r="AE16" s="113"/>
    </row>
    <row r="17" spans="3:31" hidden="1">
      <c r="C17" s="93" t="s">
        <v>550</v>
      </c>
      <c r="D17" s="93" t="str">
        <f>IF(COUNTIF(D7:D8,"●")&gt;1,D$6&amp;"、","")</f>
        <v/>
      </c>
      <c r="E17" s="93" t="str">
        <f t="shared" ref="E17:AC17" si="2">IF(COUNTIF(E7:E8,"●")&gt;1,E$6&amp;"、","")</f>
        <v/>
      </c>
      <c r="F17" s="93" t="str">
        <f t="shared" si="2"/>
        <v/>
      </c>
      <c r="G17" s="93" t="str">
        <f t="shared" si="2"/>
        <v/>
      </c>
      <c r="H17" s="93" t="str">
        <f t="shared" si="2"/>
        <v/>
      </c>
      <c r="I17" s="93" t="str">
        <f t="shared" si="2"/>
        <v/>
      </c>
      <c r="J17" s="93" t="str">
        <f t="shared" si="2"/>
        <v/>
      </c>
      <c r="K17" s="93" t="str">
        <f t="shared" si="2"/>
        <v/>
      </c>
      <c r="L17" s="93" t="str">
        <f t="shared" si="2"/>
        <v/>
      </c>
      <c r="M17" s="93" t="str">
        <f t="shared" si="2"/>
        <v/>
      </c>
      <c r="N17" s="93" t="str">
        <f t="shared" si="2"/>
        <v/>
      </c>
      <c r="O17" s="93" t="str">
        <f t="shared" si="2"/>
        <v/>
      </c>
      <c r="P17" s="93" t="str">
        <f t="shared" si="2"/>
        <v/>
      </c>
      <c r="Q17" s="93" t="str">
        <f t="shared" si="2"/>
        <v/>
      </c>
      <c r="R17" s="93" t="str">
        <f>IF(COUNTIF(R7:R8,"●")&gt;1,R$6&amp;"、","")</f>
        <v/>
      </c>
      <c r="S17" s="93" t="str">
        <f t="shared" si="2"/>
        <v/>
      </c>
      <c r="T17" s="93" t="str">
        <f t="shared" si="2"/>
        <v/>
      </c>
      <c r="U17" s="93" t="str">
        <f>IF(COUNTIF(U7:U8,"●")&gt;1,U$6&amp;"、","")</f>
        <v/>
      </c>
      <c r="V17" s="93" t="str">
        <f t="shared" si="2"/>
        <v/>
      </c>
      <c r="W17" s="93" t="str">
        <f t="shared" si="2"/>
        <v/>
      </c>
      <c r="X17" s="93" t="str">
        <f t="shared" si="2"/>
        <v/>
      </c>
      <c r="Y17" s="93" t="str">
        <f t="shared" si="2"/>
        <v/>
      </c>
      <c r="Z17" s="93" t="str">
        <f t="shared" si="2"/>
        <v/>
      </c>
      <c r="AA17" s="93" t="str">
        <f t="shared" si="2"/>
        <v/>
      </c>
      <c r="AB17" s="93" t="str">
        <f t="shared" si="2"/>
        <v/>
      </c>
      <c r="AC17" s="93" t="str">
        <f t="shared" si="2"/>
        <v/>
      </c>
      <c r="AD17" s="113" t="str">
        <f>IFERROR(LEFT(D17&amp;E17&amp;F17&amp;G17&amp;H17&amp;I17&amp;J17&amp;K17&amp;L17&amp;M17&amp;N17&amp;O17&amp;P17&amp;Q17&amp;R17&amp;S17&amp;T17&amp;U17&amp;V17&amp;W17&amp;X17&amp;Y17&amp;Z17&amp;AA17&amp;AB17&amp;AC17,LEN(D17&amp;E17&amp;F17&amp;G17&amp;H17&amp;I17&amp;J17&amp;K17&amp;L17&amp;M17&amp;N17&amp;O17&amp;P17&amp;Q17&amp;R17&amp;S17&amp;T17&amp;U17&amp;V17&amp;W17&amp;X17&amp;Y17&amp;Z17&amp;AA17&amp;AB17&amp;AC17)-1),"")</f>
        <v/>
      </c>
      <c r="AE17" s="113"/>
    </row>
    <row r="18" spans="3:31" hidden="1">
      <c r="C18" s="93" t="s">
        <v>551</v>
      </c>
      <c r="D18" s="93" t="str">
        <f>IF(COUNTIF(D7,"●")+COUNTIF(D9,"●")&gt;1,D$6&amp;"、","")</f>
        <v/>
      </c>
      <c r="E18" s="93" t="str">
        <f t="shared" ref="E18:AC18" si="3">IF(COUNTIF(E7,"●")+COUNTIF(E9,"●")&gt;1,E$6&amp;"、","")</f>
        <v/>
      </c>
      <c r="F18" s="93" t="str">
        <f t="shared" si="3"/>
        <v/>
      </c>
      <c r="G18" s="93" t="str">
        <f t="shared" si="3"/>
        <v/>
      </c>
      <c r="H18" s="93" t="str">
        <f t="shared" si="3"/>
        <v/>
      </c>
      <c r="I18" s="93" t="str">
        <f t="shared" si="3"/>
        <v/>
      </c>
      <c r="J18" s="93" t="str">
        <f t="shared" si="3"/>
        <v/>
      </c>
      <c r="K18" s="93" t="str">
        <f t="shared" si="3"/>
        <v/>
      </c>
      <c r="L18" s="93" t="str">
        <f t="shared" si="3"/>
        <v/>
      </c>
      <c r="M18" s="93" t="str">
        <f t="shared" si="3"/>
        <v/>
      </c>
      <c r="N18" s="93" t="str">
        <f t="shared" si="3"/>
        <v/>
      </c>
      <c r="O18" s="93" t="str">
        <f t="shared" si="3"/>
        <v/>
      </c>
      <c r="P18" s="93" t="str">
        <f t="shared" si="3"/>
        <v/>
      </c>
      <c r="Q18" s="93" t="str">
        <f t="shared" si="3"/>
        <v/>
      </c>
      <c r="R18" s="93" t="str">
        <f>IF(COUNTIF(R7,"●")+COUNTIF(R9,"●")&gt;1,R$6&amp;"、","")</f>
        <v/>
      </c>
      <c r="S18" s="93" t="str">
        <f t="shared" si="3"/>
        <v/>
      </c>
      <c r="T18" s="93" t="str">
        <f t="shared" si="3"/>
        <v/>
      </c>
      <c r="U18" s="93" t="str">
        <f>IF(COUNTIF(U7,"●")+COUNTIF(U9,"●")&gt;1,U$6&amp;"、","")</f>
        <v/>
      </c>
      <c r="V18" s="93" t="str">
        <f t="shared" si="3"/>
        <v/>
      </c>
      <c r="W18" s="93" t="str">
        <f t="shared" si="3"/>
        <v/>
      </c>
      <c r="X18" s="93" t="str">
        <f t="shared" si="3"/>
        <v/>
      </c>
      <c r="Y18" s="93" t="str">
        <f t="shared" si="3"/>
        <v/>
      </c>
      <c r="Z18" s="93" t="str">
        <f t="shared" si="3"/>
        <v/>
      </c>
      <c r="AA18" s="93" t="str">
        <f t="shared" si="3"/>
        <v/>
      </c>
      <c r="AB18" s="93" t="str">
        <f t="shared" si="3"/>
        <v/>
      </c>
      <c r="AC18" s="93" t="str">
        <f t="shared" si="3"/>
        <v/>
      </c>
      <c r="AD18" s="113" t="str">
        <f>IFERROR(LEFT(D18&amp;E18&amp;F18&amp;G18&amp;H18&amp;I18&amp;J18&amp;K18&amp;L18&amp;M18&amp;N18&amp;O18&amp;P18&amp;Q18&amp;R18&amp;S18&amp;T18&amp;U18&amp;V18&amp;W18&amp;X18&amp;Y18&amp;Z18&amp;AA18&amp;AB18&amp;AC18,LEN(D18&amp;E18&amp;F18&amp;G18&amp;H18&amp;I18&amp;J18&amp;K18&amp;L18&amp;M18&amp;N18&amp;O18&amp;P18&amp;Q18&amp;R18&amp;S18&amp;T18&amp;U18&amp;V18&amp;W18&amp;X18&amp;Y18&amp;Z18&amp;AA18&amp;AB18&amp;AC18)-1),"")</f>
        <v/>
      </c>
      <c r="AE18" s="113"/>
    </row>
    <row r="24" spans="3:31" ht="23.1" customHeight="1"/>
  </sheetData>
  <sheetProtection formatRows="0"/>
  <mergeCells count="4">
    <mergeCell ref="AG1:AH1"/>
    <mergeCell ref="D5:O5"/>
    <mergeCell ref="P5:X5"/>
    <mergeCell ref="Y5:AC5"/>
  </mergeCells>
  <phoneticPr fontId="18"/>
  <conditionalFormatting sqref="AH1:AH1048576">
    <cfRule type="containsText" dxfId="2" priority="1" operator="containsText" text="（正常）">
      <formula>NOT(ISERROR(SEARCH("（正常）",AH1)))</formula>
    </cfRule>
    <cfRule type="containsText" dxfId="1" priority="2" operator="containsText" text="（エラー）">
      <formula>NOT(ISERROR(SEARCH("（エラー）",AH1)))</formula>
    </cfRule>
    <cfRule type="containsText" dxfId="0" priority="3" operator="containsText" text="（注意）">
      <formula>NOT(ISERROR(SEARCH("（注意）",AH1)))</formula>
    </cfRule>
  </conditionalFormatting>
  <dataValidations count="1">
    <dataValidation type="list" allowBlank="1" showInputMessage="1" showErrorMessage="1" sqref="P7:X7 D8:AC9" xr:uid="{FFAB61EF-537D-4DBD-A2AB-2E4DDB15CCB0}">
      <formula1>"●"</formula1>
    </dataValidation>
  </dataValidations>
  <printOptions horizontalCentered="1"/>
  <pageMargins left="0.19685039370078741" right="0.19685039370078741" top="0.74803149606299213" bottom="0.74803149606299213" header="0.31496062992125984" footer="0.31496062992125984"/>
  <pageSetup paperSize="9" scale="74"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E98"/>
  <sheetViews>
    <sheetView showGridLines="0" zoomScaleNormal="100" workbookViewId="0"/>
  </sheetViews>
  <sheetFormatPr defaultColWidth="9" defaultRowHeight="15"/>
  <cols>
    <col min="1" max="1" width="3.59765625" style="20" customWidth="1"/>
    <col min="2" max="2" width="5.59765625" style="20" customWidth="1"/>
    <col min="3" max="3" width="46.09765625" style="20" customWidth="1"/>
    <col min="4" max="4" width="5.59765625" style="20" customWidth="1"/>
    <col min="5" max="5" width="43.59765625" style="20" customWidth="1"/>
    <col min="6" max="16384" width="9" style="20"/>
  </cols>
  <sheetData>
    <row r="1" spans="1:5">
      <c r="A1" s="19" t="s">
        <v>552</v>
      </c>
      <c r="B1" s="19"/>
    </row>
    <row r="2" spans="1:5">
      <c r="A2" s="19"/>
      <c r="B2" s="19"/>
    </row>
    <row r="3" spans="1:5">
      <c r="B3" s="20">
        <v>1</v>
      </c>
      <c r="C3" s="20" t="s">
        <v>172</v>
      </c>
      <c r="D3" s="20">
        <v>91</v>
      </c>
      <c r="E3" s="20" t="s">
        <v>391</v>
      </c>
    </row>
    <row r="4" spans="1:5">
      <c r="B4" s="20">
        <v>2</v>
      </c>
      <c r="C4" s="20" t="s">
        <v>180</v>
      </c>
      <c r="D4" s="20">
        <v>92</v>
      </c>
      <c r="E4" s="20" t="s">
        <v>393</v>
      </c>
    </row>
    <row r="5" spans="1:5">
      <c r="B5" s="20">
        <v>3</v>
      </c>
      <c r="C5" s="20" t="s">
        <v>189</v>
      </c>
      <c r="D5" s="20">
        <v>93</v>
      </c>
      <c r="E5" s="20" t="s">
        <v>395</v>
      </c>
    </row>
    <row r="6" spans="1:5">
      <c r="B6" s="20">
        <v>4</v>
      </c>
      <c r="C6" s="20" t="s">
        <v>195</v>
      </c>
      <c r="D6" s="20">
        <v>94</v>
      </c>
      <c r="E6" s="20" t="s">
        <v>397</v>
      </c>
    </row>
    <row r="7" spans="1:5">
      <c r="B7" s="20">
        <v>5</v>
      </c>
      <c r="C7" s="20" t="s">
        <v>199</v>
      </c>
      <c r="D7" s="20">
        <v>95</v>
      </c>
      <c r="E7" s="20" t="s">
        <v>399</v>
      </c>
    </row>
    <row r="8" spans="1:5">
      <c r="B8" s="20">
        <v>6</v>
      </c>
      <c r="C8" s="20" t="s">
        <v>201</v>
      </c>
      <c r="D8" s="20">
        <v>96</v>
      </c>
      <c r="E8" s="20" t="s">
        <v>401</v>
      </c>
    </row>
    <row r="9" spans="1:5">
      <c r="B9" s="20">
        <v>7</v>
      </c>
      <c r="C9" s="20" t="s">
        <v>203</v>
      </c>
      <c r="D9" s="20">
        <v>97</v>
      </c>
      <c r="E9" s="20" t="s">
        <v>403</v>
      </c>
    </row>
    <row r="10" spans="1:5">
      <c r="B10" s="20">
        <v>8</v>
      </c>
      <c r="C10" s="20" t="s">
        <v>207</v>
      </c>
      <c r="D10" s="20">
        <v>98</v>
      </c>
      <c r="E10" s="20" t="s">
        <v>405</v>
      </c>
    </row>
    <row r="11" spans="1:5">
      <c r="B11" s="20">
        <v>9</v>
      </c>
      <c r="C11" s="20" t="s">
        <v>209</v>
      </c>
      <c r="D11" s="20">
        <v>99</v>
      </c>
      <c r="E11" s="20" t="s">
        <v>406</v>
      </c>
    </row>
    <row r="12" spans="1:5">
      <c r="B12" s="20">
        <v>10</v>
      </c>
      <c r="C12" s="20" t="s">
        <v>210</v>
      </c>
      <c r="D12" s="20">
        <v>100</v>
      </c>
      <c r="E12" s="20" t="s">
        <v>408</v>
      </c>
    </row>
    <row r="13" spans="1:5">
      <c r="B13" s="20">
        <v>11</v>
      </c>
      <c r="C13" s="20" t="s">
        <v>211</v>
      </c>
      <c r="D13" s="20">
        <v>101</v>
      </c>
      <c r="E13" s="20" t="s">
        <v>409</v>
      </c>
    </row>
    <row r="14" spans="1:5">
      <c r="B14" s="20">
        <v>12</v>
      </c>
      <c r="C14" s="20" t="s">
        <v>212</v>
      </c>
      <c r="D14" s="20">
        <v>102</v>
      </c>
      <c r="E14" s="20" t="s">
        <v>411</v>
      </c>
    </row>
    <row r="15" spans="1:5">
      <c r="B15" s="20">
        <v>13</v>
      </c>
      <c r="C15" s="20" t="s">
        <v>213</v>
      </c>
      <c r="D15" s="20">
        <v>103</v>
      </c>
      <c r="E15" s="20" t="s">
        <v>413</v>
      </c>
    </row>
    <row r="16" spans="1:5">
      <c r="B16" s="20">
        <v>14</v>
      </c>
      <c r="C16" s="20" t="s">
        <v>216</v>
      </c>
      <c r="D16" s="20">
        <v>104</v>
      </c>
      <c r="E16" s="20" t="s">
        <v>415</v>
      </c>
    </row>
    <row r="17" spans="2:5">
      <c r="B17" s="20">
        <v>15</v>
      </c>
      <c r="C17" s="20" t="s">
        <v>219</v>
      </c>
      <c r="D17" s="20">
        <v>105</v>
      </c>
      <c r="E17" s="20" t="s">
        <v>416</v>
      </c>
    </row>
    <row r="18" spans="2:5">
      <c r="B18" s="20">
        <v>16</v>
      </c>
      <c r="C18" s="20" t="s">
        <v>222</v>
      </c>
      <c r="D18" s="20">
        <v>106</v>
      </c>
      <c r="E18" s="20" t="s">
        <v>419</v>
      </c>
    </row>
    <row r="19" spans="2:5">
      <c r="B19" s="20">
        <v>17</v>
      </c>
      <c r="C19" s="20" t="s">
        <v>225</v>
      </c>
      <c r="D19" s="20">
        <v>107</v>
      </c>
      <c r="E19" s="20" t="s">
        <v>420</v>
      </c>
    </row>
    <row r="20" spans="2:5">
      <c r="B20" s="20">
        <v>18</v>
      </c>
      <c r="C20" s="20" t="s">
        <v>229</v>
      </c>
      <c r="D20" s="20">
        <v>108</v>
      </c>
      <c r="E20" s="20" t="s">
        <v>421</v>
      </c>
    </row>
    <row r="21" spans="2:5">
      <c r="B21" s="20">
        <v>19</v>
      </c>
      <c r="C21" s="20" t="s">
        <v>233</v>
      </c>
      <c r="D21" s="20">
        <v>109</v>
      </c>
      <c r="E21" s="20" t="s">
        <v>422</v>
      </c>
    </row>
    <row r="22" spans="2:5">
      <c r="B22" s="20">
        <v>20</v>
      </c>
      <c r="C22" s="20" t="s">
        <v>237</v>
      </c>
      <c r="D22" s="20">
        <v>110</v>
      </c>
      <c r="E22" s="20" t="s">
        <v>424</v>
      </c>
    </row>
    <row r="23" spans="2:5">
      <c r="B23" s="20">
        <v>21</v>
      </c>
      <c r="C23" s="20" t="s">
        <v>241</v>
      </c>
      <c r="D23" s="20">
        <v>111</v>
      </c>
      <c r="E23" s="20" t="s">
        <v>425</v>
      </c>
    </row>
    <row r="24" spans="2:5">
      <c r="B24" s="20">
        <v>22</v>
      </c>
      <c r="C24" s="20" t="s">
        <v>245</v>
      </c>
      <c r="D24" s="20">
        <v>112</v>
      </c>
      <c r="E24" s="20" t="s">
        <v>426</v>
      </c>
    </row>
    <row r="25" spans="2:5">
      <c r="B25" s="20">
        <v>23</v>
      </c>
      <c r="C25" s="20" t="s">
        <v>249</v>
      </c>
      <c r="D25" s="20">
        <v>113</v>
      </c>
      <c r="E25" s="20" t="s">
        <v>431</v>
      </c>
    </row>
    <row r="26" spans="2:5">
      <c r="B26" s="20">
        <v>24</v>
      </c>
      <c r="C26" s="20" t="s">
        <v>252</v>
      </c>
      <c r="D26" s="20">
        <v>114</v>
      </c>
      <c r="E26" s="20" t="s">
        <v>433</v>
      </c>
    </row>
    <row r="27" spans="2:5">
      <c r="B27" s="20">
        <v>25</v>
      </c>
      <c r="C27" s="20" t="s">
        <v>255</v>
      </c>
      <c r="D27" s="20">
        <v>115</v>
      </c>
      <c r="E27" s="20" t="s">
        <v>435</v>
      </c>
    </row>
    <row r="28" spans="2:5">
      <c r="B28" s="20">
        <v>26</v>
      </c>
      <c r="C28" s="20" t="s">
        <v>257</v>
      </c>
      <c r="D28" s="20">
        <v>116</v>
      </c>
      <c r="E28" s="20" t="s">
        <v>553</v>
      </c>
    </row>
    <row r="29" spans="2:5">
      <c r="B29" s="20">
        <v>27</v>
      </c>
      <c r="C29" s="20" t="s">
        <v>259</v>
      </c>
      <c r="D29" s="20">
        <v>117</v>
      </c>
      <c r="E29" s="20" t="s">
        <v>554</v>
      </c>
    </row>
    <row r="30" spans="2:5">
      <c r="B30" s="20">
        <v>28</v>
      </c>
      <c r="C30" s="20" t="s">
        <v>261</v>
      </c>
      <c r="D30" s="20">
        <v>118</v>
      </c>
      <c r="E30" s="20" t="s">
        <v>439</v>
      </c>
    </row>
    <row r="31" spans="2:5">
      <c r="B31" s="20">
        <v>29</v>
      </c>
      <c r="C31" s="20" t="s">
        <v>264</v>
      </c>
      <c r="D31" s="20">
        <v>119</v>
      </c>
      <c r="E31" s="20" t="s">
        <v>442</v>
      </c>
    </row>
    <row r="32" spans="2:5">
      <c r="B32" s="20">
        <v>30</v>
      </c>
      <c r="C32" s="20" t="s">
        <v>555</v>
      </c>
      <c r="D32" s="20">
        <v>120</v>
      </c>
      <c r="E32" s="20" t="s">
        <v>446</v>
      </c>
    </row>
    <row r="33" spans="2:5">
      <c r="B33" s="20">
        <v>31</v>
      </c>
      <c r="C33" s="20" t="s">
        <v>271</v>
      </c>
      <c r="D33" s="20">
        <v>121</v>
      </c>
      <c r="E33" s="20" t="s">
        <v>449</v>
      </c>
    </row>
    <row r="34" spans="2:5">
      <c r="B34" s="20">
        <v>32</v>
      </c>
      <c r="C34" s="20" t="s">
        <v>274</v>
      </c>
      <c r="D34" s="20">
        <v>122</v>
      </c>
      <c r="E34" s="20" t="s">
        <v>556</v>
      </c>
    </row>
    <row r="35" spans="2:5">
      <c r="B35" s="20">
        <v>33</v>
      </c>
      <c r="C35" s="20" t="s">
        <v>277</v>
      </c>
      <c r="D35" s="20">
        <v>123</v>
      </c>
      <c r="E35" s="20" t="s">
        <v>557</v>
      </c>
    </row>
    <row r="36" spans="2:5">
      <c r="B36" s="20">
        <v>34</v>
      </c>
      <c r="C36" s="20" t="s">
        <v>280</v>
      </c>
      <c r="D36" s="20">
        <v>124</v>
      </c>
      <c r="E36" s="20" t="s">
        <v>450</v>
      </c>
    </row>
    <row r="37" spans="2:5">
      <c r="B37" s="20">
        <v>35</v>
      </c>
      <c r="C37" s="20" t="s">
        <v>282</v>
      </c>
      <c r="D37" s="20">
        <v>125</v>
      </c>
      <c r="E37" s="20" t="s">
        <v>451</v>
      </c>
    </row>
    <row r="38" spans="2:5">
      <c r="B38" s="20">
        <v>36</v>
      </c>
      <c r="C38" s="20" t="s">
        <v>284</v>
      </c>
      <c r="D38" s="20">
        <v>126</v>
      </c>
      <c r="E38" s="20" t="s">
        <v>452</v>
      </c>
    </row>
    <row r="39" spans="2:5">
      <c r="B39" s="20">
        <v>37</v>
      </c>
      <c r="C39" s="20" t="s">
        <v>285</v>
      </c>
      <c r="D39" s="20">
        <v>127</v>
      </c>
      <c r="E39" s="20" t="s">
        <v>453</v>
      </c>
    </row>
    <row r="40" spans="2:5">
      <c r="B40" s="20">
        <v>38</v>
      </c>
      <c r="C40" s="20" t="s">
        <v>288</v>
      </c>
      <c r="D40" s="20">
        <v>128</v>
      </c>
      <c r="E40" s="20" t="s">
        <v>454</v>
      </c>
    </row>
    <row r="41" spans="2:5">
      <c r="B41" s="20">
        <v>39</v>
      </c>
      <c r="C41" s="20" t="s">
        <v>290</v>
      </c>
      <c r="D41" s="20">
        <v>129</v>
      </c>
      <c r="E41" s="20" t="s">
        <v>455</v>
      </c>
    </row>
    <row r="42" spans="2:5">
      <c r="B42" s="20">
        <v>40</v>
      </c>
      <c r="C42" s="20" t="s">
        <v>292</v>
      </c>
      <c r="D42" s="20">
        <v>130</v>
      </c>
      <c r="E42" s="20" t="s">
        <v>456</v>
      </c>
    </row>
    <row r="43" spans="2:5">
      <c r="B43" s="20">
        <v>41</v>
      </c>
      <c r="C43" s="20" t="s">
        <v>294</v>
      </c>
      <c r="D43" s="20">
        <v>131</v>
      </c>
      <c r="E43" s="20" t="s">
        <v>457</v>
      </c>
    </row>
    <row r="44" spans="2:5">
      <c r="B44" s="20">
        <v>42</v>
      </c>
      <c r="C44" s="20" t="s">
        <v>296</v>
      </c>
      <c r="D44" s="20">
        <v>132</v>
      </c>
      <c r="E44" s="20" t="s">
        <v>458</v>
      </c>
    </row>
    <row r="45" spans="2:5">
      <c r="B45" s="20">
        <v>43</v>
      </c>
      <c r="C45" s="20" t="s">
        <v>298</v>
      </c>
      <c r="D45" s="20">
        <v>133</v>
      </c>
      <c r="E45" s="20" t="s">
        <v>459</v>
      </c>
    </row>
    <row r="46" spans="2:5">
      <c r="B46" s="20">
        <v>44</v>
      </c>
      <c r="C46" s="20" t="s">
        <v>300</v>
      </c>
      <c r="D46" s="20">
        <v>134</v>
      </c>
      <c r="E46" s="20" t="s">
        <v>460</v>
      </c>
    </row>
    <row r="47" spans="2:5">
      <c r="B47" s="20">
        <v>45</v>
      </c>
      <c r="C47" s="20" t="s">
        <v>301</v>
      </c>
      <c r="D47" s="20">
        <v>135</v>
      </c>
      <c r="E47" s="20" t="s">
        <v>461</v>
      </c>
    </row>
    <row r="48" spans="2:5">
      <c r="B48" s="20">
        <v>46</v>
      </c>
      <c r="C48" s="20" t="s">
        <v>302</v>
      </c>
      <c r="D48" s="20">
        <v>136</v>
      </c>
      <c r="E48" s="20" t="s">
        <v>462</v>
      </c>
    </row>
    <row r="49" spans="2:5">
      <c r="B49" s="20">
        <v>47</v>
      </c>
      <c r="C49" s="20" t="s">
        <v>305</v>
      </c>
      <c r="D49" s="20">
        <v>137</v>
      </c>
      <c r="E49" s="20" t="s">
        <v>463</v>
      </c>
    </row>
    <row r="50" spans="2:5">
      <c r="B50" s="20">
        <v>48</v>
      </c>
      <c r="C50" s="20" t="s">
        <v>307</v>
      </c>
      <c r="D50" s="20">
        <v>138</v>
      </c>
      <c r="E50" s="20" t="s">
        <v>464</v>
      </c>
    </row>
    <row r="51" spans="2:5">
      <c r="B51" s="20">
        <v>49</v>
      </c>
      <c r="C51" s="20" t="s">
        <v>309</v>
      </c>
      <c r="D51" s="20">
        <v>139</v>
      </c>
      <c r="E51" s="20" t="s">
        <v>465</v>
      </c>
    </row>
    <row r="52" spans="2:5">
      <c r="B52" s="20">
        <v>50</v>
      </c>
      <c r="C52" s="20" t="s">
        <v>311</v>
      </c>
      <c r="D52" s="20">
        <v>140</v>
      </c>
      <c r="E52" s="20" t="s">
        <v>466</v>
      </c>
    </row>
    <row r="53" spans="2:5">
      <c r="B53" s="20">
        <v>51</v>
      </c>
      <c r="C53" s="20" t="s">
        <v>312</v>
      </c>
      <c r="D53" s="20">
        <v>141</v>
      </c>
      <c r="E53" s="20" t="s">
        <v>467</v>
      </c>
    </row>
    <row r="54" spans="2:5">
      <c r="B54" s="20">
        <v>52</v>
      </c>
      <c r="C54" s="20" t="s">
        <v>313</v>
      </c>
      <c r="D54" s="20">
        <v>142</v>
      </c>
      <c r="E54" s="20" t="s">
        <v>468</v>
      </c>
    </row>
    <row r="55" spans="2:5">
      <c r="B55" s="20">
        <v>53</v>
      </c>
      <c r="C55" s="20" t="s">
        <v>315</v>
      </c>
      <c r="D55" s="20">
        <v>143</v>
      </c>
      <c r="E55" s="20" t="s">
        <v>469</v>
      </c>
    </row>
    <row r="56" spans="2:5">
      <c r="B56" s="20">
        <v>54</v>
      </c>
      <c r="C56" s="20" t="s">
        <v>316</v>
      </c>
      <c r="D56" s="20">
        <v>144</v>
      </c>
      <c r="E56" s="20" t="s">
        <v>470</v>
      </c>
    </row>
    <row r="57" spans="2:5">
      <c r="B57" s="20">
        <v>55</v>
      </c>
      <c r="C57" s="20" t="s">
        <v>317</v>
      </c>
      <c r="D57" s="20">
        <v>145</v>
      </c>
      <c r="E57" s="20" t="s">
        <v>471</v>
      </c>
    </row>
    <row r="58" spans="2:5">
      <c r="B58" s="20">
        <v>56</v>
      </c>
      <c r="C58" s="20" t="s">
        <v>319</v>
      </c>
      <c r="D58" s="20">
        <v>146</v>
      </c>
      <c r="E58" s="20" t="s">
        <v>472</v>
      </c>
    </row>
    <row r="59" spans="2:5">
      <c r="B59" s="20">
        <v>57</v>
      </c>
      <c r="C59" s="20" t="s">
        <v>320</v>
      </c>
      <c r="D59" s="20">
        <v>147</v>
      </c>
      <c r="E59" s="20" t="s">
        <v>473</v>
      </c>
    </row>
    <row r="60" spans="2:5">
      <c r="B60" s="20">
        <v>58</v>
      </c>
      <c r="C60" s="20" t="s">
        <v>321</v>
      </c>
      <c r="D60" s="20">
        <v>148</v>
      </c>
      <c r="E60" s="20" t="s">
        <v>474</v>
      </c>
    </row>
    <row r="61" spans="2:5">
      <c r="B61" s="20">
        <v>59</v>
      </c>
      <c r="C61" s="20" t="s">
        <v>324</v>
      </c>
      <c r="D61" s="20">
        <v>149</v>
      </c>
      <c r="E61" s="20" t="s">
        <v>475</v>
      </c>
    </row>
    <row r="62" spans="2:5">
      <c r="B62" s="20">
        <v>60</v>
      </c>
      <c r="C62" s="20" t="s">
        <v>326</v>
      </c>
      <c r="D62" s="20">
        <v>150</v>
      </c>
      <c r="E62" s="20" t="s">
        <v>476</v>
      </c>
    </row>
    <row r="63" spans="2:5">
      <c r="B63" s="20">
        <v>61</v>
      </c>
      <c r="C63" s="20" t="s">
        <v>329</v>
      </c>
      <c r="D63" s="20">
        <v>151</v>
      </c>
      <c r="E63" s="20" t="s">
        <v>477</v>
      </c>
    </row>
    <row r="64" spans="2:5">
      <c r="B64" s="20">
        <v>62</v>
      </c>
      <c r="C64" s="20" t="s">
        <v>331</v>
      </c>
      <c r="D64" s="20">
        <v>152</v>
      </c>
      <c r="E64" s="20" t="s">
        <v>478</v>
      </c>
    </row>
    <row r="65" spans="2:5">
      <c r="B65" s="20">
        <v>63</v>
      </c>
      <c r="C65" s="20" t="s">
        <v>333</v>
      </c>
      <c r="D65" s="20">
        <v>153</v>
      </c>
      <c r="E65" s="20" t="s">
        <v>479</v>
      </c>
    </row>
    <row r="66" spans="2:5">
      <c r="B66" s="20">
        <v>64</v>
      </c>
      <c r="C66" s="20" t="s">
        <v>335</v>
      </c>
      <c r="D66" s="20">
        <v>154</v>
      </c>
      <c r="E66" s="20" t="s">
        <v>480</v>
      </c>
    </row>
    <row r="67" spans="2:5">
      <c r="B67" s="20">
        <v>65</v>
      </c>
      <c r="C67" s="20" t="s">
        <v>337</v>
      </c>
      <c r="D67" s="20">
        <v>155</v>
      </c>
      <c r="E67" s="20" t="s">
        <v>481</v>
      </c>
    </row>
    <row r="68" spans="2:5">
      <c r="B68" s="20">
        <v>66</v>
      </c>
      <c r="C68" s="20" t="s">
        <v>339</v>
      </c>
      <c r="D68" s="20">
        <v>156</v>
      </c>
      <c r="E68" s="20" t="s">
        <v>482</v>
      </c>
    </row>
    <row r="69" spans="2:5">
      <c r="B69" s="20">
        <v>67</v>
      </c>
      <c r="C69" s="20" t="s">
        <v>341</v>
      </c>
      <c r="D69" s="20">
        <v>157</v>
      </c>
      <c r="E69" s="20" t="s">
        <v>483</v>
      </c>
    </row>
    <row r="70" spans="2:5">
      <c r="B70" s="20">
        <v>68</v>
      </c>
      <c r="C70" s="20" t="s">
        <v>343</v>
      </c>
      <c r="D70" s="20">
        <v>158</v>
      </c>
      <c r="E70" s="20" t="s">
        <v>484</v>
      </c>
    </row>
    <row r="71" spans="2:5">
      <c r="B71" s="20">
        <v>69</v>
      </c>
      <c r="C71" s="20" t="s">
        <v>345</v>
      </c>
      <c r="D71" s="20">
        <v>159</v>
      </c>
      <c r="E71" s="20" t="s">
        <v>485</v>
      </c>
    </row>
    <row r="72" spans="2:5">
      <c r="B72" s="20">
        <v>70</v>
      </c>
      <c r="C72" s="20" t="s">
        <v>347</v>
      </c>
      <c r="D72" s="20">
        <v>160</v>
      </c>
      <c r="E72" s="20" t="s">
        <v>486</v>
      </c>
    </row>
    <row r="73" spans="2:5">
      <c r="B73" s="20">
        <v>71</v>
      </c>
      <c r="C73" s="20" t="s">
        <v>349</v>
      </c>
      <c r="D73" s="20">
        <v>161</v>
      </c>
      <c r="E73" s="20" t="s">
        <v>487</v>
      </c>
    </row>
    <row r="74" spans="2:5">
      <c r="B74" s="20">
        <v>72</v>
      </c>
      <c r="C74" s="20" t="s">
        <v>351</v>
      </c>
      <c r="D74" s="20">
        <v>162</v>
      </c>
      <c r="E74" s="20" t="s">
        <v>488</v>
      </c>
    </row>
    <row r="75" spans="2:5">
      <c r="B75" s="20">
        <v>73</v>
      </c>
      <c r="C75" s="20" t="s">
        <v>353</v>
      </c>
      <c r="D75" s="20">
        <v>163</v>
      </c>
      <c r="E75" s="20" t="s">
        <v>489</v>
      </c>
    </row>
    <row r="76" spans="2:5">
      <c r="B76" s="20">
        <v>74</v>
      </c>
      <c r="C76" s="20" t="s">
        <v>355</v>
      </c>
      <c r="D76" s="20">
        <v>164</v>
      </c>
      <c r="E76" s="20" t="s">
        <v>490</v>
      </c>
    </row>
    <row r="77" spans="2:5">
      <c r="B77" s="20">
        <v>75</v>
      </c>
      <c r="C77" s="20" t="s">
        <v>357</v>
      </c>
      <c r="D77" s="20">
        <v>165</v>
      </c>
      <c r="E77" s="20" t="s">
        <v>491</v>
      </c>
    </row>
    <row r="78" spans="2:5">
      <c r="B78" s="20">
        <v>76</v>
      </c>
      <c r="C78" s="20" t="s">
        <v>359</v>
      </c>
      <c r="D78" s="20">
        <v>166</v>
      </c>
      <c r="E78" s="20" t="s">
        <v>492</v>
      </c>
    </row>
    <row r="79" spans="2:5">
      <c r="B79" s="20">
        <v>77</v>
      </c>
      <c r="C79" s="20" t="s">
        <v>360</v>
      </c>
      <c r="D79" s="20">
        <v>167</v>
      </c>
      <c r="E79" s="20" t="s">
        <v>493</v>
      </c>
    </row>
    <row r="80" spans="2:5">
      <c r="B80" s="20">
        <v>78</v>
      </c>
      <c r="C80" s="20" t="s">
        <v>361</v>
      </c>
      <c r="D80" s="20">
        <v>168</v>
      </c>
      <c r="E80" s="20" t="s">
        <v>494</v>
      </c>
    </row>
    <row r="81" spans="2:5">
      <c r="B81" s="20">
        <v>79</v>
      </c>
      <c r="C81" s="20" t="s">
        <v>362</v>
      </c>
      <c r="D81" s="20">
        <v>169</v>
      </c>
      <c r="E81" s="20" t="s">
        <v>495</v>
      </c>
    </row>
    <row r="82" spans="2:5">
      <c r="B82" s="20">
        <v>80</v>
      </c>
      <c r="C82" s="20" t="s">
        <v>364</v>
      </c>
      <c r="D82" s="20">
        <v>170</v>
      </c>
      <c r="E82" s="20" t="s">
        <v>496</v>
      </c>
    </row>
    <row r="83" spans="2:5">
      <c r="B83" s="20">
        <v>81</v>
      </c>
      <c r="C83" s="20" t="s">
        <v>367</v>
      </c>
      <c r="D83" s="20">
        <v>171</v>
      </c>
      <c r="E83" s="20" t="s">
        <v>497</v>
      </c>
    </row>
    <row r="84" spans="2:5">
      <c r="B84" s="20">
        <v>82</v>
      </c>
      <c r="C84" s="20" t="s">
        <v>370</v>
      </c>
      <c r="D84" s="20">
        <v>172</v>
      </c>
      <c r="E84" s="20" t="s">
        <v>498</v>
      </c>
    </row>
    <row r="85" spans="2:5">
      <c r="B85" s="20">
        <v>83</v>
      </c>
      <c r="C85" s="20" t="s">
        <v>373</v>
      </c>
      <c r="D85" s="20">
        <v>173</v>
      </c>
      <c r="E85" s="20" t="s">
        <v>499</v>
      </c>
    </row>
    <row r="86" spans="2:5">
      <c r="B86" s="20">
        <v>84</v>
      </c>
      <c r="C86" s="20" t="s">
        <v>375</v>
      </c>
      <c r="D86" s="20">
        <v>174</v>
      </c>
      <c r="E86" s="20" t="s">
        <v>500</v>
      </c>
    </row>
    <row r="87" spans="2:5">
      <c r="B87" s="20">
        <v>85</v>
      </c>
      <c r="C87" s="20" t="s">
        <v>378</v>
      </c>
      <c r="D87" s="20">
        <v>175</v>
      </c>
      <c r="E87" s="20" t="s">
        <v>501</v>
      </c>
    </row>
    <row r="88" spans="2:5">
      <c r="B88" s="20">
        <v>86</v>
      </c>
      <c r="C88" s="20" t="s">
        <v>381</v>
      </c>
      <c r="D88" s="20">
        <v>176</v>
      </c>
      <c r="E88" s="20" t="s">
        <v>502</v>
      </c>
    </row>
    <row r="89" spans="2:5">
      <c r="B89" s="20">
        <v>87</v>
      </c>
      <c r="C89" s="20" t="s">
        <v>383</v>
      </c>
      <c r="D89" s="20">
        <v>177</v>
      </c>
      <c r="E89" s="20" t="s">
        <v>503</v>
      </c>
    </row>
    <row r="90" spans="2:5">
      <c r="B90" s="20">
        <v>88</v>
      </c>
      <c r="C90" s="20" t="s">
        <v>385</v>
      </c>
      <c r="D90" s="20">
        <v>178</v>
      </c>
      <c r="E90" s="20" t="s">
        <v>504</v>
      </c>
    </row>
    <row r="91" spans="2:5">
      <c r="B91" s="20">
        <v>89</v>
      </c>
      <c r="C91" s="20" t="s">
        <v>387</v>
      </c>
      <c r="D91" s="20">
        <v>179</v>
      </c>
      <c r="E91" s="20" t="s">
        <v>505</v>
      </c>
    </row>
    <row r="92" spans="2:5">
      <c r="B92" s="20">
        <v>90</v>
      </c>
      <c r="C92" s="20" t="s">
        <v>389</v>
      </c>
      <c r="D92" s="20">
        <v>180</v>
      </c>
      <c r="E92" s="20" t="s">
        <v>506</v>
      </c>
    </row>
    <row r="93" spans="2:5">
      <c r="D93" s="20">
        <v>181</v>
      </c>
      <c r="E93" s="20" t="s">
        <v>507</v>
      </c>
    </row>
    <row r="94" spans="2:5">
      <c r="D94" s="20">
        <v>182</v>
      </c>
      <c r="E94" s="20" t="s">
        <v>508</v>
      </c>
    </row>
    <row r="95" spans="2:5">
      <c r="D95" s="20">
        <v>183</v>
      </c>
      <c r="E95" s="20" t="s">
        <v>509</v>
      </c>
    </row>
    <row r="96" spans="2:5">
      <c r="D96" s="20">
        <v>184</v>
      </c>
      <c r="E96" s="20" t="s">
        <v>510</v>
      </c>
    </row>
    <row r="97" spans="4:5">
      <c r="D97" s="20">
        <v>185</v>
      </c>
      <c r="E97" s="20" t="s">
        <v>511</v>
      </c>
    </row>
    <row r="98" spans="4:5">
      <c r="D98" s="20">
        <v>186</v>
      </c>
      <c r="E98" s="20" t="s">
        <v>512</v>
      </c>
    </row>
  </sheetData>
  <phoneticPr fontId="18"/>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K187"/>
  <sheetViews>
    <sheetView zoomScaleNormal="100" workbookViewId="0"/>
  </sheetViews>
  <sheetFormatPr defaultRowHeight="18"/>
  <cols>
    <col min="2" max="2" width="14.796875" customWidth="1"/>
    <col min="3" max="3" width="23.09765625" customWidth="1"/>
    <col min="4" max="5" width="14.796875" customWidth="1"/>
    <col min="10" max="10" width="15.09765625" customWidth="1"/>
  </cols>
  <sheetData>
    <row r="1" spans="1:11" s="54" customFormat="1">
      <c r="B1" s="54" t="s">
        <v>97</v>
      </c>
      <c r="C1" s="54" t="s">
        <v>166</v>
      </c>
      <c r="D1" s="54" t="s">
        <v>558</v>
      </c>
      <c r="E1" s="54" t="s">
        <v>559</v>
      </c>
      <c r="F1" s="54" t="s">
        <v>96</v>
      </c>
      <c r="G1" s="54" t="s">
        <v>560</v>
      </c>
      <c r="H1" s="54" t="s">
        <v>77</v>
      </c>
      <c r="I1" s="54" t="s">
        <v>168</v>
      </c>
      <c r="J1" s="54" t="s">
        <v>169</v>
      </c>
      <c r="K1" s="54" t="s">
        <v>167</v>
      </c>
    </row>
    <row r="2" spans="1:11">
      <c r="A2" s="40"/>
      <c r="B2" t="s">
        <v>100</v>
      </c>
      <c r="C2" t="s">
        <v>172</v>
      </c>
      <c r="D2" t="s">
        <v>520</v>
      </c>
      <c r="E2" t="s">
        <v>561</v>
      </c>
      <c r="F2" t="s">
        <v>562</v>
      </c>
      <c r="G2" t="s">
        <v>563</v>
      </c>
      <c r="H2" t="s">
        <v>77</v>
      </c>
      <c r="I2" t="s">
        <v>174</v>
      </c>
      <c r="J2" s="55" t="s">
        <v>175</v>
      </c>
      <c r="K2" t="s">
        <v>173</v>
      </c>
    </row>
    <row r="3" spans="1:11">
      <c r="B3" t="s">
        <v>102</v>
      </c>
      <c r="C3" t="s">
        <v>180</v>
      </c>
      <c r="D3" t="s">
        <v>521</v>
      </c>
      <c r="E3" t="s">
        <v>564</v>
      </c>
      <c r="I3" t="s">
        <v>182</v>
      </c>
      <c r="J3" s="56" t="s">
        <v>183</v>
      </c>
      <c r="K3" t="s">
        <v>181</v>
      </c>
    </row>
    <row r="4" spans="1:11">
      <c r="B4" t="s">
        <v>104</v>
      </c>
      <c r="C4" t="s">
        <v>189</v>
      </c>
      <c r="D4" t="s">
        <v>522</v>
      </c>
      <c r="E4" t="s">
        <v>565</v>
      </c>
      <c r="J4" t="s">
        <v>191</v>
      </c>
      <c r="K4" t="s">
        <v>190</v>
      </c>
    </row>
    <row r="5" spans="1:11">
      <c r="B5" t="s">
        <v>105</v>
      </c>
      <c r="C5" t="s">
        <v>195</v>
      </c>
      <c r="D5" t="s">
        <v>523</v>
      </c>
      <c r="E5" t="s">
        <v>566</v>
      </c>
      <c r="K5" t="s">
        <v>196</v>
      </c>
    </row>
    <row r="6" spans="1:11">
      <c r="B6" t="s">
        <v>106</v>
      </c>
      <c r="C6" t="s">
        <v>199</v>
      </c>
      <c r="D6" t="s">
        <v>524</v>
      </c>
      <c r="E6" t="s">
        <v>567</v>
      </c>
    </row>
    <row r="7" spans="1:11">
      <c r="B7" t="s">
        <v>107</v>
      </c>
      <c r="C7" t="s">
        <v>201</v>
      </c>
      <c r="D7" t="s">
        <v>525</v>
      </c>
    </row>
    <row r="8" spans="1:11">
      <c r="B8" t="s">
        <v>108</v>
      </c>
      <c r="C8" t="s">
        <v>203</v>
      </c>
      <c r="D8" t="s">
        <v>526</v>
      </c>
    </row>
    <row r="9" spans="1:11">
      <c r="B9" t="s">
        <v>109</v>
      </c>
      <c r="C9" t="s">
        <v>207</v>
      </c>
      <c r="D9" t="s">
        <v>527</v>
      </c>
    </row>
    <row r="10" spans="1:11">
      <c r="B10" t="s">
        <v>110</v>
      </c>
      <c r="C10" t="s">
        <v>209</v>
      </c>
      <c r="D10" t="s">
        <v>528</v>
      </c>
    </row>
    <row r="11" spans="1:11">
      <c r="B11" t="s">
        <v>111</v>
      </c>
      <c r="C11" t="s">
        <v>210</v>
      </c>
      <c r="D11" t="s">
        <v>529</v>
      </c>
    </row>
    <row r="12" spans="1:11">
      <c r="B12" t="s">
        <v>112</v>
      </c>
      <c r="C12" t="s">
        <v>211</v>
      </c>
      <c r="D12" t="s">
        <v>530</v>
      </c>
    </row>
    <row r="13" spans="1:11">
      <c r="B13" t="s">
        <v>113</v>
      </c>
      <c r="C13" t="s">
        <v>212</v>
      </c>
      <c r="D13" t="s">
        <v>531</v>
      </c>
    </row>
    <row r="14" spans="1:11">
      <c r="B14" t="s">
        <v>114</v>
      </c>
      <c r="C14" t="s">
        <v>213</v>
      </c>
      <c r="D14" t="s">
        <v>532</v>
      </c>
    </row>
    <row r="15" spans="1:11">
      <c r="B15" t="s">
        <v>115</v>
      </c>
      <c r="C15" t="s">
        <v>216</v>
      </c>
      <c r="D15" t="s">
        <v>533</v>
      </c>
    </row>
    <row r="16" spans="1:11">
      <c r="B16" t="s">
        <v>116</v>
      </c>
      <c r="C16" t="s">
        <v>219</v>
      </c>
      <c r="D16" t="s">
        <v>534</v>
      </c>
    </row>
    <row r="17" spans="2:4">
      <c r="B17" t="s">
        <v>117</v>
      </c>
      <c r="C17" t="s">
        <v>222</v>
      </c>
      <c r="D17" t="s">
        <v>535</v>
      </c>
    </row>
    <row r="18" spans="2:4">
      <c r="B18" t="s">
        <v>118</v>
      </c>
      <c r="C18" t="s">
        <v>225</v>
      </c>
      <c r="D18" t="s">
        <v>536</v>
      </c>
    </row>
    <row r="19" spans="2:4">
      <c r="B19" t="s">
        <v>119</v>
      </c>
      <c r="C19" t="s">
        <v>229</v>
      </c>
      <c r="D19" t="s">
        <v>537</v>
      </c>
    </row>
    <row r="20" spans="2:4">
      <c r="B20" t="s">
        <v>120</v>
      </c>
      <c r="C20" t="s">
        <v>233</v>
      </c>
      <c r="D20" t="s">
        <v>538</v>
      </c>
    </row>
    <row r="21" spans="2:4">
      <c r="B21" t="s">
        <v>121</v>
      </c>
      <c r="C21" t="s">
        <v>237</v>
      </c>
      <c r="D21" t="s">
        <v>539</v>
      </c>
    </row>
    <row r="22" spans="2:4">
      <c r="B22" t="s">
        <v>122</v>
      </c>
      <c r="C22" t="s">
        <v>241</v>
      </c>
      <c r="D22" t="s">
        <v>540</v>
      </c>
    </row>
    <row r="23" spans="2:4">
      <c r="B23" t="s">
        <v>123</v>
      </c>
      <c r="C23" t="s">
        <v>245</v>
      </c>
      <c r="D23" t="s">
        <v>541</v>
      </c>
    </row>
    <row r="24" spans="2:4">
      <c r="B24" t="s">
        <v>124</v>
      </c>
      <c r="C24" t="s">
        <v>249</v>
      </c>
      <c r="D24" t="s">
        <v>542</v>
      </c>
    </row>
    <row r="25" spans="2:4">
      <c r="B25" t="s">
        <v>125</v>
      </c>
      <c r="C25" t="s">
        <v>252</v>
      </c>
      <c r="D25" t="s">
        <v>543</v>
      </c>
    </row>
    <row r="26" spans="2:4">
      <c r="B26" t="s">
        <v>126</v>
      </c>
      <c r="C26" t="s">
        <v>255</v>
      </c>
      <c r="D26" t="s">
        <v>544</v>
      </c>
    </row>
    <row r="27" spans="2:4">
      <c r="B27" t="s">
        <v>127</v>
      </c>
      <c r="C27" t="s">
        <v>257</v>
      </c>
      <c r="D27" t="s">
        <v>545</v>
      </c>
    </row>
    <row r="28" spans="2:4">
      <c r="B28" t="s">
        <v>128</v>
      </c>
      <c r="C28" t="s">
        <v>259</v>
      </c>
    </row>
    <row r="29" spans="2:4">
      <c r="B29" t="s">
        <v>129</v>
      </c>
      <c r="C29" t="s">
        <v>261</v>
      </c>
    </row>
    <row r="30" spans="2:4">
      <c r="B30" t="s">
        <v>130</v>
      </c>
      <c r="C30" t="s">
        <v>264</v>
      </c>
    </row>
    <row r="31" spans="2:4">
      <c r="B31" t="s">
        <v>131</v>
      </c>
      <c r="C31" t="s">
        <v>268</v>
      </c>
    </row>
    <row r="32" spans="2:4">
      <c r="B32" t="s">
        <v>132</v>
      </c>
      <c r="C32" t="s">
        <v>271</v>
      </c>
    </row>
    <row r="33" spans="2:3">
      <c r="B33" t="s">
        <v>133</v>
      </c>
      <c r="C33" t="s">
        <v>274</v>
      </c>
    </row>
    <row r="34" spans="2:3">
      <c r="B34" t="s">
        <v>134</v>
      </c>
      <c r="C34" t="s">
        <v>277</v>
      </c>
    </row>
    <row r="35" spans="2:3">
      <c r="B35" t="s">
        <v>135</v>
      </c>
      <c r="C35" t="s">
        <v>280</v>
      </c>
    </row>
    <row r="36" spans="2:3">
      <c r="B36" t="s">
        <v>136</v>
      </c>
      <c r="C36" t="s">
        <v>282</v>
      </c>
    </row>
    <row r="37" spans="2:3">
      <c r="B37" t="s">
        <v>137</v>
      </c>
      <c r="C37" t="s">
        <v>284</v>
      </c>
    </row>
    <row r="38" spans="2:3">
      <c r="B38" t="s">
        <v>138</v>
      </c>
      <c r="C38" t="s">
        <v>285</v>
      </c>
    </row>
    <row r="39" spans="2:3">
      <c r="B39" t="s">
        <v>139</v>
      </c>
      <c r="C39" t="s">
        <v>288</v>
      </c>
    </row>
    <row r="40" spans="2:3">
      <c r="B40" t="s">
        <v>140</v>
      </c>
      <c r="C40" t="s">
        <v>290</v>
      </c>
    </row>
    <row r="41" spans="2:3">
      <c r="B41" t="s">
        <v>141</v>
      </c>
      <c r="C41" t="s">
        <v>292</v>
      </c>
    </row>
    <row r="42" spans="2:3">
      <c r="B42" t="s">
        <v>142</v>
      </c>
      <c r="C42" t="s">
        <v>294</v>
      </c>
    </row>
    <row r="43" spans="2:3">
      <c r="B43" t="s">
        <v>143</v>
      </c>
      <c r="C43" t="s">
        <v>296</v>
      </c>
    </row>
    <row r="44" spans="2:3">
      <c r="B44" t="s">
        <v>144</v>
      </c>
      <c r="C44" t="s">
        <v>298</v>
      </c>
    </row>
    <row r="45" spans="2:3">
      <c r="B45" t="s">
        <v>145</v>
      </c>
      <c r="C45" t="s">
        <v>300</v>
      </c>
    </row>
    <row r="46" spans="2:3">
      <c r="B46" t="s">
        <v>146</v>
      </c>
      <c r="C46" t="s">
        <v>301</v>
      </c>
    </row>
    <row r="47" spans="2:3">
      <c r="B47" t="s">
        <v>147</v>
      </c>
      <c r="C47" t="s">
        <v>302</v>
      </c>
    </row>
    <row r="48" spans="2:3">
      <c r="B48" t="s">
        <v>148</v>
      </c>
      <c r="C48" t="s">
        <v>305</v>
      </c>
    </row>
    <row r="49" spans="2:3">
      <c r="B49" t="s">
        <v>149</v>
      </c>
      <c r="C49" t="s">
        <v>307</v>
      </c>
    </row>
    <row r="50" spans="2:3">
      <c r="B50" t="s">
        <v>150</v>
      </c>
      <c r="C50" t="s">
        <v>309</v>
      </c>
    </row>
    <row r="51" spans="2:3">
      <c r="B51" t="s">
        <v>151</v>
      </c>
      <c r="C51" t="s">
        <v>311</v>
      </c>
    </row>
    <row r="52" spans="2:3">
      <c r="B52" t="s">
        <v>152</v>
      </c>
      <c r="C52" t="s">
        <v>312</v>
      </c>
    </row>
    <row r="53" spans="2:3">
      <c r="B53" t="s">
        <v>153</v>
      </c>
      <c r="C53" t="s">
        <v>313</v>
      </c>
    </row>
    <row r="54" spans="2:3">
      <c r="B54" t="s">
        <v>154</v>
      </c>
      <c r="C54" t="s">
        <v>315</v>
      </c>
    </row>
    <row r="55" spans="2:3">
      <c r="B55" t="s">
        <v>155</v>
      </c>
      <c r="C55" t="s">
        <v>316</v>
      </c>
    </row>
    <row r="56" spans="2:3">
      <c r="B56" t="s">
        <v>156</v>
      </c>
      <c r="C56" t="s">
        <v>317</v>
      </c>
    </row>
    <row r="57" spans="2:3">
      <c r="B57" t="s">
        <v>157</v>
      </c>
      <c r="C57" t="s">
        <v>319</v>
      </c>
    </row>
    <row r="58" spans="2:3">
      <c r="B58" t="s">
        <v>158</v>
      </c>
      <c r="C58" t="s">
        <v>320</v>
      </c>
    </row>
    <row r="59" spans="2:3">
      <c r="B59" t="s">
        <v>159</v>
      </c>
      <c r="C59" t="s">
        <v>321</v>
      </c>
    </row>
    <row r="60" spans="2:3">
      <c r="B60" t="s">
        <v>160</v>
      </c>
      <c r="C60" t="s">
        <v>324</v>
      </c>
    </row>
    <row r="61" spans="2:3">
      <c r="B61" t="s">
        <v>161</v>
      </c>
      <c r="C61" t="s">
        <v>326</v>
      </c>
    </row>
    <row r="62" spans="2:3">
      <c r="B62" t="s">
        <v>162</v>
      </c>
      <c r="C62" t="s">
        <v>329</v>
      </c>
    </row>
    <row r="63" spans="2:3">
      <c r="B63" t="s">
        <v>163</v>
      </c>
      <c r="C63" t="s">
        <v>331</v>
      </c>
    </row>
    <row r="64" spans="2:3">
      <c r="B64" t="s">
        <v>101</v>
      </c>
      <c r="C64" t="s">
        <v>333</v>
      </c>
    </row>
    <row r="65" spans="2:3">
      <c r="B65" t="s">
        <v>103</v>
      </c>
      <c r="C65" t="s">
        <v>335</v>
      </c>
    </row>
    <row r="66" spans="2:3">
      <c r="B66" t="s">
        <v>94</v>
      </c>
      <c r="C66" t="s">
        <v>337</v>
      </c>
    </row>
    <row r="67" spans="2:3">
      <c r="C67" t="s">
        <v>339</v>
      </c>
    </row>
    <row r="68" spans="2:3">
      <c r="C68" t="s">
        <v>341</v>
      </c>
    </row>
    <row r="69" spans="2:3">
      <c r="C69" t="s">
        <v>343</v>
      </c>
    </row>
    <row r="70" spans="2:3">
      <c r="C70" t="s">
        <v>345</v>
      </c>
    </row>
    <row r="71" spans="2:3">
      <c r="C71" t="s">
        <v>347</v>
      </c>
    </row>
    <row r="72" spans="2:3">
      <c r="C72" t="s">
        <v>349</v>
      </c>
    </row>
    <row r="73" spans="2:3">
      <c r="C73" t="s">
        <v>351</v>
      </c>
    </row>
    <row r="74" spans="2:3">
      <c r="C74" t="s">
        <v>353</v>
      </c>
    </row>
    <row r="75" spans="2:3">
      <c r="C75" t="s">
        <v>355</v>
      </c>
    </row>
    <row r="76" spans="2:3">
      <c r="C76" t="s">
        <v>357</v>
      </c>
    </row>
    <row r="77" spans="2:3">
      <c r="C77" t="s">
        <v>359</v>
      </c>
    </row>
    <row r="78" spans="2:3">
      <c r="C78" t="s">
        <v>360</v>
      </c>
    </row>
    <row r="79" spans="2:3">
      <c r="C79" t="s">
        <v>361</v>
      </c>
    </row>
    <row r="80" spans="2:3">
      <c r="C80" t="s">
        <v>362</v>
      </c>
    </row>
    <row r="81" spans="3:3">
      <c r="C81" t="s">
        <v>364</v>
      </c>
    </row>
    <row r="82" spans="3:3">
      <c r="C82" t="s">
        <v>367</v>
      </c>
    </row>
    <row r="83" spans="3:3">
      <c r="C83" t="s">
        <v>370</v>
      </c>
    </row>
    <row r="84" spans="3:3">
      <c r="C84" t="s">
        <v>373</v>
      </c>
    </row>
    <row r="85" spans="3:3">
      <c r="C85" t="s">
        <v>375</v>
      </c>
    </row>
    <row r="86" spans="3:3">
      <c r="C86" t="s">
        <v>378</v>
      </c>
    </row>
    <row r="87" spans="3:3">
      <c r="C87" t="s">
        <v>381</v>
      </c>
    </row>
    <row r="88" spans="3:3">
      <c r="C88" t="s">
        <v>383</v>
      </c>
    </row>
    <row r="89" spans="3:3">
      <c r="C89" t="s">
        <v>385</v>
      </c>
    </row>
    <row r="90" spans="3:3">
      <c r="C90" t="s">
        <v>387</v>
      </c>
    </row>
    <row r="91" spans="3:3">
      <c r="C91" t="s">
        <v>389</v>
      </c>
    </row>
    <row r="92" spans="3:3">
      <c r="C92" t="s">
        <v>391</v>
      </c>
    </row>
    <row r="93" spans="3:3">
      <c r="C93" t="s">
        <v>393</v>
      </c>
    </row>
    <row r="94" spans="3:3">
      <c r="C94" t="s">
        <v>395</v>
      </c>
    </row>
    <row r="95" spans="3:3">
      <c r="C95" t="s">
        <v>397</v>
      </c>
    </row>
    <row r="96" spans="3:3">
      <c r="C96" t="s">
        <v>399</v>
      </c>
    </row>
    <row r="97" spans="3:3">
      <c r="C97" t="s">
        <v>401</v>
      </c>
    </row>
    <row r="98" spans="3:3">
      <c r="C98" t="s">
        <v>403</v>
      </c>
    </row>
    <row r="99" spans="3:3">
      <c r="C99" t="s">
        <v>405</v>
      </c>
    </row>
    <row r="100" spans="3:3">
      <c r="C100" t="s">
        <v>406</v>
      </c>
    </row>
    <row r="101" spans="3:3">
      <c r="C101" t="s">
        <v>408</v>
      </c>
    </row>
    <row r="102" spans="3:3">
      <c r="C102" t="s">
        <v>409</v>
      </c>
    </row>
    <row r="103" spans="3:3">
      <c r="C103" t="s">
        <v>411</v>
      </c>
    </row>
    <row r="104" spans="3:3">
      <c r="C104" t="s">
        <v>413</v>
      </c>
    </row>
    <row r="105" spans="3:3">
      <c r="C105" t="s">
        <v>415</v>
      </c>
    </row>
    <row r="106" spans="3:3">
      <c r="C106" t="s">
        <v>416</v>
      </c>
    </row>
    <row r="107" spans="3:3">
      <c r="C107" t="s">
        <v>419</v>
      </c>
    </row>
    <row r="108" spans="3:3">
      <c r="C108" t="s">
        <v>420</v>
      </c>
    </row>
    <row r="109" spans="3:3">
      <c r="C109" t="s">
        <v>421</v>
      </c>
    </row>
    <row r="110" spans="3:3">
      <c r="C110" t="s">
        <v>422</v>
      </c>
    </row>
    <row r="111" spans="3:3">
      <c r="C111" t="s">
        <v>424</v>
      </c>
    </row>
    <row r="112" spans="3:3">
      <c r="C112" t="s">
        <v>425</v>
      </c>
    </row>
    <row r="113" spans="3:3">
      <c r="C113" t="s">
        <v>426</v>
      </c>
    </row>
    <row r="114" spans="3:3">
      <c r="C114" t="s">
        <v>431</v>
      </c>
    </row>
    <row r="115" spans="3:3">
      <c r="C115" t="s">
        <v>433</v>
      </c>
    </row>
    <row r="116" spans="3:3">
      <c r="C116" t="s">
        <v>435</v>
      </c>
    </row>
    <row r="117" spans="3:3">
      <c r="C117" t="s">
        <v>553</v>
      </c>
    </row>
    <row r="118" spans="3:3">
      <c r="C118" t="s">
        <v>554</v>
      </c>
    </row>
    <row r="119" spans="3:3">
      <c r="C119" t="s">
        <v>439</v>
      </c>
    </row>
    <row r="120" spans="3:3">
      <c r="C120" t="s">
        <v>442</v>
      </c>
    </row>
    <row r="121" spans="3:3">
      <c r="C121" t="s">
        <v>446</v>
      </c>
    </row>
    <row r="122" spans="3:3">
      <c r="C122" t="s">
        <v>449</v>
      </c>
    </row>
    <row r="123" spans="3:3">
      <c r="C123" t="s">
        <v>556</v>
      </c>
    </row>
    <row r="124" spans="3:3">
      <c r="C124" t="s">
        <v>557</v>
      </c>
    </row>
    <row r="125" spans="3:3">
      <c r="C125" t="s">
        <v>450</v>
      </c>
    </row>
    <row r="126" spans="3:3">
      <c r="C126" t="s">
        <v>451</v>
      </c>
    </row>
    <row r="127" spans="3:3">
      <c r="C127" t="s">
        <v>452</v>
      </c>
    </row>
    <row r="128" spans="3:3">
      <c r="C128" t="s">
        <v>453</v>
      </c>
    </row>
    <row r="129" spans="3:3">
      <c r="C129" t="s">
        <v>454</v>
      </c>
    </row>
    <row r="130" spans="3:3">
      <c r="C130" t="s">
        <v>455</v>
      </c>
    </row>
    <row r="131" spans="3:3">
      <c r="C131" t="s">
        <v>456</v>
      </c>
    </row>
    <row r="132" spans="3:3">
      <c r="C132" t="s">
        <v>457</v>
      </c>
    </row>
    <row r="133" spans="3:3">
      <c r="C133" t="s">
        <v>458</v>
      </c>
    </row>
    <row r="134" spans="3:3">
      <c r="C134" t="s">
        <v>459</v>
      </c>
    </row>
    <row r="135" spans="3:3">
      <c r="C135" t="s">
        <v>460</v>
      </c>
    </row>
    <row r="136" spans="3:3">
      <c r="C136" t="s">
        <v>461</v>
      </c>
    </row>
    <row r="137" spans="3:3">
      <c r="C137" t="s">
        <v>462</v>
      </c>
    </row>
    <row r="138" spans="3:3">
      <c r="C138" t="s">
        <v>463</v>
      </c>
    </row>
    <row r="139" spans="3:3">
      <c r="C139" t="s">
        <v>464</v>
      </c>
    </row>
    <row r="140" spans="3:3">
      <c r="C140" t="s">
        <v>465</v>
      </c>
    </row>
    <row r="141" spans="3:3">
      <c r="C141" t="s">
        <v>466</v>
      </c>
    </row>
    <row r="142" spans="3:3">
      <c r="C142" t="s">
        <v>467</v>
      </c>
    </row>
    <row r="143" spans="3:3">
      <c r="C143" t="s">
        <v>468</v>
      </c>
    </row>
    <row r="144" spans="3:3">
      <c r="C144" t="s">
        <v>469</v>
      </c>
    </row>
    <row r="145" spans="3:3">
      <c r="C145" t="s">
        <v>470</v>
      </c>
    </row>
    <row r="146" spans="3:3">
      <c r="C146" t="s">
        <v>471</v>
      </c>
    </row>
    <row r="147" spans="3:3">
      <c r="C147" t="s">
        <v>472</v>
      </c>
    </row>
    <row r="148" spans="3:3">
      <c r="C148" t="s">
        <v>473</v>
      </c>
    </row>
    <row r="149" spans="3:3">
      <c r="C149" t="s">
        <v>474</v>
      </c>
    </row>
    <row r="150" spans="3:3">
      <c r="C150" t="s">
        <v>475</v>
      </c>
    </row>
    <row r="151" spans="3:3">
      <c r="C151" t="s">
        <v>476</v>
      </c>
    </row>
    <row r="152" spans="3:3">
      <c r="C152" t="s">
        <v>477</v>
      </c>
    </row>
    <row r="153" spans="3:3">
      <c r="C153" t="s">
        <v>478</v>
      </c>
    </row>
    <row r="154" spans="3:3">
      <c r="C154" t="s">
        <v>479</v>
      </c>
    </row>
    <row r="155" spans="3:3">
      <c r="C155" t="s">
        <v>480</v>
      </c>
    </row>
    <row r="156" spans="3:3">
      <c r="C156" t="s">
        <v>481</v>
      </c>
    </row>
    <row r="157" spans="3:3">
      <c r="C157" t="s">
        <v>482</v>
      </c>
    </row>
    <row r="158" spans="3:3">
      <c r="C158" t="s">
        <v>483</v>
      </c>
    </row>
    <row r="159" spans="3:3">
      <c r="C159" t="s">
        <v>484</v>
      </c>
    </row>
    <row r="160" spans="3:3">
      <c r="C160" t="s">
        <v>485</v>
      </c>
    </row>
    <row r="161" spans="3:3">
      <c r="C161" t="s">
        <v>486</v>
      </c>
    </row>
    <row r="162" spans="3:3">
      <c r="C162" t="s">
        <v>487</v>
      </c>
    </row>
    <row r="163" spans="3:3">
      <c r="C163" t="s">
        <v>488</v>
      </c>
    </row>
    <row r="164" spans="3:3">
      <c r="C164" t="s">
        <v>489</v>
      </c>
    </row>
    <row r="165" spans="3:3">
      <c r="C165" t="s">
        <v>490</v>
      </c>
    </row>
    <row r="166" spans="3:3">
      <c r="C166" t="s">
        <v>491</v>
      </c>
    </row>
    <row r="167" spans="3:3">
      <c r="C167" t="s">
        <v>492</v>
      </c>
    </row>
    <row r="168" spans="3:3">
      <c r="C168" t="s">
        <v>493</v>
      </c>
    </row>
    <row r="169" spans="3:3">
      <c r="C169" t="s">
        <v>494</v>
      </c>
    </row>
    <row r="170" spans="3:3">
      <c r="C170" t="s">
        <v>495</v>
      </c>
    </row>
    <row r="171" spans="3:3">
      <c r="C171" t="s">
        <v>496</v>
      </c>
    </row>
    <row r="172" spans="3:3">
      <c r="C172" t="s">
        <v>497</v>
      </c>
    </row>
    <row r="173" spans="3:3">
      <c r="C173" t="s">
        <v>498</v>
      </c>
    </row>
    <row r="174" spans="3:3">
      <c r="C174" t="s">
        <v>499</v>
      </c>
    </row>
    <row r="175" spans="3:3">
      <c r="C175" t="s">
        <v>500</v>
      </c>
    </row>
    <row r="176" spans="3:3">
      <c r="C176" t="s">
        <v>501</v>
      </c>
    </row>
    <row r="177" spans="3:3">
      <c r="C177" t="s">
        <v>502</v>
      </c>
    </row>
    <row r="178" spans="3:3">
      <c r="C178" t="s">
        <v>503</v>
      </c>
    </row>
    <row r="179" spans="3:3">
      <c r="C179" t="s">
        <v>504</v>
      </c>
    </row>
    <row r="180" spans="3:3">
      <c r="C180" t="s">
        <v>505</v>
      </c>
    </row>
    <row r="181" spans="3:3">
      <c r="C181" t="s">
        <v>506</v>
      </c>
    </row>
    <row r="182" spans="3:3">
      <c r="C182" t="s">
        <v>507</v>
      </c>
    </row>
    <row r="183" spans="3:3">
      <c r="C183" t="s">
        <v>508</v>
      </c>
    </row>
    <row r="184" spans="3:3">
      <c r="C184" t="s">
        <v>509</v>
      </c>
    </row>
    <row r="185" spans="3:3">
      <c r="C185" t="s">
        <v>510</v>
      </c>
    </row>
    <row r="186" spans="3:3">
      <c r="C186" t="s">
        <v>511</v>
      </c>
    </row>
    <row r="187" spans="3:3">
      <c r="C187" t="s">
        <v>512</v>
      </c>
    </row>
  </sheetData>
  <phoneticPr fontId="18"/>
  <pageMargins left="0.7" right="0.7" top="0.75" bottom="0.75" header="0.3" footer="0.3"/>
  <pageSetup paperSize="9" scale="2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措置完了</vt:lpstr>
      <vt:lpstr>形質変更時要届出区域所在地一覧</vt:lpstr>
      <vt:lpstr>相違点一覧_措置</vt:lpstr>
      <vt:lpstr>（入力用シート）汚染状態一覧_調査結果</vt:lpstr>
      <vt:lpstr>（参考）土地の形質の変更の種類</vt:lpstr>
      <vt:lpstr>マスタ</vt:lpstr>
      <vt:lpstr>'（入力用シート）汚染状態一覧_調査結果'!Print_Area</vt:lpstr>
      <vt:lpstr>形質変更時要届出区域所在地一覧!Print_Area</vt:lpstr>
      <vt:lpstr>措置完了!Print_Area</vt:lpstr>
      <vt:lpstr>相違点一覧_措置!Print_Area</vt:lpstr>
      <vt:lpstr>形質変更時要届出区域所在地一覧!Print_Titles</vt:lpstr>
      <vt:lpstr>相違点一覧_措置!Print_Titles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2024-05-28T08:17:55Z</dcterms:created>
  <dcterms:modified xsi:type="dcterms:W3CDTF">2024-05-28T08:18:03Z</dcterms:modified>
  <cp:category/>
  <cp:contentStatus/>
</cp:coreProperties>
</file>