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10.132.34.4\ondanka\17_R06(2024)年度\99_中外作業フォルダ\05_次年度に向けた様式・記入要領等の改訂\様式・記入要領等\①指定事業所\16_低炭素電力・熱\"/>
    </mc:Choice>
  </mc:AlternateContent>
  <workbookProtection workbookAlgorithmName="SHA-512" workbookHashValue="LlKrFqNzb2Y6hiywfvr8L+2kSyu5jvBAO409vVMYKEwZCHGcPCme1CmiIB7Xgt3rjddgSh+ubFpD3O6KLzK4FA==" workbookSaltValue="XNtevJAb10YprSQHwHX2rA==" workbookSpinCount="100000" lockStructure="1"/>
  <bookViews>
    <workbookView xWindow="0" yWindow="0" windowWidth="28800" windowHeight="12195"/>
  </bookViews>
  <sheets>
    <sheet name="低炭素（高炭素）電力" sheetId="1" r:id="rId1"/>
    <sheet name="低炭素熱" sheetId="4" r:id="rId2"/>
    <sheet name="高効率コージェネ受入" sheetId="10" r:id="rId3"/>
    <sheet name="Sheet2" sheetId="8" state="hidden" r:id="rId4"/>
    <sheet name="CGS事業所外供給" sheetId="11" r:id="rId5"/>
    <sheet name="単位テーブル" sheetId="5" state="hidden" r:id="rId6"/>
    <sheet name="係数テーブル" sheetId="3" state="hidden" r:id="rId7"/>
  </sheets>
  <externalReferences>
    <externalReference r:id="rId8"/>
  </externalReferences>
  <definedNames>
    <definedName name="_xlnm.Print_Area" localSheetId="4">CGS事業所外供給!$A$1:$K$16</definedName>
    <definedName name="_xlnm.Print_Area" localSheetId="2">高効率コージェネ受入!$A$1:$M$24</definedName>
    <definedName name="_xlnm.Print_Area" localSheetId="0">'低炭素（高炭素）電力'!$A$1:$Q$37</definedName>
    <definedName name="_xlnm.Print_Area" localSheetId="1">低炭素熱!$A$1:$P$28</definedName>
    <definedName name="低炭素電力メニュープルダウン対象範囲" localSheetId="4">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1)</definedName>
    <definedName name="低炭素電力メニュープルダウン対象範囲" localSheetId="2">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1)</definedName>
    <definedName name="低炭素電力メニュープルダウン対象範囲">OFFSET(係数テーブル!$A$1,MATCH('低炭素（高炭素）電力'!$L$2,係数テーブル!$G:$G,0)-1 + MATCH('低炭素（高炭素）電力'!$E$4,OFFSET(係数テーブル!$A$1,MATCH('低炭素（高炭素）電力'!$L$2,係数テーブル!$G:$G,0)-1,COLUMN(係数テーブル!$H$3)-1,COUNTIF(係数テーブル!$G:$G,'低炭素（高炭素）電力'!$L$2),1),0)-1,COLUMN(係数テーブル!$I$3)-1,COUNTIFS(係数テーブル!$G:$G,'低炭素（高炭素）電力'!$L$2,係数テーブル!$H:$H,'低炭素（高炭素）電力'!$E$4),1)</definedName>
    <definedName name="低炭素電力メニュー検索範囲" localSheetId="4">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3)</definedName>
    <definedName name="低炭素電力メニュー検索範囲" localSheetId="2">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3)</definedName>
    <definedName name="低炭素電力メニュー検索範囲">OFFSET(係数テーブル!$A$1,MATCH('低炭素（高炭素）電力'!$L$2,係数テーブル!$G:$G,0)-1 + MATCH('低炭素（高炭素）電力'!$E$4,OFFSET(係数テーブル!$A$1,MATCH('低炭素（高炭素）電力'!$L$2,係数テーブル!$G:$G,0)-1,COLUMN(係数テーブル!$H$3)-1,COUNTIF(係数テーブル!$G:$G,'低炭素（高炭素）電力'!$L$2),1),0)-1,COLUMN(係数テーブル!$I$3)-1,COUNTIFS(係数テーブル!$G:$G,'低炭素（高炭素）電力'!$L$2,係数テーブル!$H:$H,'低炭素（高炭素）電力'!$E$4),3)</definedName>
    <definedName name="低炭素電力事業者プルダウン対象範囲" localSheetId="4">OFFSET([1]係数テーブル!$A$1,MATCH('[1]低炭素電力（高炭素）電力'!$L$2,[1]係数テーブル!$A:$A,0)-1,COLUMN([1]係数テーブル!$B$3)-1,COUNTIF([1]係数テーブル!$A:$A,'[1]低炭素電力（高炭素）電力'!$L$2),1)</definedName>
    <definedName name="低炭素電力事業者プルダウン対象範囲" localSheetId="2">OFFSET([1]係数テーブル!$A$1,MATCH('[1]低炭素電力（高炭素）電力'!$L$2,[1]係数テーブル!$A:$A,0)-1,COLUMN([1]係数テーブル!$B$3)-1,COUNTIF([1]係数テーブル!$A:$A,'[1]低炭素電力（高炭素）電力'!$L$2),1)</definedName>
    <definedName name="低炭素電力事業者プルダウン対象範囲">OFFSET(係数テーブル!$A$1,MATCH('低炭素（高炭素）電力'!$L$2,係数テーブル!$A:$A,0)-1,COLUMN(係数テーブル!$B$3)-1,COUNTIF(係数テーブル!$A:$A,'低炭素（高炭素）電力'!$L$2),1)</definedName>
    <definedName name="低炭素電力事業者検索範囲" localSheetId="4">OFFSET([1]係数テーブル!$A$1,MATCH('[1]低炭素電力（高炭素）電力'!$L$2,[1]係数テーブル!$A:$A,0)-1,COLUMN([1]係数テーブル!$B$3)-1,COUNTIF([1]係数テーブル!$A:$A,'[1]低炭素電力（高炭素）電力'!$L$2),4)</definedName>
    <definedName name="低炭素電力事業者検索範囲" localSheetId="2">OFFSET([1]係数テーブル!$A$1,MATCH('[1]低炭素電力（高炭素）電力'!$L$2,[1]係数テーブル!$A:$A,0)-1,COLUMN([1]係数テーブル!$B$3)-1,COUNTIF([1]係数テーブル!$A:$A,'[1]低炭素電力（高炭素）電力'!$L$2),4)</definedName>
    <definedName name="低炭素電力事業者検索範囲">OFFSET(係数テーブル!$A$1,MATCH('低炭素（高炭素）電力'!$L$2,係数テーブル!$A:$A,0)-1,COLUMN(係数テーブル!$B$3)-1,COUNTIF(係数テーブル!$A:$A,'低炭素（高炭素）電力'!$L$2),4)</definedName>
    <definedName name="低炭素熱プルダウン対象範囲" localSheetId="4">OFFSET([1]係数テーブル!$A$1,MATCH([1]低炭素熱!$M$2,[1]係数テーブル!$M:$M,0)-1,COLUMN([1]係数テーブル!$N$3)-1,COUNTIF([1]係数テーブル!$M:$M,[1]低炭素熱!$M$2),1)</definedName>
    <definedName name="低炭素熱プルダウン対象範囲" localSheetId="2">OFFSET([1]係数テーブル!$A$1,MATCH([1]低炭素熱!$M$2,[1]係数テーブル!$M:$M,0)-1,COLUMN([1]係数テーブル!$N$3)-1,COUNTIF([1]係数テーブル!$M:$M,[1]低炭素熱!$M$2),1)</definedName>
    <definedName name="低炭素熱プルダウン対象範囲">OFFSET(係数テーブル!$A$1,MATCH(低炭素熱!$M$2,係数テーブル!$M:$M,0)-1,COLUMN(係数テーブル!$N$3)-1,COUNTIF(係数テーブル!$M:$M,低炭素熱!$M$2),1)</definedName>
    <definedName name="低炭素熱検索範囲" localSheetId="4">OFFSET([1]係数テーブル!$A$1,MATCH([1]低炭素熱!$M$2,[1]係数テーブル!$M:$M,0)-1,COLUMN([1]係数テーブル!$N$3)-1,COUNTIF([1]係数テーブル!$M:$M,[1]低炭素熱!$M$2),2)</definedName>
    <definedName name="低炭素熱検索範囲" localSheetId="2">OFFSET([1]係数テーブル!$A$1,MATCH([1]低炭素熱!$M$2,[1]係数テーブル!$M:$M,0)-1,COLUMN([1]係数テーブル!$N$3)-1,COUNTIF([1]係数テーブル!$M:$M,[1]低炭素熱!$M$2),2)</definedName>
    <definedName name="低炭素熱検索範囲">OFFSET(係数テーブル!$A$1,MATCH(低炭素熱!$M$2,係数テーブル!$M:$M,0)-1,COLUMN(係数テーブル!$N$3)-1,COUNTIF(係数テーブル!$M:$M,低炭素熱!$M$2),2)</definedName>
  </definedNames>
  <calcPr calcId="162913"/>
</workbook>
</file>

<file path=xl/calcChain.xml><?xml version="1.0" encoding="utf-8"?>
<calcChain xmlns="http://schemas.openxmlformats.org/spreadsheetml/2006/main">
  <c r="J22" i="10" l="1"/>
  <c r="I15" i="11"/>
  <c r="I14" i="11"/>
  <c r="I11" i="11"/>
  <c r="I10" i="11"/>
  <c r="I9" i="11"/>
  <c r="E7" i="1" l="1"/>
  <c r="E53" i="3" l="1"/>
  <c r="E52" i="3"/>
  <c r="E51" i="3"/>
  <c r="E50" i="3"/>
  <c r="E49" i="3"/>
  <c r="E48" i="3"/>
  <c r="E47" i="3"/>
  <c r="E46" i="3"/>
  <c r="E45" i="3"/>
  <c r="E44" i="3"/>
  <c r="E43" i="3"/>
  <c r="E42" i="3"/>
  <c r="E41" i="3"/>
  <c r="E40" i="3"/>
  <c r="E39" i="3"/>
  <c r="E38" i="3"/>
  <c r="E37" i="3"/>
  <c r="E36" i="3"/>
  <c r="E35" i="3"/>
  <c r="L5" i="1" l="1"/>
  <c r="H28" i="1" s="1"/>
  <c r="I19" i="10" l="1"/>
  <c r="E19" i="10"/>
  <c r="I18" i="10"/>
  <c r="E18" i="10"/>
  <c r="I17" i="10"/>
  <c r="E17" i="10"/>
  <c r="I16" i="10"/>
  <c r="E16" i="10"/>
  <c r="B16" i="10"/>
  <c r="J23" i="10" s="1"/>
  <c r="E34" i="3"/>
  <c r="L4" i="1" l="1"/>
  <c r="L28" i="1" l="1"/>
  <c r="P20" i="4"/>
  <c r="P21" i="4"/>
  <c r="P22" i="4"/>
  <c r="P19" i="4"/>
  <c r="P9" i="4"/>
  <c r="P10" i="4"/>
  <c r="P11" i="4"/>
  <c r="P12" i="4"/>
  <c r="P13" i="4"/>
  <c r="P14" i="4"/>
  <c r="P15" i="4"/>
  <c r="P8" i="4"/>
  <c r="E22" i="3" l="1"/>
  <c r="E32" i="1" l="1"/>
  <c r="N28" i="1"/>
  <c r="E33" i="3" l="1"/>
  <c r="E32" i="3"/>
  <c r="E31" i="3"/>
  <c r="E30" i="3"/>
  <c r="E29" i="3"/>
  <c r="E28" i="3"/>
  <c r="E27" i="3"/>
  <c r="E26" i="3"/>
  <c r="E25" i="3"/>
  <c r="E24" i="3"/>
  <c r="E23" i="3"/>
  <c r="M4" i="4" l="1"/>
  <c r="G28" i="1" l="1"/>
  <c r="O28" i="1" l="1"/>
  <c r="M28" i="1"/>
  <c r="I27" i="1"/>
  <c r="K28" i="1"/>
  <c r="N27" i="1"/>
  <c r="L27" i="1"/>
  <c r="P9" i="1"/>
  <c r="B28" i="1" l="1"/>
  <c r="B32" i="1"/>
  <c r="I28" i="1" l="1"/>
  <c r="M35" i="1" s="1"/>
  <c r="P23" i="1"/>
  <c r="P22" i="1"/>
  <c r="P21" i="1"/>
  <c r="P20" i="1"/>
  <c r="P15" i="1"/>
  <c r="P12" i="1"/>
  <c r="P13" i="1"/>
  <c r="P14" i="1"/>
  <c r="I25" i="4" l="1"/>
  <c r="P11" i="1"/>
  <c r="P10" i="1"/>
  <c r="P16" i="1" l="1"/>
  <c r="B25" i="4"/>
  <c r="M27" i="4" s="1"/>
  <c r="M36" i="1" l="1"/>
</calcChain>
</file>

<file path=xl/comments1.xml><?xml version="1.0" encoding="utf-8"?>
<comments xmlns="http://schemas.openxmlformats.org/spreadsheetml/2006/main">
  <authors>
    <author>佐藤  佳記</author>
    <author>ヘルプデスク７</author>
  </authors>
  <commentList>
    <comment ref="G4" authorId="0" shapeId="0">
      <text>
        <r>
          <rPr>
            <sz val="9"/>
            <color indexed="81"/>
            <rFont val="BIZ UDP明朝 Medium"/>
            <family val="1"/>
            <charset val="128"/>
          </rPr>
          <t>◎以下3事業者は、2022年度申請において、初めて電力メニューで認定を受けたため、当該認定年度においても削減量算定が適用される。
・日本ファシリティ・ソリューション株式会社
・株式会社UPDATER
・東京エコサービス株式会社</t>
        </r>
      </text>
    </comment>
    <comment ref="G14" authorId="1" shapeId="0">
      <text>
        <r>
          <rPr>
            <sz val="9"/>
            <color indexed="81"/>
            <rFont val="MS P ゴシック"/>
            <family val="3"/>
            <charset val="128"/>
          </rPr>
          <t>◎以下3事業者は、初めて電力メニューで認定を受けたため、当該認定年度においても削減量算定が適用される。
・アーバンエナジー株式会社
・ゼロワットパワー株式会社</t>
        </r>
      </text>
    </comment>
    <comment ref="A78" authorId="0" shapeId="0">
      <text>
        <r>
          <rPr>
            <sz val="9"/>
            <color indexed="81"/>
            <rFont val="BIZ UDP明朝 Medium"/>
            <family val="1"/>
            <charset val="128"/>
          </rPr>
          <t>◎以下3事業者は、2022年度申請において、初めて電力メニューで認定を受けたため、当該認定年度においても削減量算定が適用される。
・日本ファシリティ・ソリューション株式会社
・株式会社UPDATER
・東京エコサービス株式会社
◎以下事業者は、2022年度申請において、2021年度に初めて都内供給した事業者として認定を受けたため、当該認定年度においても削減量算定が適用される。
・瑞穂町地域スマートエネルギー株式会社</t>
        </r>
      </text>
    </comment>
    <comment ref="A80" authorId="1" shapeId="0">
      <text>
        <r>
          <rPr>
            <sz val="9"/>
            <color indexed="81"/>
            <rFont val="MS P ゴシック"/>
            <family val="3"/>
            <charset val="128"/>
          </rPr>
          <t xml:space="preserve">◎以下2事業者は、初めて電力メニューで認定を受けたため、当該認定年度においても削減量算定が適用される。
なお、2022年度申請時には全体供給で認定されているため、全体供給・メニューで選択することができる。
・アーバンエナジー株式会社
・ゼロワットパワー株式会社
</t>
        </r>
      </text>
    </comment>
  </commentList>
</comments>
</file>

<file path=xl/sharedStrings.xml><?xml version="1.0" encoding="utf-8"?>
<sst xmlns="http://schemas.openxmlformats.org/spreadsheetml/2006/main" count="650" uniqueCount="294">
  <si>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</si>
  <si>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</si>
  <si>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</si>
  <si>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</si>
  <si>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</si>
  <si>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</si>
  <si>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</si>
  <si>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</si>
  <si>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</si>
  <si>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</si>
  <si>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</si>
  <si>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</si>
  <si>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排出係数</t>
    <rPh sb="0" eb="2">
      <t>ハイシュツ</t>
    </rPh>
    <rPh sb="2" eb="4">
      <t>ケイスウ</t>
    </rPh>
    <phoneticPr fontId="1"/>
  </si>
  <si>
    <t>低炭素熱供給区域</t>
    <rPh sb="0" eb="3">
      <t>テイタンソ</t>
    </rPh>
    <rPh sb="3" eb="4">
      <t>ネツ</t>
    </rPh>
    <rPh sb="4" eb="6">
      <t>キョウキュウ</t>
    </rPh>
    <rPh sb="6" eb="8">
      <t>クイキ</t>
    </rPh>
    <phoneticPr fontId="1"/>
  </si>
  <si>
    <t>高効率コージェネ供給事業者</t>
    <rPh sb="0" eb="3">
      <t>コウコウリツ</t>
    </rPh>
    <rPh sb="8" eb="10">
      <t>キョウキュウ</t>
    </rPh>
    <rPh sb="10" eb="13">
      <t>ジギョウシャ</t>
    </rPh>
    <phoneticPr fontId="1"/>
  </si>
  <si>
    <t>電力</t>
    <rPh sb="0" eb="2">
      <t>デンリョク</t>
    </rPh>
    <phoneticPr fontId="1"/>
  </si>
  <si>
    <t>熱</t>
    <rPh sb="0" eb="1">
      <t>ネツ</t>
    </rPh>
    <phoneticPr fontId="1"/>
  </si>
  <si>
    <t>高効率コージェネ供給事業者のコージェネ設置年</t>
    <rPh sb="0" eb="3">
      <t>コウコウリツ</t>
    </rPh>
    <rPh sb="8" eb="10">
      <t>キョウキュウ</t>
    </rPh>
    <rPh sb="10" eb="13">
      <t>ジギョウシャ</t>
    </rPh>
    <rPh sb="19" eb="21">
      <t>セッチ</t>
    </rPh>
    <rPh sb="21" eb="22">
      <t>ネン</t>
    </rPh>
    <phoneticPr fontId="1"/>
  </si>
  <si>
    <t>事業所の基準年度</t>
    <rPh sb="0" eb="3">
      <t>ジギョウショ</t>
    </rPh>
    <rPh sb="4" eb="6">
      <t>キジュン</t>
    </rPh>
    <rPh sb="6" eb="8">
      <t>ネンド</t>
    </rPh>
    <phoneticPr fontId="1"/>
  </si>
  <si>
    <t>年から</t>
    <rPh sb="0" eb="1">
      <t>ネン</t>
    </rPh>
    <phoneticPr fontId="1"/>
  </si>
  <si>
    <t>年まで</t>
    <rPh sb="0" eb="1">
      <t>ネン</t>
    </rPh>
    <phoneticPr fontId="1"/>
  </si>
  <si>
    <t>過去実績</t>
    <rPh sb="0" eb="2">
      <t>カコ</t>
    </rPh>
    <rPh sb="2" eb="4">
      <t>ジッセキ</t>
    </rPh>
    <phoneticPr fontId="1"/>
  </si>
  <si>
    <t>原単位</t>
    <rPh sb="0" eb="3">
      <t>ゲンタンイ</t>
    </rPh>
    <phoneticPr fontId="1"/>
  </si>
  <si>
    <t>年度</t>
    <rPh sb="0" eb="2">
      <t>ネンド</t>
    </rPh>
    <phoneticPr fontId="1"/>
  </si>
  <si>
    <t>算定式</t>
    <rPh sb="0" eb="2">
      <t>サンテイ</t>
    </rPh>
    <rPh sb="2" eb="3">
      <t>シキ</t>
    </rPh>
    <phoneticPr fontId="1"/>
  </si>
  <si>
    <t>適用</t>
    <rPh sb="0" eb="2">
      <t>テキヨウ</t>
    </rPh>
    <phoneticPr fontId="1"/>
  </si>
  <si>
    <t>供給事業者</t>
    <rPh sb="0" eb="2">
      <t>キョウキュウ</t>
    </rPh>
    <rPh sb="2" eb="5">
      <t>ジギョウシャ</t>
    </rPh>
    <phoneticPr fontId="1"/>
  </si>
  <si>
    <t>排出係数</t>
    <rPh sb="0" eb="2">
      <t>ハイシュツ</t>
    </rPh>
    <rPh sb="2" eb="4">
      <t>ケイスウ</t>
    </rPh>
    <phoneticPr fontId="1"/>
  </si>
  <si>
    <t>低炭素熱</t>
    <rPh sb="0" eb="3">
      <t>テイタンソ</t>
    </rPh>
    <rPh sb="3" eb="4">
      <t>ネツ</t>
    </rPh>
    <phoneticPr fontId="1"/>
  </si>
  <si>
    <t>銀座二・三丁目</t>
  </si>
  <si>
    <t>丸の内一丁目</t>
  </si>
  <si>
    <t>西池袋</t>
  </si>
  <si>
    <t>新川</t>
  </si>
  <si>
    <t>神田駿河台</t>
  </si>
  <si>
    <t>芝浦四丁目</t>
  </si>
  <si>
    <t>銀座五・六丁目</t>
  </si>
  <si>
    <t>箱崎</t>
  </si>
  <si>
    <t>東品川二丁目</t>
  </si>
  <si>
    <t>府中日鋼町</t>
  </si>
  <si>
    <t>恵比寿</t>
  </si>
  <si>
    <t>京橋二丁目</t>
  </si>
  <si>
    <t>後楽一丁目</t>
  </si>
  <si>
    <t>八王子旭町</t>
  </si>
  <si>
    <t>臨海副都心</t>
  </si>
  <si>
    <t>大崎一丁目</t>
  </si>
  <si>
    <t>晴海一丁目</t>
  </si>
  <si>
    <t>新砂三丁目</t>
  </si>
  <si>
    <t>排出係数(t-CO2/GJ)</t>
    <rPh sb="0" eb="2">
      <t>ハイシュツ</t>
    </rPh>
    <rPh sb="2" eb="4">
      <t>ケイスウ</t>
    </rPh>
    <phoneticPr fontId="1"/>
  </si>
  <si>
    <t>使用量</t>
    <rPh sb="0" eb="3">
      <t>シヨウリョウ</t>
    </rPh>
    <phoneticPr fontId="1"/>
  </si>
  <si>
    <t>単位</t>
    <rPh sb="0" eb="2">
      <t>タンイ</t>
    </rPh>
    <phoneticPr fontId="1"/>
  </si>
  <si>
    <t>千kWh</t>
    <rPh sb="0" eb="1">
      <t>セン</t>
    </rPh>
    <phoneticPr fontId="1"/>
  </si>
  <si>
    <t>kWh</t>
    <phoneticPr fontId="1"/>
  </si>
  <si>
    <t>GJ</t>
  </si>
  <si>
    <t>GJ</t>
    <phoneticPr fontId="1"/>
  </si>
  <si>
    <t>MJ</t>
    <phoneticPr fontId="1"/>
  </si>
  <si>
    <t>使用熱量合計(GJ)</t>
    <rPh sb="0" eb="2">
      <t>シヨウ</t>
    </rPh>
    <rPh sb="2" eb="3">
      <t>ネツ</t>
    </rPh>
    <rPh sb="3" eb="4">
      <t>リョウ</t>
    </rPh>
    <rPh sb="4" eb="6">
      <t>ゴウケイ</t>
    </rPh>
    <phoneticPr fontId="1"/>
  </si>
  <si>
    <t>－</t>
    <phoneticPr fontId="1"/>
  </si>
  <si>
    <t>×　（</t>
    <phoneticPr fontId="1"/>
  </si>
  <si>
    <t>②　算定報告書から低炭素熱事業者からの熱を転記してください。</t>
    <rPh sb="2" eb="4">
      <t>サンテイ</t>
    </rPh>
    <rPh sb="4" eb="7">
      <t>ホウコクショ</t>
    </rPh>
    <rPh sb="9" eb="12">
      <t>テイタンソ</t>
    </rPh>
    <rPh sb="12" eb="13">
      <t>ネツ</t>
    </rPh>
    <rPh sb="13" eb="16">
      <t>ジギョウシャ</t>
    </rPh>
    <rPh sb="19" eb="20">
      <t>ネツ</t>
    </rPh>
    <rPh sb="21" eb="23">
      <t>テンキ</t>
    </rPh>
    <phoneticPr fontId="1"/>
  </si>
  <si>
    <t>高効率コージェネレーションからの電気又は熱の受入れ算定シート</t>
    <rPh sb="0" eb="3">
      <t>コウコウリツ</t>
    </rPh>
    <rPh sb="16" eb="18">
      <t>デンキ</t>
    </rPh>
    <rPh sb="18" eb="19">
      <t>マタ</t>
    </rPh>
    <rPh sb="20" eb="21">
      <t>ネツ</t>
    </rPh>
    <rPh sb="22" eb="24">
      <t>ウケイ</t>
    </rPh>
    <rPh sb="25" eb="27">
      <t>サンテイ</t>
    </rPh>
    <phoneticPr fontId="1"/>
  </si>
  <si>
    <r>
      <t>低炭素電力削減量(t-CO</t>
    </r>
    <r>
      <rPr>
        <b/>
        <vertAlign val="subscript"/>
        <sz val="12"/>
        <color theme="0"/>
        <rFont val="ＭＳ Ｐゴシック"/>
        <family val="3"/>
        <charset val="128"/>
        <scheme val="minor"/>
      </rPr>
      <t>2</t>
    </r>
    <r>
      <rPr>
        <b/>
        <sz val="12"/>
        <color theme="0"/>
        <rFont val="ＭＳ Ｐゴシック"/>
        <family val="3"/>
        <charset val="128"/>
        <scheme val="minor"/>
      </rPr>
      <t>)</t>
    </r>
    <rPh sb="0" eb="3">
      <t>テイタンソ</t>
    </rPh>
    <rPh sb="3" eb="5">
      <t>デンリョク</t>
    </rPh>
    <rPh sb="5" eb="7">
      <t>サクゲン</t>
    </rPh>
    <rPh sb="7" eb="8">
      <t>リョウ</t>
    </rPh>
    <phoneticPr fontId="1"/>
  </si>
  <si>
    <r>
      <t>高炭素電力排出量(t-CO</t>
    </r>
    <r>
      <rPr>
        <b/>
        <vertAlign val="subscript"/>
        <sz val="12"/>
        <color theme="0"/>
        <rFont val="ＭＳ Ｐゴシック"/>
        <family val="3"/>
        <charset val="128"/>
        <scheme val="minor"/>
      </rPr>
      <t>2</t>
    </r>
    <r>
      <rPr>
        <b/>
        <sz val="12"/>
        <color theme="0"/>
        <rFont val="ＭＳ Ｐゴシック"/>
        <family val="3"/>
        <charset val="128"/>
        <scheme val="minor"/>
      </rPr>
      <t>)</t>
    </r>
    <rPh sb="0" eb="3">
      <t>コウタンソ</t>
    </rPh>
    <rPh sb="3" eb="5">
      <t>デンリョク</t>
    </rPh>
    <rPh sb="5" eb="7">
      <t>ハイシュツ</t>
    </rPh>
    <rPh sb="7" eb="8">
      <t>リョウ</t>
    </rPh>
    <phoneticPr fontId="1"/>
  </si>
  <si>
    <r>
      <t>低炭素熱削減量(t-CO</t>
    </r>
    <r>
      <rPr>
        <b/>
        <vertAlign val="subscript"/>
        <sz val="12"/>
        <color theme="0"/>
        <rFont val="ＭＳ Ｐゴシック"/>
        <family val="3"/>
        <charset val="128"/>
        <scheme val="minor"/>
      </rPr>
      <t>2</t>
    </r>
    <r>
      <rPr>
        <b/>
        <sz val="12"/>
        <color theme="0"/>
        <rFont val="ＭＳ Ｐゴシック"/>
        <family val="3"/>
        <charset val="128"/>
        <scheme val="minor"/>
      </rPr>
      <t>)</t>
    </r>
    <rPh sb="0" eb="3">
      <t>テイタンソ</t>
    </rPh>
    <rPh sb="3" eb="4">
      <t>ネツ</t>
    </rPh>
    <rPh sb="4" eb="6">
      <t>サクゲン</t>
    </rPh>
    <rPh sb="6" eb="7">
      <t>リョウ</t>
    </rPh>
    <phoneticPr fontId="1"/>
  </si>
  <si>
    <r>
      <t>(t-CO</t>
    </r>
    <r>
      <rPr>
        <vertAlign val="subscript"/>
        <sz val="8"/>
        <color theme="1"/>
        <rFont val="ＭＳ Ｐゴシック"/>
        <family val="3"/>
        <charset val="128"/>
        <scheme val="minor"/>
      </rPr>
      <t>2</t>
    </r>
    <r>
      <rPr>
        <sz val="8"/>
        <color theme="1"/>
        <rFont val="ＭＳ Ｐゴシック"/>
        <family val="3"/>
        <charset val="128"/>
        <scheme val="minor"/>
      </rPr>
      <t>/千kWh)</t>
    </r>
    <rPh sb="7" eb="8">
      <t>セン</t>
    </rPh>
    <phoneticPr fontId="1"/>
  </si>
  <si>
    <t>①供給事業者から受領されました書類に記載されている排出係数を入力してください。</t>
    <rPh sb="1" eb="3">
      <t>キョウキュウ</t>
    </rPh>
    <rPh sb="3" eb="6">
      <t>ジギョウシャ</t>
    </rPh>
    <rPh sb="8" eb="10">
      <t>ジュリョウ</t>
    </rPh>
    <rPh sb="15" eb="17">
      <t>ショルイ</t>
    </rPh>
    <rPh sb="18" eb="20">
      <t>キサイ</t>
    </rPh>
    <rPh sb="25" eb="27">
      <t>ハイシュツ</t>
    </rPh>
    <rPh sb="27" eb="29">
      <t>ケイスウ</t>
    </rPh>
    <rPh sb="30" eb="32">
      <t>ニュウリョク</t>
    </rPh>
    <phoneticPr fontId="1"/>
  </si>
  <si>
    <t>②供給事業者から通知された対象となるコージェネレーションの設置年を入力してください。</t>
    <rPh sb="1" eb="3">
      <t>キョウキュウ</t>
    </rPh>
    <rPh sb="3" eb="6">
      <t>ジギョウシャ</t>
    </rPh>
    <rPh sb="8" eb="10">
      <t>ツウチ</t>
    </rPh>
    <rPh sb="13" eb="15">
      <t>タイショウ</t>
    </rPh>
    <rPh sb="29" eb="31">
      <t>セッチ</t>
    </rPh>
    <rPh sb="31" eb="32">
      <t>ネン</t>
    </rPh>
    <rPh sb="33" eb="35">
      <t>ニュウリョク</t>
    </rPh>
    <phoneticPr fontId="1"/>
  </si>
  <si>
    <t>③事業所の基準年度を入力してください。</t>
    <rPh sb="1" eb="4">
      <t>ジギョウショ</t>
    </rPh>
    <rPh sb="5" eb="7">
      <t>キジュン</t>
    </rPh>
    <rPh sb="7" eb="9">
      <t>ネンド</t>
    </rPh>
    <rPh sb="10" eb="12">
      <t>ニュウリョク</t>
    </rPh>
    <phoneticPr fontId="1"/>
  </si>
  <si>
    <t>④受け入れた電力量又は熱量を入力してください。</t>
    <rPh sb="1" eb="2">
      <t>ウ</t>
    </rPh>
    <rPh sb="3" eb="4">
      <t>イ</t>
    </rPh>
    <rPh sb="6" eb="8">
      <t>デンリョク</t>
    </rPh>
    <rPh sb="8" eb="9">
      <t>リョウ</t>
    </rPh>
    <rPh sb="9" eb="10">
      <t>マタ</t>
    </rPh>
    <rPh sb="11" eb="13">
      <t>ネツリョウ</t>
    </rPh>
    <rPh sb="14" eb="16">
      <t>ニュウリョク</t>
    </rPh>
    <phoneticPr fontId="1"/>
  </si>
  <si>
    <t>電力量</t>
    <rPh sb="0" eb="2">
      <t>デンリョク</t>
    </rPh>
    <rPh sb="2" eb="3">
      <t>リョウ</t>
    </rPh>
    <phoneticPr fontId="1"/>
  </si>
  <si>
    <t>熱量</t>
    <rPh sb="0" eb="2">
      <t>ネツリョウ</t>
    </rPh>
    <phoneticPr fontId="1"/>
  </si>
  <si>
    <t>高効率コージェネからの電力・熱の受入れ</t>
    <rPh sb="0" eb="3">
      <t>コウコウリツ</t>
    </rPh>
    <rPh sb="11" eb="13">
      <t>デンリョク</t>
    </rPh>
    <rPh sb="14" eb="15">
      <t>ネツ</t>
    </rPh>
    <rPh sb="16" eb="18">
      <t>ウケイ</t>
    </rPh>
    <phoneticPr fontId="1"/>
  </si>
  <si>
    <t>千ｋWh</t>
    <rPh sb="0" eb="1">
      <t>セン</t>
    </rPh>
    <phoneticPr fontId="1"/>
  </si>
  <si>
    <t>⑤適用される算定式を確認してください。</t>
    <rPh sb="1" eb="3">
      <t>テキヨウ</t>
    </rPh>
    <rPh sb="6" eb="8">
      <t>サンテイ</t>
    </rPh>
    <rPh sb="8" eb="9">
      <t>シキ</t>
    </rPh>
    <rPh sb="10" eb="12">
      <t>カクニン</t>
    </rPh>
    <phoneticPr fontId="1"/>
  </si>
  <si>
    <t>年度（特定地球温暖化対策事業所指定年度の前年度）</t>
    <rPh sb="0" eb="2">
      <t>ネンド</t>
    </rPh>
    <rPh sb="3" eb="5">
      <t>トクテイ</t>
    </rPh>
    <rPh sb="5" eb="7">
      <t>チキュウ</t>
    </rPh>
    <rPh sb="7" eb="10">
      <t>オンダンカ</t>
    </rPh>
    <rPh sb="10" eb="12">
      <t>タイサク</t>
    </rPh>
    <rPh sb="12" eb="14">
      <t>ジギョウ</t>
    </rPh>
    <rPh sb="14" eb="15">
      <t>ショ</t>
    </rPh>
    <rPh sb="15" eb="17">
      <t>シテイ</t>
    </rPh>
    <rPh sb="17" eb="19">
      <t>ネンド</t>
    </rPh>
    <rPh sb="20" eb="23">
      <t>ゼンネンド</t>
    </rPh>
    <phoneticPr fontId="1"/>
  </si>
  <si>
    <t>発電電力量</t>
    <rPh sb="0" eb="2">
      <t>ハツデン</t>
    </rPh>
    <rPh sb="2" eb="4">
      <t>デンリョク</t>
    </rPh>
    <rPh sb="4" eb="5">
      <t>リョウ</t>
    </rPh>
    <phoneticPr fontId="17"/>
  </si>
  <si>
    <t>千kWh</t>
    <rPh sb="0" eb="1">
      <t>セン</t>
    </rPh>
    <phoneticPr fontId="17"/>
  </si>
  <si>
    <t>発電電力量（補機除く）</t>
    <rPh sb="0" eb="2">
      <t>ハツデン</t>
    </rPh>
    <rPh sb="2" eb="4">
      <t>デンリョク</t>
    </rPh>
    <rPh sb="4" eb="5">
      <t>リョウ</t>
    </rPh>
    <rPh sb="6" eb="7">
      <t>ホ</t>
    </rPh>
    <rPh sb="7" eb="8">
      <t>キ</t>
    </rPh>
    <rPh sb="8" eb="9">
      <t>ノゾ</t>
    </rPh>
    <phoneticPr fontId="17"/>
  </si>
  <si>
    <t>排熱利用量</t>
    <rPh sb="0" eb="2">
      <t>ハイネツ</t>
    </rPh>
    <rPh sb="2" eb="4">
      <t>リヨウ</t>
    </rPh>
    <rPh sb="4" eb="5">
      <t>リョウ</t>
    </rPh>
    <phoneticPr fontId="17"/>
  </si>
  <si>
    <t>ガス使用量</t>
    <rPh sb="2" eb="5">
      <t>シヨウリョウ</t>
    </rPh>
    <phoneticPr fontId="17"/>
  </si>
  <si>
    <t>投入　燃料起因排出量</t>
    <rPh sb="0" eb="2">
      <t>トウニュウ</t>
    </rPh>
    <rPh sb="3" eb="5">
      <t>ネンリョウ</t>
    </rPh>
    <rPh sb="5" eb="7">
      <t>キイン</t>
    </rPh>
    <rPh sb="7" eb="9">
      <t>ハイシュツ</t>
    </rPh>
    <rPh sb="9" eb="10">
      <t>リョウ</t>
    </rPh>
    <phoneticPr fontId="17"/>
  </si>
  <si>
    <t>発電効率</t>
    <rPh sb="0" eb="2">
      <t>ハツデン</t>
    </rPh>
    <rPh sb="2" eb="4">
      <t>コウリツ</t>
    </rPh>
    <phoneticPr fontId="17"/>
  </si>
  <si>
    <t>%</t>
    <phoneticPr fontId="17"/>
  </si>
  <si>
    <t>排熱効率</t>
    <rPh sb="0" eb="2">
      <t>ハイネツ</t>
    </rPh>
    <rPh sb="2" eb="4">
      <t>コウリツ</t>
    </rPh>
    <phoneticPr fontId="17"/>
  </si>
  <si>
    <t>排出係数（熱）</t>
    <rPh sb="0" eb="2">
      <t>ハイシュツ</t>
    </rPh>
    <rPh sb="2" eb="4">
      <t>ケイスウ</t>
    </rPh>
    <rPh sb="5" eb="6">
      <t>ネツ</t>
    </rPh>
    <phoneticPr fontId="17"/>
  </si>
  <si>
    <t>排出係数（電気）</t>
    <rPh sb="0" eb="2">
      <t>ハイシュツ</t>
    </rPh>
    <rPh sb="2" eb="4">
      <t>ケイスウ</t>
    </rPh>
    <rPh sb="5" eb="7">
      <t>デンキ</t>
    </rPh>
    <phoneticPr fontId="17"/>
  </si>
  <si>
    <t>コージェネレーション事業所外供給　排出係数算定シート</t>
    <rPh sb="10" eb="13">
      <t>ジギョウショ</t>
    </rPh>
    <rPh sb="13" eb="14">
      <t>ガイ</t>
    </rPh>
    <rPh sb="14" eb="16">
      <t>キョウキュウ</t>
    </rPh>
    <rPh sb="17" eb="19">
      <t>ハイシュツ</t>
    </rPh>
    <rPh sb="19" eb="21">
      <t>ケイスウ</t>
    </rPh>
    <rPh sb="21" eb="23">
      <t>サンテイ</t>
    </rPh>
    <phoneticPr fontId="1"/>
  </si>
  <si>
    <r>
      <t>t-CO</t>
    </r>
    <r>
      <rPr>
        <vertAlign val="subscript"/>
        <sz val="8"/>
        <rFont val="ＭＳ Ｐゴシック"/>
        <family val="3"/>
        <charset val="128"/>
      </rPr>
      <t>2</t>
    </r>
    <r>
      <rPr>
        <sz val="8"/>
        <rFont val="ＭＳ Ｐゴシック"/>
        <family val="3"/>
        <charset val="128"/>
      </rPr>
      <t>/GJ</t>
    </r>
    <phoneticPr fontId="1"/>
  </si>
  <si>
    <r>
      <t>t-CO</t>
    </r>
    <r>
      <rPr>
        <vertAlign val="subscript"/>
        <sz val="8"/>
        <rFont val="ＭＳ Ｐゴシック"/>
        <family val="3"/>
        <charset val="128"/>
      </rPr>
      <t>2</t>
    </r>
    <r>
      <rPr>
        <sz val="8"/>
        <rFont val="ＭＳ Ｐゴシック"/>
        <family val="3"/>
        <charset val="128"/>
      </rPr>
      <t>/千kWh</t>
    </r>
    <rPh sb="6" eb="7">
      <t>セン</t>
    </rPh>
    <phoneticPr fontId="1"/>
  </si>
  <si>
    <r>
      <t>t-CO</t>
    </r>
    <r>
      <rPr>
        <vertAlign val="subscript"/>
        <sz val="11"/>
        <rFont val="ＭＳ Ｐゴシック"/>
        <family val="3"/>
        <charset val="128"/>
      </rPr>
      <t>2</t>
    </r>
    <phoneticPr fontId="17"/>
  </si>
  <si>
    <t>CGS運転データ</t>
    <rPh sb="3" eb="5">
      <t>ウンテン</t>
    </rPh>
    <phoneticPr fontId="17"/>
  </si>
  <si>
    <t>補機算定</t>
    <rPh sb="0" eb="2">
      <t>ホキ</t>
    </rPh>
    <rPh sb="2" eb="4">
      <t>サンテイ</t>
    </rPh>
    <phoneticPr fontId="1"/>
  </si>
  <si>
    <r>
      <t>千Nｍ</t>
    </r>
    <r>
      <rPr>
        <vertAlign val="superscript"/>
        <sz val="11"/>
        <rFont val="ＭＳ Ｐゴシック"/>
        <family val="3"/>
        <charset val="128"/>
      </rPr>
      <t>3</t>
    </r>
    <rPh sb="0" eb="1">
      <t>セン</t>
    </rPh>
    <phoneticPr fontId="17"/>
  </si>
  <si>
    <t>　熱量（東京ガスの場合、45GJ/千Nm3）</t>
    <rPh sb="1" eb="3">
      <t>ネツリョウ</t>
    </rPh>
    <rPh sb="4" eb="6">
      <t>トウキョウ</t>
    </rPh>
    <rPh sb="9" eb="11">
      <t>バアイ</t>
    </rPh>
    <rPh sb="17" eb="18">
      <t>セン</t>
    </rPh>
    <phoneticPr fontId="1"/>
  </si>
  <si>
    <t>　過去実績の場合は、F8及びH8に入力してください</t>
    <rPh sb="1" eb="3">
      <t>カコ</t>
    </rPh>
    <rPh sb="3" eb="5">
      <t>ジッセキ</t>
    </rPh>
    <rPh sb="6" eb="8">
      <t>バアイ</t>
    </rPh>
    <rPh sb="12" eb="13">
      <t>オヨ</t>
    </rPh>
    <rPh sb="17" eb="19">
      <t>ニュウリョク</t>
    </rPh>
    <phoneticPr fontId="1"/>
  </si>
  <si>
    <t>　原単位の場合、F9に特定地球温暖化対策事業所に指定された前年度の年を入力してください。</t>
    <rPh sb="1" eb="4">
      <t>ゲンタンイ</t>
    </rPh>
    <rPh sb="5" eb="7">
      <t>バアイ</t>
    </rPh>
    <rPh sb="11" eb="13">
      <t>トクテイ</t>
    </rPh>
    <rPh sb="13" eb="15">
      <t>チキュウ</t>
    </rPh>
    <rPh sb="15" eb="18">
      <t>オンダンカ</t>
    </rPh>
    <rPh sb="18" eb="20">
      <t>タイサク</t>
    </rPh>
    <rPh sb="20" eb="23">
      <t>ジギョウショ</t>
    </rPh>
    <rPh sb="24" eb="26">
      <t>シテイ</t>
    </rPh>
    <rPh sb="29" eb="32">
      <t>ゼンネンド</t>
    </rPh>
    <rPh sb="33" eb="34">
      <t>ネン</t>
    </rPh>
    <rPh sb="35" eb="37">
      <t>ニュウリョク</t>
    </rPh>
    <phoneticPr fontId="1"/>
  </si>
  <si>
    <t>　可能な限り小数点以下の値も入力してください。</t>
    <rPh sb="1" eb="3">
      <t>カノウ</t>
    </rPh>
    <rPh sb="4" eb="5">
      <t>カギ</t>
    </rPh>
    <rPh sb="6" eb="9">
      <t>ショウスウテン</t>
    </rPh>
    <rPh sb="9" eb="11">
      <t>イカ</t>
    </rPh>
    <rPh sb="12" eb="13">
      <t>アタイ</t>
    </rPh>
    <rPh sb="14" eb="16">
      <t>ニュウリョク</t>
    </rPh>
    <phoneticPr fontId="1"/>
  </si>
  <si>
    <t>都市ガス供給会社</t>
    <rPh sb="0" eb="2">
      <t>トシ</t>
    </rPh>
    <rPh sb="4" eb="6">
      <t>キョウキュウ</t>
    </rPh>
    <rPh sb="6" eb="8">
      <t>カイシャ</t>
    </rPh>
    <phoneticPr fontId="1"/>
  </si>
  <si>
    <t>　ガス使用量×熱量換算×0.0136×44÷12</t>
    <rPh sb="3" eb="6">
      <t>シヨウリョウ</t>
    </rPh>
    <rPh sb="7" eb="8">
      <t>ネツ</t>
    </rPh>
    <rPh sb="8" eb="9">
      <t>リョウ</t>
    </rPh>
    <rPh sb="9" eb="11">
      <t>カンサン</t>
    </rPh>
    <phoneticPr fontId="1"/>
  </si>
  <si>
    <t>⑥この値を算定報告書のその６シートへ転記してください。</t>
    <rPh sb="3" eb="4">
      <t>アタイ</t>
    </rPh>
    <rPh sb="5" eb="7">
      <t>サンテイ</t>
    </rPh>
    <rPh sb="7" eb="10">
      <t>ホウコクショ</t>
    </rPh>
    <rPh sb="18" eb="20">
      <t>テンキ</t>
    </rPh>
    <phoneticPr fontId="1"/>
  </si>
  <si>
    <t>①I3セルに発電量（発電端）を入力してください。</t>
    <rPh sb="6" eb="8">
      <t>ハツデン</t>
    </rPh>
    <rPh sb="8" eb="9">
      <t>リョウ</t>
    </rPh>
    <rPh sb="10" eb="12">
      <t>ハツデン</t>
    </rPh>
    <rPh sb="12" eb="13">
      <t>タン</t>
    </rPh>
    <rPh sb="15" eb="17">
      <t>ニュウリョク</t>
    </rPh>
    <phoneticPr fontId="1"/>
  </si>
  <si>
    <t>③I5セルに排熱利用量を入力してください。</t>
    <rPh sb="6" eb="8">
      <t>ハイネツ</t>
    </rPh>
    <rPh sb="8" eb="10">
      <t>リヨウ</t>
    </rPh>
    <rPh sb="10" eb="11">
      <t>リョウ</t>
    </rPh>
    <rPh sb="12" eb="14">
      <t>ニュウリョク</t>
    </rPh>
    <phoneticPr fontId="1"/>
  </si>
  <si>
    <t>②I4セルに発電量（補機除く）を入力してください。J4に補機算定方法を入力してください（計算に反映されません。）。</t>
    <rPh sb="6" eb="8">
      <t>ハツデン</t>
    </rPh>
    <rPh sb="8" eb="9">
      <t>リョウ</t>
    </rPh>
    <rPh sb="10" eb="12">
      <t>ホキ</t>
    </rPh>
    <rPh sb="12" eb="13">
      <t>ノゾ</t>
    </rPh>
    <rPh sb="16" eb="18">
      <t>ニュウリョク</t>
    </rPh>
    <rPh sb="28" eb="30">
      <t>ホキ</t>
    </rPh>
    <rPh sb="30" eb="32">
      <t>サンテイ</t>
    </rPh>
    <rPh sb="32" eb="34">
      <t>ホウホウ</t>
    </rPh>
    <rPh sb="35" eb="37">
      <t>ニュウリョク</t>
    </rPh>
    <rPh sb="44" eb="46">
      <t>ケイサン</t>
    </rPh>
    <rPh sb="47" eb="49">
      <t>ハンエイ</t>
    </rPh>
    <phoneticPr fontId="1"/>
  </si>
  <si>
    <t>⑤J9セルに都市ガス供給会社（又は託送会社）を入力してください。</t>
    <rPh sb="6" eb="8">
      <t>トシ</t>
    </rPh>
    <rPh sb="10" eb="12">
      <t>キョウキュウ</t>
    </rPh>
    <rPh sb="12" eb="14">
      <t>カイシャ</t>
    </rPh>
    <rPh sb="15" eb="16">
      <t>マタ</t>
    </rPh>
    <rPh sb="17" eb="19">
      <t>タクソウ</t>
    </rPh>
    <rPh sb="19" eb="21">
      <t>カイシャ</t>
    </rPh>
    <rPh sb="23" eb="25">
      <t>ニュウリョク</t>
    </rPh>
    <phoneticPr fontId="1"/>
  </si>
  <si>
    <t>⑥高効率コジェネからの電力又は熱の受入れの値を算定報告書のその６シートに転記してください。</t>
    <rPh sb="1" eb="4">
      <t>コウコウリツ</t>
    </rPh>
    <rPh sb="11" eb="13">
      <t>デンリョク</t>
    </rPh>
    <rPh sb="13" eb="14">
      <t>マタ</t>
    </rPh>
    <rPh sb="15" eb="16">
      <t>ネツ</t>
    </rPh>
    <rPh sb="17" eb="19">
      <t>ウケイ</t>
    </rPh>
    <phoneticPr fontId="1"/>
  </si>
  <si>
    <r>
      <t>高効率CGS削減量・電気(t-CO</t>
    </r>
    <r>
      <rPr>
        <b/>
        <vertAlign val="subscript"/>
        <sz val="10"/>
        <color theme="0"/>
        <rFont val="ＭＳ Ｐゴシック"/>
        <family val="3"/>
        <charset val="128"/>
        <scheme val="minor"/>
      </rPr>
      <t>2</t>
    </r>
    <r>
      <rPr>
        <b/>
        <sz val="10"/>
        <color theme="0"/>
        <rFont val="ＭＳ Ｐゴシック"/>
        <family val="3"/>
        <charset val="128"/>
        <scheme val="minor"/>
      </rPr>
      <t>)</t>
    </r>
    <rPh sb="0" eb="3">
      <t>コウコウリツ</t>
    </rPh>
    <rPh sb="10" eb="12">
      <t>デンキ</t>
    </rPh>
    <phoneticPr fontId="1"/>
  </si>
  <si>
    <r>
      <t>高効率CGS削減量・熱(t-CO</t>
    </r>
    <r>
      <rPr>
        <b/>
        <vertAlign val="subscript"/>
        <sz val="10"/>
        <color theme="0"/>
        <rFont val="ＭＳ Ｐゴシック"/>
        <family val="3"/>
        <charset val="128"/>
        <scheme val="minor"/>
      </rPr>
      <t>2</t>
    </r>
    <r>
      <rPr>
        <b/>
        <sz val="10"/>
        <color theme="0"/>
        <rFont val="ＭＳ Ｐゴシック"/>
        <family val="3"/>
        <charset val="128"/>
        <scheme val="minor"/>
      </rPr>
      <t>)</t>
    </r>
    <rPh sb="0" eb="3">
      <t>コウコウリツ</t>
    </rPh>
    <rPh sb="10" eb="11">
      <t>ネツ</t>
    </rPh>
    <phoneticPr fontId="1"/>
  </si>
  <si>
    <t>永田町二丁目</t>
  </si>
  <si>
    <t>丸の内二丁目</t>
  </si>
  <si>
    <t>大手町</t>
  </si>
  <si>
    <t>東池袋</t>
  </si>
  <si>
    <t>西新宿六丁目</t>
  </si>
  <si>
    <t>銀座四丁目</t>
  </si>
  <si>
    <t>赤坂五丁目</t>
  </si>
  <si>
    <t>錦糸町駅北口</t>
  </si>
  <si>
    <t>品川東口南</t>
  </si>
  <si>
    <t>東品川四丁目</t>
  </si>
  <si>
    <t>他事業所への燃料等の直接供給量（住宅含む）</t>
    <rPh sb="14" eb="15">
      <t>リョウ</t>
    </rPh>
    <rPh sb="16" eb="18">
      <t>ジュウタク</t>
    </rPh>
    <rPh sb="18" eb="19">
      <t>フク</t>
    </rPh>
    <phoneticPr fontId="1"/>
  </si>
  <si>
    <t>他事業所への電気の直接供給量（住宅含む）</t>
    <rPh sb="6" eb="8">
      <t>デンキ</t>
    </rPh>
    <rPh sb="13" eb="14">
      <t>リョウ</t>
    </rPh>
    <rPh sb="15" eb="17">
      <t>ジュウタク</t>
    </rPh>
    <rPh sb="17" eb="18">
      <t>フク</t>
    </rPh>
    <phoneticPr fontId="1"/>
  </si>
  <si>
    <t>④I6セルに都市ガス使用量を入力してください。</t>
    <rPh sb="6" eb="8">
      <t>トシ</t>
    </rPh>
    <rPh sb="10" eb="13">
      <t>シヨウリョウ</t>
    </rPh>
    <rPh sb="14" eb="16">
      <t>ニュウリョク</t>
    </rPh>
    <phoneticPr fontId="1"/>
  </si>
  <si>
    <t>出光グリーンパワー株式会社</t>
  </si>
  <si>
    <t>低炭素電力</t>
    <rPh sb="0" eb="3">
      <t>テイタンソ</t>
    </rPh>
    <rPh sb="3" eb="5">
      <t>デンリョク</t>
    </rPh>
    <phoneticPr fontId="1"/>
  </si>
  <si>
    <t>高炭素電力</t>
    <rPh sb="0" eb="3">
      <t>コウタンソ</t>
    </rPh>
    <rPh sb="3" eb="5">
      <t>デンリョク</t>
    </rPh>
    <phoneticPr fontId="1"/>
  </si>
  <si>
    <t>）　＝</t>
    <phoneticPr fontId="1"/>
  </si>
  <si>
    <t>再エネ電源割合</t>
    <rPh sb="0" eb="1">
      <t>サイ</t>
    </rPh>
    <rPh sb="3" eb="5">
      <t>デンゲン</t>
    </rPh>
    <rPh sb="5" eb="7">
      <t>ワリアイ</t>
    </rPh>
    <phoneticPr fontId="1"/>
  </si>
  <si>
    <t>株式会社G-Power</t>
  </si>
  <si>
    <t>荏原環境プラント株式会社</t>
  </si>
  <si>
    <t>②　算定報告書から低炭素(高炭素)電力事業者又は低炭素電力メニューからの電力を転記してください</t>
    <rPh sb="2" eb="4">
      <t>サンテイ</t>
    </rPh>
    <rPh sb="4" eb="7">
      <t>ホウコクショ</t>
    </rPh>
    <rPh sb="9" eb="12">
      <t>テイタンソ</t>
    </rPh>
    <rPh sb="13" eb="16">
      <t>コウタンソ</t>
    </rPh>
    <rPh sb="17" eb="19">
      <t>デンリョク</t>
    </rPh>
    <rPh sb="19" eb="22">
      <t>ジギョウシャ</t>
    </rPh>
    <rPh sb="22" eb="23">
      <t>マタ</t>
    </rPh>
    <rPh sb="24" eb="27">
      <t>テイタンソ</t>
    </rPh>
    <rPh sb="27" eb="29">
      <t>デンリョク</t>
    </rPh>
    <rPh sb="36" eb="38">
      <t>デンリョク</t>
    </rPh>
    <rPh sb="39" eb="41">
      <t>テンキ</t>
    </rPh>
    <phoneticPr fontId="1"/>
  </si>
  <si>
    <t>使用電力量合計
(千kWh)</t>
    <rPh sb="0" eb="2">
      <t>シヨウ</t>
    </rPh>
    <rPh sb="2" eb="4">
      <t>デンリョク</t>
    </rPh>
    <rPh sb="4" eb="5">
      <t>リョウ</t>
    </rPh>
    <rPh sb="5" eb="7">
      <t>ゴウケイ</t>
    </rPh>
    <phoneticPr fontId="1"/>
  </si>
  <si>
    <t>算定対象年度</t>
    <rPh sb="0" eb="2">
      <t>サンテイ</t>
    </rPh>
    <rPh sb="2" eb="4">
      <t>タイショウ</t>
    </rPh>
    <rPh sb="4" eb="6">
      <t>ネンド</t>
    </rPh>
    <phoneticPr fontId="1"/>
  </si>
  <si>
    <t>西新宿</t>
  </si>
  <si>
    <t>内幸町</t>
  </si>
  <si>
    <t>八重洲日本橋</t>
  </si>
  <si>
    <t>西新宿一丁目</t>
  </si>
  <si>
    <t>明石町</t>
  </si>
  <si>
    <t>歌舞伎町</t>
  </si>
  <si>
    <t>初台淀橋</t>
  </si>
  <si>
    <t>押上・業平橋</t>
  </si>
  <si>
    <t>田町駅東口北</t>
  </si>
  <si>
    <t>供給区域</t>
    <rPh sb="0" eb="2">
      <t>キョウキュウ</t>
    </rPh>
    <rPh sb="2" eb="4">
      <t>クイキ</t>
    </rPh>
    <phoneticPr fontId="1"/>
  </si>
  <si>
    <t>監視点</t>
    <rPh sb="0" eb="2">
      <t>カンシ</t>
    </rPh>
    <rPh sb="2" eb="3">
      <t>テン</t>
    </rPh>
    <phoneticPr fontId="1"/>
  </si>
  <si>
    <t>低炭素（高炭素）電力事業者</t>
    <rPh sb="0" eb="3">
      <t>テイタンソ</t>
    </rPh>
    <rPh sb="4" eb="7">
      <t>コウタンソ</t>
    </rPh>
    <rPh sb="8" eb="10">
      <t>デンリョク</t>
    </rPh>
    <rPh sb="10" eb="13">
      <t>ジギョウシャ</t>
    </rPh>
    <phoneticPr fontId="1"/>
  </si>
  <si>
    <t>低炭素電力メニュー</t>
    <phoneticPr fontId="1"/>
  </si>
  <si>
    <t>電力メニュー</t>
    <rPh sb="0" eb="2">
      <t>デンリョク</t>
    </rPh>
    <phoneticPr fontId="1"/>
  </si>
  <si>
    <t>低炭素電力事業者</t>
    <rPh sb="0" eb="3">
      <t>テイタンソ</t>
    </rPh>
    <rPh sb="3" eb="5">
      <t>デンリョク</t>
    </rPh>
    <rPh sb="5" eb="8">
      <t>ジギョウシャ</t>
    </rPh>
    <phoneticPr fontId="1"/>
  </si>
  <si>
    <t>低炭素電力メニュー</t>
    <rPh sb="0" eb="3">
      <t>テイタンソ</t>
    </rPh>
    <rPh sb="3" eb="5">
      <t>デンリョク</t>
    </rPh>
    <phoneticPr fontId="1"/>
  </si>
  <si>
    <t>低炭素電力メニュー数</t>
    <rPh sb="0" eb="3">
      <t>テイタンソ</t>
    </rPh>
    <rPh sb="3" eb="5">
      <t>デンリョク</t>
    </rPh>
    <rPh sb="9" eb="10">
      <t>スウ</t>
    </rPh>
    <phoneticPr fontId="1"/>
  </si>
  <si>
    <t>算定対象
年度</t>
    <rPh sb="0" eb="2">
      <t>サンテイ</t>
    </rPh>
    <rPh sb="2" eb="4">
      <t>タイショウ</t>
    </rPh>
    <rPh sb="5" eb="7">
      <t>ネンド</t>
    </rPh>
    <phoneticPr fontId="1"/>
  </si>
  <si>
    <t>再エネ
電源割合</t>
    <rPh sb="0" eb="1">
      <t>サイ</t>
    </rPh>
    <rPh sb="4" eb="6">
      <t>デンゲン</t>
    </rPh>
    <rPh sb="6" eb="8">
      <t>ワリアイ</t>
    </rPh>
    <phoneticPr fontId="1"/>
  </si>
  <si>
    <t>排出係数
(t-CO2/千kWh)</t>
    <rPh sb="0" eb="2">
      <t>ハイシュツ</t>
    </rPh>
    <rPh sb="2" eb="4">
      <t>ケイスウ</t>
    </rPh>
    <rPh sb="12" eb="13">
      <t>セン</t>
    </rPh>
    <phoneticPr fontId="1"/>
  </si>
  <si>
    <t>アーバンエナジー株式会社</t>
    <phoneticPr fontId="1"/>
  </si>
  <si>
    <t>出光グリーンパワー株式会社</t>
    <phoneticPr fontId="1"/>
  </si>
  <si>
    <t>荏原環境プラント株式会社</t>
    <phoneticPr fontId="1"/>
  </si>
  <si>
    <t>株式会社G-Power</t>
    <phoneticPr fontId="1"/>
  </si>
  <si>
    <t>株式会社地球クラブ</t>
    <rPh sb="0" eb="2">
      <t>カブシキ</t>
    </rPh>
    <rPh sb="2" eb="4">
      <t>カイシャ</t>
    </rPh>
    <rPh sb="4" eb="6">
      <t>チキュウ</t>
    </rPh>
    <phoneticPr fontId="1"/>
  </si>
  <si>
    <t>東京エコサービス株式会社</t>
    <rPh sb="0" eb="2">
      <t>トウキョウ</t>
    </rPh>
    <rPh sb="8" eb="10">
      <t>カブシキ</t>
    </rPh>
    <rPh sb="10" eb="12">
      <t>カイシャ</t>
    </rPh>
    <phoneticPr fontId="1"/>
  </si>
  <si>
    <t>ネクストエナジー・アンド・リソース株式会社</t>
    <rPh sb="17" eb="21">
      <t>カブシキカイシャ</t>
    </rPh>
    <phoneticPr fontId="1"/>
  </si>
  <si>
    <t>パナソニック株式会社</t>
    <rPh sb="6" eb="8">
      <t>カブシキ</t>
    </rPh>
    <rPh sb="8" eb="10">
      <t>カイシャ</t>
    </rPh>
    <phoneticPr fontId="1"/>
  </si>
  <si>
    <t>日立造船株式会社</t>
    <rPh sb="0" eb="2">
      <t>ヒタチ</t>
    </rPh>
    <rPh sb="2" eb="4">
      <t>ゾウセン</t>
    </rPh>
    <rPh sb="4" eb="6">
      <t>カブシキ</t>
    </rPh>
    <rPh sb="6" eb="8">
      <t>カイシャ</t>
    </rPh>
    <phoneticPr fontId="1"/>
  </si>
  <si>
    <t>みんな電力株式会社</t>
    <rPh sb="3" eb="5">
      <t>デンリョク</t>
    </rPh>
    <rPh sb="5" eb="7">
      <t>カブシキ</t>
    </rPh>
    <rPh sb="7" eb="9">
      <t>カイシャ</t>
    </rPh>
    <phoneticPr fontId="1"/>
  </si>
  <si>
    <t>株式会社横浜環境デザイン</t>
    <rPh sb="0" eb="2">
      <t>カブシキ</t>
    </rPh>
    <rPh sb="2" eb="4">
      <t>カイシャ</t>
    </rPh>
    <rPh sb="4" eb="6">
      <t>ヨコハマ</t>
    </rPh>
    <rPh sb="6" eb="8">
      <t>カンキョウ</t>
    </rPh>
    <phoneticPr fontId="1"/>
  </si>
  <si>
    <t>東日本旅客鉄道株式会社</t>
    <rPh sb="0" eb="1">
      <t>ヒガシ</t>
    </rPh>
    <rPh sb="1" eb="3">
      <t>ニホン</t>
    </rPh>
    <rPh sb="3" eb="5">
      <t>リョキャク</t>
    </rPh>
    <rPh sb="5" eb="7">
      <t>テツドウ</t>
    </rPh>
    <rPh sb="7" eb="9">
      <t>カブシキ</t>
    </rPh>
    <rPh sb="9" eb="11">
      <t>カイシャ</t>
    </rPh>
    <phoneticPr fontId="1"/>
  </si>
  <si>
    <t>アーバンエナジー株式会社</t>
    <phoneticPr fontId="1"/>
  </si>
  <si>
    <t>株式会社イーセル</t>
    <phoneticPr fontId="1"/>
  </si>
  <si>
    <t>王子・伊藤忠エネクス電力販売株式会社</t>
    <phoneticPr fontId="1"/>
  </si>
  <si>
    <t>オリックス株式会社</t>
    <phoneticPr fontId="1"/>
  </si>
  <si>
    <t>自然電力株式会社</t>
    <phoneticPr fontId="1"/>
  </si>
  <si>
    <t>昭和シェル石油株式会社</t>
    <phoneticPr fontId="1"/>
  </si>
  <si>
    <t>株式会社生活クラブエナジー</t>
    <phoneticPr fontId="1"/>
  </si>
  <si>
    <t>プレミアムグリーンパワー株式会社</t>
    <phoneticPr fontId="1"/>
  </si>
  <si>
    <t>株式会社みらい電力</t>
    <phoneticPr fontId="1"/>
  </si>
  <si>
    <t>株式会社Ｌｏｏｏｐ</t>
    <phoneticPr fontId="1"/>
  </si>
  <si>
    <t>青山</t>
    <rPh sb="0" eb="2">
      <t>アオヤマ</t>
    </rPh>
    <phoneticPr fontId="1"/>
  </si>
  <si>
    <t>品川八潮</t>
    <rPh sb="2" eb="4">
      <t>ヤシオ</t>
    </rPh>
    <phoneticPr fontId="1"/>
  </si>
  <si>
    <t>日比谷</t>
    <rPh sb="0" eb="3">
      <t>ヒビヤ</t>
    </rPh>
    <phoneticPr fontId="1"/>
  </si>
  <si>
    <t>紀尾井町</t>
    <rPh sb="0" eb="3">
      <t>キオイ</t>
    </rPh>
    <rPh sb="3" eb="4">
      <t>チョウ</t>
    </rPh>
    <phoneticPr fontId="1"/>
  </si>
  <si>
    <t>新宿南口西</t>
    <rPh sb="0" eb="2">
      <t>シンジュク</t>
    </rPh>
    <rPh sb="2" eb="4">
      <t>ミナミグチ</t>
    </rPh>
    <rPh sb="4" eb="5">
      <t>ニシ</t>
    </rPh>
    <phoneticPr fontId="1"/>
  </si>
  <si>
    <t>渋谷道玄坂</t>
    <rPh sb="0" eb="2">
      <t>シブヤ</t>
    </rPh>
    <rPh sb="2" eb="5">
      <t>ドウゲンザカ</t>
    </rPh>
    <phoneticPr fontId="1"/>
  </si>
  <si>
    <t>豊洲六丁目</t>
    <rPh sb="0" eb="2">
      <t>トヨス</t>
    </rPh>
    <rPh sb="2" eb="5">
      <t>ロクチョウメ</t>
    </rPh>
    <phoneticPr fontId="1"/>
  </si>
  <si>
    <t>大和ライフエナジア</t>
    <rPh sb="0" eb="2">
      <t>ダイワ</t>
    </rPh>
    <phoneticPr fontId="1"/>
  </si>
  <si>
    <t>低炭素電力削減量（高炭素電力排出量）計算シート</t>
    <phoneticPr fontId="1"/>
  </si>
  <si>
    <t>低炭素熱削減量計算シート</t>
    <rPh sb="0" eb="3">
      <t>テイタンソ</t>
    </rPh>
    <rPh sb="3" eb="4">
      <t>ネツ</t>
    </rPh>
    <rPh sb="4" eb="6">
      <t>サクゲン</t>
    </rPh>
    <rPh sb="6" eb="7">
      <t>リョウ</t>
    </rPh>
    <rPh sb="7" eb="9">
      <t>ケイサン</t>
    </rPh>
    <phoneticPr fontId="1"/>
  </si>
  <si>
    <t>①　E4セルにある低炭素（高炭素）電力事業者又は低炭素電力メニューを選択してください。</t>
    <rPh sb="9" eb="12">
      <t>テイタンソ</t>
    </rPh>
    <rPh sb="13" eb="16">
      <t>コウタンソ</t>
    </rPh>
    <rPh sb="17" eb="19">
      <t>デンリョク</t>
    </rPh>
    <rPh sb="19" eb="22">
      <t>ジギョウシャ</t>
    </rPh>
    <rPh sb="22" eb="23">
      <t>マタ</t>
    </rPh>
    <rPh sb="24" eb="27">
      <t>テイタンソ</t>
    </rPh>
    <rPh sb="27" eb="29">
      <t>デンリョク</t>
    </rPh>
    <rPh sb="34" eb="36">
      <t>センタク</t>
    </rPh>
    <phoneticPr fontId="1"/>
  </si>
  <si>
    <t>①　F4セルにある低炭素熱供給区域を選択してください。</t>
    <rPh sb="9" eb="12">
      <t>テイタンソ</t>
    </rPh>
    <rPh sb="12" eb="13">
      <t>ネツ</t>
    </rPh>
    <rPh sb="13" eb="15">
      <t>キョウキュウ</t>
    </rPh>
    <rPh sb="15" eb="17">
      <t>クイキ</t>
    </rPh>
    <rPh sb="18" eb="20">
      <t>センタク</t>
    </rPh>
    <phoneticPr fontId="1"/>
  </si>
  <si>
    <t>大阪瓦斯株式会社</t>
    <phoneticPr fontId="1"/>
  </si>
  <si>
    <t>―</t>
    <phoneticPr fontId="1"/>
  </si>
  <si>
    <r>
      <t>(t-CO</t>
    </r>
    <r>
      <rPr>
        <vertAlign val="subscript"/>
        <sz val="8"/>
        <color theme="1"/>
        <rFont val="ＭＳ Ｐゴシック"/>
        <family val="3"/>
        <charset val="128"/>
        <scheme val="minor"/>
      </rPr>
      <t>2</t>
    </r>
    <r>
      <rPr>
        <sz val="8"/>
        <color theme="1"/>
        <rFont val="ＭＳ Ｐゴシック"/>
        <family val="3"/>
        <charset val="128"/>
        <scheme val="minor"/>
      </rPr>
      <t>/GJ)</t>
    </r>
    <phoneticPr fontId="1"/>
  </si>
  <si>
    <t>GJ</t>
    <phoneticPr fontId="1"/>
  </si>
  <si>
    <r>
      <t>）</t>
    </r>
    <r>
      <rPr>
        <sz val="11"/>
        <color theme="1"/>
        <rFont val="ＭＳ Ｐゴシック"/>
        <family val="2"/>
        <charset val="128"/>
        <scheme val="minor"/>
      </rPr>
      <t>×</t>
    </r>
    <r>
      <rPr>
        <sz val="11"/>
        <color theme="1"/>
        <rFont val="ＭＳ Ｐゴシック"/>
        <family val="3"/>
        <charset val="128"/>
        <scheme val="minor"/>
      </rPr>
      <t>0.5</t>
    </r>
    <phoneticPr fontId="1"/>
  </si>
  <si>
    <r>
      <t>）</t>
    </r>
    <r>
      <rPr>
        <sz val="11"/>
        <color theme="1"/>
        <rFont val="ＭＳ Ｐゴシック"/>
        <family val="2"/>
        <charset val="128"/>
        <scheme val="minor"/>
      </rPr>
      <t>×</t>
    </r>
    <r>
      <rPr>
        <sz val="11"/>
        <color theme="1"/>
        <rFont val="ＭＳ Ｐゴシック"/>
        <family val="3"/>
        <charset val="128"/>
        <scheme val="minor"/>
      </rPr>
      <t>0.5</t>
    </r>
    <phoneticPr fontId="1"/>
  </si>
  <si>
    <t>×　（</t>
    <phoneticPr fontId="1"/>
  </si>
  <si>
    <t>－</t>
    <phoneticPr fontId="1"/>
  </si>
  <si>
    <r>
      <t>）</t>
    </r>
    <r>
      <rPr>
        <vertAlign val="superscript"/>
        <sz val="11"/>
        <color theme="1"/>
        <rFont val="ＭＳ Ｐゴシック"/>
        <family val="3"/>
        <charset val="128"/>
        <scheme val="minor"/>
      </rPr>
      <t/>
    </r>
    <phoneticPr fontId="1"/>
  </si>
  <si>
    <t>③低炭素熱削減量の値を算定報告書のその６シートに転記してください。</t>
    <rPh sb="1" eb="4">
      <t>テイタンソ</t>
    </rPh>
    <rPh sb="4" eb="5">
      <t>ネツ</t>
    </rPh>
    <rPh sb="5" eb="7">
      <t>サクゲン</t>
    </rPh>
    <rPh sb="7" eb="8">
      <t>リョウ</t>
    </rPh>
    <rPh sb="9" eb="10">
      <t>アタイ</t>
    </rPh>
    <rPh sb="11" eb="13">
      <t>サンテイ</t>
    </rPh>
    <rPh sb="13" eb="16">
      <t>ホウコクショ</t>
    </rPh>
    <rPh sb="24" eb="26">
      <t>テンキ</t>
    </rPh>
    <phoneticPr fontId="1"/>
  </si>
  <si>
    <t>RE100電力株式会社</t>
    <phoneticPr fontId="1"/>
  </si>
  <si>
    <t>エネックス株式会社</t>
    <phoneticPr fontId="1"/>
  </si>
  <si>
    <t>株式会社エネット</t>
    <phoneticPr fontId="1"/>
  </si>
  <si>
    <t>グリーナ株式会社</t>
    <phoneticPr fontId="1"/>
  </si>
  <si>
    <t>シナネン株式会社</t>
    <phoneticPr fontId="1"/>
  </si>
  <si>
    <t>ゼロワットパワー株式会社</t>
    <phoneticPr fontId="1"/>
  </si>
  <si>
    <t>株式会社地球クラブ</t>
    <phoneticPr fontId="1"/>
  </si>
  <si>
    <t>東京エコサービス株式会社</t>
    <phoneticPr fontId="1"/>
  </si>
  <si>
    <t>東京ガス株式会社</t>
    <phoneticPr fontId="1"/>
  </si>
  <si>
    <t>パシフィックパワー株式会社</t>
    <phoneticPr fontId="1"/>
  </si>
  <si>
    <t>日立造船株式会社</t>
    <phoneticPr fontId="1"/>
  </si>
  <si>
    <t>丸紅新電力株式会社</t>
    <phoneticPr fontId="1"/>
  </si>
  <si>
    <t>みんな電力株式会社</t>
    <phoneticPr fontId="1"/>
  </si>
  <si>
    <t>株式会社横浜環境デザイン</t>
    <phoneticPr fontId="1"/>
  </si>
  <si>
    <t>東日本旅客鉄道株式会社</t>
    <phoneticPr fontId="1"/>
  </si>
  <si>
    <t>伊藤忠エネクス株式会社</t>
    <rPh sb="0" eb="3">
      <t>イトウチュウ</t>
    </rPh>
    <rPh sb="7" eb="9">
      <t>カブシキ</t>
    </rPh>
    <rPh sb="9" eb="11">
      <t>カイシャ</t>
    </rPh>
    <phoneticPr fontId="1"/>
  </si>
  <si>
    <t>―</t>
  </si>
  <si>
    <t>エバーグリーン・リテイリング株式会社</t>
    <rPh sb="14" eb="16">
      <t>カブシキ</t>
    </rPh>
    <rPh sb="16" eb="18">
      <t>カイシャ</t>
    </rPh>
    <phoneticPr fontId="1"/>
  </si>
  <si>
    <t>フラワーペイメント株式会社</t>
    <rPh sb="9" eb="11">
      <t>カブシキ</t>
    </rPh>
    <rPh sb="11" eb="13">
      <t>カイシャ</t>
    </rPh>
    <phoneticPr fontId="1"/>
  </si>
  <si>
    <t>芝浦</t>
    <phoneticPr fontId="1"/>
  </si>
  <si>
    <t>有楽町</t>
    <rPh sb="0" eb="3">
      <t>ユウラクチョウ</t>
    </rPh>
    <phoneticPr fontId="1"/>
  </si>
  <si>
    <t>虎ノ門二丁目</t>
    <rPh sb="0" eb="1">
      <t>トラ</t>
    </rPh>
    <rPh sb="2" eb="3">
      <t>モン</t>
    </rPh>
    <rPh sb="3" eb="6">
      <t>ニチョウメ</t>
    </rPh>
    <phoneticPr fontId="1"/>
  </si>
  <si>
    <t>田町駅東口北</t>
    <phoneticPr fontId="1"/>
  </si>
  <si>
    <t>③低炭素電力削減量（又は高炭素電力排出量）の値を算定報告書のその６シートに転記してください。</t>
    <rPh sb="1" eb="4">
      <t>テイタンソ</t>
    </rPh>
    <rPh sb="4" eb="6">
      <t>デンリョク</t>
    </rPh>
    <rPh sb="6" eb="8">
      <t>サクゲン</t>
    </rPh>
    <rPh sb="8" eb="9">
      <t>リョウ</t>
    </rPh>
    <rPh sb="10" eb="11">
      <t>マタ</t>
    </rPh>
    <rPh sb="12" eb="15">
      <t>コウタンソ</t>
    </rPh>
    <rPh sb="15" eb="17">
      <t>デンリョク</t>
    </rPh>
    <rPh sb="17" eb="19">
      <t>ハイシュツ</t>
    </rPh>
    <rPh sb="19" eb="20">
      <t>リョウ</t>
    </rPh>
    <rPh sb="22" eb="23">
      <t>アタイ</t>
    </rPh>
    <rPh sb="24" eb="26">
      <t>サンテイ</t>
    </rPh>
    <rPh sb="26" eb="29">
      <t>ホウコクショ</t>
    </rPh>
    <rPh sb="37" eb="39">
      <t>テンキ</t>
    </rPh>
    <phoneticPr fontId="1"/>
  </si>
  <si>
    <t>）　×    0.5    =</t>
    <phoneticPr fontId="1"/>
  </si>
  <si>
    <t>アーバンエナジー株式会社</t>
  </si>
  <si>
    <t>株式会社afterFIT</t>
  </si>
  <si>
    <t>株式会社エネット</t>
  </si>
  <si>
    <t>株式会社エフオン</t>
  </si>
  <si>
    <t>株式会社タクマエナジー</t>
  </si>
  <si>
    <t>株式会社地球クラブ</t>
  </si>
  <si>
    <t>ゼロワットパワー株式会社</t>
  </si>
  <si>
    <t>秩父新電力株式会社</t>
  </si>
  <si>
    <t>日本ファシリティ・ソリューション株式会社</t>
  </si>
  <si>
    <t>日立造船株式会社</t>
  </si>
  <si>
    <t>株式会社UPDATER</t>
  </si>
  <si>
    <t>東京エコサービス株式会社</t>
  </si>
  <si>
    <t>東日本旅客鉄道株式会社</t>
  </si>
  <si>
    <t>青山</t>
  </si>
  <si>
    <t>品川八潮</t>
  </si>
  <si>
    <t>日比谷</t>
  </si>
  <si>
    <t>有楽町</t>
  </si>
  <si>
    <t>初台淀橋　</t>
  </si>
  <si>
    <t>錦糸町駅北口　</t>
  </si>
  <si>
    <t>新宿南口西　</t>
  </si>
  <si>
    <t>新宿南口東　</t>
    <rPh sb="4" eb="5">
      <t>ヒガシ</t>
    </rPh>
    <phoneticPr fontId="2"/>
  </si>
  <si>
    <t>虎ノ門二丁目</t>
  </si>
  <si>
    <t xml:space="preserve">永田町二丁目 </t>
  </si>
  <si>
    <t>品川駅東口</t>
  </si>
  <si>
    <t>豊洲六丁目</t>
  </si>
  <si>
    <t>RE100プラン</t>
    <phoneticPr fontId="1"/>
  </si>
  <si>
    <t>実質再生可能エネルギー100％電気</t>
  </si>
  <si>
    <t>高圧/特別高圧</t>
  </si>
  <si>
    <t>FIT非化石証書活用電力メニュー</t>
    <phoneticPr fontId="1"/>
  </si>
  <si>
    <t>常時電力</t>
    <rPh sb="0" eb="4">
      <t>ジョウジデンリョク</t>
    </rPh>
    <phoneticPr fontId="1"/>
  </si>
  <si>
    <t>RE100電力株式会社</t>
  </si>
  <si>
    <t>エネサーブ株式会社　　</t>
  </si>
  <si>
    <t>エネックス株式会社</t>
  </si>
  <si>
    <t>グリーナ株式会社</t>
  </si>
  <si>
    <t>シェルジャパン株式会社</t>
  </si>
  <si>
    <t>東京ガス株式会社</t>
  </si>
  <si>
    <t>丸紅新電力株式会社</t>
  </si>
  <si>
    <t>日本ファシリティ・ソリューション株式会社</t>
    <phoneticPr fontId="1"/>
  </si>
  <si>
    <t>瑞穂町地域スマートエネルギー株式会社</t>
    <phoneticPr fontId="1"/>
  </si>
  <si>
    <t>※低炭素電力メニューのプルダウンに契約メニューがある場合は、そちらも選択できます。</t>
    <rPh sb="17" eb="19">
      <t>ケイヤク</t>
    </rPh>
    <rPh sb="26" eb="28">
      <t>バアイ</t>
    </rPh>
    <rPh sb="34" eb="36">
      <t>センタク</t>
    </rPh>
    <phoneticPr fontId="1"/>
  </si>
  <si>
    <t>エネサーブ株式会社</t>
    <phoneticPr fontId="1"/>
  </si>
  <si>
    <t>株式会社横浜環境デザイン</t>
  </si>
  <si>
    <t>株式会社Looop</t>
  </si>
  <si>
    <t>シェルジャパン株式会社</t>
    <phoneticPr fontId="1"/>
  </si>
  <si>
    <t>ミツウロコグリーンエネルギー株式会社</t>
  </si>
  <si>
    <t>瑞穂町地域スマートエネルギー株式会社</t>
  </si>
  <si>
    <t>伊藤忠エネクス株式会社</t>
    <phoneticPr fontId="1"/>
  </si>
  <si>
    <t>本駒込二丁目</t>
    <rPh sb="0" eb="3">
      <t>ホンコマゴメ</t>
    </rPh>
    <rPh sb="3" eb="6">
      <t>ニチョウメ</t>
    </rPh>
    <phoneticPr fontId="5"/>
  </si>
  <si>
    <t>渋谷道玄坂</t>
    <rPh sb="0" eb="2">
      <t>シブヤ</t>
    </rPh>
    <rPh sb="2" eb="5">
      <t>ドウゲンザカ</t>
    </rPh>
    <phoneticPr fontId="5"/>
  </si>
  <si>
    <t>虎ノ門一・二丁目</t>
    <rPh sb="3" eb="4">
      <t>イチ</t>
    </rPh>
    <rPh sb="5" eb="8">
      <t>ニチョウメ</t>
    </rPh>
    <phoneticPr fontId="5"/>
  </si>
  <si>
    <t>アーバンエナジー株式会社</t>
    <phoneticPr fontId="1"/>
  </si>
  <si>
    <t>ゼロワットパワー株式会社</t>
    <phoneticPr fontId="1"/>
  </si>
  <si>
    <t>ゼロエミプラン</t>
    <phoneticPr fontId="1"/>
  </si>
  <si>
    <t>再生可能エネルギー１００％</t>
    <phoneticPr fontId="1"/>
  </si>
  <si>
    <t>　※供給区域を事前に熱供給事業者にご確認ください</t>
  </si>
  <si>
    <t>ver2025.4.1</t>
    <phoneticPr fontId="1"/>
  </si>
  <si>
    <t>出光興産株式会社</t>
    <phoneticPr fontId="1"/>
  </si>
  <si>
    <t>株式会社afterFIT</t>
    <phoneticPr fontId="1"/>
  </si>
  <si>
    <t>株式会社エネット</t>
    <rPh sb="0" eb="1">
      <t>カブ</t>
    </rPh>
    <phoneticPr fontId="1"/>
  </si>
  <si>
    <t>株式会社エフオン</t>
    <phoneticPr fontId="1"/>
  </si>
  <si>
    <t>株式会社CDエナジーダイレクト</t>
    <phoneticPr fontId="1"/>
  </si>
  <si>
    <t>株式会社タクマエナジー</t>
    <phoneticPr fontId="1"/>
  </si>
  <si>
    <t>秩父新電力株式会社</t>
    <phoneticPr fontId="1"/>
  </si>
  <si>
    <t>株式会社UPDATER</t>
    <phoneticPr fontId="1"/>
  </si>
  <si>
    <t>株式会社エネクスライフサービス</t>
    <phoneticPr fontId="1"/>
  </si>
  <si>
    <t>イワタニ関東株式会社</t>
    <phoneticPr fontId="1"/>
  </si>
  <si>
    <t>コスモエネルギーソリューションズ株式会社</t>
    <phoneticPr fontId="1"/>
  </si>
  <si>
    <t>実質再生可能エネルギー100％電気
（メニューＡ）</t>
    <phoneticPr fontId="1"/>
  </si>
  <si>
    <t>実質再生可能エネルギー100％電気
（メニューＢ）</t>
    <phoneticPr fontId="1"/>
  </si>
  <si>
    <t>高圧/特別高圧</t>
    <phoneticPr fontId="1"/>
  </si>
  <si>
    <t>八重洲日本橋</t>
    <rPh sb="0" eb="3">
      <t>ヤエス</t>
    </rPh>
    <rPh sb="3" eb="6">
      <t>ニホンバシ</t>
    </rPh>
    <phoneticPr fontId="4"/>
  </si>
  <si>
    <t>紀尾井町</t>
    <rPh sb="0" eb="4">
      <t>キオイチョウ</t>
    </rPh>
    <phoneticPr fontId="4"/>
  </si>
  <si>
    <t>本駒込二丁目</t>
    <rPh sb="0" eb="3">
      <t>ホンコマゴメ</t>
    </rPh>
    <rPh sb="3" eb="6">
      <t>ニチョウメ</t>
    </rPh>
    <phoneticPr fontId="4"/>
  </si>
  <si>
    <t>渋谷道玄坂</t>
    <rPh sb="0" eb="2">
      <t>シブヤ</t>
    </rPh>
    <rPh sb="2" eb="5">
      <t>ドウゲンザカ</t>
    </rPh>
    <phoneticPr fontId="4"/>
  </si>
  <si>
    <t>虎ノ門一・二丁目</t>
    <rPh sb="0" eb="1">
      <t>トラ</t>
    </rPh>
    <rPh sb="2" eb="3">
      <t>モン</t>
    </rPh>
    <rPh sb="3" eb="4">
      <t>イチ</t>
    </rPh>
    <rPh sb="5" eb="8">
      <t>ニチョウメ</t>
    </rPh>
    <phoneticPr fontId="4"/>
  </si>
  <si>
    <t>豊洲二・三丁目</t>
    <rPh sb="2" eb="3">
      <t>ニ</t>
    </rPh>
    <rPh sb="4" eb="7">
      <t>サンチョウメ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</si>
</sst>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
    <numFmt numFmtId="177" formatCode="0.000_ "/>
    <numFmt numFmtId="178" formatCode="0.0000"/>
  </numFmts>
  <fonts count="37">
    <font>
      <sz val="11"/>
      <color theme="1"/>
      <name val="ＭＳ Ｐゴシック"/>
      <family val="2"/>
      <charset val="128"/>
      <scheme val="minor"/>
    </font>
    <font>
      <sz val="6"/>
      <name val="ＭＳ Ｐゴシック"/>
      <family val="2"/>
      <charset val="128"/>
      <scheme val="minor"/>
    </font>
    <font>
      <b/>
      <sz val="14"/>
      <color theme="0"/>
      <name val="ＭＳ Ｐゴシック"/>
      <family val="3"/>
      <charset val="128"/>
      <scheme val="minor"/>
    </font>
    <font>
      <b/>
      <sz val="12"/>
      <color theme="0"/>
      <name val="ＭＳ Ｐゴシック"/>
      <family val="3"/>
      <charset val="128"/>
      <scheme val="minor"/>
    </font>
    <font>
      <sz val="11"/>
      <color theme="1"/>
      <name val="ＭＳ Ｐゴシック"/>
      <family val="3"/>
      <charset val="128"/>
      <scheme val="minor"/>
    </font>
    <font>
      <sz val="6"/>
      <color theme="1"/>
      <name val="ＭＳ Ｐゴシック"/>
      <family val="2"/>
      <charset val="128"/>
      <scheme val="minor"/>
    </font>
    <font>
      <vertAlign val="superscript"/>
      <sz val="11"/>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b/>
      <sz val="14"/>
      <color theme="1"/>
      <name val="ＭＳ Ｐゴシック"/>
      <family val="3"/>
      <charset val="128"/>
      <scheme val="minor"/>
    </font>
    <font>
      <b/>
      <sz val="12"/>
      <color theme="0"/>
      <name val="ＭＳ Ｐゴシック"/>
      <family val="2"/>
      <charset val="128"/>
      <scheme val="minor"/>
    </font>
    <font>
      <b/>
      <vertAlign val="subscript"/>
      <sz val="12"/>
      <color theme="0"/>
      <name val="ＭＳ Ｐゴシック"/>
      <family val="3"/>
      <charset val="128"/>
      <scheme val="minor"/>
    </font>
    <font>
      <vertAlign val="subscript"/>
      <sz val="8"/>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8"/>
      <name val="ＭＳ Ｐゴシック"/>
      <family val="3"/>
      <charset val="128"/>
    </font>
    <font>
      <vertAlign val="subscript"/>
      <sz val="8"/>
      <name val="ＭＳ Ｐゴシック"/>
      <family val="3"/>
      <charset val="128"/>
    </font>
    <font>
      <vertAlign val="subscript"/>
      <sz val="11"/>
      <name val="ＭＳ Ｐゴシック"/>
      <family val="3"/>
      <charset val="128"/>
    </font>
    <font>
      <vertAlign val="superscript"/>
      <sz val="11"/>
      <name val="ＭＳ Ｐゴシック"/>
      <family val="3"/>
      <charset val="128"/>
    </font>
    <font>
      <b/>
      <sz val="14"/>
      <name val="ＭＳ Ｐゴシック"/>
      <family val="3"/>
      <charset val="128"/>
    </font>
    <font>
      <b/>
      <sz val="10"/>
      <color theme="0"/>
      <name val="ＭＳ Ｐゴシック"/>
      <family val="3"/>
      <charset val="128"/>
      <scheme val="minor"/>
    </font>
    <font>
      <b/>
      <vertAlign val="subscript"/>
      <sz val="10"/>
      <color theme="0"/>
      <name val="ＭＳ Ｐゴシック"/>
      <family val="3"/>
      <charset val="128"/>
      <scheme val="minor"/>
    </font>
    <font>
      <sz val="11"/>
      <name val="ＭＳ ゴシック"/>
      <family val="3"/>
      <charset val="128"/>
    </font>
    <font>
      <sz val="11"/>
      <color theme="1"/>
      <name val="ＭＳ Ｐゴシック"/>
      <family val="2"/>
      <charset val="128"/>
      <scheme val="minor"/>
    </font>
    <font>
      <sz val="11"/>
      <color theme="6" tint="-0.249977111117893"/>
      <name val="ＭＳ Ｐゴシック"/>
      <family val="2"/>
      <charset val="128"/>
      <scheme val="minor"/>
    </font>
    <font>
      <sz val="16"/>
      <color theme="1"/>
      <name val="ＭＳ Ｐゴシック"/>
      <family val="2"/>
      <charset val="128"/>
      <scheme val="minor"/>
    </font>
    <font>
      <sz val="9"/>
      <color indexed="81"/>
      <name val="BIZ UDP明朝 Medium"/>
      <family val="1"/>
      <charset val="128"/>
    </font>
    <font>
      <sz val="11"/>
      <color rgb="FFFF0000"/>
      <name val="ＭＳ Ｐゴシック"/>
      <family val="2"/>
      <charset val="128"/>
      <scheme val="minor"/>
    </font>
    <font>
      <b/>
      <sz val="11"/>
      <color rgb="FFFF0000"/>
      <name val="ＭＳ Ｐゴシック"/>
      <family val="3"/>
      <charset val="128"/>
      <scheme val="minor"/>
    </font>
    <font>
      <sz val="9"/>
      <color indexed="81"/>
      <name val="MS P ゴシック"/>
      <family val="3"/>
      <charset val="128"/>
    </font>
    <font>
      <sz val="10.5"/>
      <color theme="1"/>
      <name val="游ゴシック"/>
      <family val="3"/>
      <charset val="128"/>
    </font>
    <font>
      <sz val="6"/>
      <color theme="0"/>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s>
  <fills count="16">
    <fill>
      <patternFill patternType="none"/>
    </fill>
    <fill>
      <patternFill patternType="gray125"/>
    </fill>
    <fill>
      <patternFill patternType="solid">
        <fgColor theme="2" tint="-0.499984740745262"/>
        <bgColor indexed="64"/>
      </patternFill>
    </fill>
    <fill>
      <patternFill patternType="solid">
        <fgColor theme="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tint="-0.499984740745262"/>
        <bgColor indexed="64"/>
      </patternFill>
    </fill>
    <fill>
      <patternFill patternType="solid">
        <fgColor theme="1"/>
        <bgColor indexed="64"/>
      </patternFill>
    </fill>
    <fill>
      <patternFill patternType="solid">
        <fgColor theme="0"/>
        <bgColor indexed="64"/>
      </patternFill>
    </fill>
    <fill>
      <patternFill patternType="solid">
        <fgColor indexed="47"/>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3" tint="0.59996337778862885"/>
        <bgColor indexed="64"/>
      </patternFill>
    </fill>
    <fill>
      <patternFill patternType="solid">
        <fgColor theme="4" tint="0.59999389629810485"/>
        <bgColor indexed="64"/>
      </patternFill>
    </fill>
    <fill>
      <patternFill patternType="solid">
        <fgColor theme="8"/>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right style="double">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s>
  <cellStyleXfs count="16">
    <xf numFmtId="0" fontId="0" fillId="0" borderId="0">
      <alignment vertical="center"/>
    </xf>
    <xf numFmtId="0" fontId="16" fillId="0" borderId="0">
      <alignment vertical="center"/>
    </xf>
    <xf numFmtId="0" fontId="16" fillId="0" borderId="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9" fontId="16" fillId="0" borderId="0" applyFont="0" applyFill="0" applyBorder="0" applyAlignment="0" applyProtection="0"/>
    <xf numFmtId="38" fontId="4" fillId="0" borderId="0" applyFont="0" applyFill="0" applyBorder="0" applyAlignment="0" applyProtection="0">
      <alignment vertical="center"/>
    </xf>
    <xf numFmtId="38" fontId="16" fillId="0" borderId="0" applyFont="0" applyFill="0" applyBorder="0" applyAlignment="0" applyProtection="0"/>
    <xf numFmtId="38" fontId="4" fillId="0" borderId="0" applyFont="0" applyFill="0" applyBorder="0" applyAlignment="0" applyProtection="0">
      <alignment vertical="center"/>
    </xf>
    <xf numFmtId="38" fontId="25" fillId="0" borderId="0" applyFont="0" applyFill="0" applyBorder="0" applyAlignment="0" applyProtection="0"/>
    <xf numFmtId="0" fontId="4" fillId="0" borderId="0">
      <alignment vertical="center"/>
    </xf>
    <xf numFmtId="0" fontId="16" fillId="0" borderId="0">
      <alignment vertical="center"/>
    </xf>
    <xf numFmtId="0" fontId="4" fillId="0" borderId="0">
      <alignment vertical="center"/>
    </xf>
    <xf numFmtId="0" fontId="16" fillId="0" borderId="0"/>
    <xf numFmtId="0" fontId="25" fillId="0" borderId="0"/>
    <xf numFmtId="9" fontId="26" fillId="0" borderId="0" applyFont="0" applyFill="0" applyBorder="0" applyAlignment="0" applyProtection="0">
      <alignment vertical="center"/>
    </xf>
  </cellStyleXfs>
  <cellXfs count="219">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vertical="center"/>
    </xf>
    <xf numFmtId="0" fontId="0" fillId="0" borderId="11" xfId="0" applyBorder="1">
      <alignment vertical="center"/>
    </xf>
    <xf numFmtId="0" fontId="5" fillId="0" borderId="0" xfId="0" applyFont="1">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6" xfId="0" applyBorder="1" applyAlignment="1">
      <alignment vertical="center"/>
    </xf>
    <xf numFmtId="0" fontId="0" fillId="0" borderId="0" xfId="0" applyBorder="1" applyAlignment="1">
      <alignment vertical="center"/>
    </xf>
    <xf numFmtId="0" fontId="0" fillId="4" borderId="1" xfId="0" applyFill="1" applyBorder="1" applyAlignment="1" applyProtection="1">
      <alignment horizontal="center" vertical="center"/>
      <protection locked="0"/>
    </xf>
    <xf numFmtId="0" fontId="0" fillId="4" borderId="1" xfId="0" applyFill="1" applyBorder="1" applyProtection="1">
      <alignment vertical="center"/>
      <protection locked="0"/>
    </xf>
    <xf numFmtId="0" fontId="7" fillId="0" borderId="0" xfId="0" applyFont="1" applyAlignment="1">
      <alignment horizontal="right" vertical="center"/>
    </xf>
    <xf numFmtId="176" fontId="0" fillId="0" borderId="0" xfId="0" applyNumberFormat="1" applyBorder="1" applyAlignment="1">
      <alignment horizontal="center"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0" fontId="13" fillId="0" borderId="0" xfId="0" applyFont="1">
      <alignment vertical="center"/>
    </xf>
    <xf numFmtId="0" fontId="0" fillId="0" borderId="20" xfId="0" applyBorder="1">
      <alignment vertical="center"/>
    </xf>
    <xf numFmtId="0" fontId="0" fillId="0" borderId="0" xfId="0" applyBorder="1">
      <alignment vertical="center"/>
    </xf>
    <xf numFmtId="0" fontId="0" fillId="8" borderId="22" xfId="0" applyFont="1" applyFill="1" applyBorder="1">
      <alignment vertical="center"/>
    </xf>
    <xf numFmtId="0" fontId="0" fillId="8" borderId="23" xfId="0" applyFont="1" applyFill="1" applyBorder="1">
      <alignment vertical="center"/>
    </xf>
    <xf numFmtId="0" fontId="0" fillId="8" borderId="24" xfId="0" applyFont="1" applyFill="1" applyBorder="1">
      <alignment vertical="center"/>
    </xf>
    <xf numFmtId="0" fontId="0" fillId="8" borderId="25" xfId="0" applyFont="1" applyFill="1" applyBorder="1">
      <alignment vertical="center"/>
    </xf>
    <xf numFmtId="0" fontId="0" fillId="8" borderId="27" xfId="0" applyFont="1" applyFill="1" applyBorder="1">
      <alignment vertical="center"/>
    </xf>
    <xf numFmtId="176" fontId="0" fillId="8" borderId="23" xfId="0" applyNumberFormat="1" applyFont="1" applyFill="1" applyBorder="1">
      <alignment vertical="center"/>
    </xf>
    <xf numFmtId="0" fontId="0" fillId="8" borderId="23" xfId="0" applyFont="1" applyFill="1" applyBorder="1" applyAlignment="1">
      <alignment horizontal="center" vertical="center"/>
    </xf>
    <xf numFmtId="176" fontId="0" fillId="8" borderId="26" xfId="0" applyNumberFormat="1" applyFont="1" applyFill="1" applyBorder="1">
      <alignment vertical="center"/>
    </xf>
    <xf numFmtId="0" fontId="0" fillId="8" borderId="26" xfId="0" applyFont="1" applyFill="1" applyBorder="1" applyAlignment="1">
      <alignment horizontal="center" vertical="center"/>
    </xf>
    <xf numFmtId="176" fontId="14" fillId="0" borderId="1" xfId="0" applyNumberFormat="1" applyFont="1" applyBorder="1" applyAlignment="1">
      <alignment horizontal="center" vertical="center"/>
    </xf>
    <xf numFmtId="0" fontId="14" fillId="4" borderId="1" xfId="0" applyFont="1" applyFill="1" applyBorder="1" applyAlignment="1" applyProtection="1">
      <alignment horizontal="center" vertical="center"/>
      <protection locked="0"/>
    </xf>
    <xf numFmtId="0" fontId="15" fillId="4" borderId="1" xfId="0" applyFont="1" applyFill="1" applyBorder="1" applyProtection="1">
      <alignment vertical="center"/>
      <protection locked="0"/>
    </xf>
    <xf numFmtId="0" fontId="0" fillId="4" borderId="1" xfId="0" applyFill="1" applyBorder="1" applyAlignment="1" applyProtection="1">
      <alignment horizontal="right" vertical="center"/>
      <protection locked="0"/>
    </xf>
    <xf numFmtId="0" fontId="16" fillId="0" borderId="0" xfId="1">
      <alignment vertical="center"/>
    </xf>
    <xf numFmtId="0" fontId="16" fillId="0" borderId="0" xfId="1" applyAlignment="1">
      <alignment horizontal="center" vertical="center"/>
    </xf>
    <xf numFmtId="0" fontId="16" fillId="0" borderId="0" xfId="1" applyBorder="1">
      <alignment vertical="center"/>
    </xf>
    <xf numFmtId="0" fontId="16" fillId="0" borderId="1" xfId="1" applyBorder="1">
      <alignment vertical="center"/>
    </xf>
    <xf numFmtId="0" fontId="16" fillId="0" borderId="2" xfId="1" applyBorder="1">
      <alignment vertical="center"/>
    </xf>
    <xf numFmtId="0" fontId="16" fillId="0" borderId="4" xfId="1" applyBorder="1">
      <alignment vertical="center"/>
    </xf>
    <xf numFmtId="0" fontId="18" fillId="0" borderId="0" xfId="1" applyFont="1">
      <alignment vertical="center"/>
    </xf>
    <xf numFmtId="0" fontId="16" fillId="0" borderId="3" xfId="1" applyBorder="1">
      <alignment vertical="center"/>
    </xf>
    <xf numFmtId="0" fontId="16" fillId="0" borderId="28" xfId="1" applyBorder="1">
      <alignment vertical="center"/>
    </xf>
    <xf numFmtId="0" fontId="0" fillId="0" borderId="1" xfId="0" applyNumberFormat="1" applyBorder="1">
      <alignment vertical="center"/>
    </xf>
    <xf numFmtId="0" fontId="16" fillId="9" borderId="1" xfId="1" applyFill="1" applyBorder="1" applyProtection="1">
      <alignment vertical="center"/>
      <protection locked="0"/>
    </xf>
    <xf numFmtId="0" fontId="0" fillId="8" borderId="0" xfId="0" applyFont="1" applyFill="1" applyBorder="1">
      <alignment vertical="center"/>
    </xf>
    <xf numFmtId="176" fontId="9" fillId="0" borderId="0" xfId="0" applyNumberFormat="1" applyFont="1" applyBorder="1" applyAlignment="1">
      <alignment horizontal="center" vertical="center"/>
    </xf>
    <xf numFmtId="0" fontId="18" fillId="0" borderId="0" xfId="1" applyFont="1" applyAlignment="1">
      <alignment horizontal="center" vertical="center"/>
    </xf>
    <xf numFmtId="0" fontId="22" fillId="0" borderId="1" xfId="1" applyFont="1" applyBorder="1">
      <alignment vertical="center"/>
    </xf>
    <xf numFmtId="0" fontId="16" fillId="0" borderId="1" xfId="1" applyFill="1" applyBorder="1" applyProtection="1">
      <alignment vertical="center"/>
    </xf>
    <xf numFmtId="9" fontId="16" fillId="10" borderId="1" xfId="1" applyNumberFormat="1" applyFill="1" applyBorder="1" applyAlignment="1" applyProtection="1">
      <alignment horizontal="center" vertical="center"/>
      <protection locked="0"/>
    </xf>
    <xf numFmtId="0" fontId="16" fillId="10" borderId="1" xfId="1" applyFill="1" applyBorder="1" applyAlignment="1" applyProtection="1">
      <alignment horizontal="center" vertical="center"/>
      <protection locked="0"/>
    </xf>
    <xf numFmtId="0" fontId="0" fillId="0" borderId="0" xfId="0">
      <alignment vertical="center"/>
    </xf>
    <xf numFmtId="0" fontId="0" fillId="0" borderId="0" xfId="0">
      <alignment vertical="center"/>
    </xf>
    <xf numFmtId="0" fontId="0" fillId="0" borderId="1" xfId="0" applyBorder="1" applyAlignment="1">
      <alignment horizontal="center" vertical="center"/>
    </xf>
    <xf numFmtId="0" fontId="18" fillId="0" borderId="0" xfId="1" applyFont="1" applyAlignment="1">
      <alignment horizontal="center" vertical="top"/>
    </xf>
    <xf numFmtId="0" fontId="14" fillId="0" borderId="11" xfId="0" applyFont="1" applyFill="1" applyBorder="1" applyAlignment="1" applyProtection="1">
      <alignment horizontal="left" vertical="center"/>
      <protection locked="0"/>
    </xf>
    <xf numFmtId="0" fontId="0" fillId="0" borderId="1" xfId="0" applyBorder="1" applyAlignment="1">
      <alignment horizontal="center" vertical="center"/>
    </xf>
    <xf numFmtId="0" fontId="0" fillId="0" borderId="1" xfId="0" applyFill="1" applyBorder="1">
      <alignment vertical="center"/>
    </xf>
    <xf numFmtId="0" fontId="16" fillId="0" borderId="0" xfId="1" applyFont="1">
      <alignment vertical="center"/>
    </xf>
    <xf numFmtId="176" fontId="0" fillId="0" borderId="0" xfId="0" applyNumberFormat="1" applyFill="1" applyBorder="1" applyAlignment="1">
      <alignment horizontal="center" vertical="center"/>
    </xf>
    <xf numFmtId="0" fontId="3" fillId="0" borderId="16" xfId="0" applyFont="1" applyFill="1" applyBorder="1" applyAlignment="1">
      <alignment vertical="center"/>
    </xf>
    <xf numFmtId="0" fontId="3" fillId="6" borderId="29"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27" fillId="0" borderId="0" xfId="0" applyFont="1" applyAlignment="1">
      <alignment horizontal="right" vertical="center"/>
    </xf>
    <xf numFmtId="0" fontId="27" fillId="0" borderId="0" xfId="0" applyFont="1">
      <alignment vertical="center"/>
    </xf>
    <xf numFmtId="0" fontId="0" fillId="0" borderId="1" xfId="0" applyBorder="1" applyAlignment="1">
      <alignment horizontal="center" vertical="center" wrapText="1"/>
    </xf>
    <xf numFmtId="0" fontId="14" fillId="0" borderId="0" xfId="0" applyFont="1" applyFill="1" applyBorder="1" applyAlignment="1" applyProtection="1">
      <alignment horizontal="left" vertical="center"/>
      <protection locked="0"/>
    </xf>
    <xf numFmtId="0" fontId="27" fillId="0" borderId="0" xfId="0" applyFont="1" applyFill="1">
      <alignment vertical="center"/>
    </xf>
    <xf numFmtId="0" fontId="0" fillId="0" borderId="0" xfId="0" applyFill="1">
      <alignment vertical="center"/>
    </xf>
    <xf numFmtId="0" fontId="0" fillId="0" borderId="1" xfId="0" applyFill="1" applyBorder="1" applyAlignment="1">
      <alignment horizontal="center" vertical="center"/>
    </xf>
    <xf numFmtId="49" fontId="0" fillId="4" borderId="1" xfId="0" applyNumberFormat="1" applyFill="1" applyBorder="1" applyAlignment="1" applyProtection="1">
      <alignment horizontal="right" vertical="center"/>
      <protection locked="0"/>
    </xf>
    <xf numFmtId="49" fontId="0" fillId="4" borderId="1" xfId="0" applyNumberFormat="1" applyFill="1" applyBorder="1" applyProtection="1">
      <alignment vertical="center"/>
      <protection locked="0"/>
    </xf>
    <xf numFmtId="1" fontId="0" fillId="0" borderId="1" xfId="0" applyNumberFormat="1" applyBorder="1" applyAlignment="1">
      <alignment horizontal="right" vertical="center" wrapText="1"/>
    </xf>
    <xf numFmtId="0" fontId="0" fillId="0" borderId="1" xfId="0" applyBorder="1" applyAlignment="1">
      <alignment horizontal="left" vertical="center"/>
    </xf>
    <xf numFmtId="0" fontId="0" fillId="0" borderId="1" xfId="0" applyBorder="1" applyAlignment="1">
      <alignment horizontal="right" vertical="center" wrapText="1"/>
    </xf>
    <xf numFmtId="0" fontId="0" fillId="11" borderId="1" xfId="0" applyFill="1" applyBorder="1">
      <alignment vertical="center"/>
    </xf>
    <xf numFmtId="176" fontId="0" fillId="11" borderId="1" xfId="0" applyNumberFormat="1" applyFill="1" applyBorder="1">
      <alignment vertical="center"/>
    </xf>
    <xf numFmtId="0" fontId="28" fillId="0" borderId="0" xfId="0" applyFont="1">
      <alignment vertical="center"/>
    </xf>
    <xf numFmtId="0" fontId="14" fillId="0" borderId="11" xfId="0" applyFont="1" applyFill="1" applyBorder="1" applyAlignment="1" applyProtection="1">
      <alignment horizontal="left" vertical="center"/>
    </xf>
    <xf numFmtId="0" fontId="0" fillId="0" borderId="0" xfId="0"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0" fillId="0" borderId="16" xfId="0" applyBorder="1" applyAlignment="1" applyProtection="1">
      <alignment vertical="center"/>
    </xf>
    <xf numFmtId="0" fontId="0" fillId="0" borderId="0" xfId="0" applyBorder="1" applyAlignment="1" applyProtection="1">
      <alignment vertical="center"/>
    </xf>
    <xf numFmtId="0" fontId="0" fillId="0" borderId="1" xfId="0" applyBorder="1" applyAlignment="1" applyProtection="1">
      <alignment horizontal="center" vertical="center"/>
    </xf>
    <xf numFmtId="0" fontId="0" fillId="0" borderId="0" xfId="0" applyBorder="1" applyAlignment="1" applyProtection="1">
      <alignment horizontal="center" vertical="center"/>
    </xf>
    <xf numFmtId="0" fontId="0" fillId="0" borderId="1" xfId="0" applyBorder="1" applyAlignment="1" applyProtection="1">
      <alignment horizontal="center" vertical="center" wrapText="1"/>
    </xf>
    <xf numFmtId="176" fontId="0" fillId="0" borderId="1" xfId="0" applyNumberFormat="1" applyBorder="1" applyAlignment="1" applyProtection="1">
      <alignment horizontal="center" vertical="center"/>
    </xf>
    <xf numFmtId="0" fontId="0" fillId="0" borderId="0" xfId="0" applyAlignment="1" applyProtection="1">
      <alignment vertical="center"/>
    </xf>
    <xf numFmtId="176" fontId="0" fillId="0" borderId="0" xfId="0" applyNumberFormat="1" applyBorder="1" applyAlignment="1" applyProtection="1">
      <alignment horizontal="center" vertical="center"/>
    </xf>
    <xf numFmtId="0" fontId="0" fillId="0" borderId="0" xfId="0" applyAlignment="1" applyProtection="1">
      <alignment horizontal="center" vertical="center"/>
    </xf>
    <xf numFmtId="0" fontId="10"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0" xfId="0" applyFont="1" applyAlignment="1" applyProtection="1">
      <alignment horizontal="right" vertical="center"/>
    </xf>
    <xf numFmtId="10" fontId="0" fillId="11" borderId="1" xfId="0" applyNumberFormat="1" applyFill="1" applyBorder="1">
      <alignment vertical="center"/>
    </xf>
    <xf numFmtId="0" fontId="0" fillId="0" borderId="1" xfId="0" applyBorder="1" applyAlignment="1">
      <alignment horizontal="center" vertical="center"/>
    </xf>
    <xf numFmtId="0" fontId="0" fillId="0" borderId="9" xfId="0" applyBorder="1" applyAlignment="1">
      <alignment horizontal="center" vertical="center"/>
    </xf>
    <xf numFmtId="10" fontId="0" fillId="11" borderId="1" xfId="0" applyNumberFormat="1" applyFill="1" applyBorder="1" applyAlignment="1">
      <alignment horizontal="right" vertical="center"/>
    </xf>
    <xf numFmtId="0" fontId="7" fillId="0" borderId="0" xfId="0" applyFont="1" applyFill="1" applyAlignment="1">
      <alignment horizontal="right" vertical="center"/>
    </xf>
    <xf numFmtId="178" fontId="0" fillId="0" borderId="1" xfId="0" applyNumberFormat="1" applyBorder="1" applyAlignment="1" applyProtection="1">
      <alignment horizontal="center" vertical="center"/>
    </xf>
    <xf numFmtId="0" fontId="0" fillId="12" borderId="1" xfId="0" applyFill="1" applyBorder="1">
      <alignment vertical="center"/>
    </xf>
    <xf numFmtId="176" fontId="0" fillId="12" borderId="1" xfId="0" applyNumberFormat="1" applyFill="1" applyBorder="1">
      <alignment vertical="center"/>
    </xf>
    <xf numFmtId="10" fontId="0" fillId="12" borderId="1" xfId="0" applyNumberFormat="1" applyFill="1" applyBorder="1">
      <alignment vertical="center"/>
    </xf>
    <xf numFmtId="10" fontId="0" fillId="12" borderId="1" xfId="0" applyNumberFormat="1" applyFill="1" applyBorder="1" applyAlignment="1">
      <alignment horizontal="right" vertical="center"/>
    </xf>
    <xf numFmtId="0" fontId="14" fillId="12" borderId="1" xfId="0" applyFont="1" applyFill="1" applyBorder="1">
      <alignment vertical="center"/>
    </xf>
    <xf numFmtId="176" fontId="15" fillId="12" borderId="1" xfId="0" applyNumberFormat="1" applyFont="1" applyFill="1" applyBorder="1">
      <alignment vertical="center"/>
    </xf>
    <xf numFmtId="0" fontId="15" fillId="12" borderId="1" xfId="0" applyFont="1" applyFill="1" applyBorder="1">
      <alignment vertical="center"/>
    </xf>
    <xf numFmtId="0" fontId="0" fillId="0" borderId="1" xfId="0" applyBorder="1" applyAlignment="1" applyProtection="1">
      <alignment horizontal="center" vertical="center"/>
    </xf>
    <xf numFmtId="0" fontId="3" fillId="6" borderId="29" xfId="0" applyFont="1" applyFill="1" applyBorder="1" applyAlignment="1" applyProtection="1">
      <alignment horizontal="center" vertical="center"/>
    </xf>
    <xf numFmtId="0" fontId="0" fillId="10" borderId="1" xfId="0" applyFill="1" applyBorder="1">
      <alignment vertical="center"/>
    </xf>
    <xf numFmtId="9" fontId="0" fillId="10" borderId="1" xfId="0" applyNumberFormat="1" applyFill="1" applyBorder="1">
      <alignment vertical="center"/>
    </xf>
    <xf numFmtId="176" fontId="0" fillId="10" borderId="1" xfId="0" applyNumberFormat="1" applyFill="1" applyBorder="1">
      <alignment vertical="center"/>
    </xf>
    <xf numFmtId="9" fontId="0" fillId="10" borderId="1" xfId="15" applyFont="1" applyFill="1" applyBorder="1">
      <alignment vertical="center"/>
    </xf>
    <xf numFmtId="0" fontId="0" fillId="10" borderId="0" xfId="0" applyFill="1">
      <alignment vertical="center"/>
    </xf>
    <xf numFmtId="10" fontId="0" fillId="10" borderId="1" xfId="15" applyNumberFormat="1" applyFont="1" applyFill="1" applyBorder="1">
      <alignment vertical="center"/>
    </xf>
    <xf numFmtId="0" fontId="0" fillId="13" borderId="1" xfId="0" applyFill="1" applyBorder="1">
      <alignment vertical="center"/>
    </xf>
    <xf numFmtId="10" fontId="0" fillId="13" borderId="1" xfId="15" applyNumberFormat="1" applyFont="1" applyFill="1" applyBorder="1">
      <alignment vertical="center"/>
    </xf>
    <xf numFmtId="0" fontId="0" fillId="13" borderId="1" xfId="15" applyNumberFormat="1" applyFont="1" applyFill="1" applyBorder="1">
      <alignment vertical="center"/>
    </xf>
    <xf numFmtId="176" fontId="0" fillId="13" borderId="1" xfId="0" applyNumberFormat="1" applyFill="1" applyBorder="1">
      <alignment vertical="center"/>
    </xf>
    <xf numFmtId="0" fontId="0" fillId="14" borderId="1" xfId="0" applyFill="1" applyBorder="1">
      <alignment vertical="center"/>
    </xf>
    <xf numFmtId="176" fontId="0" fillId="14" borderId="1" xfId="0" applyNumberFormat="1" applyFill="1" applyBorder="1">
      <alignment vertical="center"/>
    </xf>
    <xf numFmtId="9" fontId="0" fillId="14" borderId="1" xfId="15" applyFont="1" applyFill="1" applyBorder="1">
      <alignment vertical="center"/>
    </xf>
    <xf numFmtId="0" fontId="0" fillId="14" borderId="0" xfId="0" applyFill="1">
      <alignment vertical="center"/>
    </xf>
    <xf numFmtId="10" fontId="0" fillId="14" borderId="1" xfId="15" applyNumberFormat="1" applyFont="1" applyFill="1" applyBorder="1">
      <alignment vertical="center"/>
    </xf>
    <xf numFmtId="9" fontId="0" fillId="14" borderId="1" xfId="0" applyNumberFormat="1" applyFill="1" applyBorder="1">
      <alignment vertical="center"/>
    </xf>
    <xf numFmtId="0" fontId="30" fillId="13" borderId="1" xfId="0" applyFont="1" applyFill="1" applyBorder="1">
      <alignment vertical="center"/>
    </xf>
    <xf numFmtId="0" fontId="30" fillId="14" borderId="1" xfId="0" applyFont="1" applyFill="1" applyBorder="1">
      <alignment vertical="center"/>
    </xf>
    <xf numFmtId="0" fontId="0" fillId="0" borderId="0" xfId="0" applyFont="1">
      <alignment vertical="center"/>
    </xf>
    <xf numFmtId="0" fontId="31" fillId="0" borderId="0" xfId="0" applyFont="1" applyAlignment="1">
      <alignment vertical="top"/>
    </xf>
    <xf numFmtId="10" fontId="0" fillId="10" borderId="1" xfId="0" applyNumberFormat="1" applyFill="1" applyBorder="1">
      <alignment vertical="center"/>
    </xf>
    <xf numFmtId="0" fontId="30" fillId="10" borderId="1" xfId="0" applyFont="1" applyFill="1" applyBorder="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5" fillId="0" borderId="0" xfId="0" applyFont="1" applyProtection="1">
      <alignment vertical="center"/>
    </xf>
    <xf numFmtId="0" fontId="14" fillId="0" borderId="0" xfId="0" applyFont="1">
      <alignment vertical="center"/>
    </xf>
    <xf numFmtId="0" fontId="1" fillId="0" borderId="0" xfId="0" applyFont="1">
      <alignment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0" xfId="0" applyAlignment="1" applyProtection="1">
      <alignment horizontal="left" vertical="center" wrapText="1"/>
    </xf>
    <xf numFmtId="176" fontId="0" fillId="3" borderId="8"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4" xfId="0" applyNumberFormat="1" applyFill="1" applyBorder="1" applyAlignment="1">
      <alignment horizontal="center" vertical="center"/>
    </xf>
    <xf numFmtId="176" fontId="9" fillId="0" borderId="3" xfId="0" applyNumberFormat="1" applyFont="1" applyBorder="1" applyAlignment="1" applyProtection="1">
      <alignment vertical="center"/>
    </xf>
    <xf numFmtId="176" fontId="9" fillId="0" borderId="4" xfId="0" applyNumberFormat="1" applyFont="1" applyBorder="1" applyAlignment="1" applyProtection="1">
      <alignment vertical="center"/>
    </xf>
    <xf numFmtId="177" fontId="9" fillId="0" borderId="3" xfId="0" applyNumberFormat="1" applyFont="1" applyBorder="1" applyAlignment="1" applyProtection="1">
      <alignment vertical="center"/>
    </xf>
    <xf numFmtId="177" fontId="9" fillId="0" borderId="4" xfId="0" applyNumberFormat="1" applyFont="1" applyBorder="1" applyAlignment="1" applyProtection="1">
      <alignment vertical="center"/>
    </xf>
    <xf numFmtId="10" fontId="0" fillId="3" borderId="8" xfId="15" applyNumberFormat="1" applyFont="1" applyFill="1" applyBorder="1" applyAlignment="1">
      <alignment horizontal="center" vertical="center"/>
    </xf>
    <xf numFmtId="10" fontId="0" fillId="3" borderId="3" xfId="15" applyNumberFormat="1" applyFont="1" applyFill="1" applyBorder="1" applyAlignment="1">
      <alignment horizontal="center" vertical="center"/>
    </xf>
    <xf numFmtId="10" fontId="0" fillId="3" borderId="4" xfId="15" applyNumberFormat="1" applyFont="1" applyFill="1" applyBorder="1" applyAlignment="1">
      <alignment horizontal="center" vertical="center"/>
    </xf>
    <xf numFmtId="0" fontId="0" fillId="0" borderId="1" xfId="0" applyBorder="1" applyAlignment="1" applyProtection="1">
      <alignment horizontal="center" vertical="center" wrapText="1"/>
    </xf>
    <xf numFmtId="0" fontId="0" fillId="0" borderId="1" xfId="0" applyBorder="1" applyAlignment="1" applyProtection="1">
      <alignment horizontal="center" vertical="center"/>
    </xf>
    <xf numFmtId="0" fontId="0" fillId="0" borderId="1" xfId="0" applyFont="1" applyBorder="1" applyAlignment="1" applyProtection="1">
      <alignment horizontal="center" vertical="center"/>
    </xf>
    <xf numFmtId="0" fontId="10" fillId="5" borderId="5" xfId="0" applyFont="1" applyFill="1" applyBorder="1" applyAlignment="1" applyProtection="1">
      <alignment horizontal="center" vertical="center"/>
    </xf>
    <xf numFmtId="0" fontId="3" fillId="5" borderId="6" xfId="0" applyFont="1" applyFill="1" applyBorder="1" applyAlignment="1" applyProtection="1">
      <alignment horizontal="center" vertical="center"/>
    </xf>
    <xf numFmtId="0" fontId="3" fillId="5" borderId="7"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4" borderId="8" xfId="0" applyFont="1" applyFill="1" applyBorder="1" applyAlignment="1" applyProtection="1">
      <alignment horizontal="center" vertical="center"/>
      <protection locked="0"/>
    </xf>
    <xf numFmtId="0" fontId="0" fillId="4" borderId="3"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0" borderId="1" xfId="0" applyBorder="1" applyAlignment="1">
      <alignment horizontal="center" vertical="center"/>
    </xf>
    <xf numFmtId="0" fontId="10"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176" fontId="9" fillId="0" borderId="8" xfId="0" applyNumberFormat="1" applyFont="1" applyBorder="1" applyAlignment="1">
      <alignment horizontal="center" vertical="center"/>
    </xf>
    <xf numFmtId="176" fontId="9" fillId="0" borderId="3" xfId="0" applyNumberFormat="1" applyFont="1" applyBorder="1" applyAlignment="1">
      <alignment horizontal="center" vertical="center"/>
    </xf>
    <xf numFmtId="176" fontId="9" fillId="0" borderId="4" xfId="0" applyNumberFormat="1" applyFont="1" applyBorder="1" applyAlignment="1">
      <alignment horizontal="center" vertical="center"/>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2" fillId="2" borderId="6" xfId="0" applyFont="1" applyFill="1" applyBorder="1" applyAlignment="1">
      <alignment horizontal="center" vertical="center"/>
    </xf>
    <xf numFmtId="0" fontId="23" fillId="5" borderId="5" xfId="0" applyFont="1" applyFill="1" applyBorder="1" applyAlignment="1">
      <alignment vertical="center"/>
    </xf>
    <xf numFmtId="0" fontId="23" fillId="5" borderId="6" xfId="0" applyFont="1" applyFill="1" applyBorder="1" applyAlignment="1">
      <alignment vertical="center"/>
    </xf>
    <xf numFmtId="0" fontId="23" fillId="5" borderId="7" xfId="0" applyFont="1" applyFill="1" applyBorder="1" applyAlignment="1">
      <alignment vertical="center"/>
    </xf>
    <xf numFmtId="0" fontId="9" fillId="0" borderId="8"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4" xfId="0" applyNumberFormat="1"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6" fontId="0" fillId="4" borderId="2" xfId="0" applyNumberFormat="1" applyFill="1" applyBorder="1" applyAlignment="1" applyProtection="1">
      <alignment horizontal="center" vertical="center"/>
      <protection locked="0"/>
    </xf>
    <xf numFmtId="176" fontId="0" fillId="4" borderId="4" xfId="0" applyNumberFormat="1" applyFill="1" applyBorder="1" applyAlignment="1" applyProtection="1">
      <alignment horizontal="center" vertical="center"/>
      <protection locked="0"/>
    </xf>
    <xf numFmtId="0" fontId="0" fillId="4" borderId="2" xfId="0" applyNumberFormat="1" applyFill="1" applyBorder="1" applyAlignment="1" applyProtection="1">
      <alignment horizontal="center" vertical="center"/>
      <protection locked="0"/>
    </xf>
    <xf numFmtId="0" fontId="0" fillId="4" borderId="4" xfId="0" applyNumberFormat="1" applyFill="1" applyBorder="1" applyAlignment="1" applyProtection="1">
      <alignment horizontal="center" vertical="center"/>
      <protection locked="0"/>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9" fillId="7" borderId="19" xfId="0" applyFont="1" applyFill="1" applyBorder="1" applyAlignment="1">
      <alignment horizontal="center" vertical="center"/>
    </xf>
    <xf numFmtId="0" fontId="9" fillId="7" borderId="9" xfId="0" applyFont="1" applyFill="1" applyBorder="1" applyAlignment="1">
      <alignment horizontal="center" vertical="center"/>
    </xf>
    <xf numFmtId="0" fontId="16" fillId="0" borderId="13" xfId="1" applyBorder="1" applyAlignment="1">
      <alignment horizontal="center" vertical="center"/>
    </xf>
    <xf numFmtId="0" fontId="16" fillId="0" borderId="14" xfId="1" applyBorder="1" applyAlignment="1">
      <alignment horizontal="center" vertical="center"/>
    </xf>
    <xf numFmtId="0" fontId="16" fillId="0" borderId="15" xfId="1" applyBorder="1" applyAlignment="1">
      <alignment horizontal="center" vertical="center"/>
    </xf>
    <xf numFmtId="0" fontId="16" fillId="0" borderId="16" xfId="1" applyBorder="1" applyAlignment="1">
      <alignment horizontal="center" vertical="center"/>
    </xf>
    <xf numFmtId="0" fontId="16" fillId="0" borderId="0" xfId="1" applyBorder="1" applyAlignment="1">
      <alignment horizontal="center" vertical="center"/>
    </xf>
    <xf numFmtId="0" fontId="16" fillId="0" borderId="28" xfId="1" applyBorder="1" applyAlignment="1">
      <alignment horizontal="center" vertical="center"/>
    </xf>
    <xf numFmtId="0" fontId="16" fillId="0" borderId="10" xfId="1" applyBorder="1" applyAlignment="1">
      <alignment horizontal="center" vertical="center"/>
    </xf>
    <xf numFmtId="0" fontId="16" fillId="0" borderId="11" xfId="1" applyBorder="1" applyAlignment="1">
      <alignment horizontal="center" vertical="center"/>
    </xf>
    <xf numFmtId="0" fontId="16" fillId="0" borderId="12" xfId="1" applyBorder="1" applyAlignment="1">
      <alignment horizontal="center" vertical="center"/>
    </xf>
    <xf numFmtId="0" fontId="0" fillId="15" borderId="1" xfId="0" applyFill="1" applyBorder="1">
      <alignment vertical="center"/>
    </xf>
    <xf numFmtId="10" fontId="0" fillId="15" borderId="1" xfId="0" applyNumberFormat="1" applyFill="1" applyBorder="1">
      <alignment vertical="center"/>
    </xf>
    <xf numFmtId="9" fontId="0" fillId="15" borderId="1" xfId="0" applyNumberFormat="1" applyFill="1" applyBorder="1">
      <alignment vertical="center"/>
    </xf>
    <xf numFmtId="176" fontId="0" fillId="15" borderId="1" xfId="0" applyNumberFormat="1" applyFill="1" applyBorder="1">
      <alignment vertical="center"/>
    </xf>
    <xf numFmtId="0" fontId="0" fillId="15" borderId="1" xfId="0" applyFill="1" applyBorder="1" applyAlignment="1">
      <alignment vertical="center"/>
    </xf>
  </cellXfs>
  <cellStyles count="16">
    <cellStyle name="パーセント" xfId="15" builtinId="5"/>
    <cellStyle name="パーセント 2" xfId="5"/>
    <cellStyle name="パーセント 3" xfId="3"/>
    <cellStyle name="桁区切り 2" xfId="6"/>
    <cellStyle name="桁区切り 2 2" xfId="7"/>
    <cellStyle name="桁区切り 2 3" xfId="8"/>
    <cellStyle name="桁区切り 3" xfId="9"/>
    <cellStyle name="桁区切り 4" xfId="4"/>
    <cellStyle name="標準" xfId="0" builtinId="0"/>
    <cellStyle name="標準 2" xfId="1"/>
    <cellStyle name="標準 2 2" xfId="11"/>
    <cellStyle name="標準 2 3" xfId="12"/>
    <cellStyle name="標準 2 4" xfId="10"/>
    <cellStyle name="標準 3" xfId="13"/>
    <cellStyle name="標準 4" xfId="14"/>
    <cellStyle name="標準 5" xfId="2"/>
  </cellStyles>
  <dxfs count="8">
    <dxf>
      <font>
        <color rgb="FF9C0006"/>
      </font>
      <fill>
        <patternFill>
          <bgColor rgb="FFFFC7CE"/>
        </patternFill>
      </fill>
    </dxf>
    <dxf>
      <font>
        <color theme="1"/>
      </font>
      <fill>
        <patternFill>
          <bgColor theme="2" tint="-0.24994659260841701"/>
        </patternFill>
      </fill>
    </dxf>
    <dxf>
      <border>
        <left/>
        <right/>
        <top/>
        <bottom/>
        <vertical/>
        <horizontal/>
      </border>
    </dxf>
    <dxf>
      <font>
        <color theme="0"/>
      </font>
      <border>
        <left/>
        <right/>
        <top/>
        <bottom/>
        <vertical/>
        <horizontal/>
      </border>
    </dxf>
    <dxf>
      <font>
        <color theme="1"/>
      </font>
      <border>
        <left/>
        <right/>
        <top/>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theme="0" tint="-0.499984740745262"/>
        </patternFill>
      </fill>
    </dxf>
  </dxfs>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92.146\ondanka\13_R02(2020)&#24180;&#24230;\99_&#20013;&#22806;&#20316;&#26989;&#12501;&#12457;&#12523;&#12480;\950391_&#23665;&#26412;\C_&#20107;&#26989;&#32773;&#23550;&#24540;\&#21066;&#28187;&#37327;&#31639;&#23450;&#12471;&#12540;&#12488;\&#9315;sakugensantei_210401&#65288;&#12497;&#12473;&#35299;&#3850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低炭素電力（高炭素）電力"/>
      <sheetName val="低炭素熱"/>
      <sheetName val="高効率コージェネ受入"/>
      <sheetName val="Sheet2"/>
      <sheetName val="CGS事業所外供給"/>
      <sheetName val="単位テーブル"/>
      <sheetName val="係数テーブル"/>
    </sheetNames>
    <sheetDataSet>
      <sheetData sheetId="0">
        <row r="2">
          <cell r="L2">
            <v>2020</v>
          </cell>
        </row>
      </sheetData>
      <sheetData sheetId="1">
        <row r="2">
          <cell r="M2">
            <v>2020</v>
          </cell>
        </row>
      </sheetData>
      <sheetData sheetId="2"/>
      <sheetData sheetId="3"/>
      <sheetData sheetId="4"/>
      <sheetData sheetId="5"/>
      <sheetData sheetId="6">
        <row r="1">
          <cell r="A1" t="str">
            <v>低炭素電力事業者</v>
          </cell>
          <cell r="G1" t="str">
            <v>低炭素電力メニュー</v>
          </cell>
          <cell r="M1" t="str">
            <v>低炭素熱</v>
          </cell>
        </row>
        <row r="3">
          <cell r="A3" t="str">
            <v>算定対象
年度</v>
          </cell>
          <cell r="B3" t="str">
            <v>供給事業者</v>
          </cell>
          <cell r="G3" t="str">
            <v>算定対象
年度</v>
          </cell>
          <cell r="H3" t="str">
            <v>供給事業者</v>
          </cell>
          <cell r="I3" t="str">
            <v>電力メニュー</v>
          </cell>
          <cell r="M3" t="str">
            <v>算定対象
年度</v>
          </cell>
          <cell r="N3" t="str">
            <v>供給区域</v>
          </cell>
        </row>
        <row r="4">
          <cell r="A4">
            <v>2019</v>
          </cell>
          <cell r="M4">
            <v>2019</v>
          </cell>
        </row>
        <row r="5">
          <cell r="A5">
            <v>2019</v>
          </cell>
          <cell r="M5">
            <v>2019</v>
          </cell>
        </row>
        <row r="6">
          <cell r="A6">
            <v>2019</v>
          </cell>
          <cell r="M6">
            <v>2019</v>
          </cell>
        </row>
        <row r="7">
          <cell r="A7">
            <v>2019</v>
          </cell>
          <cell r="M7">
            <v>2019</v>
          </cell>
        </row>
        <row r="8">
          <cell r="A8">
            <v>2019</v>
          </cell>
          <cell r="M8">
            <v>2019</v>
          </cell>
        </row>
        <row r="9">
          <cell r="A9">
            <v>2019</v>
          </cell>
          <cell r="M9">
            <v>2019</v>
          </cell>
        </row>
        <row r="10">
          <cell r="A10">
            <v>2019</v>
          </cell>
          <cell r="M10">
            <v>2019</v>
          </cell>
        </row>
        <row r="11">
          <cell r="A11">
            <v>2019</v>
          </cell>
          <cell r="M11">
            <v>2019</v>
          </cell>
        </row>
        <row r="12">
          <cell r="A12">
            <v>2019</v>
          </cell>
          <cell r="M12">
            <v>2019</v>
          </cell>
        </row>
        <row r="13">
          <cell r="A13">
            <v>2019</v>
          </cell>
          <cell r="M13">
            <v>2019</v>
          </cell>
        </row>
        <row r="14">
          <cell r="A14">
            <v>2019</v>
          </cell>
          <cell r="M14">
            <v>2019</v>
          </cell>
        </row>
        <row r="15">
          <cell r="A15">
            <v>2019</v>
          </cell>
          <cell r="M15">
            <v>2019</v>
          </cell>
        </row>
        <row r="16">
          <cell r="A16">
            <v>2019</v>
          </cell>
          <cell r="M16">
            <v>2019</v>
          </cell>
        </row>
        <row r="17">
          <cell r="A17">
            <v>2019</v>
          </cell>
          <cell r="M17">
            <v>2019</v>
          </cell>
        </row>
        <row r="18">
          <cell r="A18">
            <v>2019</v>
          </cell>
          <cell r="M18">
            <v>2019</v>
          </cell>
        </row>
        <row r="19">
          <cell r="A19">
            <v>2019</v>
          </cell>
          <cell r="M19">
            <v>2019</v>
          </cell>
        </row>
        <row r="20">
          <cell r="A20">
            <v>2019</v>
          </cell>
          <cell r="M20">
            <v>2019</v>
          </cell>
        </row>
        <row r="21">
          <cell r="A21">
            <v>2020</v>
          </cell>
          <cell r="M21">
            <v>2019</v>
          </cell>
        </row>
        <row r="22">
          <cell r="A22">
            <v>2020</v>
          </cell>
          <cell r="M22">
            <v>2019</v>
          </cell>
        </row>
        <row r="23">
          <cell r="A23">
            <v>2020</v>
          </cell>
          <cell r="M23">
            <v>2019</v>
          </cell>
        </row>
        <row r="24">
          <cell r="A24">
            <v>2020</v>
          </cell>
          <cell r="M24">
            <v>2019</v>
          </cell>
        </row>
        <row r="25">
          <cell r="A25">
            <v>2020</v>
          </cell>
          <cell r="M25">
            <v>2019</v>
          </cell>
        </row>
        <row r="26">
          <cell r="A26">
            <v>2020</v>
          </cell>
          <cell r="M26">
            <v>2019</v>
          </cell>
        </row>
        <row r="27">
          <cell r="A27">
            <v>2020</v>
          </cell>
          <cell r="M27">
            <v>2019</v>
          </cell>
        </row>
        <row r="28">
          <cell r="A28">
            <v>2020</v>
          </cell>
          <cell r="M28">
            <v>2019</v>
          </cell>
        </row>
        <row r="29">
          <cell r="A29">
            <v>2020</v>
          </cell>
          <cell r="M29">
            <v>2019</v>
          </cell>
        </row>
        <row r="30">
          <cell r="A30">
            <v>2020</v>
          </cell>
          <cell r="M30">
            <v>2019</v>
          </cell>
        </row>
        <row r="31">
          <cell r="A31">
            <v>2020</v>
          </cell>
          <cell r="M31">
            <v>2019</v>
          </cell>
        </row>
        <row r="32">
          <cell r="A32">
            <v>2020</v>
          </cell>
          <cell r="M32">
            <v>2019</v>
          </cell>
        </row>
        <row r="33">
          <cell r="A33">
            <v>2020</v>
          </cell>
          <cell r="M33">
            <v>2019</v>
          </cell>
        </row>
        <row r="34">
          <cell r="M34">
            <v>2019</v>
          </cell>
        </row>
        <row r="35">
          <cell r="M35">
            <v>2019</v>
          </cell>
        </row>
        <row r="36">
          <cell r="M36">
            <v>2019</v>
          </cell>
        </row>
        <row r="37">
          <cell r="M37">
            <v>2019</v>
          </cell>
        </row>
        <row r="38">
          <cell r="M38">
            <v>2019</v>
          </cell>
        </row>
        <row r="39">
          <cell r="M39">
            <v>2019</v>
          </cell>
        </row>
        <row r="40">
          <cell r="M40">
            <v>2019</v>
          </cell>
        </row>
        <row r="41">
          <cell r="M41">
            <v>2020</v>
          </cell>
        </row>
        <row r="42">
          <cell r="M42">
            <v>2020</v>
          </cell>
        </row>
        <row r="43">
          <cell r="M43">
            <v>2020</v>
          </cell>
        </row>
        <row r="44">
          <cell r="M44">
            <v>2020</v>
          </cell>
        </row>
        <row r="45">
          <cell r="M45">
            <v>2020</v>
          </cell>
        </row>
        <row r="46">
          <cell r="M46">
            <v>2020</v>
          </cell>
        </row>
        <row r="47">
          <cell r="M47">
            <v>2020</v>
          </cell>
        </row>
        <row r="48">
          <cell r="M48">
            <v>2020</v>
          </cell>
        </row>
        <row r="49">
          <cell r="M49">
            <v>2020</v>
          </cell>
        </row>
        <row r="50">
          <cell r="M50">
            <v>2020</v>
          </cell>
        </row>
        <row r="51">
          <cell r="M51">
            <v>2020</v>
          </cell>
        </row>
        <row r="52">
          <cell r="M52">
            <v>2020</v>
          </cell>
        </row>
        <row r="53">
          <cell r="M53">
            <v>2020</v>
          </cell>
        </row>
        <row r="54">
          <cell r="M54">
            <v>2020</v>
          </cell>
        </row>
        <row r="55">
          <cell r="M55">
            <v>2020</v>
          </cell>
        </row>
        <row r="56">
          <cell r="M56">
            <v>2020</v>
          </cell>
        </row>
        <row r="57">
          <cell r="M57">
            <v>2020</v>
          </cell>
        </row>
        <row r="58">
          <cell r="M58">
            <v>2020</v>
          </cell>
        </row>
        <row r="59">
          <cell r="M59">
            <v>2020</v>
          </cell>
        </row>
        <row r="60">
          <cell r="M60">
            <v>2020</v>
          </cell>
        </row>
        <row r="61">
          <cell r="M61">
            <v>2020</v>
          </cell>
        </row>
        <row r="62">
          <cell r="M62">
            <v>2020</v>
          </cell>
        </row>
        <row r="63">
          <cell r="M63">
            <v>2020</v>
          </cell>
        </row>
        <row r="64">
          <cell r="M64">
            <v>2020</v>
          </cell>
        </row>
        <row r="65">
          <cell r="M65">
            <v>2020</v>
          </cell>
        </row>
        <row r="66">
          <cell r="M66">
            <v>2020</v>
          </cell>
        </row>
        <row r="67">
          <cell r="M67">
            <v>2020</v>
          </cell>
        </row>
        <row r="68">
          <cell r="M68">
            <v>2020</v>
          </cell>
        </row>
        <row r="69">
          <cell r="M69">
            <v>2020</v>
          </cell>
        </row>
        <row r="70">
          <cell r="M70">
            <v>2020</v>
          </cell>
        </row>
        <row r="71">
          <cell r="M71">
            <v>2020</v>
          </cell>
        </row>
        <row r="72">
          <cell r="M72">
            <v>2020</v>
          </cell>
        </row>
        <row r="73">
          <cell r="M73">
            <v>2020</v>
          </cell>
        </row>
        <row r="74">
          <cell r="M74">
            <v>2020</v>
          </cell>
        </row>
        <row r="75">
          <cell r="M75">
            <v>2020</v>
          </cell>
        </row>
        <row r="76">
          <cell r="M76">
            <v>2020</v>
          </cell>
        </row>
        <row r="77">
          <cell r="M77">
            <v>2020</v>
          </cell>
        </row>
        <row r="78">
          <cell r="M78">
            <v>2020</v>
          </cell>
        </row>
        <row r="79">
          <cell r="M79">
            <v>2020</v>
          </cell>
        </row>
        <row r="80">
          <cell r="M80">
            <v>2020</v>
          </cell>
        </row>
        <row r="81">
          <cell r="M81">
            <v>2020</v>
          </cell>
        </row>
        <row r="82">
          <cell r="M82">
            <v>2020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S37"/>
  <sheetViews>
    <sheetView showGridLines="0" tabSelected="1" view="pageBreakPreview" zoomScaleNormal="100" zoomScaleSheetLayoutView="100" workbookViewId="0">
      <selection activeCell="B1" sqref="B1"/>
    </sheetView>
  </sheetViews>
  <sheetFormatPr defaultRowHeight="13.5"/>
  <cols>
    <col min="1" max="1" width="0.625" customWidth="1"/>
    <col min="2" max="2" width="10.375" customWidth="1"/>
    <col min="3" max="3" width="10.5" customWidth="1"/>
    <col min="4" max="4" width="9" customWidth="1"/>
    <col min="15" max="16" width="9" customWidth="1"/>
    <col min="17" max="17" width="0.625" style="52" customWidth="1"/>
    <col min="19" max="19" width="8.875" hidden="1" customWidth="1"/>
    <col min="20" max="20" width="0" hidden="1" customWidth="1"/>
  </cols>
  <sheetData>
    <row r="1" spans="2:19" s="52" customFormat="1" ht="42.6" customHeight="1" thickBot="1">
      <c r="B1" s="79" t="s">
        <v>179</v>
      </c>
      <c r="I1" s="133"/>
    </row>
    <row r="2" spans="2:19" ht="18.75" thickTop="1" thickBot="1">
      <c r="B2" s="16"/>
      <c r="J2" s="140" t="s">
        <v>128</v>
      </c>
      <c r="K2" s="141"/>
      <c r="L2" s="61">
        <v>2024</v>
      </c>
      <c r="M2" s="60"/>
      <c r="N2" s="12"/>
      <c r="O2" s="100" t="s">
        <v>273</v>
      </c>
      <c r="P2" s="12"/>
    </row>
    <row r="3" spans="2:19" ht="6" customHeight="1" thickTop="1" thickBot="1"/>
    <row r="4" spans="2:19" ht="19.5" customHeight="1" thickTop="1" thickBot="1">
      <c r="B4" s="148" t="s">
        <v>140</v>
      </c>
      <c r="C4" s="149"/>
      <c r="D4" s="150"/>
      <c r="E4" s="169"/>
      <c r="F4" s="170"/>
      <c r="G4" s="170"/>
      <c r="H4" s="171"/>
      <c r="J4" s="142" t="s">
        <v>12</v>
      </c>
      <c r="K4" s="143"/>
      <c r="L4" s="152" t="str">
        <f ca="1">IFERROR(IFERROR(VLOOKUP(E5,低炭素電力メニュー検索範囲,2,FALSE),VLOOKUP(E4,低炭素電力事業者検索範囲,2,FALSE)),"")</f>
        <v/>
      </c>
      <c r="M4" s="153"/>
      <c r="N4" s="154"/>
      <c r="O4" s="59"/>
      <c r="R4" t="s">
        <v>181</v>
      </c>
    </row>
    <row r="5" spans="2:19" s="52" customFormat="1" ht="19.5" customHeight="1" thickTop="1" thickBot="1">
      <c r="B5" s="148" t="s">
        <v>141</v>
      </c>
      <c r="C5" s="149"/>
      <c r="D5" s="150"/>
      <c r="E5" s="169"/>
      <c r="F5" s="170"/>
      <c r="G5" s="170"/>
      <c r="H5" s="171"/>
      <c r="J5" s="142" t="s">
        <v>123</v>
      </c>
      <c r="K5" s="143"/>
      <c r="L5" s="159" t="str">
        <f ca="1">IFERROR(IFERROR(VLOOKUP(E5,低炭素電力メニュー検索範囲,3,FALSE),VLOOKUP(E4,低炭素電力事業者検索範囲,3,FALSE)),"")</f>
        <v/>
      </c>
      <c r="M5" s="160"/>
      <c r="N5" s="161"/>
      <c r="O5" s="59"/>
    </row>
    <row r="6" spans="2:19" ht="6" customHeight="1" thickTop="1"/>
    <row r="7" spans="2:19">
      <c r="B7" s="52" t="s">
        <v>48</v>
      </c>
      <c r="E7" s="130" t="str">
        <f>IF(OR(E4=S16,E4=S18),S19,"")</f>
        <v/>
      </c>
    </row>
    <row r="8" spans="2:19">
      <c r="B8" s="67" t="s">
        <v>139</v>
      </c>
      <c r="C8" s="2" t="s">
        <v>49</v>
      </c>
      <c r="D8" s="2" t="s">
        <v>0</v>
      </c>
      <c r="E8" s="2" t="s">
        <v>1</v>
      </c>
      <c r="F8" s="2" t="s">
        <v>2</v>
      </c>
      <c r="G8" s="2" t="s">
        <v>3</v>
      </c>
      <c r="H8" s="2" t="s">
        <v>4</v>
      </c>
      <c r="I8" s="2" t="s">
        <v>5</v>
      </c>
      <c r="J8" s="2" t="s">
        <v>6</v>
      </c>
      <c r="K8" s="2" t="s">
        <v>7</v>
      </c>
      <c r="L8" s="2" t="s">
        <v>8</v>
      </c>
      <c r="M8" s="2" t="s">
        <v>9</v>
      </c>
      <c r="N8" s="2" t="s">
        <v>10</v>
      </c>
      <c r="O8" s="2" t="s">
        <v>11</v>
      </c>
      <c r="P8" s="138"/>
    </row>
    <row r="9" spans="2:19">
      <c r="B9" s="72"/>
      <c r="C9" s="10" t="s">
        <v>50</v>
      </c>
      <c r="D9" s="32"/>
      <c r="E9" s="32"/>
      <c r="F9" s="32"/>
      <c r="G9" s="32"/>
      <c r="H9" s="32"/>
      <c r="I9" s="32"/>
      <c r="J9" s="32"/>
      <c r="K9" s="32"/>
      <c r="L9" s="32"/>
      <c r="M9" s="32"/>
      <c r="N9" s="32"/>
      <c r="O9" s="32"/>
      <c r="P9" s="139">
        <f t="shared" ref="P9:P16" si="0">IF(C9="千kWh",SUM(D9:O9),SUM(D9:O9)/1000)</f>
        <v>0</v>
      </c>
      <c r="Q9" s="5"/>
      <c r="R9" s="3" t="s">
        <v>126</v>
      </c>
    </row>
    <row r="10" spans="2:19" s="52" customFormat="1">
      <c r="B10" s="72"/>
      <c r="C10" s="10" t="s">
        <v>50</v>
      </c>
      <c r="D10" s="32"/>
      <c r="E10" s="32"/>
      <c r="F10" s="32"/>
      <c r="G10" s="32"/>
      <c r="H10" s="32"/>
      <c r="I10" s="32"/>
      <c r="J10" s="32"/>
      <c r="K10" s="32"/>
      <c r="L10" s="32"/>
      <c r="M10" s="32"/>
      <c r="N10" s="32"/>
      <c r="O10" s="32"/>
      <c r="P10" s="139">
        <f t="shared" si="0"/>
        <v>0</v>
      </c>
      <c r="Q10" s="5"/>
      <c r="R10" s="3"/>
    </row>
    <row r="11" spans="2:19" s="52" customFormat="1">
      <c r="B11" s="72"/>
      <c r="C11" s="10" t="s">
        <v>50</v>
      </c>
      <c r="D11" s="32"/>
      <c r="E11" s="32"/>
      <c r="F11" s="32"/>
      <c r="G11" s="32"/>
      <c r="H11" s="32"/>
      <c r="I11" s="32"/>
      <c r="J11" s="32"/>
      <c r="K11" s="32"/>
      <c r="L11" s="32"/>
      <c r="M11" s="32"/>
      <c r="N11" s="32"/>
      <c r="O11" s="32"/>
      <c r="P11" s="139">
        <f t="shared" si="0"/>
        <v>0</v>
      </c>
      <c r="Q11" s="5"/>
      <c r="R11" s="3"/>
    </row>
    <row r="12" spans="2:19" s="52" customFormat="1">
      <c r="B12" s="72"/>
      <c r="C12" s="10" t="s">
        <v>50</v>
      </c>
      <c r="D12" s="32"/>
      <c r="E12" s="32"/>
      <c r="F12" s="32"/>
      <c r="G12" s="32"/>
      <c r="H12" s="32"/>
      <c r="I12" s="32"/>
      <c r="J12" s="32"/>
      <c r="K12" s="32"/>
      <c r="L12" s="32"/>
      <c r="M12" s="32"/>
      <c r="N12" s="32"/>
      <c r="O12" s="32"/>
      <c r="P12" s="139">
        <f t="shared" si="0"/>
        <v>0</v>
      </c>
      <c r="Q12" s="5"/>
      <c r="R12" s="3"/>
    </row>
    <row r="13" spans="2:19" s="52" customFormat="1">
      <c r="B13" s="72"/>
      <c r="C13" s="10" t="s">
        <v>50</v>
      </c>
      <c r="D13" s="32"/>
      <c r="E13" s="32"/>
      <c r="F13" s="32"/>
      <c r="G13" s="32"/>
      <c r="H13" s="32"/>
      <c r="I13" s="32"/>
      <c r="J13" s="32"/>
      <c r="K13" s="32"/>
      <c r="L13" s="32"/>
      <c r="M13" s="32"/>
      <c r="N13" s="32"/>
      <c r="O13" s="32"/>
      <c r="P13" s="139">
        <f t="shared" si="0"/>
        <v>0</v>
      </c>
      <c r="Q13" s="5"/>
      <c r="R13" s="3"/>
    </row>
    <row r="14" spans="2:19" s="52" customFormat="1">
      <c r="B14" s="72"/>
      <c r="C14" s="10" t="s">
        <v>50</v>
      </c>
      <c r="D14" s="32"/>
      <c r="E14" s="32"/>
      <c r="F14" s="32"/>
      <c r="G14" s="32"/>
      <c r="H14" s="32"/>
      <c r="I14" s="32"/>
      <c r="J14" s="32"/>
      <c r="K14" s="32"/>
      <c r="L14" s="32"/>
      <c r="M14" s="32"/>
      <c r="N14" s="32"/>
      <c r="O14" s="32"/>
      <c r="P14" s="139">
        <f t="shared" si="0"/>
        <v>0</v>
      </c>
      <c r="Q14" s="5"/>
      <c r="R14" s="3"/>
    </row>
    <row r="15" spans="2:19" s="52" customFormat="1">
      <c r="B15" s="72"/>
      <c r="C15" s="10" t="s">
        <v>50</v>
      </c>
      <c r="D15" s="32"/>
      <c r="E15" s="32"/>
      <c r="F15" s="32"/>
      <c r="G15" s="32"/>
      <c r="H15" s="32"/>
      <c r="I15" s="32"/>
      <c r="J15" s="32"/>
      <c r="K15" s="32"/>
      <c r="L15" s="32"/>
      <c r="M15" s="32"/>
      <c r="N15" s="32"/>
      <c r="O15" s="32"/>
      <c r="P15" s="139">
        <f t="shared" si="0"/>
        <v>0</v>
      </c>
      <c r="Q15" s="5"/>
      <c r="R15" s="3"/>
    </row>
    <row r="16" spans="2:19">
      <c r="B16" s="73"/>
      <c r="C16" s="10" t="s">
        <v>50</v>
      </c>
      <c r="D16" s="11"/>
      <c r="E16" s="11"/>
      <c r="F16" s="11"/>
      <c r="G16" s="11"/>
      <c r="H16" s="11"/>
      <c r="I16" s="11"/>
      <c r="J16" s="11"/>
      <c r="K16" s="11"/>
      <c r="L16" s="11"/>
      <c r="M16" s="11"/>
      <c r="N16" s="11"/>
      <c r="O16" s="11"/>
      <c r="P16" s="139">
        <f t="shared" si="0"/>
        <v>0</v>
      </c>
      <c r="Q16" s="5"/>
      <c r="S16" s="52" t="s">
        <v>268</v>
      </c>
    </row>
    <row r="17" spans="2:19" ht="6" customHeight="1">
      <c r="P17" s="135"/>
    </row>
    <row r="18" spans="2:19" s="52" customFormat="1">
      <c r="B18" s="80" t="s">
        <v>117</v>
      </c>
      <c r="C18" s="80"/>
      <c r="P18" s="134"/>
      <c r="Q18" s="5"/>
      <c r="S18" s="52" t="s">
        <v>269</v>
      </c>
    </row>
    <row r="19" spans="2:19" s="52" customFormat="1">
      <c r="B19" s="67" t="s">
        <v>139</v>
      </c>
      <c r="C19" s="56" t="s">
        <v>49</v>
      </c>
      <c r="D19" s="56" t="s">
        <v>0</v>
      </c>
      <c r="E19" s="56" t="s">
        <v>1</v>
      </c>
      <c r="F19" s="56" t="s">
        <v>2</v>
      </c>
      <c r="G19" s="56" t="s">
        <v>3</v>
      </c>
      <c r="H19" s="56" t="s">
        <v>4</v>
      </c>
      <c r="I19" s="56" t="s">
        <v>5</v>
      </c>
      <c r="J19" s="56" t="s">
        <v>6</v>
      </c>
      <c r="K19" s="56" t="s">
        <v>7</v>
      </c>
      <c r="L19" s="56" t="s">
        <v>8</v>
      </c>
      <c r="M19" s="56" t="s">
        <v>9</v>
      </c>
      <c r="N19" s="56" t="s">
        <v>10</v>
      </c>
      <c r="O19" s="56" t="s">
        <v>11</v>
      </c>
      <c r="P19" s="135"/>
      <c r="S19" s="129" t="s">
        <v>257</v>
      </c>
    </row>
    <row r="20" spans="2:19" s="52" customFormat="1">
      <c r="B20" s="72"/>
      <c r="C20" s="10" t="s">
        <v>50</v>
      </c>
      <c r="D20" s="32"/>
      <c r="E20" s="32"/>
      <c r="F20" s="32"/>
      <c r="G20" s="32"/>
      <c r="H20" s="32"/>
      <c r="I20" s="32"/>
      <c r="J20" s="32"/>
      <c r="K20" s="32"/>
      <c r="L20" s="32"/>
      <c r="M20" s="32"/>
      <c r="N20" s="32"/>
      <c r="O20" s="32"/>
      <c r="P20" s="139">
        <f>IF(C20="千kWh",SUM(D20:O20),SUM(D20:O20)/1000)</f>
        <v>0</v>
      </c>
      <c r="Q20" s="5"/>
    </row>
    <row r="21" spans="2:19" s="52" customFormat="1">
      <c r="B21" s="72"/>
      <c r="C21" s="10" t="s">
        <v>50</v>
      </c>
      <c r="D21" s="32"/>
      <c r="E21" s="32"/>
      <c r="F21" s="32"/>
      <c r="G21" s="32"/>
      <c r="H21" s="32"/>
      <c r="I21" s="32"/>
      <c r="J21" s="32"/>
      <c r="K21" s="32"/>
      <c r="L21" s="32"/>
      <c r="M21" s="32"/>
      <c r="N21" s="32"/>
      <c r="O21" s="32"/>
      <c r="P21" s="139">
        <f>IF(C21="千kWh",SUM(D21:O21),SUM(D21:O21)/1000)</f>
        <v>0</v>
      </c>
      <c r="Q21" s="5"/>
    </row>
    <row r="22" spans="2:19" s="52" customFormat="1">
      <c r="B22" s="72"/>
      <c r="C22" s="10" t="s">
        <v>50</v>
      </c>
      <c r="D22" s="32"/>
      <c r="E22" s="32"/>
      <c r="F22" s="32"/>
      <c r="G22" s="32"/>
      <c r="H22" s="32"/>
      <c r="I22" s="32"/>
      <c r="J22" s="32"/>
      <c r="K22" s="32"/>
      <c r="L22" s="32"/>
      <c r="M22" s="32"/>
      <c r="N22" s="32"/>
      <c r="O22" s="32"/>
      <c r="P22" s="139">
        <f>IF(C22="千kWh",SUM(D22:O22),SUM(D22:O22)/1000)</f>
        <v>0</v>
      </c>
      <c r="Q22" s="5"/>
    </row>
    <row r="23" spans="2:19" s="52" customFormat="1">
      <c r="B23" s="72"/>
      <c r="C23" s="10" t="s">
        <v>50</v>
      </c>
      <c r="D23" s="32"/>
      <c r="E23" s="32"/>
      <c r="F23" s="32"/>
      <c r="G23" s="32"/>
      <c r="H23" s="32"/>
      <c r="I23" s="32"/>
      <c r="J23" s="32"/>
      <c r="K23" s="32"/>
      <c r="L23" s="32"/>
      <c r="M23" s="32"/>
      <c r="N23" s="32"/>
      <c r="O23" s="32"/>
      <c r="P23" s="139">
        <f>IF(C23="千kWh",SUM(D23:O23),SUM(D23:O23)/1000)</f>
        <v>0</v>
      </c>
      <c r="Q23" s="5"/>
    </row>
    <row r="24" spans="2:19" s="52" customFormat="1" ht="6" customHeight="1">
      <c r="P24" s="135"/>
    </row>
    <row r="25" spans="2:19">
      <c r="B25" s="81" t="s">
        <v>24</v>
      </c>
      <c r="C25" s="81"/>
      <c r="D25" s="81"/>
      <c r="E25" s="81"/>
      <c r="F25" s="81"/>
      <c r="G25" s="81"/>
      <c r="H25" s="81"/>
      <c r="I25" s="81"/>
      <c r="J25" s="81"/>
      <c r="K25" s="81"/>
      <c r="L25" s="81"/>
      <c r="M25" s="81"/>
      <c r="N25" s="81"/>
      <c r="O25" s="81"/>
      <c r="P25" s="137"/>
      <c r="Q25" s="81"/>
    </row>
    <row r="26" spans="2:19" s="52" customFormat="1">
      <c r="B26" s="82" t="s">
        <v>120</v>
      </c>
      <c r="C26" s="81"/>
      <c r="D26" s="81"/>
      <c r="E26" s="81"/>
      <c r="F26" s="81"/>
      <c r="G26" s="81"/>
      <c r="H26" s="81"/>
      <c r="I26" s="81"/>
      <c r="J26" s="83"/>
      <c r="K26" s="81"/>
      <c r="L26" s="81"/>
      <c r="M26" s="81"/>
      <c r="N26" s="81"/>
      <c r="O26" s="81"/>
      <c r="P26" s="137"/>
      <c r="Q26" s="81"/>
    </row>
    <row r="27" spans="2:19" ht="27.75" customHeight="1">
      <c r="B27" s="146" t="s">
        <v>127</v>
      </c>
      <c r="C27" s="147"/>
      <c r="D27" s="84"/>
      <c r="E27" s="85" t="s">
        <v>12</v>
      </c>
      <c r="F27" s="85"/>
      <c r="G27" s="86" t="s">
        <v>12</v>
      </c>
      <c r="H27" s="81"/>
      <c r="I27" s="162" t="str">
        <f ca="1">IF(L5&gt;=0.3,"使用電力量合計"&amp;CHAR(10)&amp;"(千kWh)","")</f>
        <v>使用電力量合計
(千kWh)</v>
      </c>
      <c r="J27" s="163"/>
      <c r="K27" s="87"/>
      <c r="L27" s="109" t="str">
        <f ca="1">IF(L5&gt;=0.3,"排出係数","")</f>
        <v>排出係数</v>
      </c>
      <c r="M27" s="85"/>
      <c r="N27" s="88" t="str">
        <f ca="1">IF(L5&gt;=0.3,"再エネ"&amp;CHAR(10)&amp;"電源割合","")</f>
        <v>再エネ
電源割合</v>
      </c>
      <c r="O27" s="81"/>
      <c r="P27" s="81"/>
      <c r="Q27" s="81"/>
    </row>
    <row r="28" spans="2:19">
      <c r="B28" s="144" t="str">
        <f ca="1">IF(L4&lt;0.7,SUM(P9:P16)-SUM(P20:P23),"")</f>
        <v/>
      </c>
      <c r="C28" s="145"/>
      <c r="D28" s="87" t="s">
        <v>57</v>
      </c>
      <c r="E28" s="87">
        <v>0.48899999999999999</v>
      </c>
      <c r="F28" s="87" t="s">
        <v>56</v>
      </c>
      <c r="G28" s="89" t="str">
        <f ca="1">L4</f>
        <v/>
      </c>
      <c r="H28" s="90" t="str">
        <f ca="1">IF(L5&gt;=0.3,"）　　＋","）　　＝")</f>
        <v>）　　＋</v>
      </c>
      <c r="I28" s="164" t="str">
        <f ca="1">IF(L5&gt;=0.3,B28,"")</f>
        <v/>
      </c>
      <c r="J28" s="164"/>
      <c r="K28" s="87" t="str">
        <f ca="1">IF(L5&gt;=0.3,"×","")</f>
        <v>×</v>
      </c>
      <c r="L28" s="86" t="str">
        <f ca="1">IF(L5="","",IF(L5&gt;=0.3,0.489,""))</f>
        <v/>
      </c>
      <c r="M28" s="87" t="str">
        <f ca="1">IF(L5&gt;=0.3,"×","")</f>
        <v>×</v>
      </c>
      <c r="N28" s="101" t="str">
        <f ca="1">IF(L5&gt;=0.3,L5,"")</f>
        <v/>
      </c>
      <c r="O28" s="81" t="str">
        <f ca="1">IF(L5&gt;=0.3,"　×　0.25　＝","")</f>
        <v>　×　0.25　＝</v>
      </c>
      <c r="P28" s="81"/>
      <c r="Q28" s="81"/>
    </row>
    <row r="29" spans="2:19" s="52" customFormat="1" ht="6" customHeight="1">
      <c r="B29" s="87"/>
      <c r="C29" s="87"/>
      <c r="D29" s="87"/>
      <c r="E29" s="87"/>
      <c r="F29" s="87"/>
      <c r="G29" s="87"/>
      <c r="H29" s="91"/>
      <c r="I29" s="81"/>
      <c r="J29" s="92"/>
      <c r="K29" s="92"/>
      <c r="L29" s="81"/>
      <c r="M29" s="81"/>
      <c r="N29" s="81"/>
      <c r="O29" s="81"/>
      <c r="P29" s="81"/>
      <c r="Q29" s="81"/>
    </row>
    <row r="30" spans="2:19">
      <c r="B30" s="81" t="s">
        <v>121</v>
      </c>
      <c r="C30" s="81"/>
      <c r="D30" s="81"/>
      <c r="E30" s="81"/>
      <c r="F30" s="81"/>
      <c r="G30" s="81"/>
      <c r="H30" s="81"/>
      <c r="I30" s="81"/>
      <c r="J30" s="81"/>
      <c r="K30" s="81"/>
      <c r="L30" s="81"/>
      <c r="M30" s="81"/>
      <c r="N30" s="81"/>
      <c r="O30" s="81"/>
      <c r="P30" s="81"/>
      <c r="Q30" s="81"/>
    </row>
    <row r="31" spans="2:19" s="52" customFormat="1" ht="27.75" customHeight="1">
      <c r="B31" s="146" t="s">
        <v>127</v>
      </c>
      <c r="C31" s="147"/>
      <c r="D31" s="84"/>
      <c r="E31" s="86" t="s">
        <v>12</v>
      </c>
      <c r="F31" s="85"/>
      <c r="G31" s="85" t="s">
        <v>12</v>
      </c>
      <c r="H31" s="85"/>
      <c r="I31" s="81"/>
      <c r="J31" s="81"/>
      <c r="K31" s="81"/>
      <c r="L31" s="81"/>
      <c r="M31" s="81"/>
      <c r="N31" s="81"/>
      <c r="O31" s="81"/>
      <c r="P31" s="81"/>
      <c r="Q31" s="81"/>
    </row>
    <row r="32" spans="2:19" s="52" customFormat="1">
      <c r="B32" s="144" t="str">
        <f ca="1">IF(L4="","",IF(L4&gt;=0.7,SUM(P9:P16)-SUM(P20:P23),""))</f>
        <v/>
      </c>
      <c r="C32" s="145"/>
      <c r="D32" s="87" t="s">
        <v>57</v>
      </c>
      <c r="E32" s="89" t="str">
        <f ca="1">IF(L4&gt;=0.7,L4,"")</f>
        <v/>
      </c>
      <c r="F32" s="87" t="s">
        <v>56</v>
      </c>
      <c r="G32" s="87">
        <v>0.48899999999999999</v>
      </c>
      <c r="H32" s="81" t="s">
        <v>122</v>
      </c>
      <c r="I32" s="81"/>
      <c r="J32" s="92"/>
      <c r="K32" s="92"/>
      <c r="L32" s="81"/>
      <c r="M32" s="81"/>
      <c r="N32" s="81"/>
      <c r="O32" s="81"/>
      <c r="P32" s="81"/>
      <c r="Q32" s="81"/>
    </row>
    <row r="33" spans="2:18" ht="6" customHeight="1">
      <c r="B33" s="81"/>
      <c r="C33" s="81"/>
      <c r="D33" s="81"/>
      <c r="E33" s="81"/>
      <c r="F33" s="81"/>
      <c r="G33" s="81"/>
      <c r="H33" s="81"/>
      <c r="I33" s="81"/>
      <c r="J33" s="81"/>
      <c r="K33" s="81"/>
      <c r="L33" s="81"/>
      <c r="M33" s="81"/>
      <c r="N33" s="81"/>
      <c r="O33" s="81"/>
      <c r="P33" s="81"/>
      <c r="Q33" s="81"/>
    </row>
    <row r="34" spans="2:18" ht="6" customHeight="1" thickBot="1">
      <c r="B34" s="81"/>
      <c r="C34" s="81"/>
      <c r="D34" s="81"/>
      <c r="E34" s="81"/>
      <c r="F34" s="81"/>
      <c r="G34" s="81"/>
      <c r="H34" s="81"/>
      <c r="I34" s="81"/>
      <c r="J34" s="81"/>
      <c r="K34" s="81"/>
      <c r="L34" s="81"/>
      <c r="M34" s="81"/>
      <c r="N34" s="81"/>
      <c r="O34" s="81"/>
      <c r="P34" s="81"/>
      <c r="Q34" s="81"/>
    </row>
    <row r="35" spans="2:18" ht="24" customHeight="1" thickTop="1" thickBot="1">
      <c r="B35" s="151"/>
      <c r="C35" s="151"/>
      <c r="D35" s="151"/>
      <c r="E35" s="151"/>
      <c r="F35" s="151"/>
      <c r="G35" s="151"/>
      <c r="H35" s="151"/>
      <c r="I35" s="93"/>
      <c r="J35" s="165" t="s">
        <v>60</v>
      </c>
      <c r="K35" s="166"/>
      <c r="L35" s="167"/>
      <c r="M35" s="155" t="str">
        <f ca="1">IFERROR(B28*(E28-G28)+IF(L5&gt;=0.3,I28*L28*N28*0.25,0),"")</f>
        <v/>
      </c>
      <c r="N35" s="155"/>
      <c r="O35" s="156"/>
      <c r="P35" s="81"/>
      <c r="Q35" s="81"/>
      <c r="R35" t="s">
        <v>216</v>
      </c>
    </row>
    <row r="36" spans="2:18" ht="24" customHeight="1" thickTop="1" thickBot="1">
      <c r="B36" s="151"/>
      <c r="C36" s="151"/>
      <c r="D36" s="151"/>
      <c r="E36" s="151"/>
      <c r="F36" s="151"/>
      <c r="G36" s="151"/>
      <c r="H36" s="151"/>
      <c r="I36" s="94"/>
      <c r="J36" s="168" t="s">
        <v>61</v>
      </c>
      <c r="K36" s="166"/>
      <c r="L36" s="167"/>
      <c r="M36" s="157" t="str">
        <f ca="1">IFERROR(B32*(E32-G32),"")</f>
        <v/>
      </c>
      <c r="N36" s="157"/>
      <c r="O36" s="158"/>
      <c r="P36" s="81"/>
      <c r="Q36" s="81"/>
    </row>
    <row r="37" spans="2:18" ht="14.25" thickTop="1">
      <c r="B37" s="81"/>
      <c r="C37" s="81"/>
      <c r="D37" s="81"/>
      <c r="E37" s="81"/>
      <c r="F37" s="81"/>
      <c r="G37" s="81"/>
      <c r="H37" s="81"/>
      <c r="I37" s="81"/>
      <c r="J37" s="81"/>
      <c r="K37" s="81"/>
      <c r="L37" s="81"/>
      <c r="M37" s="81"/>
      <c r="N37" s="95"/>
      <c r="O37" s="95"/>
      <c r="P37" s="81"/>
      <c r="Q37" s="81"/>
    </row>
  </sheetData>
  <sheetProtection algorithmName="SHA-512" hashValue="oPGIcpyS6dORW2X9MUuM3CpuFr+EmaSJTHSex+Bs5qUZXFzg6ajCLcP4zEiYWtqd8DqywcAA0+t8PqaeFvMO3g==" saltValue="t3cujfDKhPw2g6o1F8BniQ==" spinCount="100000" sheet="1" objects="1" scenarios="1"/>
  <mergeCells count="20">
    <mergeCell ref="B35:H36"/>
    <mergeCell ref="L4:N4"/>
    <mergeCell ref="M35:O35"/>
    <mergeCell ref="M36:O36"/>
    <mergeCell ref="J5:K5"/>
    <mergeCell ref="L5:N5"/>
    <mergeCell ref="I27:J27"/>
    <mergeCell ref="I28:J28"/>
    <mergeCell ref="J35:L35"/>
    <mergeCell ref="J36:L36"/>
    <mergeCell ref="E4:H4"/>
    <mergeCell ref="E5:H5"/>
    <mergeCell ref="B31:C31"/>
    <mergeCell ref="J2:K2"/>
    <mergeCell ref="J4:K4"/>
    <mergeCell ref="B32:C32"/>
    <mergeCell ref="B27:C27"/>
    <mergeCell ref="B28:C28"/>
    <mergeCell ref="B4:D4"/>
    <mergeCell ref="B5:D5"/>
  </mergeCells>
  <phoneticPr fontId="1"/>
  <conditionalFormatting sqref="B5:E5">
    <cfRule type="expression" dxfId="7" priority="7">
      <formula>VLOOKUP($E$4,低炭素電力事業者検索範囲,4,FALSE)=0</formula>
    </cfRule>
  </conditionalFormatting>
  <conditionalFormatting sqref="B5:H5">
    <cfRule type="expression" dxfId="6" priority="6">
      <formula>$L$2=2019</formula>
    </cfRule>
  </conditionalFormatting>
  <conditionalFormatting sqref="J5:N5">
    <cfRule type="expression" dxfId="5" priority="5">
      <formula>$L$2=2019</formula>
    </cfRule>
  </conditionalFormatting>
  <conditionalFormatting sqref="I27:O28">
    <cfRule type="expression" dxfId="4" priority="3">
      <formula>$L$5&lt;0.3</formula>
    </cfRule>
  </conditionalFormatting>
  <conditionalFormatting sqref="I27:J27 K28 L27:L28 M28 N27:N28 O28:P28">
    <cfRule type="expression" dxfId="3" priority="2">
      <formula>$L$2=2019</formula>
    </cfRule>
  </conditionalFormatting>
  <conditionalFormatting sqref="I28:J28">
    <cfRule type="expression" dxfId="2" priority="1">
      <formula>$L$2=2019</formula>
    </cfRule>
  </conditionalFormatting>
  <dataValidations count="2">
    <dataValidation type="list" allowBlank="1" showInputMessage="1" showErrorMessage="1" sqref="E4">
      <formula1>低炭素電力事業者プルダウン対象範囲</formula1>
    </dataValidation>
    <dataValidation type="list" allowBlank="1" showInputMessage="1" showErrorMessage="1" sqref="E5:H5">
      <formula1>低炭素電力メニュープルダウン対象範囲</formula1>
    </dataValidation>
  </dataValidations>
  <pageMargins left="0.7" right="0.7" top="0.75" bottom="0.75" header="0.3" footer="0.3"/>
  <pageSetup paperSize="9" scale="9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単位テーブル!$A$2:$A$3</xm:f>
          </x14:formula1>
          <xm:sqref>C9:C16 C20:C23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Q28"/>
  <sheetViews>
    <sheetView showGridLines="0" view="pageBreakPreview" zoomScaleNormal="100" zoomScaleSheetLayoutView="100" workbookViewId="0">
      <selection activeCell="B2" sqref="B2"/>
    </sheetView>
  </sheetViews>
  <sheetFormatPr defaultRowHeight="13.5"/>
  <cols>
    <col min="1" max="1" width="0.625" customWidth="1"/>
    <col min="2" max="2" width="9" customWidth="1"/>
    <col min="3" max="3" width="9" style="52" customWidth="1"/>
    <col min="5" max="5" width="9" customWidth="1"/>
    <col min="16" max="16" width="7.5" customWidth="1"/>
  </cols>
  <sheetData>
    <row r="1" spans="2:17" s="52" customFormat="1" ht="14.25" thickBot="1"/>
    <row r="2" spans="2:17" ht="29.45" customHeight="1" thickTop="1" thickBot="1">
      <c r="B2" s="16" t="s">
        <v>180</v>
      </c>
      <c r="C2" s="16"/>
      <c r="F2" s="136" t="s">
        <v>272</v>
      </c>
      <c r="K2" s="140" t="s">
        <v>128</v>
      </c>
      <c r="L2" s="141"/>
      <c r="M2" s="110">
        <v>2024</v>
      </c>
      <c r="O2" s="100" t="s">
        <v>273</v>
      </c>
    </row>
    <row r="3" spans="2:17" ht="9.6" customHeight="1" thickTop="1" thickBot="1"/>
    <row r="4" spans="2:17" ht="22.5" customHeight="1" thickTop="1" thickBot="1">
      <c r="B4" s="142" t="s">
        <v>13</v>
      </c>
      <c r="C4" s="181"/>
      <c r="D4" s="181"/>
      <c r="E4" s="143"/>
      <c r="F4" s="179"/>
      <c r="G4" s="179"/>
      <c r="H4" s="179"/>
      <c r="I4" s="180"/>
      <c r="K4" s="142" t="s">
        <v>12</v>
      </c>
      <c r="L4" s="143"/>
      <c r="M4" s="152" t="str">
        <f ca="1">IFERROR(VLOOKUP(F4,低炭素熱検索範囲,2,FALSE),"")</f>
        <v/>
      </c>
      <c r="N4" s="153"/>
      <c r="O4" s="154"/>
      <c r="Q4" t="s">
        <v>182</v>
      </c>
    </row>
    <row r="5" spans="2:17" ht="14.25" thickTop="1"/>
    <row r="6" spans="2:17">
      <c r="B6" t="s">
        <v>48</v>
      </c>
    </row>
    <row r="7" spans="2:17">
      <c r="B7" s="2" t="s">
        <v>139</v>
      </c>
      <c r="C7" s="64" t="s">
        <v>49</v>
      </c>
      <c r="D7" s="2" t="s">
        <v>0</v>
      </c>
      <c r="E7" s="2" t="s">
        <v>1</v>
      </c>
      <c r="F7" s="2" t="s">
        <v>2</v>
      </c>
      <c r="G7" s="2" t="s">
        <v>3</v>
      </c>
      <c r="H7" s="2" t="s">
        <v>4</v>
      </c>
      <c r="I7" s="2" t="s">
        <v>5</v>
      </c>
      <c r="J7" s="2" t="s">
        <v>6</v>
      </c>
      <c r="K7" s="2" t="s">
        <v>7</v>
      </c>
      <c r="L7" s="2" t="s">
        <v>8</v>
      </c>
      <c r="M7" s="2" t="s">
        <v>9</v>
      </c>
      <c r="N7" s="2" t="s">
        <v>10</v>
      </c>
      <c r="O7" s="2" t="s">
        <v>11</v>
      </c>
      <c r="Q7" s="3" t="s">
        <v>58</v>
      </c>
    </row>
    <row r="8" spans="2:17">
      <c r="B8" s="30"/>
      <c r="C8" s="30" t="s">
        <v>52</v>
      </c>
      <c r="D8" s="31"/>
      <c r="E8" s="31"/>
      <c r="F8" s="31"/>
      <c r="G8" s="31"/>
      <c r="H8" s="31"/>
      <c r="I8" s="31"/>
      <c r="J8" s="31"/>
      <c r="K8" s="31"/>
      <c r="L8" s="31"/>
      <c r="M8" s="31"/>
      <c r="N8" s="31"/>
      <c r="O8" s="31"/>
      <c r="P8" s="139">
        <f>IF(C8="GJ",SUM(D8:O8),SUM(D8:O8)/1000)</f>
        <v>0</v>
      </c>
      <c r="Q8" s="3"/>
    </row>
    <row r="9" spans="2:17" s="52" customFormat="1">
      <c r="B9" s="30"/>
      <c r="C9" s="30" t="s">
        <v>52</v>
      </c>
      <c r="D9" s="31"/>
      <c r="E9" s="31"/>
      <c r="F9" s="31"/>
      <c r="G9" s="31"/>
      <c r="H9" s="31"/>
      <c r="I9" s="31"/>
      <c r="J9" s="31"/>
      <c r="K9" s="31"/>
      <c r="L9" s="31"/>
      <c r="M9" s="31"/>
      <c r="N9" s="31"/>
      <c r="O9" s="31"/>
      <c r="P9" s="139">
        <f t="shared" ref="P9:P15" si="0">IF(C9="GJ",SUM(D9:O9),SUM(D9:O9)/1000)</f>
        <v>0</v>
      </c>
      <c r="Q9" s="3"/>
    </row>
    <row r="10" spans="2:17" s="52" customFormat="1">
      <c r="B10" s="30"/>
      <c r="C10" s="30" t="s">
        <v>52</v>
      </c>
      <c r="D10" s="31"/>
      <c r="E10" s="31"/>
      <c r="F10" s="31"/>
      <c r="G10" s="31"/>
      <c r="H10" s="31"/>
      <c r="I10" s="31"/>
      <c r="J10" s="31"/>
      <c r="K10" s="31"/>
      <c r="L10" s="31"/>
      <c r="M10" s="31"/>
      <c r="N10" s="31"/>
      <c r="O10" s="31"/>
      <c r="P10" s="139">
        <f t="shared" si="0"/>
        <v>0</v>
      </c>
      <c r="Q10" s="3"/>
    </row>
    <row r="11" spans="2:17" s="52" customFormat="1">
      <c r="B11" s="30"/>
      <c r="C11" s="30" t="s">
        <v>52</v>
      </c>
      <c r="D11" s="31"/>
      <c r="E11" s="31"/>
      <c r="F11" s="31"/>
      <c r="G11" s="31"/>
      <c r="H11" s="31"/>
      <c r="I11" s="31"/>
      <c r="J11" s="31"/>
      <c r="K11" s="31"/>
      <c r="L11" s="31"/>
      <c r="M11" s="31"/>
      <c r="N11" s="31"/>
      <c r="O11" s="31"/>
      <c r="P11" s="139">
        <f t="shared" si="0"/>
        <v>0</v>
      </c>
      <c r="Q11" s="3"/>
    </row>
    <row r="12" spans="2:17" s="52" customFormat="1">
      <c r="B12" s="30"/>
      <c r="C12" s="30" t="s">
        <v>52</v>
      </c>
      <c r="D12" s="31"/>
      <c r="E12" s="31"/>
      <c r="F12" s="31"/>
      <c r="G12" s="31"/>
      <c r="H12" s="31"/>
      <c r="I12" s="31"/>
      <c r="J12" s="31"/>
      <c r="K12" s="31"/>
      <c r="L12" s="31"/>
      <c r="M12" s="31"/>
      <c r="N12" s="31"/>
      <c r="O12" s="31"/>
      <c r="P12" s="139">
        <f t="shared" si="0"/>
        <v>0</v>
      </c>
      <c r="Q12" s="3"/>
    </row>
    <row r="13" spans="2:17">
      <c r="B13" s="30"/>
      <c r="C13" s="30" t="s">
        <v>52</v>
      </c>
      <c r="D13" s="31"/>
      <c r="E13" s="31"/>
      <c r="F13" s="31"/>
      <c r="G13" s="31"/>
      <c r="H13" s="31"/>
      <c r="I13" s="31"/>
      <c r="J13" s="31"/>
      <c r="K13" s="31"/>
      <c r="L13" s="31"/>
      <c r="M13" s="31"/>
      <c r="N13" s="31"/>
      <c r="O13" s="31"/>
      <c r="P13" s="139">
        <f t="shared" si="0"/>
        <v>0</v>
      </c>
      <c r="Q13" s="3"/>
    </row>
    <row r="14" spans="2:17">
      <c r="B14" s="30"/>
      <c r="C14" s="30" t="s">
        <v>52</v>
      </c>
      <c r="D14" s="31"/>
      <c r="E14" s="31"/>
      <c r="F14" s="31"/>
      <c r="G14" s="31"/>
      <c r="H14" s="31"/>
      <c r="I14" s="31"/>
      <c r="J14" s="31"/>
      <c r="K14" s="31"/>
      <c r="L14" s="31"/>
      <c r="M14" s="31"/>
      <c r="N14" s="31"/>
      <c r="O14" s="31"/>
      <c r="P14" s="139">
        <f t="shared" si="0"/>
        <v>0</v>
      </c>
      <c r="Q14" s="3"/>
    </row>
    <row r="15" spans="2:17">
      <c r="B15" s="30"/>
      <c r="C15" s="30" t="s">
        <v>52</v>
      </c>
      <c r="D15" s="31"/>
      <c r="E15" s="31"/>
      <c r="F15" s="31"/>
      <c r="G15" s="31"/>
      <c r="H15" s="31"/>
      <c r="I15" s="31"/>
      <c r="J15" s="31"/>
      <c r="K15" s="31"/>
      <c r="L15" s="31"/>
      <c r="M15" s="31"/>
      <c r="N15" s="31"/>
      <c r="O15" s="31"/>
      <c r="P15" s="139">
        <f t="shared" si="0"/>
        <v>0</v>
      </c>
      <c r="Q15" s="3"/>
    </row>
    <row r="16" spans="2:17" s="52" customFormat="1">
      <c r="P16" s="138"/>
    </row>
    <row r="17" spans="2:17">
      <c r="B17" s="55" t="s">
        <v>116</v>
      </c>
      <c r="C17" s="68"/>
      <c r="P17" s="139"/>
    </row>
    <row r="18" spans="2:17" s="52" customFormat="1">
      <c r="B18" s="64" t="s">
        <v>139</v>
      </c>
      <c r="C18" s="64" t="s">
        <v>49</v>
      </c>
      <c r="D18" s="53" t="s">
        <v>0</v>
      </c>
      <c r="E18" s="53" t="s">
        <v>1</v>
      </c>
      <c r="F18" s="53" t="s">
        <v>2</v>
      </c>
      <c r="G18" s="53" t="s">
        <v>3</v>
      </c>
      <c r="H18" s="53" t="s">
        <v>4</v>
      </c>
      <c r="I18" s="53" t="s">
        <v>5</v>
      </c>
      <c r="J18" s="53" t="s">
        <v>6</v>
      </c>
      <c r="K18" s="53" t="s">
        <v>7</v>
      </c>
      <c r="L18" s="53" t="s">
        <v>8</v>
      </c>
      <c r="M18" s="53" t="s">
        <v>9</v>
      </c>
      <c r="N18" s="53" t="s">
        <v>10</v>
      </c>
      <c r="O18" s="53" t="s">
        <v>11</v>
      </c>
      <c r="P18" s="138"/>
    </row>
    <row r="19" spans="2:17" s="52" customFormat="1">
      <c r="B19" s="30"/>
      <c r="C19" s="30" t="s">
        <v>52</v>
      </c>
      <c r="D19" s="31"/>
      <c r="E19" s="31"/>
      <c r="F19" s="31"/>
      <c r="G19" s="31"/>
      <c r="H19" s="31"/>
      <c r="I19" s="31"/>
      <c r="J19" s="31"/>
      <c r="K19" s="31"/>
      <c r="L19" s="31"/>
      <c r="M19" s="31"/>
      <c r="N19" s="31"/>
      <c r="O19" s="31"/>
      <c r="P19" s="139">
        <f>IF(C19="GJ",SUM(D19:O19),SUM(D19:O19)/1000)</f>
        <v>0</v>
      </c>
    </row>
    <row r="20" spans="2:17" s="52" customFormat="1">
      <c r="B20" s="30"/>
      <c r="C20" s="30" t="s">
        <v>52</v>
      </c>
      <c r="D20" s="31"/>
      <c r="E20" s="31"/>
      <c r="F20" s="31"/>
      <c r="G20" s="31"/>
      <c r="H20" s="31"/>
      <c r="I20" s="31"/>
      <c r="J20" s="31"/>
      <c r="K20" s="31"/>
      <c r="L20" s="31"/>
      <c r="M20" s="31"/>
      <c r="N20" s="31"/>
      <c r="O20" s="31"/>
      <c r="P20" s="139">
        <f t="shared" ref="P20:P22" si="1">IF(C20="GJ",SUM(D20:O20),SUM(D20:O20)/1000)</f>
        <v>0</v>
      </c>
    </row>
    <row r="21" spans="2:17" s="52" customFormat="1">
      <c r="B21" s="30"/>
      <c r="C21" s="30" t="s">
        <v>52</v>
      </c>
      <c r="D21" s="31"/>
      <c r="E21" s="31"/>
      <c r="F21" s="31"/>
      <c r="G21" s="31"/>
      <c r="H21" s="31"/>
      <c r="I21" s="31"/>
      <c r="J21" s="31"/>
      <c r="K21" s="31"/>
      <c r="L21" s="31"/>
      <c r="M21" s="31"/>
      <c r="N21" s="31"/>
      <c r="O21" s="31"/>
      <c r="P21" s="139">
        <f t="shared" si="1"/>
        <v>0</v>
      </c>
    </row>
    <row r="22" spans="2:17">
      <c r="B22" s="30"/>
      <c r="C22" s="30" t="s">
        <v>52</v>
      </c>
      <c r="D22" s="31"/>
      <c r="E22" s="31"/>
      <c r="F22" s="31"/>
      <c r="G22" s="31"/>
      <c r="H22" s="31"/>
      <c r="I22" s="31"/>
      <c r="J22" s="31"/>
      <c r="K22" s="31"/>
      <c r="L22" s="31"/>
      <c r="M22" s="31"/>
      <c r="N22" s="31"/>
      <c r="O22" s="31"/>
      <c r="P22" s="139">
        <f t="shared" si="1"/>
        <v>0</v>
      </c>
    </row>
    <row r="23" spans="2:17" s="52" customFormat="1"/>
    <row r="24" spans="2:17">
      <c r="B24" s="172" t="s">
        <v>55</v>
      </c>
      <c r="C24" s="172"/>
      <c r="D24" s="172"/>
      <c r="E24" s="172"/>
      <c r="F24" s="8"/>
      <c r="G24" s="9"/>
      <c r="H24" s="9"/>
      <c r="I24" s="53" t="s">
        <v>27</v>
      </c>
    </row>
    <row r="25" spans="2:17">
      <c r="B25" s="172">
        <f>SUM(P8:P15)-SUM(P19:P22)</f>
        <v>0</v>
      </c>
      <c r="C25" s="172"/>
      <c r="D25" s="172"/>
      <c r="E25" s="172"/>
      <c r="F25" s="7" t="s">
        <v>57</v>
      </c>
      <c r="G25" s="13">
        <v>0.06</v>
      </c>
      <c r="H25" s="7" t="s">
        <v>56</v>
      </c>
      <c r="I25" s="29" t="str">
        <f ca="1">M4</f>
        <v/>
      </c>
      <c r="J25" t="s">
        <v>217</v>
      </c>
      <c r="K25" s="6"/>
      <c r="L25" s="52"/>
    </row>
    <row r="26" spans="2:17" ht="14.25" thickBot="1">
      <c r="B26" s="7"/>
      <c r="C26" s="63"/>
      <c r="D26" s="7"/>
      <c r="E26" s="7"/>
    </row>
    <row r="27" spans="2:17" ht="24" customHeight="1" thickTop="1" thickBot="1">
      <c r="J27" s="173" t="s">
        <v>62</v>
      </c>
      <c r="K27" s="174"/>
      <c r="L27" s="175"/>
      <c r="M27" s="176" t="str">
        <f ca="1">IFERROR(B25*(G25-I25)*0.5,"")</f>
        <v/>
      </c>
      <c r="N27" s="177"/>
      <c r="O27" s="178"/>
      <c r="Q27" t="s">
        <v>192</v>
      </c>
    </row>
    <row r="28" spans="2:17" ht="14.25" thickTop="1">
      <c r="O28" s="12"/>
    </row>
  </sheetData>
  <sheetProtection algorithmName="SHA-512" hashValue="DPXi36Lhz3U8pSHEMM1LD9GWNriy5S23t4P9uorSFdUX8R40V8Rb18+0gfuKPlXEx/wo1Twr2hCxJAgY18he/g==" saltValue="4701DeXlx2N2DwbqVCRMVg==" spinCount="100000" sheet="1" objects="1" scenarios="1"/>
  <mergeCells count="9">
    <mergeCell ref="B25:E25"/>
    <mergeCell ref="J27:L27"/>
    <mergeCell ref="M27:O27"/>
    <mergeCell ref="K2:L2"/>
    <mergeCell ref="F4:I4"/>
    <mergeCell ref="B4:E4"/>
    <mergeCell ref="K4:L4"/>
    <mergeCell ref="M4:O4"/>
    <mergeCell ref="B24:E24"/>
  </mergeCells>
  <phoneticPr fontId="1"/>
  <dataValidations count="1">
    <dataValidation type="list" allowBlank="1" showInputMessage="1" showErrorMessage="1" sqref="F4:I4">
      <formula1>低炭素熱プルダウン対象範囲</formula1>
    </dataValidation>
  </dataValidations>
  <pageMargins left="0.70866141732283472" right="0.70866141732283472" top="0.74803149606299213" bottom="0.74803149606299213" header="0.31496062992125984" footer="0.31496062992125984"/>
  <pageSetup paperSize="9" scale="8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単位テーブル!$A$6:$A$7</xm:f>
          </x14:formula1>
          <xm:sqref>C8:C15 C19:C22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4"/>
  <sheetViews>
    <sheetView showGridLines="0" view="pageBreakPreview" zoomScaleNormal="100" zoomScaleSheetLayoutView="100" workbookViewId="0">
      <selection activeCell="B1" sqref="B1"/>
    </sheetView>
  </sheetViews>
  <sheetFormatPr defaultColWidth="9" defaultRowHeight="13.5"/>
  <cols>
    <col min="1" max="1" width="0.625" style="52" customWidth="1"/>
    <col min="2" max="12" width="9" style="52"/>
    <col min="13" max="13" width="0.625" style="52" customWidth="1"/>
    <col min="14" max="14" width="1.875" style="52" customWidth="1"/>
    <col min="15" max="16384" width="9" style="52"/>
  </cols>
  <sheetData>
    <row r="1" spans="2:15" ht="15.75" thickTop="1" thickBot="1">
      <c r="B1" s="14" t="s">
        <v>59</v>
      </c>
      <c r="I1" s="140" t="s">
        <v>128</v>
      </c>
      <c r="J1" s="141"/>
      <c r="K1" s="61">
        <v>2024</v>
      </c>
      <c r="L1" s="100" t="s">
        <v>273</v>
      </c>
      <c r="M1" s="12"/>
    </row>
    <row r="2" spans="2:15" ht="14.25" thickTop="1"/>
    <row r="3" spans="2:15">
      <c r="F3" s="188" t="s">
        <v>12</v>
      </c>
      <c r="G3" s="189"/>
    </row>
    <row r="4" spans="2:15">
      <c r="B4" s="190" t="s">
        <v>14</v>
      </c>
      <c r="C4" s="191"/>
      <c r="D4" s="192"/>
      <c r="E4" s="97" t="s">
        <v>15</v>
      </c>
      <c r="F4" s="196"/>
      <c r="G4" s="197"/>
      <c r="H4" s="15" t="s">
        <v>63</v>
      </c>
      <c r="O4" s="52" t="s">
        <v>64</v>
      </c>
    </row>
    <row r="5" spans="2:15">
      <c r="B5" s="193"/>
      <c r="C5" s="194"/>
      <c r="D5" s="195"/>
      <c r="E5" s="98" t="s">
        <v>16</v>
      </c>
      <c r="F5" s="196"/>
      <c r="G5" s="197"/>
      <c r="H5" s="17" t="s">
        <v>185</v>
      </c>
    </row>
    <row r="7" spans="2:15">
      <c r="B7" s="52" t="s">
        <v>17</v>
      </c>
      <c r="H7" s="11"/>
      <c r="I7" s="52" t="s">
        <v>23</v>
      </c>
      <c r="O7" s="52" t="s">
        <v>65</v>
      </c>
    </row>
    <row r="8" spans="2:15">
      <c r="B8" s="52" t="s">
        <v>18</v>
      </c>
      <c r="E8" s="52" t="s">
        <v>21</v>
      </c>
      <c r="F8" s="11"/>
      <c r="G8" s="52" t="s">
        <v>19</v>
      </c>
      <c r="H8" s="11"/>
      <c r="I8" s="52" t="s">
        <v>20</v>
      </c>
      <c r="O8" s="52" t="s">
        <v>66</v>
      </c>
    </row>
    <row r="9" spans="2:15">
      <c r="E9" s="52" t="s">
        <v>22</v>
      </c>
      <c r="F9" s="11"/>
      <c r="G9" s="52" t="s">
        <v>73</v>
      </c>
      <c r="O9" s="52" t="s">
        <v>93</v>
      </c>
    </row>
    <row r="10" spans="2:15">
      <c r="O10" s="52" t="s">
        <v>94</v>
      </c>
    </row>
    <row r="11" spans="2:15">
      <c r="B11" s="172" t="s">
        <v>70</v>
      </c>
      <c r="C11" s="172"/>
      <c r="D11" s="172"/>
      <c r="E11" s="172"/>
      <c r="F11" s="1" t="s">
        <v>68</v>
      </c>
      <c r="G11" s="198"/>
      <c r="H11" s="199"/>
      <c r="I11" s="52" t="s">
        <v>71</v>
      </c>
      <c r="O11" s="52" t="s">
        <v>67</v>
      </c>
    </row>
    <row r="12" spans="2:15">
      <c r="B12" s="172"/>
      <c r="C12" s="172"/>
      <c r="D12" s="172"/>
      <c r="E12" s="172"/>
      <c r="F12" s="1" t="s">
        <v>69</v>
      </c>
      <c r="G12" s="198"/>
      <c r="H12" s="199"/>
      <c r="I12" s="52" t="s">
        <v>186</v>
      </c>
      <c r="O12" s="52" t="s">
        <v>95</v>
      </c>
    </row>
    <row r="13" spans="2:15">
      <c r="B13" s="63"/>
      <c r="C13" s="63"/>
      <c r="D13" s="63"/>
      <c r="E13" s="63"/>
      <c r="F13" s="19"/>
      <c r="G13" s="13"/>
      <c r="H13" s="13"/>
    </row>
    <row r="14" spans="2:15">
      <c r="B14" s="52" t="s">
        <v>24</v>
      </c>
    </row>
    <row r="15" spans="2:15">
      <c r="B15" s="97" t="s">
        <v>25</v>
      </c>
    </row>
    <row r="16" spans="2:15" ht="30" customHeight="1">
      <c r="B16" s="200">
        <f>IF(OR(H7&lt;=H8,H7&lt;=F9),1,2)</f>
        <v>1</v>
      </c>
      <c r="C16" s="203">
        <v>1</v>
      </c>
      <c r="D16" s="20" t="s">
        <v>15</v>
      </c>
      <c r="E16" s="25">
        <f>G11</f>
        <v>0</v>
      </c>
      <c r="F16" s="26" t="s">
        <v>57</v>
      </c>
      <c r="G16" s="21">
        <v>0.48899999999999999</v>
      </c>
      <c r="H16" s="26" t="s">
        <v>56</v>
      </c>
      <c r="I16" s="25">
        <f>F4</f>
        <v>0</v>
      </c>
      <c r="J16" s="26" t="s">
        <v>188</v>
      </c>
      <c r="K16" s="21"/>
      <c r="L16" s="22"/>
      <c r="M16" s="44"/>
      <c r="O16" s="52" t="s">
        <v>72</v>
      </c>
    </row>
    <row r="17" spans="2:15" ht="30" customHeight="1">
      <c r="B17" s="201"/>
      <c r="C17" s="204"/>
      <c r="D17" s="23" t="s">
        <v>16</v>
      </c>
      <c r="E17" s="27">
        <f>G12</f>
        <v>0</v>
      </c>
      <c r="F17" s="28" t="s">
        <v>189</v>
      </c>
      <c r="G17" s="27">
        <v>0.06</v>
      </c>
      <c r="H17" s="28" t="s">
        <v>190</v>
      </c>
      <c r="I17" s="27">
        <f>F5</f>
        <v>0</v>
      </c>
      <c r="J17" s="28" t="s">
        <v>187</v>
      </c>
      <c r="K17" s="27"/>
      <c r="L17" s="24"/>
      <c r="M17" s="44"/>
    </row>
    <row r="18" spans="2:15" ht="30" customHeight="1">
      <c r="B18" s="201"/>
      <c r="C18" s="203">
        <v>2</v>
      </c>
      <c r="D18" s="20" t="s">
        <v>15</v>
      </c>
      <c r="E18" s="25">
        <f>G11</f>
        <v>0</v>
      </c>
      <c r="F18" s="26" t="s">
        <v>57</v>
      </c>
      <c r="G18" s="21">
        <v>0.48899999999999999</v>
      </c>
      <c r="H18" s="26" t="s">
        <v>190</v>
      </c>
      <c r="I18" s="25">
        <f>F4</f>
        <v>0</v>
      </c>
      <c r="J18" s="26" t="s">
        <v>191</v>
      </c>
      <c r="K18" s="21"/>
      <c r="L18" s="22"/>
      <c r="M18" s="44"/>
    </row>
    <row r="19" spans="2:15" ht="30" customHeight="1">
      <c r="B19" s="202"/>
      <c r="C19" s="204"/>
      <c r="D19" s="23" t="s">
        <v>16</v>
      </c>
      <c r="E19" s="27">
        <f>G12</f>
        <v>0</v>
      </c>
      <c r="F19" s="28" t="s">
        <v>57</v>
      </c>
      <c r="G19" s="27">
        <v>0.06</v>
      </c>
      <c r="H19" s="28" t="s">
        <v>56</v>
      </c>
      <c r="I19" s="27">
        <f>F5</f>
        <v>0</v>
      </c>
      <c r="J19" s="28" t="s">
        <v>191</v>
      </c>
      <c r="K19" s="27"/>
      <c r="L19" s="24"/>
      <c r="M19" s="44"/>
    </row>
    <row r="21" spans="2:15" ht="14.25" thickBot="1"/>
    <row r="22" spans="2:15" ht="24" customHeight="1" thickTop="1" thickBot="1">
      <c r="G22" s="182" t="s">
        <v>104</v>
      </c>
      <c r="H22" s="183"/>
      <c r="I22" s="184"/>
      <c r="J22" s="185" t="str">
        <f>IF(F4="","",IF(B16=1,(E16*(G16-I16)*0.5),(E18*(G18-I18))))</f>
        <v/>
      </c>
      <c r="K22" s="186"/>
      <c r="L22" s="187"/>
      <c r="O22" s="52" t="s">
        <v>103</v>
      </c>
    </row>
    <row r="23" spans="2:15" ht="24" customHeight="1" thickTop="1" thickBot="1">
      <c r="F23" s="18"/>
      <c r="G23" s="182" t="s">
        <v>105</v>
      </c>
      <c r="H23" s="183"/>
      <c r="I23" s="184"/>
      <c r="J23" s="185" t="str">
        <f>IF(F5="","",IF(B16=1,(E17*(G17-I17)*0.5),(E19*(G19-I19))))</f>
        <v/>
      </c>
      <c r="K23" s="186"/>
      <c r="L23" s="187"/>
      <c r="M23" s="45"/>
    </row>
    <row r="24" spans="2:15" ht="14.25" thickTop="1"/>
  </sheetData>
  <sheetProtection algorithmName="SHA-512" hashValue="jzStSiKBaF6daHV+YQakVyaTOqdjxz4W+oGTQ5rob7tFPpIxD3vJdj68JIsyW/rAQGwYFCt2iqfYYbjxkZpiBA==" saltValue="iqTlB5k63X/AatzEG3/GlQ==" spinCount="100000" sheet="1" objects="1" scenarios="1"/>
  <mergeCells count="15">
    <mergeCell ref="G23:I23"/>
    <mergeCell ref="J23:L23"/>
    <mergeCell ref="I1:J1"/>
    <mergeCell ref="F3:G3"/>
    <mergeCell ref="B4:D5"/>
    <mergeCell ref="F4:G4"/>
    <mergeCell ref="F5:G5"/>
    <mergeCell ref="B11:E12"/>
    <mergeCell ref="G11:H11"/>
    <mergeCell ref="G12:H12"/>
    <mergeCell ref="B16:B19"/>
    <mergeCell ref="C16:C17"/>
    <mergeCell ref="C18:C19"/>
    <mergeCell ref="G22:I22"/>
    <mergeCell ref="J22:L22"/>
  </mergeCells>
  <phoneticPr fontId="1"/>
  <conditionalFormatting sqref="C16 C18">
    <cfRule type="cellIs" dxfId="1" priority="1" operator="equal">
      <formula>$B$16</formula>
    </cfRule>
  </conditionalFormatting>
  <pageMargins left="0.70866141732283472" right="0.70866141732283472" top="0.74803149606299213" bottom="0.74803149606299213" header="0.31496062992125984" footer="0.31496062992125984"/>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5"/>
  <sheetViews>
    <sheetView showGridLines="0" view="pageBreakPreview" zoomScaleNormal="100" zoomScaleSheetLayoutView="100" workbookViewId="0">
      <selection activeCell="B1" sqref="B1"/>
    </sheetView>
  </sheetViews>
  <sheetFormatPr defaultRowHeight="13.5"/>
  <cols>
    <col min="1" max="1" width="0.625" style="33" customWidth="1"/>
    <col min="2" max="8" width="9" style="33" customWidth="1"/>
    <col min="9" max="9" width="12.375" style="33" customWidth="1"/>
    <col min="10" max="10" width="12.625" style="33" customWidth="1"/>
    <col min="11" max="11" width="9" style="33" customWidth="1"/>
    <col min="12" max="12" width="3" style="33" customWidth="1"/>
    <col min="13" max="260" width="9" style="33"/>
    <col min="261" max="261" width="20.625" style="33" bestFit="1" customWidth="1"/>
    <col min="262" max="262" width="6.625" style="33" bestFit="1" customWidth="1"/>
    <col min="263" max="263" width="9.5" style="33" bestFit="1" customWidth="1"/>
    <col min="264" max="516" width="9" style="33"/>
    <col min="517" max="517" width="20.625" style="33" bestFit="1" customWidth="1"/>
    <col min="518" max="518" width="6.625" style="33" bestFit="1" customWidth="1"/>
    <col min="519" max="519" width="9.5" style="33" bestFit="1" customWidth="1"/>
    <col min="520" max="772" width="9" style="33"/>
    <col min="773" max="773" width="20.625" style="33" bestFit="1" customWidth="1"/>
    <col min="774" max="774" width="6.625" style="33" bestFit="1" customWidth="1"/>
    <col min="775" max="775" width="9.5" style="33" bestFit="1" customWidth="1"/>
    <col min="776" max="1028" width="9" style="33"/>
    <col min="1029" max="1029" width="20.625" style="33" bestFit="1" customWidth="1"/>
    <col min="1030" max="1030" width="6.625" style="33" bestFit="1" customWidth="1"/>
    <col min="1031" max="1031" width="9.5" style="33" bestFit="1" customWidth="1"/>
    <col min="1032" max="1284" width="9" style="33"/>
    <col min="1285" max="1285" width="20.625" style="33" bestFit="1" customWidth="1"/>
    <col min="1286" max="1286" width="6.625" style="33" bestFit="1" customWidth="1"/>
    <col min="1287" max="1287" width="9.5" style="33" bestFit="1" customWidth="1"/>
    <col min="1288" max="1540" width="9" style="33"/>
    <col min="1541" max="1541" width="20.625" style="33" bestFit="1" customWidth="1"/>
    <col min="1542" max="1542" width="6.625" style="33" bestFit="1" customWidth="1"/>
    <col min="1543" max="1543" width="9.5" style="33" bestFit="1" customWidth="1"/>
    <col min="1544" max="1796" width="9" style="33"/>
    <col min="1797" max="1797" width="20.625" style="33" bestFit="1" customWidth="1"/>
    <col min="1798" max="1798" width="6.625" style="33" bestFit="1" customWidth="1"/>
    <col min="1799" max="1799" width="9.5" style="33" bestFit="1" customWidth="1"/>
    <col min="1800" max="2052" width="9" style="33"/>
    <col min="2053" max="2053" width="20.625" style="33" bestFit="1" customWidth="1"/>
    <col min="2054" max="2054" width="6.625" style="33" bestFit="1" customWidth="1"/>
    <col min="2055" max="2055" width="9.5" style="33" bestFit="1" customWidth="1"/>
    <col min="2056" max="2308" width="9" style="33"/>
    <col min="2309" max="2309" width="20.625" style="33" bestFit="1" customWidth="1"/>
    <col min="2310" max="2310" width="6.625" style="33" bestFit="1" customWidth="1"/>
    <col min="2311" max="2311" width="9.5" style="33" bestFit="1" customWidth="1"/>
    <col min="2312" max="2564" width="9" style="33"/>
    <col min="2565" max="2565" width="20.625" style="33" bestFit="1" customWidth="1"/>
    <col min="2566" max="2566" width="6.625" style="33" bestFit="1" customWidth="1"/>
    <col min="2567" max="2567" width="9.5" style="33" bestFit="1" customWidth="1"/>
    <col min="2568" max="2820" width="9" style="33"/>
    <col min="2821" max="2821" width="20.625" style="33" bestFit="1" customWidth="1"/>
    <col min="2822" max="2822" width="6.625" style="33" bestFit="1" customWidth="1"/>
    <col min="2823" max="2823" width="9.5" style="33" bestFit="1" customWidth="1"/>
    <col min="2824" max="3076" width="9" style="33"/>
    <col min="3077" max="3077" width="20.625" style="33" bestFit="1" customWidth="1"/>
    <col min="3078" max="3078" width="6.625" style="33" bestFit="1" customWidth="1"/>
    <col min="3079" max="3079" width="9.5" style="33" bestFit="1" customWidth="1"/>
    <col min="3080" max="3332" width="9" style="33"/>
    <col min="3333" max="3333" width="20.625" style="33" bestFit="1" customWidth="1"/>
    <col min="3334" max="3334" width="6.625" style="33" bestFit="1" customWidth="1"/>
    <col min="3335" max="3335" width="9.5" style="33" bestFit="1" customWidth="1"/>
    <col min="3336" max="3588" width="9" style="33"/>
    <col min="3589" max="3589" width="20.625" style="33" bestFit="1" customWidth="1"/>
    <col min="3590" max="3590" width="6.625" style="33" bestFit="1" customWidth="1"/>
    <col min="3591" max="3591" width="9.5" style="33" bestFit="1" customWidth="1"/>
    <col min="3592" max="3844" width="9" style="33"/>
    <col min="3845" max="3845" width="20.625" style="33" bestFit="1" customWidth="1"/>
    <col min="3846" max="3846" width="6.625" style="33" bestFit="1" customWidth="1"/>
    <col min="3847" max="3847" width="9.5" style="33" bestFit="1" customWidth="1"/>
    <col min="3848" max="4100" width="9" style="33"/>
    <col min="4101" max="4101" width="20.625" style="33" bestFit="1" customWidth="1"/>
    <col min="4102" max="4102" width="6.625" style="33" bestFit="1" customWidth="1"/>
    <col min="4103" max="4103" width="9.5" style="33" bestFit="1" customWidth="1"/>
    <col min="4104" max="4356" width="9" style="33"/>
    <col min="4357" max="4357" width="20.625" style="33" bestFit="1" customWidth="1"/>
    <col min="4358" max="4358" width="6.625" style="33" bestFit="1" customWidth="1"/>
    <col min="4359" max="4359" width="9.5" style="33" bestFit="1" customWidth="1"/>
    <col min="4360" max="4612" width="9" style="33"/>
    <col min="4613" max="4613" width="20.625" style="33" bestFit="1" customWidth="1"/>
    <col min="4614" max="4614" width="6.625" style="33" bestFit="1" customWidth="1"/>
    <col min="4615" max="4615" width="9.5" style="33" bestFit="1" customWidth="1"/>
    <col min="4616" max="4868" width="9" style="33"/>
    <col min="4869" max="4869" width="20.625" style="33" bestFit="1" customWidth="1"/>
    <col min="4870" max="4870" width="6.625" style="33" bestFit="1" customWidth="1"/>
    <col min="4871" max="4871" width="9.5" style="33" bestFit="1" customWidth="1"/>
    <col min="4872" max="5124" width="9" style="33"/>
    <col min="5125" max="5125" width="20.625" style="33" bestFit="1" customWidth="1"/>
    <col min="5126" max="5126" width="6.625" style="33" bestFit="1" customWidth="1"/>
    <col min="5127" max="5127" width="9.5" style="33" bestFit="1" customWidth="1"/>
    <col min="5128" max="5380" width="9" style="33"/>
    <col min="5381" max="5381" width="20.625" style="33" bestFit="1" customWidth="1"/>
    <col min="5382" max="5382" width="6.625" style="33" bestFit="1" customWidth="1"/>
    <col min="5383" max="5383" width="9.5" style="33" bestFit="1" customWidth="1"/>
    <col min="5384" max="5636" width="9" style="33"/>
    <col min="5637" max="5637" width="20.625" style="33" bestFit="1" customWidth="1"/>
    <col min="5638" max="5638" width="6.625" style="33" bestFit="1" customWidth="1"/>
    <col min="5639" max="5639" width="9.5" style="33" bestFit="1" customWidth="1"/>
    <col min="5640" max="5892" width="9" style="33"/>
    <col min="5893" max="5893" width="20.625" style="33" bestFit="1" customWidth="1"/>
    <col min="5894" max="5894" width="6.625" style="33" bestFit="1" customWidth="1"/>
    <col min="5895" max="5895" width="9.5" style="33" bestFit="1" customWidth="1"/>
    <col min="5896" max="6148" width="9" style="33"/>
    <col min="6149" max="6149" width="20.625" style="33" bestFit="1" customWidth="1"/>
    <col min="6150" max="6150" width="6.625" style="33" bestFit="1" customWidth="1"/>
    <col min="6151" max="6151" width="9.5" style="33" bestFit="1" customWidth="1"/>
    <col min="6152" max="6404" width="9" style="33"/>
    <col min="6405" max="6405" width="20.625" style="33" bestFit="1" customWidth="1"/>
    <col min="6406" max="6406" width="6.625" style="33" bestFit="1" customWidth="1"/>
    <col min="6407" max="6407" width="9.5" style="33" bestFit="1" customWidth="1"/>
    <col min="6408" max="6660" width="9" style="33"/>
    <col min="6661" max="6661" width="20.625" style="33" bestFit="1" customWidth="1"/>
    <col min="6662" max="6662" width="6.625" style="33" bestFit="1" customWidth="1"/>
    <col min="6663" max="6663" width="9.5" style="33" bestFit="1" customWidth="1"/>
    <col min="6664" max="6916" width="9" style="33"/>
    <col min="6917" max="6917" width="20.625" style="33" bestFit="1" customWidth="1"/>
    <col min="6918" max="6918" width="6.625" style="33" bestFit="1" customWidth="1"/>
    <col min="6919" max="6919" width="9.5" style="33" bestFit="1" customWidth="1"/>
    <col min="6920" max="7172" width="9" style="33"/>
    <col min="7173" max="7173" width="20.625" style="33" bestFit="1" customWidth="1"/>
    <col min="7174" max="7174" width="6.625" style="33" bestFit="1" customWidth="1"/>
    <col min="7175" max="7175" width="9.5" style="33" bestFit="1" customWidth="1"/>
    <col min="7176" max="7428" width="9" style="33"/>
    <col min="7429" max="7429" width="20.625" style="33" bestFit="1" customWidth="1"/>
    <col min="7430" max="7430" width="6.625" style="33" bestFit="1" customWidth="1"/>
    <col min="7431" max="7431" width="9.5" style="33" bestFit="1" customWidth="1"/>
    <col min="7432" max="7684" width="9" style="33"/>
    <col min="7685" max="7685" width="20.625" style="33" bestFit="1" customWidth="1"/>
    <col min="7686" max="7686" width="6.625" style="33" bestFit="1" customWidth="1"/>
    <col min="7687" max="7687" width="9.5" style="33" bestFit="1" customWidth="1"/>
    <col min="7688" max="7940" width="9" style="33"/>
    <col min="7941" max="7941" width="20.625" style="33" bestFit="1" customWidth="1"/>
    <col min="7942" max="7942" width="6.625" style="33" bestFit="1" customWidth="1"/>
    <col min="7943" max="7943" width="9.5" style="33" bestFit="1" customWidth="1"/>
    <col min="7944" max="8196" width="9" style="33"/>
    <col min="8197" max="8197" width="20.625" style="33" bestFit="1" customWidth="1"/>
    <col min="8198" max="8198" width="6.625" style="33" bestFit="1" customWidth="1"/>
    <col min="8199" max="8199" width="9.5" style="33" bestFit="1" customWidth="1"/>
    <col min="8200" max="8452" width="9" style="33"/>
    <col min="8453" max="8453" width="20.625" style="33" bestFit="1" customWidth="1"/>
    <col min="8454" max="8454" width="6.625" style="33" bestFit="1" customWidth="1"/>
    <col min="8455" max="8455" width="9.5" style="33" bestFit="1" customWidth="1"/>
    <col min="8456" max="8708" width="9" style="33"/>
    <col min="8709" max="8709" width="20.625" style="33" bestFit="1" customWidth="1"/>
    <col min="8710" max="8710" width="6.625" style="33" bestFit="1" customWidth="1"/>
    <col min="8711" max="8711" width="9.5" style="33" bestFit="1" customWidth="1"/>
    <col min="8712" max="8964" width="9" style="33"/>
    <col min="8965" max="8965" width="20.625" style="33" bestFit="1" customWidth="1"/>
    <col min="8966" max="8966" width="6.625" style="33" bestFit="1" customWidth="1"/>
    <col min="8967" max="8967" width="9.5" style="33" bestFit="1" customWidth="1"/>
    <col min="8968" max="9220" width="9" style="33"/>
    <col min="9221" max="9221" width="20.625" style="33" bestFit="1" customWidth="1"/>
    <col min="9222" max="9222" width="6.625" style="33" bestFit="1" customWidth="1"/>
    <col min="9223" max="9223" width="9.5" style="33" bestFit="1" customWidth="1"/>
    <col min="9224" max="9476" width="9" style="33"/>
    <col min="9477" max="9477" width="20.625" style="33" bestFit="1" customWidth="1"/>
    <col min="9478" max="9478" width="6.625" style="33" bestFit="1" customWidth="1"/>
    <col min="9479" max="9479" width="9.5" style="33" bestFit="1" customWidth="1"/>
    <col min="9480" max="9732" width="9" style="33"/>
    <col min="9733" max="9733" width="20.625" style="33" bestFit="1" customWidth="1"/>
    <col min="9734" max="9734" width="6.625" style="33" bestFit="1" customWidth="1"/>
    <col min="9735" max="9735" width="9.5" style="33" bestFit="1" customWidth="1"/>
    <col min="9736" max="9988" width="9" style="33"/>
    <col min="9989" max="9989" width="20.625" style="33" bestFit="1" customWidth="1"/>
    <col min="9990" max="9990" width="6.625" style="33" bestFit="1" customWidth="1"/>
    <col min="9991" max="9991" width="9.5" style="33" bestFit="1" customWidth="1"/>
    <col min="9992" max="10244" width="9" style="33"/>
    <col min="10245" max="10245" width="20.625" style="33" bestFit="1" customWidth="1"/>
    <col min="10246" max="10246" width="6.625" style="33" bestFit="1" customWidth="1"/>
    <col min="10247" max="10247" width="9.5" style="33" bestFit="1" customWidth="1"/>
    <col min="10248" max="10500" width="9" style="33"/>
    <col min="10501" max="10501" width="20.625" style="33" bestFit="1" customWidth="1"/>
    <col min="10502" max="10502" width="6.625" style="33" bestFit="1" customWidth="1"/>
    <col min="10503" max="10503" width="9.5" style="33" bestFit="1" customWidth="1"/>
    <col min="10504" max="10756" width="9" style="33"/>
    <col min="10757" max="10757" width="20.625" style="33" bestFit="1" customWidth="1"/>
    <col min="10758" max="10758" width="6.625" style="33" bestFit="1" customWidth="1"/>
    <col min="10759" max="10759" width="9.5" style="33" bestFit="1" customWidth="1"/>
    <col min="10760" max="11012" width="9" style="33"/>
    <col min="11013" max="11013" width="20.625" style="33" bestFit="1" customWidth="1"/>
    <col min="11014" max="11014" width="6.625" style="33" bestFit="1" customWidth="1"/>
    <col min="11015" max="11015" width="9.5" style="33" bestFit="1" customWidth="1"/>
    <col min="11016" max="11268" width="9" style="33"/>
    <col min="11269" max="11269" width="20.625" style="33" bestFit="1" customWidth="1"/>
    <col min="11270" max="11270" width="6.625" style="33" bestFit="1" customWidth="1"/>
    <col min="11271" max="11271" width="9.5" style="33" bestFit="1" customWidth="1"/>
    <col min="11272" max="11524" width="9" style="33"/>
    <col min="11525" max="11525" width="20.625" style="33" bestFit="1" customWidth="1"/>
    <col min="11526" max="11526" width="6.625" style="33" bestFit="1" customWidth="1"/>
    <col min="11527" max="11527" width="9.5" style="33" bestFit="1" customWidth="1"/>
    <col min="11528" max="11780" width="9" style="33"/>
    <col min="11781" max="11781" width="20.625" style="33" bestFit="1" customWidth="1"/>
    <col min="11782" max="11782" width="6.625" style="33" bestFit="1" customWidth="1"/>
    <col min="11783" max="11783" width="9.5" style="33" bestFit="1" customWidth="1"/>
    <col min="11784" max="12036" width="9" style="33"/>
    <col min="12037" max="12037" width="20.625" style="33" bestFit="1" customWidth="1"/>
    <col min="12038" max="12038" width="6.625" style="33" bestFit="1" customWidth="1"/>
    <col min="12039" max="12039" width="9.5" style="33" bestFit="1" customWidth="1"/>
    <col min="12040" max="12292" width="9" style="33"/>
    <col min="12293" max="12293" width="20.625" style="33" bestFit="1" customWidth="1"/>
    <col min="12294" max="12294" width="6.625" style="33" bestFit="1" customWidth="1"/>
    <col min="12295" max="12295" width="9.5" style="33" bestFit="1" customWidth="1"/>
    <col min="12296" max="12548" width="9" style="33"/>
    <col min="12549" max="12549" width="20.625" style="33" bestFit="1" customWidth="1"/>
    <col min="12550" max="12550" width="6.625" style="33" bestFit="1" customWidth="1"/>
    <col min="12551" max="12551" width="9.5" style="33" bestFit="1" customWidth="1"/>
    <col min="12552" max="12804" width="9" style="33"/>
    <col min="12805" max="12805" width="20.625" style="33" bestFit="1" customWidth="1"/>
    <col min="12806" max="12806" width="6.625" style="33" bestFit="1" customWidth="1"/>
    <col min="12807" max="12807" width="9.5" style="33" bestFit="1" customWidth="1"/>
    <col min="12808" max="13060" width="9" style="33"/>
    <col min="13061" max="13061" width="20.625" style="33" bestFit="1" customWidth="1"/>
    <col min="13062" max="13062" width="6.625" style="33" bestFit="1" customWidth="1"/>
    <col min="13063" max="13063" width="9.5" style="33" bestFit="1" customWidth="1"/>
    <col min="13064" max="13316" width="9" style="33"/>
    <col min="13317" max="13317" width="20.625" style="33" bestFit="1" customWidth="1"/>
    <col min="13318" max="13318" width="6.625" style="33" bestFit="1" customWidth="1"/>
    <col min="13319" max="13319" width="9.5" style="33" bestFit="1" customWidth="1"/>
    <col min="13320" max="13572" width="9" style="33"/>
    <col min="13573" max="13573" width="20.625" style="33" bestFit="1" customWidth="1"/>
    <col min="13574" max="13574" width="6.625" style="33" bestFit="1" customWidth="1"/>
    <col min="13575" max="13575" width="9.5" style="33" bestFit="1" customWidth="1"/>
    <col min="13576" max="13828" width="9" style="33"/>
    <col min="13829" max="13829" width="20.625" style="33" bestFit="1" customWidth="1"/>
    <col min="13830" max="13830" width="6.625" style="33" bestFit="1" customWidth="1"/>
    <col min="13831" max="13831" width="9.5" style="33" bestFit="1" customWidth="1"/>
    <col min="13832" max="14084" width="9" style="33"/>
    <col min="14085" max="14085" width="20.625" style="33" bestFit="1" customWidth="1"/>
    <col min="14086" max="14086" width="6.625" style="33" bestFit="1" customWidth="1"/>
    <col min="14087" max="14087" width="9.5" style="33" bestFit="1" customWidth="1"/>
    <col min="14088" max="14340" width="9" style="33"/>
    <col min="14341" max="14341" width="20.625" style="33" bestFit="1" customWidth="1"/>
    <col min="14342" max="14342" width="6.625" style="33" bestFit="1" customWidth="1"/>
    <col min="14343" max="14343" width="9.5" style="33" bestFit="1" customWidth="1"/>
    <col min="14344" max="14596" width="9" style="33"/>
    <col min="14597" max="14597" width="20.625" style="33" bestFit="1" customWidth="1"/>
    <col min="14598" max="14598" width="6.625" style="33" bestFit="1" customWidth="1"/>
    <col min="14599" max="14599" width="9.5" style="33" bestFit="1" customWidth="1"/>
    <col min="14600" max="14852" width="9" style="33"/>
    <col min="14853" max="14853" width="20.625" style="33" bestFit="1" customWidth="1"/>
    <col min="14854" max="14854" width="6.625" style="33" bestFit="1" customWidth="1"/>
    <col min="14855" max="14855" width="9.5" style="33" bestFit="1" customWidth="1"/>
    <col min="14856" max="15108" width="9" style="33"/>
    <col min="15109" max="15109" width="20.625" style="33" bestFit="1" customWidth="1"/>
    <col min="15110" max="15110" width="6.625" style="33" bestFit="1" customWidth="1"/>
    <col min="15111" max="15111" width="9.5" style="33" bestFit="1" customWidth="1"/>
    <col min="15112" max="15364" width="9" style="33"/>
    <col min="15365" max="15365" width="20.625" style="33" bestFit="1" customWidth="1"/>
    <col min="15366" max="15366" width="6.625" style="33" bestFit="1" customWidth="1"/>
    <col min="15367" max="15367" width="9.5" style="33" bestFit="1" customWidth="1"/>
    <col min="15368" max="15620" width="9" style="33"/>
    <col min="15621" max="15621" width="20.625" style="33" bestFit="1" customWidth="1"/>
    <col min="15622" max="15622" width="6.625" style="33" bestFit="1" customWidth="1"/>
    <col min="15623" max="15623" width="9.5" style="33" bestFit="1" customWidth="1"/>
    <col min="15624" max="15876" width="9" style="33"/>
    <col min="15877" max="15877" width="20.625" style="33" bestFit="1" customWidth="1"/>
    <col min="15878" max="15878" width="6.625" style="33" bestFit="1" customWidth="1"/>
    <col min="15879" max="15879" width="9.5" style="33" bestFit="1" customWidth="1"/>
    <col min="15880" max="16132" width="9" style="33"/>
    <col min="16133" max="16133" width="20.625" style="33" bestFit="1" customWidth="1"/>
    <col min="16134" max="16134" width="6.625" style="33" bestFit="1" customWidth="1"/>
    <col min="16135" max="16135" width="9.5" style="33" bestFit="1" customWidth="1"/>
    <col min="16136" max="16384" width="9" style="33"/>
  </cols>
  <sheetData>
    <row r="1" spans="2:13" ht="15.75" thickTop="1" thickBot="1">
      <c r="B1" s="14" t="s">
        <v>85</v>
      </c>
      <c r="C1" s="14"/>
      <c r="D1" s="14"/>
      <c r="E1" s="14"/>
      <c r="F1" s="14"/>
      <c r="G1" s="14"/>
      <c r="H1" s="140" t="s">
        <v>128</v>
      </c>
      <c r="I1" s="141"/>
      <c r="J1" s="61">
        <v>2024</v>
      </c>
      <c r="K1" s="100" t="s">
        <v>273</v>
      </c>
    </row>
    <row r="2" spans="2:13" ht="14.25" thickTop="1">
      <c r="I2" s="34"/>
    </row>
    <row r="3" spans="2:13">
      <c r="B3" s="205" t="s">
        <v>89</v>
      </c>
      <c r="C3" s="206"/>
      <c r="D3" s="207"/>
      <c r="E3" s="37" t="s">
        <v>74</v>
      </c>
      <c r="F3" s="40"/>
      <c r="G3" s="40"/>
      <c r="H3" s="36" t="s">
        <v>75</v>
      </c>
      <c r="I3" s="43"/>
      <c r="J3" s="34" t="s">
        <v>90</v>
      </c>
      <c r="M3" s="33" t="s">
        <v>99</v>
      </c>
    </row>
    <row r="4" spans="2:13">
      <c r="B4" s="208"/>
      <c r="C4" s="209"/>
      <c r="D4" s="210"/>
      <c r="E4" s="37" t="s">
        <v>76</v>
      </c>
      <c r="F4" s="40"/>
      <c r="G4" s="40"/>
      <c r="H4" s="36" t="s">
        <v>75</v>
      </c>
      <c r="I4" s="43"/>
      <c r="J4" s="49"/>
      <c r="M4" s="33" t="s">
        <v>101</v>
      </c>
    </row>
    <row r="5" spans="2:13">
      <c r="B5" s="208"/>
      <c r="C5" s="209"/>
      <c r="D5" s="210"/>
      <c r="E5" s="37" t="s">
        <v>77</v>
      </c>
      <c r="F5" s="40"/>
      <c r="G5" s="40"/>
      <c r="H5" s="36" t="s">
        <v>53</v>
      </c>
      <c r="I5" s="43"/>
      <c r="M5" s="33" t="s">
        <v>100</v>
      </c>
    </row>
    <row r="6" spans="2:13" ht="15.75">
      <c r="B6" s="211"/>
      <c r="C6" s="212"/>
      <c r="D6" s="213"/>
      <c r="E6" s="37" t="s">
        <v>78</v>
      </c>
      <c r="F6" s="40"/>
      <c r="G6" s="40"/>
      <c r="H6" s="36" t="s">
        <v>91</v>
      </c>
      <c r="I6" s="43"/>
      <c r="M6" s="33" t="s">
        <v>118</v>
      </c>
    </row>
    <row r="7" spans="2:13">
      <c r="I7" s="54"/>
      <c r="J7" s="54"/>
    </row>
    <row r="8" spans="2:13">
      <c r="J8" s="46" t="s">
        <v>96</v>
      </c>
    </row>
    <row r="9" spans="2:13" ht="16.5">
      <c r="B9" s="35"/>
      <c r="C9" s="35"/>
      <c r="D9" s="41"/>
      <c r="E9" s="37" t="s">
        <v>79</v>
      </c>
      <c r="F9" s="40"/>
      <c r="G9" s="40"/>
      <c r="H9" s="36" t="s">
        <v>88</v>
      </c>
      <c r="I9" s="48" t="str">
        <f>IF(I6="","",I6*45*0.0136*44/12)</f>
        <v/>
      </c>
      <c r="J9" s="50"/>
      <c r="M9" s="33" t="s">
        <v>102</v>
      </c>
    </row>
    <row r="10" spans="2:13">
      <c r="B10" s="35"/>
      <c r="C10" s="35"/>
      <c r="D10" s="41"/>
      <c r="E10" s="37" t="s">
        <v>80</v>
      </c>
      <c r="F10" s="40"/>
      <c r="G10" s="40"/>
      <c r="H10" s="36" t="s">
        <v>81</v>
      </c>
      <c r="I10" s="36" t="str">
        <f>IFERROR(I4*3.6/(45*I6)*100,"")</f>
        <v/>
      </c>
      <c r="M10" s="33" t="s">
        <v>97</v>
      </c>
    </row>
    <row r="11" spans="2:13">
      <c r="B11" s="35"/>
      <c r="C11" s="35"/>
      <c r="D11" s="41"/>
      <c r="E11" s="37" t="s">
        <v>82</v>
      </c>
      <c r="F11" s="40"/>
      <c r="G11" s="40"/>
      <c r="H11" s="36" t="s">
        <v>81</v>
      </c>
      <c r="I11" s="36" t="str">
        <f>IFERROR(I5/(45*I6)*100,"")</f>
        <v/>
      </c>
      <c r="M11" s="33" t="s">
        <v>92</v>
      </c>
    </row>
    <row r="12" spans="2:13">
      <c r="M12" s="58"/>
    </row>
    <row r="14" spans="2:13" ht="17.25">
      <c r="B14" s="35"/>
      <c r="C14" s="35"/>
      <c r="D14" s="35"/>
      <c r="E14" s="35"/>
      <c r="F14" s="41"/>
      <c r="G14" s="37" t="s">
        <v>83</v>
      </c>
      <c r="H14" s="38"/>
      <c r="I14" s="47" t="str">
        <f>IFERROR(I9*I11/(2.17*I10+I11)/I5,"")</f>
        <v/>
      </c>
      <c r="J14" s="39" t="s">
        <v>86</v>
      </c>
      <c r="M14" s="33" t="s">
        <v>98</v>
      </c>
    </row>
    <row r="15" spans="2:13" ht="17.25">
      <c r="B15" s="35"/>
      <c r="C15" s="35"/>
      <c r="D15" s="35"/>
      <c r="E15" s="35"/>
      <c r="F15" s="41"/>
      <c r="G15" s="37" t="s">
        <v>84</v>
      </c>
      <c r="H15" s="38"/>
      <c r="I15" s="47" t="str">
        <f>IFERROR(I9*2.17*I10/(2.17*I10+I11)/I3,"")</f>
        <v/>
      </c>
      <c r="J15" s="39" t="s">
        <v>87</v>
      </c>
    </row>
  </sheetData>
  <sheetProtection algorithmName="SHA-512" hashValue="Ru4biddJ6IeXJ6xaCNXstm42rfxBzpFnanDTewcD56xFa6QC9/f0gw60u/i7wL8qtZBNjvV9wt/pXpzTsosLTg==" saltValue="hHM5sxjhcFGiHSn5GKkZXw==" spinCount="100000" sheet="1" objects="1" scenarios="1"/>
  <mergeCells count="2">
    <mergeCell ref="H1:I1"/>
    <mergeCell ref="B3:D6"/>
  </mergeCells>
  <phoneticPr fontId="1"/>
  <dataValidations count="2">
    <dataValidation type="list" allowBlank="1" showInputMessage="1" showErrorMessage="1" sqref="J9">
      <formula1>"東京ガス,青梅ガス,武陽ガス,昭島ガス"</formula1>
    </dataValidation>
    <dataValidation type="list" allowBlank="1" showInputMessage="1" showErrorMessage="1" sqref="J4">
      <formula1>"計量,10％"</formula1>
    </dataValidation>
  </dataValidations>
  <pageMargins left="0.74803149606299213" right="0.74803149606299213" top="0.98425196850393704" bottom="0.98425196850393704" header="0.51181102362204722" footer="0.51181102362204722"/>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7"/>
  <sheetViews>
    <sheetView workbookViewId="0"/>
  </sheetViews>
  <sheetFormatPr defaultRowHeight="13.5"/>
  <sheetData>
    <row r="1" spans="1:1">
      <c r="A1" t="s">
        <v>15</v>
      </c>
    </row>
    <row r="2" spans="1:1">
      <c r="A2" t="s">
        <v>50</v>
      </c>
    </row>
    <row r="3" spans="1:1">
      <c r="A3" t="s">
        <v>51</v>
      </c>
    </row>
    <row r="5" spans="1:1">
      <c r="A5" t="s">
        <v>16</v>
      </c>
    </row>
    <row r="6" spans="1:1">
      <c r="A6" t="s">
        <v>53</v>
      </c>
    </row>
    <row r="7" spans="1:1">
      <c r="A7" t="s">
        <v>54</v>
      </c>
    </row>
  </sheetData>
  <sheetProtection algorithmName="SHA-512" hashValue="Q9DgbXZkeJPffD4PTRVg8yUNE6Sjq3YozWQrt+dRwXSZ8M2eIRXEdpIV2aAakD9cuPW6ga3y8L6Z5Jn29ZKAWg==" saltValue="bJnWD7+JU62IBhkmy95YeA==" spinCount="100000" sheet="1" objects="1" scenarios="1"/>
  <phoneticPr fontI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O258"/>
  <sheetViews>
    <sheetView view="pageBreakPreview" topLeftCell="A88" zoomScale="85" zoomScaleNormal="100" zoomScaleSheetLayoutView="85" workbookViewId="0">
      <selection activeCell="B126" sqref="B126"/>
    </sheetView>
  </sheetViews>
  <sheetFormatPr defaultRowHeight="13.5"/>
  <cols>
    <col min="1" max="1" width="9.125" style="52" customWidth="1"/>
    <col min="2" max="2" width="37" bestFit="1" customWidth="1"/>
    <col min="3" max="3" width="15" customWidth="1"/>
    <col min="4" max="4" width="11.125" customWidth="1"/>
    <col min="5" max="5" width="20" style="70" bestFit="1" customWidth="1"/>
    <col min="7" max="7" width="9.125" style="52" customWidth="1"/>
    <col min="8" max="8" width="17.125" style="52" bestFit="1" customWidth="1"/>
    <col min="9" max="9" width="17.125" style="52" customWidth="1"/>
    <col min="10" max="10" width="15.875" style="52" customWidth="1"/>
    <col min="11" max="11" width="14.875" style="52" bestFit="1" customWidth="1"/>
    <col min="12" max="12" width="9" style="52"/>
    <col min="13" max="13" width="9.125" customWidth="1"/>
    <col min="14" max="14" width="29.375" customWidth="1"/>
    <col min="15" max="15" width="19.875" bestFit="1" customWidth="1"/>
  </cols>
  <sheetData>
    <row r="1" spans="1:15">
      <c r="A1" t="s">
        <v>143</v>
      </c>
      <c r="C1" s="65"/>
      <c r="D1" s="66"/>
      <c r="E1" s="69"/>
      <c r="G1" s="52" t="s">
        <v>144</v>
      </c>
      <c r="I1" s="65"/>
      <c r="J1" s="66"/>
      <c r="M1" s="19" t="s">
        <v>28</v>
      </c>
      <c r="N1" s="65"/>
      <c r="O1" s="66"/>
    </row>
    <row r="2" spans="1:15" s="52" customFormat="1">
      <c r="C2" s="65"/>
      <c r="D2" s="66"/>
      <c r="E2" s="69"/>
      <c r="I2" s="65"/>
      <c r="J2" s="66"/>
      <c r="M2" s="4"/>
      <c r="N2" s="65"/>
      <c r="O2" s="66"/>
    </row>
    <row r="3" spans="1:15" ht="27">
      <c r="A3" s="67" t="s">
        <v>146</v>
      </c>
      <c r="B3" s="62" t="s">
        <v>26</v>
      </c>
      <c r="C3" s="67" t="s">
        <v>148</v>
      </c>
      <c r="D3" s="67" t="s">
        <v>147</v>
      </c>
      <c r="E3" s="71" t="s">
        <v>145</v>
      </c>
      <c r="G3" s="67" t="s">
        <v>146</v>
      </c>
      <c r="H3" s="64" t="s">
        <v>26</v>
      </c>
      <c r="I3" s="64" t="s">
        <v>142</v>
      </c>
      <c r="J3" s="67" t="s">
        <v>148</v>
      </c>
      <c r="K3" s="67" t="s">
        <v>147</v>
      </c>
      <c r="M3" s="67" t="s">
        <v>146</v>
      </c>
      <c r="N3" s="62" t="s">
        <v>138</v>
      </c>
      <c r="O3" s="62" t="s">
        <v>47</v>
      </c>
    </row>
    <row r="4" spans="1:15">
      <c r="A4" s="74">
        <v>2019</v>
      </c>
      <c r="B4" s="75" t="s">
        <v>161</v>
      </c>
      <c r="C4" s="76">
        <v>0.313</v>
      </c>
      <c r="D4" s="67"/>
      <c r="E4" s="71"/>
      <c r="F4" s="52"/>
      <c r="G4" s="128">
        <v>2022</v>
      </c>
      <c r="H4" s="121" t="s">
        <v>228</v>
      </c>
      <c r="I4" s="121" t="s">
        <v>243</v>
      </c>
      <c r="J4" s="122">
        <v>0</v>
      </c>
      <c r="K4" s="123">
        <v>1</v>
      </c>
      <c r="M4" s="1">
        <v>2019</v>
      </c>
      <c r="N4" s="1" t="s">
        <v>129</v>
      </c>
      <c r="O4" s="42">
        <v>5.8000000000000003E-2</v>
      </c>
    </row>
    <row r="5" spans="1:15">
      <c r="A5" s="74">
        <v>2019</v>
      </c>
      <c r="B5" s="75" t="s">
        <v>162</v>
      </c>
      <c r="C5" s="76">
        <v>0.19600000000000001</v>
      </c>
      <c r="D5" s="67"/>
      <c r="E5" s="71"/>
      <c r="F5" s="52"/>
      <c r="G5" s="128">
        <v>2022</v>
      </c>
      <c r="H5" s="121" t="s">
        <v>200</v>
      </c>
      <c r="I5" s="124" t="s">
        <v>244</v>
      </c>
      <c r="J5" s="122">
        <v>0</v>
      </c>
      <c r="K5" s="125">
        <v>0.84989999999999999</v>
      </c>
      <c r="M5" s="1">
        <v>2019</v>
      </c>
      <c r="N5" s="1" t="s">
        <v>107</v>
      </c>
      <c r="O5" s="42">
        <v>4.9000000000000002E-2</v>
      </c>
    </row>
    <row r="6" spans="1:15">
      <c r="A6" s="74">
        <v>2019</v>
      </c>
      <c r="B6" s="75" t="s">
        <v>119</v>
      </c>
      <c r="C6" s="76">
        <v>0.314</v>
      </c>
      <c r="D6" s="67"/>
      <c r="E6" s="71"/>
      <c r="F6" s="52"/>
      <c r="G6" s="128">
        <v>2022</v>
      </c>
      <c r="H6" s="121" t="s">
        <v>200</v>
      </c>
      <c r="I6" s="124" t="s">
        <v>245</v>
      </c>
      <c r="J6" s="122">
        <v>0</v>
      </c>
      <c r="K6" s="125">
        <v>0.33710000000000001</v>
      </c>
      <c r="M6" s="1">
        <v>2019</v>
      </c>
      <c r="N6" s="1" t="s">
        <v>108</v>
      </c>
      <c r="O6" s="42">
        <v>5.2999999999999999E-2</v>
      </c>
    </row>
    <row r="7" spans="1:15" s="52" customFormat="1">
      <c r="A7" s="74">
        <v>2019</v>
      </c>
      <c r="B7" s="75" t="s">
        <v>125</v>
      </c>
      <c r="C7" s="76">
        <v>0.14099999999999999</v>
      </c>
      <c r="D7" s="67"/>
      <c r="E7" s="71"/>
      <c r="G7" s="128">
        <v>2022</v>
      </c>
      <c r="H7" s="121" t="s">
        <v>226</v>
      </c>
      <c r="I7" s="121" t="s">
        <v>246</v>
      </c>
      <c r="J7" s="122">
        <v>0</v>
      </c>
      <c r="K7" s="126">
        <v>0</v>
      </c>
      <c r="M7" s="1">
        <v>2019</v>
      </c>
      <c r="N7" s="1" t="s">
        <v>109</v>
      </c>
      <c r="O7" s="42">
        <v>5.0999999999999997E-2</v>
      </c>
    </row>
    <row r="8" spans="1:15">
      <c r="A8" s="74">
        <v>2019</v>
      </c>
      <c r="B8" s="75" t="s">
        <v>163</v>
      </c>
      <c r="C8" s="76">
        <v>0.33500000000000002</v>
      </c>
      <c r="D8" s="67"/>
      <c r="E8" s="71"/>
      <c r="F8" s="52"/>
      <c r="G8" s="128">
        <v>2022</v>
      </c>
      <c r="H8" s="121" t="s">
        <v>226</v>
      </c>
      <c r="I8" s="121" t="s">
        <v>247</v>
      </c>
      <c r="J8" s="122">
        <v>0.29199999999999998</v>
      </c>
      <c r="K8" s="126">
        <v>0</v>
      </c>
      <c r="M8" s="1">
        <v>2019</v>
      </c>
      <c r="N8" s="1" t="s">
        <v>130</v>
      </c>
      <c r="O8" s="42">
        <v>5.7000000000000002E-2</v>
      </c>
    </row>
    <row r="9" spans="1:15" s="52" customFormat="1">
      <c r="A9" s="74">
        <v>2019</v>
      </c>
      <c r="B9" s="75" t="s">
        <v>164</v>
      </c>
      <c r="C9" s="76">
        <v>0.39900000000000002</v>
      </c>
      <c r="D9" s="67"/>
      <c r="E9" s="71"/>
      <c r="G9" s="111">
        <v>2023</v>
      </c>
      <c r="H9" s="111" t="s">
        <v>228</v>
      </c>
      <c r="I9" s="111" t="s">
        <v>243</v>
      </c>
      <c r="J9" s="113">
        <v>0</v>
      </c>
      <c r="K9" s="114">
        <v>1</v>
      </c>
      <c r="M9" s="1">
        <v>2019</v>
      </c>
      <c r="N9" s="1" t="s">
        <v>110</v>
      </c>
      <c r="O9" s="42">
        <v>5.5E-2</v>
      </c>
    </row>
    <row r="10" spans="1:15" s="52" customFormat="1">
      <c r="A10" s="74">
        <v>2019</v>
      </c>
      <c r="B10" s="75" t="s">
        <v>124</v>
      </c>
      <c r="C10" s="76">
        <v>0</v>
      </c>
      <c r="D10" s="67"/>
      <c r="E10" s="71"/>
      <c r="G10" s="111">
        <v>2023</v>
      </c>
      <c r="H10" s="111" t="s">
        <v>200</v>
      </c>
      <c r="I10" s="115" t="s">
        <v>244</v>
      </c>
      <c r="J10" s="113">
        <v>0</v>
      </c>
      <c r="K10" s="116">
        <v>0.84989999999999999</v>
      </c>
      <c r="M10" s="1">
        <v>2019</v>
      </c>
      <c r="N10" s="1" t="s">
        <v>29</v>
      </c>
      <c r="O10" s="42">
        <v>4.7E-2</v>
      </c>
    </row>
    <row r="11" spans="1:15" s="52" customFormat="1">
      <c r="A11" s="74">
        <v>2019</v>
      </c>
      <c r="B11" s="75" t="s">
        <v>165</v>
      </c>
      <c r="C11" s="76">
        <v>0.35699999999999998</v>
      </c>
      <c r="D11" s="67"/>
      <c r="E11" s="71"/>
      <c r="G11" s="111">
        <v>2023</v>
      </c>
      <c r="H11" s="111" t="s">
        <v>200</v>
      </c>
      <c r="I11" s="115" t="s">
        <v>245</v>
      </c>
      <c r="J11" s="113">
        <v>0</v>
      </c>
      <c r="K11" s="116">
        <v>0.33710000000000001</v>
      </c>
      <c r="M11" s="1">
        <v>2019</v>
      </c>
      <c r="N11" s="1" t="s">
        <v>30</v>
      </c>
      <c r="O11" s="42">
        <v>4.9000000000000002E-2</v>
      </c>
    </row>
    <row r="12" spans="1:15">
      <c r="A12" s="74">
        <v>2019</v>
      </c>
      <c r="B12" s="75" t="s">
        <v>166</v>
      </c>
      <c r="C12" s="76">
        <v>0.35099999999999998</v>
      </c>
      <c r="D12" s="67"/>
      <c r="E12" s="71"/>
      <c r="F12" s="52"/>
      <c r="G12" s="111">
        <v>2023</v>
      </c>
      <c r="H12" s="111" t="s">
        <v>226</v>
      </c>
      <c r="I12" s="111" t="s">
        <v>246</v>
      </c>
      <c r="J12" s="113">
        <v>0</v>
      </c>
      <c r="K12" s="112">
        <v>0</v>
      </c>
      <c r="M12" s="1">
        <v>2019</v>
      </c>
      <c r="N12" s="1" t="s">
        <v>31</v>
      </c>
      <c r="O12" s="42">
        <v>5.0999999999999997E-2</v>
      </c>
    </row>
    <row r="13" spans="1:15" s="52" customFormat="1">
      <c r="A13" s="74">
        <v>2019</v>
      </c>
      <c r="B13" s="75" t="s">
        <v>167</v>
      </c>
      <c r="C13" s="76">
        <v>0.27300000000000002</v>
      </c>
      <c r="D13" s="67"/>
      <c r="E13" s="71"/>
      <c r="G13" s="111">
        <v>2023</v>
      </c>
      <c r="H13" s="111" t="s">
        <v>226</v>
      </c>
      <c r="I13" s="111" t="s">
        <v>247</v>
      </c>
      <c r="J13" s="113">
        <v>0.29199999999999998</v>
      </c>
      <c r="K13" s="112">
        <v>0</v>
      </c>
      <c r="M13" s="1">
        <v>2019</v>
      </c>
      <c r="N13" s="1" t="s">
        <v>32</v>
      </c>
      <c r="O13" s="42">
        <v>3.6999999999999998E-2</v>
      </c>
    </row>
    <row r="14" spans="1:15" s="52" customFormat="1">
      <c r="A14" s="74">
        <v>2019</v>
      </c>
      <c r="B14" s="75" t="s">
        <v>153</v>
      </c>
      <c r="C14" s="76">
        <v>0.24299999999999999</v>
      </c>
      <c r="D14" s="67"/>
      <c r="E14" s="71"/>
      <c r="G14" s="132">
        <v>2023</v>
      </c>
      <c r="H14" s="111" t="s">
        <v>268</v>
      </c>
      <c r="I14" s="111" t="s">
        <v>270</v>
      </c>
      <c r="J14" s="113">
        <v>0</v>
      </c>
      <c r="K14" s="114">
        <v>1</v>
      </c>
      <c r="M14" s="1">
        <v>2019</v>
      </c>
      <c r="N14" s="1" t="s">
        <v>33</v>
      </c>
      <c r="O14" s="42">
        <v>4.8000000000000001E-2</v>
      </c>
    </row>
    <row r="15" spans="1:15" s="52" customFormat="1">
      <c r="A15" s="74">
        <v>2019</v>
      </c>
      <c r="B15" s="75" t="s">
        <v>156</v>
      </c>
      <c r="C15" s="76">
        <v>0.23699999999999999</v>
      </c>
      <c r="D15" s="67"/>
      <c r="E15" s="71"/>
      <c r="G15" s="132">
        <v>2023</v>
      </c>
      <c r="H15" s="111" t="s">
        <v>269</v>
      </c>
      <c r="I15" s="111" t="s">
        <v>271</v>
      </c>
      <c r="J15" s="113">
        <v>0</v>
      </c>
      <c r="K15" s="114">
        <v>1</v>
      </c>
      <c r="M15" s="1">
        <v>2019</v>
      </c>
      <c r="N15" s="1" t="s">
        <v>34</v>
      </c>
      <c r="O15" s="42">
        <v>0.05</v>
      </c>
    </row>
    <row r="16" spans="1:15" s="52" customFormat="1">
      <c r="A16" s="74">
        <v>2019</v>
      </c>
      <c r="B16" s="75" t="s">
        <v>157</v>
      </c>
      <c r="C16" s="76">
        <v>0.192</v>
      </c>
      <c r="D16" s="67"/>
      <c r="E16" s="71"/>
      <c r="G16" s="214">
        <v>2024</v>
      </c>
      <c r="H16" s="214" t="s">
        <v>149</v>
      </c>
      <c r="I16" s="214" t="s">
        <v>270</v>
      </c>
      <c r="J16" s="217">
        <v>0</v>
      </c>
      <c r="K16" s="216">
        <v>1</v>
      </c>
      <c r="M16" s="1">
        <v>2019</v>
      </c>
      <c r="N16" s="1" t="s">
        <v>35</v>
      </c>
      <c r="O16" s="42">
        <v>3.7999999999999999E-2</v>
      </c>
    </row>
    <row r="17" spans="1:15">
      <c r="A17" s="74">
        <v>2019</v>
      </c>
      <c r="B17" s="75" t="s">
        <v>168</v>
      </c>
      <c r="C17" s="76">
        <v>4.2999999999999997E-2</v>
      </c>
      <c r="D17" s="67"/>
      <c r="E17" s="71"/>
      <c r="F17" s="52"/>
      <c r="G17" s="214">
        <v>2024</v>
      </c>
      <c r="H17" s="214" t="s">
        <v>281</v>
      </c>
      <c r="I17" s="214" t="s">
        <v>243</v>
      </c>
      <c r="J17" s="217">
        <v>0</v>
      </c>
      <c r="K17" s="216">
        <v>1</v>
      </c>
      <c r="M17" s="1">
        <v>2019</v>
      </c>
      <c r="N17" s="1" t="s">
        <v>131</v>
      </c>
      <c r="O17" s="42">
        <v>5.7000000000000002E-2</v>
      </c>
    </row>
    <row r="18" spans="1:15" s="52" customFormat="1">
      <c r="A18" s="74">
        <v>2019</v>
      </c>
      <c r="B18" s="75" t="s">
        <v>169</v>
      </c>
      <c r="C18" s="76">
        <v>0.39300000000000002</v>
      </c>
      <c r="D18" s="67"/>
      <c r="E18" s="71"/>
      <c r="G18" s="214">
        <v>2024</v>
      </c>
      <c r="H18" s="214" t="s">
        <v>198</v>
      </c>
      <c r="I18" s="214" t="s">
        <v>271</v>
      </c>
      <c r="J18" s="217">
        <v>0</v>
      </c>
      <c r="K18" s="216">
        <v>1</v>
      </c>
      <c r="M18" s="1">
        <v>2019</v>
      </c>
      <c r="N18" s="1" t="s">
        <v>36</v>
      </c>
      <c r="O18" s="42">
        <v>4.2000000000000003E-2</v>
      </c>
    </row>
    <row r="19" spans="1:15" s="52" customFormat="1">
      <c r="A19" s="74">
        <v>2019</v>
      </c>
      <c r="B19" s="75" t="s">
        <v>158</v>
      </c>
      <c r="C19" s="76">
        <v>0.23499999999999999</v>
      </c>
      <c r="D19" s="67"/>
      <c r="E19" s="71"/>
      <c r="G19" s="214">
        <v>2024</v>
      </c>
      <c r="H19" s="214" t="s">
        <v>200</v>
      </c>
      <c r="I19" s="218" t="s">
        <v>285</v>
      </c>
      <c r="J19" s="217">
        <v>0</v>
      </c>
      <c r="K19" s="216">
        <v>0.86</v>
      </c>
      <c r="M19" s="1">
        <v>2019</v>
      </c>
      <c r="N19" s="1" t="s">
        <v>132</v>
      </c>
      <c r="O19" s="42">
        <v>5.8000000000000003E-2</v>
      </c>
    </row>
    <row r="20" spans="1:15" s="51" customFormat="1">
      <c r="A20" s="74">
        <v>2019</v>
      </c>
      <c r="B20" s="75" t="s">
        <v>170</v>
      </c>
      <c r="C20" s="76">
        <v>0.33600000000000002</v>
      </c>
      <c r="D20" s="67"/>
      <c r="E20" s="71"/>
      <c r="G20" s="214">
        <v>2024</v>
      </c>
      <c r="H20" s="214" t="s">
        <v>200</v>
      </c>
      <c r="I20" s="218" t="s">
        <v>286</v>
      </c>
      <c r="J20" s="217">
        <v>0</v>
      </c>
      <c r="K20" s="216">
        <v>1</v>
      </c>
      <c r="L20" s="52"/>
      <c r="M20" s="1">
        <v>2019</v>
      </c>
      <c r="N20" s="1" t="s">
        <v>37</v>
      </c>
      <c r="O20" s="42">
        <v>5.7000000000000002E-2</v>
      </c>
    </row>
    <row r="21" spans="1:15">
      <c r="A21" s="74">
        <v>2019</v>
      </c>
      <c r="B21" s="75" t="s">
        <v>183</v>
      </c>
      <c r="C21" s="76">
        <v>0.70499999999999996</v>
      </c>
      <c r="D21" s="67"/>
      <c r="E21" s="71"/>
      <c r="F21" s="52"/>
      <c r="G21" s="214">
        <v>2024</v>
      </c>
      <c r="H21" s="214" t="s">
        <v>200</v>
      </c>
      <c r="I21" s="214" t="s">
        <v>287</v>
      </c>
      <c r="J21" s="214">
        <v>0.02</v>
      </c>
      <c r="K21" s="215">
        <v>0.28870000000000001</v>
      </c>
      <c r="M21" s="1">
        <v>2019</v>
      </c>
      <c r="N21" s="1" t="s">
        <v>38</v>
      </c>
      <c r="O21" s="42">
        <v>3.6999999999999998E-2</v>
      </c>
    </row>
    <row r="22" spans="1:15">
      <c r="A22" s="77">
        <v>2020</v>
      </c>
      <c r="B22" s="77" t="s">
        <v>149</v>
      </c>
      <c r="C22" s="78">
        <v>0.24399999999999999</v>
      </c>
      <c r="D22" s="96">
        <v>0.32600000000000001</v>
      </c>
      <c r="E22" s="77">
        <f>COUNTIFS($G:$G,$A22,$H:$H,$B22)</f>
        <v>0</v>
      </c>
      <c r="G22" s="214">
        <v>2024</v>
      </c>
      <c r="H22" s="214" t="s">
        <v>255</v>
      </c>
      <c r="I22" s="214" t="s">
        <v>246</v>
      </c>
      <c r="J22" s="217">
        <v>0</v>
      </c>
      <c r="K22" s="216">
        <v>0</v>
      </c>
      <c r="M22" s="1">
        <v>2019</v>
      </c>
      <c r="N22" s="1" t="s">
        <v>111</v>
      </c>
      <c r="O22" s="42">
        <v>5.6000000000000001E-2</v>
      </c>
    </row>
    <row r="23" spans="1:15" s="52" customFormat="1">
      <c r="A23" s="77">
        <v>2020</v>
      </c>
      <c r="B23" s="77" t="s">
        <v>150</v>
      </c>
      <c r="C23" s="78">
        <v>0.151</v>
      </c>
      <c r="D23" s="96">
        <v>0.42859999999999998</v>
      </c>
      <c r="E23" s="77">
        <f>COUNTIFS($G:$G,$A23,$H:$H,$B23)</f>
        <v>0</v>
      </c>
      <c r="M23" s="1">
        <v>2019</v>
      </c>
      <c r="N23" s="1" t="s">
        <v>133</v>
      </c>
      <c r="O23" s="42">
        <v>5.7000000000000002E-2</v>
      </c>
    </row>
    <row r="24" spans="1:15" s="52" customFormat="1">
      <c r="A24" s="77">
        <v>2020</v>
      </c>
      <c r="B24" s="77" t="s">
        <v>151</v>
      </c>
      <c r="C24" s="78">
        <v>7.1999999999999995E-2</v>
      </c>
      <c r="D24" s="96">
        <v>0.43869999999999998</v>
      </c>
      <c r="E24" s="77">
        <f>COUNTIFS($G:$G,$A24,$H:$H,$B24)</f>
        <v>0</v>
      </c>
      <c r="M24" s="1">
        <v>2019</v>
      </c>
      <c r="N24" s="1" t="s">
        <v>134</v>
      </c>
      <c r="O24" s="42">
        <v>5.8000000000000003E-2</v>
      </c>
    </row>
    <row r="25" spans="1:15" s="52" customFormat="1">
      <c r="A25" s="77">
        <v>2020</v>
      </c>
      <c r="B25" s="77" t="s">
        <v>152</v>
      </c>
      <c r="C25" s="78">
        <v>0</v>
      </c>
      <c r="D25" s="96">
        <v>0.98719999999999997</v>
      </c>
      <c r="E25" s="77">
        <f>COUNTIFS($G:$G,$A25,$H:$H,$B25)</f>
        <v>0</v>
      </c>
      <c r="M25" s="1">
        <v>2019</v>
      </c>
      <c r="N25" s="1" t="s">
        <v>39</v>
      </c>
      <c r="O25" s="42">
        <v>5.3999999999999999E-2</v>
      </c>
    </row>
    <row r="26" spans="1:15" s="52" customFormat="1">
      <c r="A26" s="77">
        <v>2020</v>
      </c>
      <c r="B26" s="77" t="s">
        <v>153</v>
      </c>
      <c r="C26" s="78">
        <v>0.252</v>
      </c>
      <c r="D26" s="96">
        <v>0.43189999999999995</v>
      </c>
      <c r="E26" s="77">
        <f>COUNTIFS($G:$G,$A26,$H:$H,$B26)</f>
        <v>0</v>
      </c>
      <c r="M26" s="1">
        <v>2019</v>
      </c>
      <c r="N26" s="1" t="s">
        <v>112</v>
      </c>
      <c r="O26" s="42">
        <v>5.0999999999999997E-2</v>
      </c>
    </row>
    <row r="27" spans="1:15" s="52" customFormat="1">
      <c r="A27" s="77">
        <v>2020</v>
      </c>
      <c r="B27" s="77" t="s">
        <v>154</v>
      </c>
      <c r="C27" s="78">
        <v>9.2999999999999999E-2</v>
      </c>
      <c r="D27" s="96">
        <v>0.3725</v>
      </c>
      <c r="E27" s="77">
        <f>COUNTIFS($G:$G,$A27,$H:$H,$B27)</f>
        <v>0</v>
      </c>
      <c r="M27" s="1">
        <v>2019</v>
      </c>
      <c r="N27" s="1" t="s">
        <v>135</v>
      </c>
      <c r="O27" s="42">
        <v>5.2999999999999999E-2</v>
      </c>
    </row>
    <row r="28" spans="1:15" s="52" customFormat="1">
      <c r="A28" s="77">
        <v>2020</v>
      </c>
      <c r="B28" s="77" t="s">
        <v>155</v>
      </c>
      <c r="C28" s="78">
        <v>0</v>
      </c>
      <c r="D28" s="96">
        <v>0.12720000000000001</v>
      </c>
      <c r="E28" s="77">
        <f>COUNTIFS($G:$G,$A28,$H:$H,$B28)</f>
        <v>0</v>
      </c>
      <c r="M28" s="1">
        <v>2019</v>
      </c>
      <c r="N28" s="1" t="s">
        <v>113</v>
      </c>
      <c r="O28" s="42">
        <v>4.8000000000000001E-2</v>
      </c>
    </row>
    <row r="29" spans="1:15" s="52" customFormat="1">
      <c r="A29" s="77">
        <v>2020</v>
      </c>
      <c r="B29" s="77" t="s">
        <v>156</v>
      </c>
      <c r="C29" s="78">
        <v>0.27400000000000002</v>
      </c>
      <c r="D29" s="96">
        <v>0.44750000000000001</v>
      </c>
      <c r="E29" s="77">
        <f>COUNTIFS($G:$G,$A29,$H:$H,$B29)</f>
        <v>0</v>
      </c>
      <c r="M29" s="1">
        <v>2019</v>
      </c>
      <c r="N29" s="1" t="s">
        <v>40</v>
      </c>
      <c r="O29" s="1">
        <v>0.04</v>
      </c>
    </row>
    <row r="30" spans="1:15" s="52" customFormat="1">
      <c r="A30" s="77">
        <v>2020</v>
      </c>
      <c r="B30" s="77" t="s">
        <v>157</v>
      </c>
      <c r="C30" s="78">
        <v>4.5999999999999999E-2</v>
      </c>
      <c r="D30" s="96">
        <v>0.30210000000000004</v>
      </c>
      <c r="E30" s="77">
        <f>COUNTIFS($G:$G,$A30,$H:$H,$B30)</f>
        <v>0</v>
      </c>
      <c r="M30" s="1">
        <v>2019</v>
      </c>
      <c r="N30" s="1" t="s">
        <v>41</v>
      </c>
      <c r="O30" s="1">
        <v>4.2999999999999997E-2</v>
      </c>
    </row>
    <row r="31" spans="1:15" s="52" customFormat="1">
      <c r="A31" s="77">
        <v>2020</v>
      </c>
      <c r="B31" s="77" t="s">
        <v>158</v>
      </c>
      <c r="C31" s="78">
        <v>0.161</v>
      </c>
      <c r="D31" s="96">
        <v>0.68669999999999998</v>
      </c>
      <c r="E31" s="77">
        <f>COUNTIFS($G:$G,$A31,$H:$H,$B31)</f>
        <v>0</v>
      </c>
      <c r="M31" s="1">
        <v>2019</v>
      </c>
      <c r="N31" s="1" t="s">
        <v>42</v>
      </c>
      <c r="O31" s="1">
        <v>5.5E-2</v>
      </c>
    </row>
    <row r="32" spans="1:15" s="52" customFormat="1">
      <c r="A32" s="77">
        <v>2020</v>
      </c>
      <c r="B32" s="77" t="s">
        <v>159</v>
      </c>
      <c r="C32" s="78">
        <v>3.5000000000000003E-2</v>
      </c>
      <c r="D32" s="96">
        <v>0.93010000000000004</v>
      </c>
      <c r="E32" s="77">
        <f>COUNTIFS($G:$G,$A32,$H:$H,$B32)</f>
        <v>0</v>
      </c>
      <c r="M32" s="1">
        <v>2019</v>
      </c>
      <c r="N32" s="1" t="s">
        <v>43</v>
      </c>
      <c r="O32" s="1">
        <v>3.6999999999999998E-2</v>
      </c>
    </row>
    <row r="33" spans="1:15" s="52" customFormat="1">
      <c r="A33" s="77">
        <v>2020</v>
      </c>
      <c r="B33" s="77" t="s">
        <v>160</v>
      </c>
      <c r="C33" s="78">
        <v>0.29499999999999998</v>
      </c>
      <c r="D33" s="96">
        <v>0</v>
      </c>
      <c r="E33" s="77">
        <f>COUNTIFS($G:$G,$A33,$H:$H,$B33)</f>
        <v>0</v>
      </c>
      <c r="M33" s="1">
        <v>2019</v>
      </c>
      <c r="N33" s="1" t="s">
        <v>44</v>
      </c>
      <c r="O33" s="1">
        <v>4.8000000000000001E-2</v>
      </c>
    </row>
    <row r="34" spans="1:15" s="52" customFormat="1">
      <c r="A34" s="77">
        <v>2020</v>
      </c>
      <c r="B34" s="77" t="s">
        <v>178</v>
      </c>
      <c r="C34" s="78">
        <v>0.77</v>
      </c>
      <c r="D34" s="99" t="s">
        <v>184</v>
      </c>
      <c r="E34" s="77">
        <f>COUNTIFS($G:$G,$A34,$H:$H,$B34)</f>
        <v>0</v>
      </c>
      <c r="M34" s="1">
        <v>2019</v>
      </c>
      <c r="N34" s="1" t="s">
        <v>114</v>
      </c>
      <c r="O34" s="1">
        <v>5.5E-2</v>
      </c>
    </row>
    <row r="35" spans="1:15" s="52" customFormat="1">
      <c r="A35" s="102">
        <v>2021</v>
      </c>
      <c r="B35" s="102" t="s">
        <v>149</v>
      </c>
      <c r="C35" s="103">
        <v>0.25</v>
      </c>
      <c r="D35" s="104">
        <v>0.36109999999999998</v>
      </c>
      <c r="E35" s="102">
        <f>COUNTIFS($G:$G,$A35,$H:$H,$B35)</f>
        <v>0</v>
      </c>
      <c r="M35" s="1">
        <v>2019</v>
      </c>
      <c r="N35" s="1" t="s">
        <v>106</v>
      </c>
      <c r="O35" s="1">
        <v>5.6000000000000001E-2</v>
      </c>
    </row>
    <row r="36" spans="1:15" s="52" customFormat="1">
      <c r="A36" s="102">
        <v>2021</v>
      </c>
      <c r="B36" s="102" t="s">
        <v>193</v>
      </c>
      <c r="C36" s="103">
        <v>0</v>
      </c>
      <c r="D36" s="104">
        <v>0</v>
      </c>
      <c r="E36" s="102">
        <f>COUNTIFS($G:$G,$A36,$H:$H,$B36)</f>
        <v>0</v>
      </c>
      <c r="M36" s="1">
        <v>2019</v>
      </c>
      <c r="N36" s="57" t="s">
        <v>45</v>
      </c>
      <c r="O36" s="1">
        <v>4.3999999999999997E-2</v>
      </c>
    </row>
    <row r="37" spans="1:15" s="52" customFormat="1">
      <c r="A37" s="102">
        <v>2021</v>
      </c>
      <c r="B37" s="102" t="s">
        <v>150</v>
      </c>
      <c r="C37" s="103">
        <v>0.17399999999999999</v>
      </c>
      <c r="D37" s="104">
        <v>0.43689999999999996</v>
      </c>
      <c r="E37" s="102">
        <f>COUNTIFS($G:$G,$A37,$H:$H,$B37)</f>
        <v>0</v>
      </c>
      <c r="M37" s="1">
        <v>2019</v>
      </c>
      <c r="N37" s="1" t="s">
        <v>46</v>
      </c>
      <c r="O37" s="1">
        <v>4.2000000000000003E-2</v>
      </c>
    </row>
    <row r="38" spans="1:15" s="52" customFormat="1">
      <c r="A38" s="102">
        <v>2021</v>
      </c>
      <c r="B38" s="102" t="s">
        <v>194</v>
      </c>
      <c r="C38" s="103">
        <v>0.315</v>
      </c>
      <c r="D38" s="104">
        <v>0.31329999999999997</v>
      </c>
      <c r="E38" s="102">
        <f>COUNTIFS($G:$G,$A38,$H:$H,$B38)</f>
        <v>0</v>
      </c>
      <c r="M38" s="1">
        <v>2019</v>
      </c>
      <c r="N38" s="1" t="s">
        <v>115</v>
      </c>
      <c r="O38" s="1">
        <v>5.8000000000000003E-2</v>
      </c>
    </row>
    <row r="39" spans="1:15" s="52" customFormat="1">
      <c r="A39" s="102">
        <v>2021</v>
      </c>
      <c r="B39" s="102" t="s">
        <v>195</v>
      </c>
      <c r="C39" s="103">
        <v>0.36199999999999999</v>
      </c>
      <c r="D39" s="104">
        <v>7.6600000000000001E-2</v>
      </c>
      <c r="E39" s="102">
        <f>COUNTIFS($G:$G,$A39,$H:$H,$B39)</f>
        <v>0</v>
      </c>
      <c r="M39" s="1">
        <v>2019</v>
      </c>
      <c r="N39" s="1" t="s">
        <v>136</v>
      </c>
      <c r="O39" s="1">
        <v>3.6999999999999998E-2</v>
      </c>
    </row>
    <row r="40" spans="1:15" s="52" customFormat="1">
      <c r="A40" s="102">
        <v>2021</v>
      </c>
      <c r="B40" s="102" t="s">
        <v>151</v>
      </c>
      <c r="C40" s="103">
        <v>0.30299999999999999</v>
      </c>
      <c r="D40" s="104">
        <v>0.247</v>
      </c>
      <c r="E40" s="102">
        <f>COUNTIFS($G:$G,$A40,$H:$H,$B40)</f>
        <v>0</v>
      </c>
      <c r="M40" s="1">
        <v>2019</v>
      </c>
      <c r="N40" s="1" t="s">
        <v>137</v>
      </c>
      <c r="O40" s="1">
        <v>5.5E-2</v>
      </c>
    </row>
    <row r="41" spans="1:15" s="52" customFormat="1">
      <c r="A41" s="102">
        <v>2021</v>
      </c>
      <c r="B41" s="102" t="s">
        <v>196</v>
      </c>
      <c r="C41" s="103">
        <v>0.29699999999999999</v>
      </c>
      <c r="D41" s="104">
        <v>0.38530000000000003</v>
      </c>
      <c r="E41" s="102">
        <f>COUNTIFS($G:$G,$A41,$H:$H,$B41)</f>
        <v>0</v>
      </c>
      <c r="M41" s="77">
        <v>2020</v>
      </c>
      <c r="N41" s="77" t="s">
        <v>129</v>
      </c>
      <c r="O41" s="78">
        <v>5.1999999999999998E-2</v>
      </c>
    </row>
    <row r="42" spans="1:15" s="52" customFormat="1">
      <c r="A42" s="102">
        <v>2021</v>
      </c>
      <c r="B42" s="102" t="s">
        <v>152</v>
      </c>
      <c r="C42" s="103">
        <v>0</v>
      </c>
      <c r="D42" s="104">
        <v>1</v>
      </c>
      <c r="E42" s="102">
        <f>COUNTIFS($G:$G,$A42,$H:$H,$B42)</f>
        <v>0</v>
      </c>
      <c r="M42" s="77">
        <v>2020</v>
      </c>
      <c r="N42" s="77" t="s">
        <v>107</v>
      </c>
      <c r="O42" s="78">
        <v>4.7E-2</v>
      </c>
    </row>
    <row r="43" spans="1:15">
      <c r="A43" s="102">
        <v>2021</v>
      </c>
      <c r="B43" s="102" t="s">
        <v>197</v>
      </c>
      <c r="C43" s="103">
        <v>0.34100000000000003</v>
      </c>
      <c r="D43" s="104">
        <v>5.0999999999999997E-2</v>
      </c>
      <c r="E43" s="102">
        <f>COUNTIFS($G:$G,$A43,$H:$H,$B43)</f>
        <v>0</v>
      </c>
      <c r="M43" s="77">
        <v>2020</v>
      </c>
      <c r="N43" s="77" t="s">
        <v>108</v>
      </c>
      <c r="O43" s="78">
        <v>5.2999999999999999E-2</v>
      </c>
    </row>
    <row r="44" spans="1:15">
      <c r="A44" s="102">
        <v>2021</v>
      </c>
      <c r="B44" s="102" t="s">
        <v>198</v>
      </c>
      <c r="C44" s="103">
        <v>1.6E-2</v>
      </c>
      <c r="D44" s="104">
        <v>0.96530000000000005</v>
      </c>
      <c r="E44" s="102">
        <f>COUNTIFS($G:$G,$A44,$H:$H,$B44)</f>
        <v>0</v>
      </c>
      <c r="M44" s="77">
        <v>2020</v>
      </c>
      <c r="N44" s="77" t="s">
        <v>109</v>
      </c>
      <c r="O44" s="78">
        <v>0.05</v>
      </c>
    </row>
    <row r="45" spans="1:15">
      <c r="A45" s="102">
        <v>2021</v>
      </c>
      <c r="B45" s="102" t="s">
        <v>199</v>
      </c>
      <c r="C45" s="103">
        <v>0.20100000000000001</v>
      </c>
      <c r="D45" s="104">
        <v>0.58160000000000001</v>
      </c>
      <c r="E45" s="102">
        <f>COUNTIFS($G:$G,$A45,$H:$H,$B45)</f>
        <v>0</v>
      </c>
      <c r="M45" s="77">
        <v>2020</v>
      </c>
      <c r="N45" s="77" t="s">
        <v>171</v>
      </c>
      <c r="O45" s="78">
        <v>5.5E-2</v>
      </c>
    </row>
    <row r="46" spans="1:15" s="52" customFormat="1">
      <c r="A46" s="102">
        <v>2021</v>
      </c>
      <c r="B46" s="102" t="s">
        <v>200</v>
      </c>
      <c r="C46" s="103">
        <v>5.6000000000000001E-2</v>
      </c>
      <c r="D46" s="104">
        <v>0.11599999999999999</v>
      </c>
      <c r="E46" s="102">
        <f>COUNTIFS($G:$G,$A46,$H:$H,$B46)</f>
        <v>0</v>
      </c>
      <c r="F46"/>
      <c r="M46" s="77">
        <v>2020</v>
      </c>
      <c r="N46" s="77" t="s">
        <v>130</v>
      </c>
      <c r="O46" s="78">
        <v>5.7000000000000002E-2</v>
      </c>
    </row>
    <row r="47" spans="1:15">
      <c r="A47" s="102">
        <v>2021</v>
      </c>
      <c r="B47" s="102" t="s">
        <v>201</v>
      </c>
      <c r="C47" s="103">
        <v>0.34899999999999998</v>
      </c>
      <c r="D47" s="104">
        <v>1.7000000000000001E-2</v>
      </c>
      <c r="E47" s="102">
        <f>COUNTIFS($G:$G,$A47,$H:$H,$B47)</f>
        <v>0</v>
      </c>
      <c r="M47" s="77">
        <v>2020</v>
      </c>
      <c r="N47" s="77" t="s">
        <v>172</v>
      </c>
      <c r="O47" s="78">
        <v>1.4E-2</v>
      </c>
    </row>
    <row r="48" spans="1:15">
      <c r="A48" s="102">
        <v>2021</v>
      </c>
      <c r="B48" s="102" t="s">
        <v>202</v>
      </c>
      <c r="C48" s="103">
        <v>0.28199999999999997</v>
      </c>
      <c r="D48" s="104">
        <v>0.51340000000000008</v>
      </c>
      <c r="E48" s="102">
        <f>COUNTIFS($G:$G,$A48,$H:$H,$B48)</f>
        <v>0</v>
      </c>
      <c r="M48" s="77">
        <v>2020</v>
      </c>
      <c r="N48" s="77" t="s">
        <v>110</v>
      </c>
      <c r="O48" s="78">
        <v>5.5E-2</v>
      </c>
    </row>
    <row r="49" spans="1:15">
      <c r="A49" s="102">
        <v>2021</v>
      </c>
      <c r="B49" s="102" t="s">
        <v>203</v>
      </c>
      <c r="C49" s="103">
        <v>0.154</v>
      </c>
      <c r="D49" s="104">
        <v>0.30219999999999997</v>
      </c>
      <c r="E49" s="102">
        <f>COUNTIFS($G:$G,$A49,$H:$H,$B49)</f>
        <v>0</v>
      </c>
      <c r="M49" s="77">
        <v>2020</v>
      </c>
      <c r="N49" s="77" t="s">
        <v>29</v>
      </c>
      <c r="O49" s="78">
        <v>4.9000000000000002E-2</v>
      </c>
    </row>
    <row r="50" spans="1:15">
      <c r="A50" s="102">
        <v>2021</v>
      </c>
      <c r="B50" s="102" t="s">
        <v>204</v>
      </c>
      <c r="C50" s="103">
        <v>0.34399999999999997</v>
      </c>
      <c r="D50" s="104">
        <v>0.2009</v>
      </c>
      <c r="E50" s="102">
        <f>COUNTIFS($G:$G,$A50,$H:$H,$B50)</f>
        <v>0</v>
      </c>
      <c r="M50" s="77">
        <v>2020</v>
      </c>
      <c r="N50" s="77" t="s">
        <v>30</v>
      </c>
      <c r="O50" s="78">
        <v>4.7E-2</v>
      </c>
    </row>
    <row r="51" spans="1:15">
      <c r="A51" s="102">
        <v>2021</v>
      </c>
      <c r="B51" s="102" t="s">
        <v>205</v>
      </c>
      <c r="C51" s="103">
        <v>2.1000000000000001E-2</v>
      </c>
      <c r="D51" s="104">
        <v>0.90339999999999998</v>
      </c>
      <c r="E51" s="102">
        <f>COUNTIFS($G:$G,$A51,$H:$H,$B51)</f>
        <v>0</v>
      </c>
      <c r="M51" s="77">
        <v>2020</v>
      </c>
      <c r="N51" s="77" t="s">
        <v>31</v>
      </c>
      <c r="O51" s="78">
        <v>4.9000000000000002E-2</v>
      </c>
    </row>
    <row r="52" spans="1:15">
      <c r="A52" s="102">
        <v>2021</v>
      </c>
      <c r="B52" s="102" t="s">
        <v>206</v>
      </c>
      <c r="C52" s="103">
        <v>0.26100000000000001</v>
      </c>
      <c r="D52" s="104">
        <v>0.45419999999999999</v>
      </c>
      <c r="E52" s="102">
        <f>COUNTIFS($G:$G,$A52,$H:$H,$B52)</f>
        <v>0</v>
      </c>
      <c r="M52" s="77">
        <v>2020</v>
      </c>
      <c r="N52" s="77" t="s">
        <v>32</v>
      </c>
      <c r="O52" s="78">
        <v>3.6999999999999998E-2</v>
      </c>
    </row>
    <row r="53" spans="1:15">
      <c r="A53" s="102">
        <v>2021</v>
      </c>
      <c r="B53" s="102" t="s">
        <v>207</v>
      </c>
      <c r="C53" s="103">
        <v>0.24199999999999999</v>
      </c>
      <c r="D53" s="104">
        <v>0</v>
      </c>
      <c r="E53" s="102">
        <f>COUNTIFS($G:$G,$A53,$H:$H,$B53)</f>
        <v>0</v>
      </c>
      <c r="M53" s="77">
        <v>2020</v>
      </c>
      <c r="N53" s="77" t="s">
        <v>173</v>
      </c>
      <c r="O53" s="78">
        <v>4.4999999999999998E-2</v>
      </c>
    </row>
    <row r="54" spans="1:15">
      <c r="A54" s="102">
        <v>2021</v>
      </c>
      <c r="B54" s="102" t="s">
        <v>208</v>
      </c>
      <c r="C54" s="103">
        <v>0.71799999999999997</v>
      </c>
      <c r="D54" s="105" t="s">
        <v>209</v>
      </c>
      <c r="E54" s="102"/>
      <c r="M54" s="77">
        <v>2020</v>
      </c>
      <c r="N54" s="77" t="s">
        <v>33</v>
      </c>
      <c r="O54" s="78">
        <v>4.4999999999999998E-2</v>
      </c>
    </row>
    <row r="55" spans="1:15">
      <c r="A55" s="102">
        <v>2021</v>
      </c>
      <c r="B55" s="102" t="s">
        <v>210</v>
      </c>
      <c r="C55" s="103">
        <v>0.73099999999999998</v>
      </c>
      <c r="D55" s="105" t="s">
        <v>209</v>
      </c>
      <c r="E55" s="102"/>
      <c r="F55" s="52"/>
      <c r="M55" s="77">
        <v>2020</v>
      </c>
      <c r="N55" s="77" t="s">
        <v>34</v>
      </c>
      <c r="O55" s="78">
        <v>0.05</v>
      </c>
    </row>
    <row r="56" spans="1:15">
      <c r="A56" s="102">
        <v>2021</v>
      </c>
      <c r="B56" s="102" t="s">
        <v>211</v>
      </c>
      <c r="C56" s="103">
        <v>0.88400000000000001</v>
      </c>
      <c r="D56" s="105" t="s">
        <v>209</v>
      </c>
      <c r="E56" s="102"/>
      <c r="M56" s="77">
        <v>2020</v>
      </c>
      <c r="N56" s="77" t="s">
        <v>35</v>
      </c>
      <c r="O56" s="78">
        <v>3.5999999999999997E-2</v>
      </c>
    </row>
    <row r="57" spans="1:15">
      <c r="A57" s="117">
        <v>2022</v>
      </c>
      <c r="B57" s="117" t="s">
        <v>218</v>
      </c>
      <c r="C57" s="117">
        <v>0.32600000000000001</v>
      </c>
      <c r="D57" s="118">
        <v>0.29399999999999998</v>
      </c>
      <c r="E57" s="119">
        <v>0</v>
      </c>
      <c r="M57" s="77">
        <v>2020</v>
      </c>
      <c r="N57" s="77" t="s">
        <v>131</v>
      </c>
      <c r="O57" s="78">
        <v>5.6000000000000001E-2</v>
      </c>
    </row>
    <row r="58" spans="1:15">
      <c r="A58" s="117">
        <v>2022</v>
      </c>
      <c r="B58" s="117" t="s">
        <v>248</v>
      </c>
      <c r="C58" s="117">
        <v>0</v>
      </c>
      <c r="D58" s="118">
        <v>0.6048</v>
      </c>
      <c r="E58" s="119">
        <v>0</v>
      </c>
      <c r="M58" s="77">
        <v>2020</v>
      </c>
      <c r="N58" s="77" t="s">
        <v>36</v>
      </c>
      <c r="O58" s="78">
        <v>4.2000000000000003E-2</v>
      </c>
    </row>
    <row r="59" spans="1:15">
      <c r="A59" s="117">
        <v>2022</v>
      </c>
      <c r="B59" s="117" t="s">
        <v>119</v>
      </c>
      <c r="C59" s="117">
        <v>0.20899999999999999</v>
      </c>
      <c r="D59" s="118">
        <v>0.39289999999999997</v>
      </c>
      <c r="E59" s="119">
        <v>0</v>
      </c>
      <c r="M59" s="77">
        <v>2020</v>
      </c>
      <c r="N59" s="77" t="s">
        <v>132</v>
      </c>
      <c r="O59" s="78">
        <v>5.1999999999999998E-2</v>
      </c>
    </row>
    <row r="60" spans="1:15">
      <c r="A60" s="117">
        <v>2022</v>
      </c>
      <c r="B60" s="117" t="s">
        <v>249</v>
      </c>
      <c r="C60" s="117">
        <v>0.318</v>
      </c>
      <c r="D60" s="118">
        <v>0.17660000000000001</v>
      </c>
      <c r="E60" s="119">
        <v>0</v>
      </c>
      <c r="M60" s="77">
        <v>2020</v>
      </c>
      <c r="N60" s="77" t="s">
        <v>174</v>
      </c>
      <c r="O60" s="78">
        <v>5.7000000000000002E-2</v>
      </c>
    </row>
    <row r="61" spans="1:15">
      <c r="A61" s="117">
        <v>2022</v>
      </c>
      <c r="B61" s="117" t="s">
        <v>250</v>
      </c>
      <c r="C61" s="117">
        <v>0.248</v>
      </c>
      <c r="D61" s="118">
        <v>0.38919999999999999</v>
      </c>
      <c r="E61" s="119">
        <v>0</v>
      </c>
      <c r="M61" s="77">
        <v>2020</v>
      </c>
      <c r="N61" s="77" t="s">
        <v>37</v>
      </c>
      <c r="O61" s="78">
        <v>5.3999999999999999E-2</v>
      </c>
    </row>
    <row r="62" spans="1:15">
      <c r="A62" s="117">
        <v>2022</v>
      </c>
      <c r="B62" s="117" t="s">
        <v>125</v>
      </c>
      <c r="C62" s="117">
        <v>0.128</v>
      </c>
      <c r="D62" s="118">
        <v>0.2928</v>
      </c>
      <c r="E62" s="119">
        <v>0</v>
      </c>
      <c r="M62" s="77">
        <v>2020</v>
      </c>
      <c r="N62" s="77" t="s">
        <v>38</v>
      </c>
      <c r="O62" s="78">
        <v>0.04</v>
      </c>
    </row>
    <row r="63" spans="1:15">
      <c r="A63" s="117">
        <v>2022</v>
      </c>
      <c r="B63" s="117" t="s">
        <v>228</v>
      </c>
      <c r="C63" s="117">
        <v>2.7E-2</v>
      </c>
      <c r="D63" s="118">
        <v>0.88080000000000003</v>
      </c>
      <c r="E63" s="119">
        <v>1</v>
      </c>
      <c r="M63" s="77">
        <v>2020</v>
      </c>
      <c r="N63" s="77" t="s">
        <v>111</v>
      </c>
      <c r="O63" s="78">
        <v>0.05</v>
      </c>
    </row>
    <row r="64" spans="1:15">
      <c r="A64" s="117">
        <v>2022</v>
      </c>
      <c r="B64" s="117" t="s">
        <v>219</v>
      </c>
      <c r="C64" s="117">
        <v>0</v>
      </c>
      <c r="D64" s="118">
        <v>0</v>
      </c>
      <c r="E64" s="119">
        <v>0</v>
      </c>
      <c r="M64" s="77">
        <v>2020</v>
      </c>
      <c r="N64" s="77" t="s">
        <v>133</v>
      </c>
      <c r="O64" s="78">
        <v>5.5E-2</v>
      </c>
    </row>
    <row r="65" spans="1:15">
      <c r="A65" s="117">
        <v>2022</v>
      </c>
      <c r="B65" s="117" t="s">
        <v>220</v>
      </c>
      <c r="C65" s="117">
        <v>0.36399999999999999</v>
      </c>
      <c r="D65" s="118">
        <v>5.8200000000000002E-2</v>
      </c>
      <c r="E65" s="119">
        <v>0</v>
      </c>
      <c r="M65" s="77">
        <v>2020</v>
      </c>
      <c r="N65" s="77" t="s">
        <v>134</v>
      </c>
      <c r="O65" s="78">
        <v>5.3999999999999999E-2</v>
      </c>
    </row>
    <row r="66" spans="1:15">
      <c r="A66" s="117">
        <v>2022</v>
      </c>
      <c r="B66" s="117" t="s">
        <v>221</v>
      </c>
      <c r="C66" s="117">
        <v>0</v>
      </c>
      <c r="D66" s="118">
        <v>0.80189999999999995</v>
      </c>
      <c r="E66" s="119">
        <v>0</v>
      </c>
      <c r="M66" s="77">
        <v>2020</v>
      </c>
      <c r="N66" s="77" t="s">
        <v>39</v>
      </c>
      <c r="O66" s="78">
        <v>5.2999999999999999E-2</v>
      </c>
    </row>
    <row r="67" spans="1:15">
      <c r="A67" s="117">
        <v>2022</v>
      </c>
      <c r="B67" s="117" t="s">
        <v>222</v>
      </c>
      <c r="C67" s="117">
        <v>0.156</v>
      </c>
      <c r="D67" s="118">
        <v>0.22690000000000002</v>
      </c>
      <c r="E67" s="119">
        <v>0</v>
      </c>
      <c r="M67" s="77">
        <v>2020</v>
      </c>
      <c r="N67" s="77" t="s">
        <v>112</v>
      </c>
      <c r="O67" s="78">
        <v>4.9000000000000002E-2</v>
      </c>
    </row>
    <row r="68" spans="1:15">
      <c r="A68" s="117">
        <v>2022</v>
      </c>
      <c r="B68" s="117" t="s">
        <v>223</v>
      </c>
      <c r="C68" s="117">
        <v>8.8999999999999996E-2</v>
      </c>
      <c r="D68" s="118">
        <v>0.35950000000000004</v>
      </c>
      <c r="E68" s="119">
        <v>0</v>
      </c>
      <c r="M68" s="77">
        <v>2020</v>
      </c>
      <c r="N68" s="77" t="s">
        <v>135</v>
      </c>
      <c r="O68" s="78">
        <v>5.0999999999999997E-2</v>
      </c>
    </row>
    <row r="69" spans="1:15">
      <c r="A69" s="117">
        <v>2022</v>
      </c>
      <c r="B69" s="117" t="s">
        <v>251</v>
      </c>
      <c r="C69" s="117">
        <v>0</v>
      </c>
      <c r="D69" s="118">
        <v>0.30170000000000002</v>
      </c>
      <c r="E69" s="119">
        <v>0</v>
      </c>
      <c r="M69" s="77">
        <v>2020</v>
      </c>
      <c r="N69" s="77" t="s">
        <v>113</v>
      </c>
      <c r="O69" s="78">
        <v>4.7E-2</v>
      </c>
    </row>
    <row r="70" spans="1:15">
      <c r="A70" s="117">
        <v>2022</v>
      </c>
      <c r="B70" s="117" t="s">
        <v>252</v>
      </c>
      <c r="C70" s="117">
        <v>0</v>
      </c>
      <c r="D70" s="118">
        <v>0</v>
      </c>
      <c r="E70" s="119">
        <v>0</v>
      </c>
      <c r="M70" s="77">
        <v>2020</v>
      </c>
      <c r="N70" s="77" t="s">
        <v>40</v>
      </c>
      <c r="O70" s="78">
        <v>3.7999999999999999E-2</v>
      </c>
    </row>
    <row r="71" spans="1:15">
      <c r="A71" s="117">
        <v>2022</v>
      </c>
      <c r="B71" s="117" t="s">
        <v>224</v>
      </c>
      <c r="C71" s="117">
        <v>2.8000000000000001E-2</v>
      </c>
      <c r="D71" s="118">
        <v>0.89029999999999998</v>
      </c>
      <c r="E71" s="119">
        <v>0</v>
      </c>
      <c r="M71" s="77">
        <v>2020</v>
      </c>
      <c r="N71" s="77" t="s">
        <v>41</v>
      </c>
      <c r="O71" s="78">
        <v>4.2000000000000003E-2</v>
      </c>
    </row>
    <row r="72" spans="1:15">
      <c r="A72" s="117">
        <v>2022</v>
      </c>
      <c r="B72" s="117" t="s">
        <v>225</v>
      </c>
      <c r="C72" s="117">
        <v>0.26300000000000001</v>
      </c>
      <c r="D72" s="118">
        <v>0.19409999999999999</v>
      </c>
      <c r="E72" s="119">
        <v>0</v>
      </c>
      <c r="M72" s="77">
        <v>2020</v>
      </c>
      <c r="N72" s="77" t="s">
        <v>175</v>
      </c>
      <c r="O72" s="78">
        <v>5.5E-2</v>
      </c>
    </row>
    <row r="73" spans="1:15">
      <c r="A73" s="117">
        <v>2022</v>
      </c>
      <c r="B73" s="117" t="s">
        <v>229</v>
      </c>
      <c r="C73" s="117">
        <v>0.105</v>
      </c>
      <c r="D73" s="118">
        <v>0.30359999999999998</v>
      </c>
      <c r="E73" s="119">
        <v>2</v>
      </c>
      <c r="M73" s="77">
        <v>2020</v>
      </c>
      <c r="N73" s="77" t="s">
        <v>42</v>
      </c>
      <c r="O73" s="78">
        <v>5.3999999999999999E-2</v>
      </c>
    </row>
    <row r="74" spans="1:15">
      <c r="A74" s="117">
        <v>2022</v>
      </c>
      <c r="B74" s="117" t="s">
        <v>253</v>
      </c>
      <c r="C74" s="117">
        <v>0.30199999999999999</v>
      </c>
      <c r="D74" s="118">
        <v>1.3600000000000001E-2</v>
      </c>
      <c r="E74" s="119">
        <v>0</v>
      </c>
      <c r="M74" s="77">
        <v>2020</v>
      </c>
      <c r="N74" s="77" t="s">
        <v>43</v>
      </c>
      <c r="O74" s="78">
        <v>0.04</v>
      </c>
    </row>
    <row r="75" spans="1:15" s="52" customFormat="1">
      <c r="A75" s="117">
        <v>2022</v>
      </c>
      <c r="B75" s="117" t="s">
        <v>227</v>
      </c>
      <c r="C75" s="117">
        <v>0</v>
      </c>
      <c r="D75" s="118">
        <v>0.31319999999999998</v>
      </c>
      <c r="E75" s="119">
        <v>0</v>
      </c>
      <c r="M75" s="77">
        <v>2020</v>
      </c>
      <c r="N75" s="77" t="s">
        <v>44</v>
      </c>
      <c r="O75" s="78">
        <v>4.5999999999999999E-2</v>
      </c>
    </row>
    <row r="76" spans="1:15" s="52" customFormat="1">
      <c r="A76" s="117">
        <v>2022</v>
      </c>
      <c r="B76" s="117" t="s">
        <v>254</v>
      </c>
      <c r="C76" s="117">
        <v>0.35699999999999998</v>
      </c>
      <c r="D76" s="118">
        <v>9.3800000000000008E-2</v>
      </c>
      <c r="E76" s="119">
        <v>0</v>
      </c>
      <c r="M76" s="77">
        <v>2020</v>
      </c>
      <c r="N76" s="77" t="s">
        <v>114</v>
      </c>
      <c r="O76" s="78">
        <v>5.3999999999999999E-2</v>
      </c>
    </row>
    <row r="77" spans="1:15" s="52" customFormat="1">
      <c r="A77" s="117">
        <v>2022</v>
      </c>
      <c r="B77" s="117" t="s">
        <v>230</v>
      </c>
      <c r="C77" s="117">
        <v>0.23400000000000001</v>
      </c>
      <c r="D77" s="118">
        <v>0</v>
      </c>
      <c r="E77" s="119">
        <v>0</v>
      </c>
      <c r="M77" s="77">
        <v>2020</v>
      </c>
      <c r="N77" s="77" t="s">
        <v>106</v>
      </c>
      <c r="O77" s="78">
        <v>5.6000000000000001E-2</v>
      </c>
    </row>
    <row r="78" spans="1:15">
      <c r="A78" s="127">
        <v>2022</v>
      </c>
      <c r="B78" s="117" t="s">
        <v>255</v>
      </c>
      <c r="C78" s="117"/>
      <c r="D78" s="118"/>
      <c r="E78" s="119">
        <v>2</v>
      </c>
      <c r="M78" s="77">
        <v>2020</v>
      </c>
      <c r="N78" s="77" t="s">
        <v>45</v>
      </c>
      <c r="O78" s="78">
        <v>4.2999999999999997E-2</v>
      </c>
    </row>
    <row r="79" spans="1:15">
      <c r="A79" s="127">
        <v>2022</v>
      </c>
      <c r="B79" s="117" t="s">
        <v>256</v>
      </c>
      <c r="C79" s="117">
        <v>0.34100000000000003</v>
      </c>
      <c r="D79" s="118">
        <v>0</v>
      </c>
      <c r="E79" s="119">
        <v>0</v>
      </c>
      <c r="M79" s="77">
        <v>2020</v>
      </c>
      <c r="N79" s="77" t="s">
        <v>176</v>
      </c>
      <c r="O79" s="78">
        <v>5.8000000000000003E-2</v>
      </c>
    </row>
    <row r="80" spans="1:15">
      <c r="A80" s="132">
        <v>2023</v>
      </c>
      <c r="B80" s="111" t="s">
        <v>218</v>
      </c>
      <c r="C80" s="111">
        <v>0.20100000000000001</v>
      </c>
      <c r="D80" s="131">
        <v>0.31059999999999999</v>
      </c>
      <c r="E80" s="111">
        <v>1</v>
      </c>
      <c r="M80" s="77">
        <v>2020</v>
      </c>
      <c r="N80" s="77" t="s">
        <v>46</v>
      </c>
      <c r="O80" s="78">
        <v>4.8000000000000001E-2</v>
      </c>
    </row>
    <row r="81" spans="1:15">
      <c r="A81" s="111">
        <v>2023</v>
      </c>
      <c r="B81" s="111" t="s">
        <v>119</v>
      </c>
      <c r="C81" s="111">
        <v>0.20899999999999999</v>
      </c>
      <c r="D81" s="131">
        <v>0.32219999999999999</v>
      </c>
      <c r="E81" s="111">
        <v>0</v>
      </c>
      <c r="M81" s="77">
        <v>2020</v>
      </c>
      <c r="N81" s="77" t="s">
        <v>136</v>
      </c>
      <c r="O81" s="78">
        <v>3.5999999999999997E-2</v>
      </c>
    </row>
    <row r="82" spans="1:15">
      <c r="A82" s="111">
        <v>2023</v>
      </c>
      <c r="B82" s="111" t="s">
        <v>258</v>
      </c>
      <c r="C82" s="111">
        <v>0.34399999999999997</v>
      </c>
      <c r="D82" s="131">
        <v>8.9899999999999994E-2</v>
      </c>
      <c r="E82" s="111">
        <v>0</v>
      </c>
      <c r="M82" s="77">
        <v>2020</v>
      </c>
      <c r="N82" s="77" t="s">
        <v>177</v>
      </c>
      <c r="O82" s="78">
        <v>4.4999999999999998E-2</v>
      </c>
    </row>
    <row r="83" spans="1:15">
      <c r="A83" s="111">
        <v>2023</v>
      </c>
      <c r="B83" s="111" t="s">
        <v>125</v>
      </c>
      <c r="C83" s="111">
        <v>0.121</v>
      </c>
      <c r="D83" s="131">
        <v>0.31990000000000002</v>
      </c>
      <c r="E83" s="111">
        <v>0</v>
      </c>
      <c r="M83" s="106">
        <v>2021</v>
      </c>
      <c r="N83" s="106" t="s">
        <v>129</v>
      </c>
      <c r="O83" s="107">
        <v>5.1999999999999998E-2</v>
      </c>
    </row>
    <row r="84" spans="1:15">
      <c r="A84" s="111">
        <v>2023</v>
      </c>
      <c r="B84" s="111" t="s">
        <v>219</v>
      </c>
      <c r="C84" s="111">
        <v>0</v>
      </c>
      <c r="D84" s="112">
        <v>0</v>
      </c>
      <c r="E84" s="111">
        <v>0</v>
      </c>
      <c r="M84" s="106">
        <v>2021</v>
      </c>
      <c r="N84" s="106" t="s">
        <v>107</v>
      </c>
      <c r="O84" s="107">
        <v>4.9000000000000002E-2</v>
      </c>
    </row>
    <row r="85" spans="1:15">
      <c r="A85" s="111">
        <v>2023</v>
      </c>
      <c r="B85" s="111" t="s">
        <v>220</v>
      </c>
      <c r="C85" s="111">
        <v>0.36199999999999999</v>
      </c>
      <c r="D85" s="131">
        <v>9.2399999999999996E-2</v>
      </c>
      <c r="E85" s="111">
        <v>0</v>
      </c>
      <c r="M85" s="106">
        <v>2021</v>
      </c>
      <c r="N85" s="106" t="s">
        <v>108</v>
      </c>
      <c r="O85" s="107">
        <v>5.3999999999999999E-2</v>
      </c>
    </row>
    <row r="86" spans="1:15">
      <c r="A86" s="111">
        <v>2023</v>
      </c>
      <c r="B86" s="111" t="s">
        <v>221</v>
      </c>
      <c r="C86" s="111">
        <v>6.4000000000000001E-2</v>
      </c>
      <c r="D86" s="131">
        <v>0.98760000000000003</v>
      </c>
      <c r="E86" s="111">
        <v>0</v>
      </c>
      <c r="M86" s="106">
        <v>2021</v>
      </c>
      <c r="N86" s="106" t="s">
        <v>109</v>
      </c>
      <c r="O86" s="107">
        <v>4.9000000000000002E-2</v>
      </c>
    </row>
    <row r="87" spans="1:15">
      <c r="A87" s="111">
        <v>2023</v>
      </c>
      <c r="B87" s="111" t="s">
        <v>222</v>
      </c>
      <c r="C87" s="111">
        <v>0</v>
      </c>
      <c r="D87" s="131">
        <v>1.49E-2</v>
      </c>
      <c r="E87" s="111">
        <v>0</v>
      </c>
      <c r="M87" s="106">
        <v>2021</v>
      </c>
      <c r="N87" s="106" t="s">
        <v>171</v>
      </c>
      <c r="O87" s="107">
        <v>5.2999999999999999E-2</v>
      </c>
    </row>
    <row r="88" spans="1:15">
      <c r="A88" s="111">
        <v>2023</v>
      </c>
      <c r="B88" s="111" t="s">
        <v>223</v>
      </c>
      <c r="C88" s="111">
        <v>0.10299999999999999</v>
      </c>
      <c r="D88" s="131">
        <v>0.47339999999999999</v>
      </c>
      <c r="E88" s="111">
        <v>0</v>
      </c>
      <c r="M88" s="106">
        <v>2021</v>
      </c>
      <c r="N88" s="106" t="s">
        <v>130</v>
      </c>
      <c r="O88" s="107">
        <v>5.7000000000000002E-2</v>
      </c>
    </row>
    <row r="89" spans="1:15">
      <c r="A89" s="111">
        <v>2023</v>
      </c>
      <c r="B89" s="111" t="s">
        <v>259</v>
      </c>
      <c r="C89" s="111">
        <v>0.36399999999999999</v>
      </c>
      <c r="D89" s="131">
        <v>0.24179999999999999</v>
      </c>
      <c r="E89" s="111">
        <v>0</v>
      </c>
      <c r="M89" s="106">
        <v>2021</v>
      </c>
      <c r="N89" s="106" t="s">
        <v>172</v>
      </c>
      <c r="O89" s="107">
        <v>1.6E-2</v>
      </c>
    </row>
    <row r="90" spans="1:15">
      <c r="A90" s="111">
        <v>2023</v>
      </c>
      <c r="B90" s="111" t="s">
        <v>260</v>
      </c>
      <c r="C90" s="111">
        <v>0.161</v>
      </c>
      <c r="D90" s="131">
        <v>5.67E-2</v>
      </c>
      <c r="E90" s="111">
        <v>0</v>
      </c>
      <c r="M90" s="108">
        <v>2021</v>
      </c>
      <c r="N90" s="108" t="s">
        <v>212</v>
      </c>
      <c r="O90" s="107">
        <v>5.8000000000000003E-2</v>
      </c>
    </row>
    <row r="91" spans="1:15">
      <c r="A91" s="111">
        <v>2023</v>
      </c>
      <c r="B91" s="111" t="s">
        <v>261</v>
      </c>
      <c r="C91" s="111">
        <v>0.27500000000000002</v>
      </c>
      <c r="D91" s="112">
        <v>0</v>
      </c>
      <c r="E91" s="111">
        <v>0</v>
      </c>
      <c r="M91" s="108">
        <v>2021</v>
      </c>
      <c r="N91" s="108" t="s">
        <v>110</v>
      </c>
      <c r="O91" s="107">
        <v>5.3999999999999999E-2</v>
      </c>
    </row>
    <row r="92" spans="1:15">
      <c r="A92" s="132">
        <v>2023</v>
      </c>
      <c r="B92" s="111" t="s">
        <v>224</v>
      </c>
      <c r="C92" s="111">
        <v>0</v>
      </c>
      <c r="D92" s="131">
        <v>0.75109999999999999</v>
      </c>
      <c r="E92" s="111">
        <v>1</v>
      </c>
      <c r="M92" s="106">
        <v>2021</v>
      </c>
      <c r="N92" s="106" t="s">
        <v>29</v>
      </c>
      <c r="O92" s="107">
        <v>4.4999999999999998E-2</v>
      </c>
    </row>
    <row r="93" spans="1:15">
      <c r="A93" s="111">
        <v>2023</v>
      </c>
      <c r="B93" s="111" t="s">
        <v>225</v>
      </c>
      <c r="C93" s="111">
        <v>0.27900000000000003</v>
      </c>
      <c r="D93" s="131">
        <v>0.14369999999999999</v>
      </c>
      <c r="E93" s="111">
        <v>0</v>
      </c>
      <c r="M93" s="106">
        <v>2021</v>
      </c>
      <c r="N93" s="106" t="s">
        <v>30</v>
      </c>
      <c r="O93" s="107">
        <v>4.9000000000000002E-2</v>
      </c>
    </row>
    <row r="94" spans="1:15">
      <c r="A94" s="111">
        <v>2023</v>
      </c>
      <c r="B94" s="111" t="s">
        <v>227</v>
      </c>
      <c r="C94" s="111">
        <v>0.157</v>
      </c>
      <c r="D94" s="131">
        <v>0.21049999999999999</v>
      </c>
      <c r="E94" s="111">
        <v>0</v>
      </c>
      <c r="M94" s="106">
        <v>2021</v>
      </c>
      <c r="N94" s="106" t="s">
        <v>31</v>
      </c>
      <c r="O94" s="107">
        <v>4.9000000000000002E-2</v>
      </c>
    </row>
    <row r="95" spans="1:15">
      <c r="A95" s="111">
        <v>2023</v>
      </c>
      <c r="B95" s="111" t="s">
        <v>262</v>
      </c>
      <c r="C95" s="111">
        <v>0.33100000000000002</v>
      </c>
      <c r="D95" s="131">
        <v>2.2599999999999999E-2</v>
      </c>
      <c r="E95" s="111">
        <v>0</v>
      </c>
      <c r="M95" s="106">
        <v>2021</v>
      </c>
      <c r="N95" s="106" t="s">
        <v>32</v>
      </c>
      <c r="O95" s="107">
        <v>3.5999999999999997E-2</v>
      </c>
    </row>
    <row r="96" spans="1:15">
      <c r="A96" s="111">
        <v>2023</v>
      </c>
      <c r="B96" s="111" t="s">
        <v>228</v>
      </c>
      <c r="C96" s="111"/>
      <c r="D96" s="112"/>
      <c r="E96" s="111">
        <v>1</v>
      </c>
      <c r="M96" s="106">
        <v>2021</v>
      </c>
      <c r="N96" s="106" t="s">
        <v>173</v>
      </c>
      <c r="O96" s="107">
        <v>4.4999999999999998E-2</v>
      </c>
    </row>
    <row r="97" spans="1:15">
      <c r="A97" s="111">
        <v>2023</v>
      </c>
      <c r="B97" s="111" t="s">
        <v>229</v>
      </c>
      <c r="C97" s="111"/>
      <c r="D97" s="112"/>
      <c r="E97" s="111">
        <v>2</v>
      </c>
      <c r="M97" s="106">
        <v>2021</v>
      </c>
      <c r="N97" s="106" t="s">
        <v>33</v>
      </c>
      <c r="O97" s="107">
        <v>4.8000000000000001E-2</v>
      </c>
    </row>
    <row r="98" spans="1:15">
      <c r="A98" s="111">
        <v>2023</v>
      </c>
      <c r="B98" s="111" t="s">
        <v>226</v>
      </c>
      <c r="C98" s="111"/>
      <c r="D98" s="112"/>
      <c r="E98" s="111">
        <v>2</v>
      </c>
      <c r="M98" s="106">
        <v>2021</v>
      </c>
      <c r="N98" s="106" t="s">
        <v>34</v>
      </c>
      <c r="O98" s="107">
        <v>4.9000000000000002E-2</v>
      </c>
    </row>
    <row r="99" spans="1:15">
      <c r="A99" s="111">
        <v>2023</v>
      </c>
      <c r="B99" s="111" t="s">
        <v>230</v>
      </c>
      <c r="C99" s="111">
        <v>0.23300000000000001</v>
      </c>
      <c r="D99" s="112">
        <v>0</v>
      </c>
      <c r="E99" s="111">
        <v>0</v>
      </c>
      <c r="M99" s="106">
        <v>2021</v>
      </c>
      <c r="N99" s="106" t="s">
        <v>35</v>
      </c>
      <c r="O99" s="107">
        <v>3.5000000000000003E-2</v>
      </c>
    </row>
    <row r="100" spans="1:15">
      <c r="A100" s="111">
        <v>2023</v>
      </c>
      <c r="B100" s="111" t="s">
        <v>263</v>
      </c>
      <c r="C100" s="111">
        <v>0.34100000000000003</v>
      </c>
      <c r="D100" s="112">
        <v>0</v>
      </c>
      <c r="E100" s="111">
        <v>0</v>
      </c>
      <c r="M100" s="106">
        <v>2021</v>
      </c>
      <c r="N100" s="106" t="s">
        <v>36</v>
      </c>
      <c r="O100" s="107">
        <v>4.2000000000000003E-2</v>
      </c>
    </row>
    <row r="101" spans="1:15">
      <c r="A101" s="111">
        <v>2023</v>
      </c>
      <c r="B101" s="111" t="s">
        <v>264</v>
      </c>
      <c r="C101" s="111">
        <v>0.78200000000000003</v>
      </c>
      <c r="D101" s="111"/>
      <c r="E101" s="111"/>
      <c r="M101" s="106">
        <v>2021</v>
      </c>
      <c r="N101" s="106" t="s">
        <v>132</v>
      </c>
      <c r="O101" s="107">
        <v>5.1999999999999998E-2</v>
      </c>
    </row>
    <row r="102" spans="1:15">
      <c r="A102" s="214">
        <v>2024</v>
      </c>
      <c r="B102" s="214" t="s">
        <v>150</v>
      </c>
      <c r="C102" s="214">
        <v>0.33100000000000002</v>
      </c>
      <c r="D102" s="215">
        <v>0.35070000000000001</v>
      </c>
      <c r="E102" s="214">
        <v>0</v>
      </c>
      <c r="M102" s="106">
        <v>2021</v>
      </c>
      <c r="N102" s="106" t="s">
        <v>37</v>
      </c>
      <c r="O102" s="107">
        <v>5.5E-2</v>
      </c>
    </row>
    <row r="103" spans="1:15">
      <c r="A103" s="214">
        <v>2024</v>
      </c>
      <c r="B103" s="214" t="s">
        <v>274</v>
      </c>
      <c r="C103" s="214">
        <v>0.19</v>
      </c>
      <c r="D103" s="215">
        <v>0.15040000000000001</v>
      </c>
      <c r="E103" s="214">
        <v>0</v>
      </c>
      <c r="M103" s="106">
        <v>2021</v>
      </c>
      <c r="N103" s="106" t="s">
        <v>38</v>
      </c>
      <c r="O103" s="107">
        <v>0.04</v>
      </c>
    </row>
    <row r="104" spans="1:15">
      <c r="A104" s="214">
        <v>2024</v>
      </c>
      <c r="B104" s="214" t="s">
        <v>151</v>
      </c>
      <c r="C104" s="214">
        <v>0.17799999999999999</v>
      </c>
      <c r="D104" s="215">
        <v>0.34139999999999998</v>
      </c>
      <c r="E104" s="214">
        <v>0</v>
      </c>
      <c r="M104" s="106">
        <v>2021</v>
      </c>
      <c r="N104" s="106" t="s">
        <v>111</v>
      </c>
      <c r="O104" s="107">
        <v>5.2999999999999999E-2</v>
      </c>
    </row>
    <row r="105" spans="1:15">
      <c r="A105" s="214">
        <v>2024</v>
      </c>
      <c r="B105" s="214" t="s">
        <v>275</v>
      </c>
      <c r="C105" s="214">
        <v>0</v>
      </c>
      <c r="D105" s="216">
        <v>0</v>
      </c>
      <c r="E105" s="214">
        <v>0</v>
      </c>
      <c r="M105" s="106">
        <v>2021</v>
      </c>
      <c r="N105" s="106" t="s">
        <v>133</v>
      </c>
      <c r="O105" s="107">
        <v>5.6000000000000001E-2</v>
      </c>
    </row>
    <row r="106" spans="1:15">
      <c r="A106" s="214">
        <v>2024</v>
      </c>
      <c r="B106" s="214" t="s">
        <v>276</v>
      </c>
      <c r="C106" s="214">
        <v>0.33700000000000002</v>
      </c>
      <c r="D106" s="215">
        <v>8.0999999999999996E-3</v>
      </c>
      <c r="E106" s="214">
        <v>0</v>
      </c>
      <c r="M106" s="106">
        <v>2021</v>
      </c>
      <c r="N106" s="106" t="s">
        <v>213</v>
      </c>
      <c r="O106" s="107">
        <v>5.5E-2</v>
      </c>
    </row>
    <row r="107" spans="1:15">
      <c r="A107" s="214">
        <v>2024</v>
      </c>
      <c r="B107" s="214" t="s">
        <v>277</v>
      </c>
      <c r="C107" s="214">
        <v>7.6999999999999999E-2</v>
      </c>
      <c r="D107" s="215">
        <v>0.83099999999999996</v>
      </c>
      <c r="E107" s="214">
        <v>0</v>
      </c>
      <c r="M107" s="106">
        <v>2021</v>
      </c>
      <c r="N107" s="106" t="s">
        <v>134</v>
      </c>
      <c r="O107" s="107">
        <v>5.1999999999999998E-2</v>
      </c>
    </row>
    <row r="108" spans="1:15">
      <c r="A108" s="214">
        <v>2024</v>
      </c>
      <c r="B108" s="214" t="s">
        <v>278</v>
      </c>
      <c r="C108" s="214">
        <v>0.36899999999999999</v>
      </c>
      <c r="D108" s="216">
        <v>0</v>
      </c>
      <c r="E108" s="214">
        <v>0</v>
      </c>
      <c r="M108" s="106">
        <v>2021</v>
      </c>
      <c r="N108" s="106" t="s">
        <v>39</v>
      </c>
      <c r="O108" s="107">
        <v>5.1999999999999998E-2</v>
      </c>
    </row>
    <row r="109" spans="1:15">
      <c r="A109" s="214">
        <v>2024</v>
      </c>
      <c r="B109" s="214" t="s">
        <v>279</v>
      </c>
      <c r="C109" s="214">
        <v>0.13</v>
      </c>
      <c r="D109" s="215">
        <v>0.34129999999999999</v>
      </c>
      <c r="E109" s="214">
        <v>0</v>
      </c>
      <c r="M109" s="108">
        <v>2021</v>
      </c>
      <c r="N109" s="108" t="s">
        <v>112</v>
      </c>
      <c r="O109" s="107">
        <v>5.2999999999999999E-2</v>
      </c>
    </row>
    <row r="110" spans="1:15">
      <c r="A110" s="214">
        <v>2024</v>
      </c>
      <c r="B110" s="214" t="s">
        <v>199</v>
      </c>
      <c r="C110" s="214">
        <v>0.17499999999999999</v>
      </c>
      <c r="D110" s="215">
        <v>0.64800000000000002</v>
      </c>
      <c r="E110" s="214">
        <v>0</v>
      </c>
      <c r="M110" s="106">
        <v>2021</v>
      </c>
      <c r="N110" s="106" t="s">
        <v>135</v>
      </c>
      <c r="O110" s="107">
        <v>5.0999999999999997E-2</v>
      </c>
    </row>
    <row r="111" spans="1:15">
      <c r="A111" s="214">
        <v>2024</v>
      </c>
      <c r="B111" s="214" t="s">
        <v>280</v>
      </c>
      <c r="C111" s="214">
        <v>0.24399999999999999</v>
      </c>
      <c r="D111" s="215">
        <v>0.25490000000000002</v>
      </c>
      <c r="E111" s="214">
        <v>0</v>
      </c>
      <c r="M111" s="106">
        <v>2021</v>
      </c>
      <c r="N111" s="106" t="s">
        <v>113</v>
      </c>
      <c r="O111" s="107">
        <v>4.2999999999999997E-2</v>
      </c>
    </row>
    <row r="112" spans="1:15">
      <c r="A112" s="214">
        <v>2024</v>
      </c>
      <c r="B112" s="214" t="s">
        <v>201</v>
      </c>
      <c r="C112" s="214">
        <v>0.33</v>
      </c>
      <c r="D112" s="215">
        <v>1.1900000000000001E-2</v>
      </c>
      <c r="E112" s="214">
        <v>0</v>
      </c>
      <c r="M112" s="106">
        <v>2021</v>
      </c>
      <c r="N112" s="106" t="s">
        <v>40</v>
      </c>
      <c r="O112" s="107">
        <v>3.9E-2</v>
      </c>
    </row>
    <row r="113" spans="1:15">
      <c r="A113" s="214">
        <v>2024</v>
      </c>
      <c r="B113" s="214" t="s">
        <v>203</v>
      </c>
      <c r="C113" s="214">
        <v>0.16200000000000001</v>
      </c>
      <c r="D113" s="215">
        <v>0.24379999999999999</v>
      </c>
      <c r="E113" s="214">
        <v>0</v>
      </c>
      <c r="M113" s="106">
        <v>2021</v>
      </c>
      <c r="N113" s="106" t="s">
        <v>41</v>
      </c>
      <c r="O113" s="107">
        <v>4.3999999999999997E-2</v>
      </c>
    </row>
    <row r="114" spans="1:15">
      <c r="A114" s="214">
        <v>2024</v>
      </c>
      <c r="B114" s="214" t="s">
        <v>149</v>
      </c>
      <c r="C114" s="214"/>
      <c r="D114" s="214"/>
      <c r="E114" s="214">
        <v>1</v>
      </c>
      <c r="M114" s="106">
        <v>2021</v>
      </c>
      <c r="N114" s="106" t="s">
        <v>175</v>
      </c>
      <c r="O114" s="107">
        <v>5.3999999999999999E-2</v>
      </c>
    </row>
    <row r="115" spans="1:15">
      <c r="A115" s="214">
        <v>2024</v>
      </c>
      <c r="B115" s="214" t="s">
        <v>281</v>
      </c>
      <c r="C115" s="214"/>
      <c r="D115" s="214"/>
      <c r="E115" s="214">
        <v>1</v>
      </c>
      <c r="M115" s="106">
        <v>2021</v>
      </c>
      <c r="N115" s="106" t="s">
        <v>42</v>
      </c>
      <c r="O115" s="107">
        <v>5.3999999999999999E-2</v>
      </c>
    </row>
    <row r="116" spans="1:15">
      <c r="A116" s="214">
        <v>2024</v>
      </c>
      <c r="B116" s="214" t="s">
        <v>198</v>
      </c>
      <c r="C116" s="214"/>
      <c r="D116" s="214"/>
      <c r="E116" s="214">
        <v>1</v>
      </c>
      <c r="M116" s="106">
        <v>2021</v>
      </c>
      <c r="N116" s="106" t="s">
        <v>43</v>
      </c>
      <c r="O116" s="107">
        <v>3.6999999999999998E-2</v>
      </c>
    </row>
    <row r="117" spans="1:15">
      <c r="A117" s="214">
        <v>2024</v>
      </c>
      <c r="B117" s="214" t="s">
        <v>200</v>
      </c>
      <c r="C117" s="214"/>
      <c r="D117" s="214"/>
      <c r="E117" s="214">
        <v>3</v>
      </c>
      <c r="M117" s="106">
        <v>2021</v>
      </c>
      <c r="N117" s="106" t="s">
        <v>44</v>
      </c>
      <c r="O117" s="107">
        <v>4.4999999999999998E-2</v>
      </c>
    </row>
    <row r="118" spans="1:15">
      <c r="A118" s="214">
        <v>2024</v>
      </c>
      <c r="B118" s="214" t="s">
        <v>255</v>
      </c>
      <c r="C118" s="214"/>
      <c r="D118" s="214"/>
      <c r="E118" s="214">
        <v>1</v>
      </c>
      <c r="M118" s="106">
        <v>2021</v>
      </c>
      <c r="N118" s="106" t="s">
        <v>214</v>
      </c>
      <c r="O118" s="107">
        <v>5.6000000000000001E-2</v>
      </c>
    </row>
    <row r="119" spans="1:15">
      <c r="A119" s="214">
        <v>2024</v>
      </c>
      <c r="B119" s="214" t="s">
        <v>207</v>
      </c>
      <c r="C119" s="214">
        <v>0.29299999999999998</v>
      </c>
      <c r="D119" s="216">
        <v>0</v>
      </c>
      <c r="E119" s="214"/>
      <c r="M119" s="106">
        <v>2021</v>
      </c>
      <c r="N119" s="106" t="s">
        <v>114</v>
      </c>
      <c r="O119" s="107">
        <v>5.6000000000000001E-2</v>
      </c>
    </row>
    <row r="120" spans="1:15">
      <c r="A120" s="214">
        <v>2024</v>
      </c>
      <c r="B120" s="214" t="s">
        <v>256</v>
      </c>
      <c r="C120" s="214">
        <v>0.31</v>
      </c>
      <c r="D120" s="216">
        <v>0</v>
      </c>
      <c r="E120" s="214"/>
      <c r="M120" s="106">
        <v>2021</v>
      </c>
      <c r="N120" s="106" t="s">
        <v>106</v>
      </c>
      <c r="O120" s="107">
        <v>0.05</v>
      </c>
    </row>
    <row r="121" spans="1:15">
      <c r="A121" s="214">
        <v>2024</v>
      </c>
      <c r="B121" s="214" t="s">
        <v>282</v>
      </c>
      <c r="C121" s="214">
        <v>0.72</v>
      </c>
      <c r="D121" s="214"/>
      <c r="E121" s="216"/>
      <c r="M121" s="106">
        <v>2021</v>
      </c>
      <c r="N121" s="106" t="s">
        <v>136</v>
      </c>
      <c r="O121" s="107">
        <v>3.5999999999999997E-2</v>
      </c>
    </row>
    <row r="122" spans="1:15">
      <c r="A122" s="214">
        <v>2024</v>
      </c>
      <c r="B122" s="214" t="s">
        <v>283</v>
      </c>
      <c r="C122" s="214">
        <v>0.74</v>
      </c>
      <c r="D122" s="214"/>
      <c r="E122" s="216"/>
      <c r="M122" s="106">
        <v>2021</v>
      </c>
      <c r="N122" s="106" t="s">
        <v>215</v>
      </c>
      <c r="O122" s="107">
        <v>3.9E-2</v>
      </c>
    </row>
    <row r="123" spans="1:15">
      <c r="A123" s="214">
        <v>2024</v>
      </c>
      <c r="B123" s="214" t="s">
        <v>284</v>
      </c>
      <c r="C123" s="214">
        <v>0.876</v>
      </c>
      <c r="D123" s="215">
        <v>0.29630000000000001</v>
      </c>
      <c r="E123" s="216"/>
      <c r="M123" s="106">
        <v>2021</v>
      </c>
      <c r="N123" s="106" t="s">
        <v>177</v>
      </c>
      <c r="O123" s="107">
        <v>0.04</v>
      </c>
    </row>
    <row r="124" spans="1:15">
      <c r="M124" s="117">
        <v>2022</v>
      </c>
      <c r="N124" s="117" t="s">
        <v>129</v>
      </c>
      <c r="O124" s="117">
        <v>5.8000000000000003E-2</v>
      </c>
    </row>
    <row r="125" spans="1:15">
      <c r="M125" s="117">
        <v>2022</v>
      </c>
      <c r="N125" s="117" t="s">
        <v>107</v>
      </c>
      <c r="O125" s="117">
        <v>5.1999999999999998E-2</v>
      </c>
    </row>
    <row r="126" spans="1:15">
      <c r="M126" s="117">
        <v>2022</v>
      </c>
      <c r="N126" s="117" t="s">
        <v>108</v>
      </c>
      <c r="O126" s="117">
        <v>5.2999999999999999E-2</v>
      </c>
    </row>
    <row r="127" spans="1:15">
      <c r="M127" s="117">
        <v>2022</v>
      </c>
      <c r="N127" s="117" t="s">
        <v>109</v>
      </c>
      <c r="O127" s="117">
        <v>5.1999999999999998E-2</v>
      </c>
    </row>
    <row r="128" spans="1:15">
      <c r="M128" s="117">
        <v>2022</v>
      </c>
      <c r="N128" s="117" t="s">
        <v>231</v>
      </c>
      <c r="O128" s="117">
        <v>5.5E-2</v>
      </c>
    </row>
    <row r="129" spans="13:15">
      <c r="M129" s="117">
        <v>2022</v>
      </c>
      <c r="N129" s="117" t="s">
        <v>130</v>
      </c>
      <c r="O129" s="117">
        <v>5.8000000000000003E-2</v>
      </c>
    </row>
    <row r="130" spans="13:15">
      <c r="M130" s="117">
        <v>2022</v>
      </c>
      <c r="N130" s="117" t="s">
        <v>232</v>
      </c>
      <c r="O130" s="117">
        <v>1.7999999999999999E-2</v>
      </c>
    </row>
    <row r="131" spans="13:15">
      <c r="M131" s="117">
        <v>2022</v>
      </c>
      <c r="N131" s="117" t="s">
        <v>110</v>
      </c>
      <c r="O131" s="117">
        <v>5.5E-2</v>
      </c>
    </row>
    <row r="132" spans="13:15">
      <c r="M132" s="117">
        <v>2022</v>
      </c>
      <c r="N132" s="117" t="s">
        <v>29</v>
      </c>
      <c r="O132" s="117">
        <v>4.5999999999999999E-2</v>
      </c>
    </row>
    <row r="133" spans="13:15">
      <c r="M133" s="117">
        <v>2022</v>
      </c>
      <c r="N133" s="117" t="s">
        <v>30</v>
      </c>
      <c r="O133" s="117">
        <v>5.1999999999999998E-2</v>
      </c>
    </row>
    <row r="134" spans="13:15">
      <c r="M134" s="117">
        <v>2022</v>
      </c>
      <c r="N134" s="117" t="s">
        <v>31</v>
      </c>
      <c r="O134" s="117">
        <v>5.1999999999999998E-2</v>
      </c>
    </row>
    <row r="135" spans="13:15">
      <c r="M135" s="117">
        <v>2022</v>
      </c>
      <c r="N135" s="117" t="s">
        <v>32</v>
      </c>
      <c r="O135" s="117">
        <v>3.5999999999999997E-2</v>
      </c>
    </row>
    <row r="136" spans="13:15">
      <c r="M136" s="117">
        <v>2022</v>
      </c>
      <c r="N136" s="117" t="s">
        <v>233</v>
      </c>
      <c r="O136" s="120">
        <v>4.4999999999999998E-2</v>
      </c>
    </row>
    <row r="137" spans="13:15">
      <c r="M137" s="117">
        <v>2022</v>
      </c>
      <c r="N137" s="117" t="s">
        <v>33</v>
      </c>
      <c r="O137" s="120">
        <v>4.9000000000000002E-2</v>
      </c>
    </row>
    <row r="138" spans="13:15">
      <c r="M138" s="117">
        <v>2022</v>
      </c>
      <c r="N138" s="117" t="s">
        <v>34</v>
      </c>
      <c r="O138" s="120">
        <v>4.8000000000000001E-2</v>
      </c>
    </row>
    <row r="139" spans="13:15">
      <c r="M139" s="117">
        <v>2022</v>
      </c>
      <c r="N139" s="117" t="s">
        <v>35</v>
      </c>
      <c r="O139" s="120">
        <v>3.5000000000000003E-2</v>
      </c>
    </row>
    <row r="140" spans="13:15">
      <c r="M140" s="117">
        <v>2022</v>
      </c>
      <c r="N140" s="117" t="s">
        <v>36</v>
      </c>
      <c r="O140" s="120">
        <v>4.2999999999999997E-2</v>
      </c>
    </row>
    <row r="141" spans="13:15">
      <c r="M141" s="117">
        <v>2022</v>
      </c>
      <c r="N141" s="117" t="s">
        <v>132</v>
      </c>
      <c r="O141" s="120">
        <v>5.8000000000000003E-2</v>
      </c>
    </row>
    <row r="142" spans="13:15">
      <c r="M142" s="117">
        <v>2022</v>
      </c>
      <c r="N142" s="117" t="s">
        <v>37</v>
      </c>
      <c r="O142" s="120">
        <v>5.8000000000000003E-2</v>
      </c>
    </row>
    <row r="143" spans="13:15">
      <c r="M143" s="117">
        <v>2022</v>
      </c>
      <c r="N143" s="117" t="s">
        <v>38</v>
      </c>
      <c r="O143" s="120">
        <v>3.9E-2</v>
      </c>
    </row>
    <row r="144" spans="13:15">
      <c r="M144" s="117">
        <v>2022</v>
      </c>
      <c r="N144" s="117" t="s">
        <v>111</v>
      </c>
      <c r="O144" s="120">
        <v>5.5E-2</v>
      </c>
    </row>
    <row r="145" spans="13:15">
      <c r="M145" s="117">
        <v>2022</v>
      </c>
      <c r="N145" s="117" t="s">
        <v>133</v>
      </c>
      <c r="O145" s="120">
        <v>5.7000000000000002E-2</v>
      </c>
    </row>
    <row r="146" spans="13:15">
      <c r="M146" s="117">
        <v>2022</v>
      </c>
      <c r="N146" s="117" t="s">
        <v>234</v>
      </c>
      <c r="O146" s="120">
        <v>5.1999999999999998E-2</v>
      </c>
    </row>
    <row r="147" spans="13:15">
      <c r="M147" s="117">
        <v>2022</v>
      </c>
      <c r="N147" s="117" t="s">
        <v>134</v>
      </c>
      <c r="O147" s="120">
        <v>5.5E-2</v>
      </c>
    </row>
    <row r="148" spans="13:15">
      <c r="M148" s="117">
        <v>2022</v>
      </c>
      <c r="N148" s="117" t="s">
        <v>39</v>
      </c>
      <c r="O148" s="120">
        <v>5.2999999999999999E-2</v>
      </c>
    </row>
    <row r="149" spans="13:15">
      <c r="M149" s="117">
        <v>2022</v>
      </c>
      <c r="N149" s="117" t="s">
        <v>112</v>
      </c>
      <c r="O149" s="120">
        <v>5.3999999999999999E-2</v>
      </c>
    </row>
    <row r="150" spans="13:15">
      <c r="M150" s="117">
        <v>2022</v>
      </c>
      <c r="N150" s="117" t="s">
        <v>235</v>
      </c>
      <c r="O150" s="120">
        <v>5.1999999999999998E-2</v>
      </c>
    </row>
    <row r="151" spans="13:15">
      <c r="M151" s="117">
        <v>2022</v>
      </c>
      <c r="N151" s="117" t="s">
        <v>236</v>
      </c>
      <c r="O151" s="120">
        <v>4.4999999999999998E-2</v>
      </c>
    </row>
    <row r="152" spans="13:15">
      <c r="M152" s="117">
        <v>2022</v>
      </c>
      <c r="N152" s="117" t="s">
        <v>40</v>
      </c>
      <c r="O152" s="120">
        <v>3.9E-2</v>
      </c>
    </row>
    <row r="153" spans="13:15">
      <c r="M153" s="117">
        <v>2022</v>
      </c>
      <c r="N153" s="117" t="s">
        <v>41</v>
      </c>
      <c r="O153" s="120">
        <v>4.9000000000000002E-2</v>
      </c>
    </row>
    <row r="154" spans="13:15">
      <c r="M154" s="117">
        <v>2022</v>
      </c>
      <c r="N154" s="117" t="s">
        <v>237</v>
      </c>
      <c r="O154" s="120">
        <v>5.6000000000000001E-2</v>
      </c>
    </row>
    <row r="155" spans="13:15">
      <c r="M155" s="117">
        <v>2022</v>
      </c>
      <c r="N155" s="117" t="s">
        <v>43</v>
      </c>
      <c r="O155" s="120">
        <v>3.5999999999999997E-2</v>
      </c>
    </row>
    <row r="156" spans="13:15">
      <c r="M156" s="117">
        <v>2022</v>
      </c>
      <c r="N156" s="117" t="s">
        <v>238</v>
      </c>
      <c r="O156" s="120">
        <v>5.6000000000000001E-2</v>
      </c>
    </row>
    <row r="157" spans="13:15">
      <c r="M157" s="117">
        <v>2022</v>
      </c>
      <c r="N157" s="117" t="s">
        <v>44</v>
      </c>
      <c r="O157" s="120">
        <v>4.8000000000000001E-2</v>
      </c>
    </row>
    <row r="158" spans="13:15">
      <c r="M158" s="117">
        <v>2022</v>
      </c>
      <c r="N158" s="117" t="s">
        <v>239</v>
      </c>
      <c r="O158" s="120">
        <v>5.6000000000000001E-2</v>
      </c>
    </row>
    <row r="159" spans="13:15">
      <c r="M159" s="117">
        <v>2022</v>
      </c>
      <c r="N159" s="117" t="s">
        <v>114</v>
      </c>
      <c r="O159" s="120">
        <v>5.2999999999999999E-2</v>
      </c>
    </row>
    <row r="160" spans="13:15">
      <c r="M160" s="117">
        <v>2022</v>
      </c>
      <c r="N160" s="117" t="s">
        <v>240</v>
      </c>
      <c r="O160" s="120">
        <v>5.0999999999999997E-2</v>
      </c>
    </row>
    <row r="161" spans="13:15">
      <c r="M161" s="117">
        <v>2022</v>
      </c>
      <c r="N161" s="117" t="s">
        <v>45</v>
      </c>
      <c r="O161" s="120">
        <v>4.4999999999999998E-2</v>
      </c>
    </row>
    <row r="162" spans="13:15">
      <c r="M162" s="117">
        <v>2022</v>
      </c>
      <c r="N162" s="117" t="s">
        <v>241</v>
      </c>
      <c r="O162" s="120">
        <v>4.8000000000000001E-2</v>
      </c>
    </row>
    <row r="163" spans="13:15">
      <c r="M163" s="117">
        <v>2022</v>
      </c>
      <c r="N163" s="117" t="s">
        <v>46</v>
      </c>
      <c r="O163" s="120">
        <v>0.05</v>
      </c>
    </row>
    <row r="164" spans="13:15">
      <c r="M164" s="117">
        <v>2022</v>
      </c>
      <c r="N164" s="117" t="s">
        <v>136</v>
      </c>
      <c r="O164" s="120">
        <v>3.5999999999999997E-2</v>
      </c>
    </row>
    <row r="165" spans="13:15">
      <c r="M165" s="117">
        <v>2022</v>
      </c>
      <c r="N165" s="117" t="s">
        <v>137</v>
      </c>
      <c r="O165" s="120">
        <v>5.5E-2</v>
      </c>
    </row>
    <row r="166" spans="13:15">
      <c r="M166" s="117">
        <v>2022</v>
      </c>
      <c r="N166" s="117" t="s">
        <v>242</v>
      </c>
      <c r="O166" s="120">
        <v>4.5999999999999999E-2</v>
      </c>
    </row>
    <row r="167" spans="13:15">
      <c r="M167" s="111">
        <v>2023</v>
      </c>
      <c r="N167" s="111" t="s">
        <v>107</v>
      </c>
      <c r="O167" s="113">
        <v>5.0999999999999997E-2</v>
      </c>
    </row>
    <row r="168" spans="13:15">
      <c r="M168" s="111">
        <v>2023</v>
      </c>
      <c r="N168" s="111" t="s">
        <v>108</v>
      </c>
      <c r="O168" s="113">
        <v>4.8000000000000001E-2</v>
      </c>
    </row>
    <row r="169" spans="13:15">
      <c r="M169" s="111">
        <v>2023</v>
      </c>
      <c r="N169" s="111" t="s">
        <v>109</v>
      </c>
      <c r="O169" s="113">
        <v>0.05</v>
      </c>
    </row>
    <row r="170" spans="13:15">
      <c r="M170" s="111">
        <v>2023</v>
      </c>
      <c r="N170" s="111" t="s">
        <v>231</v>
      </c>
      <c r="O170" s="113">
        <v>5.3999999999999999E-2</v>
      </c>
    </row>
    <row r="171" spans="13:15">
      <c r="M171" s="111">
        <v>2023</v>
      </c>
      <c r="N171" s="111" t="s">
        <v>232</v>
      </c>
      <c r="O171" s="113">
        <v>1.9E-2</v>
      </c>
    </row>
    <row r="172" spans="13:15">
      <c r="M172" s="111">
        <v>2023</v>
      </c>
      <c r="N172" s="111" t="s">
        <v>110</v>
      </c>
      <c r="O172" s="113">
        <v>5.5E-2</v>
      </c>
    </row>
    <row r="173" spans="13:15">
      <c r="M173" s="111">
        <v>2023</v>
      </c>
      <c r="N173" s="111" t="s">
        <v>29</v>
      </c>
      <c r="O173" s="113">
        <v>4.9000000000000002E-2</v>
      </c>
    </row>
    <row r="174" spans="13:15">
      <c r="M174" s="111">
        <v>2023</v>
      </c>
      <c r="N174" s="111" t="s">
        <v>30</v>
      </c>
      <c r="O174" s="113">
        <v>5.0999999999999997E-2</v>
      </c>
    </row>
    <row r="175" spans="13:15">
      <c r="M175" s="111">
        <v>2023</v>
      </c>
      <c r="N175" s="111" t="s">
        <v>31</v>
      </c>
      <c r="O175" s="113">
        <v>5.0999999999999997E-2</v>
      </c>
    </row>
    <row r="176" spans="13:15">
      <c r="M176" s="111">
        <v>2023</v>
      </c>
      <c r="N176" s="111" t="s">
        <v>32</v>
      </c>
      <c r="O176" s="113">
        <v>3.5999999999999997E-2</v>
      </c>
    </row>
    <row r="177" spans="13:15">
      <c r="M177" s="111">
        <v>2023</v>
      </c>
      <c r="N177" s="111" t="s">
        <v>233</v>
      </c>
      <c r="O177" s="113">
        <v>4.4999999999999998E-2</v>
      </c>
    </row>
    <row r="178" spans="13:15">
      <c r="M178" s="111">
        <v>2023</v>
      </c>
      <c r="N178" s="111" t="s">
        <v>33</v>
      </c>
      <c r="O178" s="113">
        <v>0.05</v>
      </c>
    </row>
    <row r="179" spans="13:15">
      <c r="M179" s="111">
        <v>2023</v>
      </c>
      <c r="N179" s="111" t="s">
        <v>34</v>
      </c>
      <c r="O179" s="113">
        <v>4.9000000000000002E-2</v>
      </c>
    </row>
    <row r="180" spans="13:15">
      <c r="M180" s="111">
        <v>2023</v>
      </c>
      <c r="N180" s="111" t="s">
        <v>35</v>
      </c>
      <c r="O180" s="113">
        <v>3.5999999999999997E-2</v>
      </c>
    </row>
    <row r="181" spans="13:15">
      <c r="M181" s="111">
        <v>2023</v>
      </c>
      <c r="N181" s="111" t="s">
        <v>36</v>
      </c>
      <c r="O181" s="113">
        <v>4.3999999999999997E-2</v>
      </c>
    </row>
    <row r="182" spans="13:15">
      <c r="M182" s="111">
        <v>2023</v>
      </c>
      <c r="N182" s="111" t="s">
        <v>37</v>
      </c>
      <c r="O182" s="113">
        <v>5.6000000000000001E-2</v>
      </c>
    </row>
    <row r="183" spans="13:15">
      <c r="M183" s="111">
        <v>2023</v>
      </c>
      <c r="N183" s="111" t="s">
        <v>38</v>
      </c>
      <c r="O183" s="113">
        <v>0.04</v>
      </c>
    </row>
    <row r="184" spans="13:15">
      <c r="M184" s="111">
        <v>2023</v>
      </c>
      <c r="N184" s="111" t="s">
        <v>111</v>
      </c>
      <c r="O184" s="113">
        <v>5.2999999999999999E-2</v>
      </c>
    </row>
    <row r="185" spans="13:15">
      <c r="M185" s="111">
        <v>2023</v>
      </c>
      <c r="N185" s="111" t="s">
        <v>133</v>
      </c>
      <c r="O185" s="113">
        <v>5.6000000000000001E-2</v>
      </c>
    </row>
    <row r="186" spans="13:15">
      <c r="M186" s="111">
        <v>2023</v>
      </c>
      <c r="N186" s="111" t="s">
        <v>234</v>
      </c>
      <c r="O186" s="113">
        <v>5.0999999999999997E-2</v>
      </c>
    </row>
    <row r="187" spans="13:15">
      <c r="M187" s="111">
        <v>2023</v>
      </c>
      <c r="N187" s="111" t="s">
        <v>134</v>
      </c>
      <c r="O187" s="113">
        <v>5.5E-2</v>
      </c>
    </row>
    <row r="188" spans="13:15">
      <c r="M188" s="111">
        <v>2023</v>
      </c>
      <c r="N188" s="111" t="s">
        <v>39</v>
      </c>
      <c r="O188" s="113">
        <v>5.5E-2</v>
      </c>
    </row>
    <row r="189" spans="13:15">
      <c r="M189" s="111">
        <v>2023</v>
      </c>
      <c r="N189" s="111" t="s">
        <v>112</v>
      </c>
      <c r="O189" s="113">
        <v>5.2999999999999999E-2</v>
      </c>
    </row>
    <row r="190" spans="13:15">
      <c r="M190" s="111">
        <v>2023</v>
      </c>
      <c r="N190" s="111" t="s">
        <v>235</v>
      </c>
      <c r="O190" s="113">
        <v>5.0999999999999997E-2</v>
      </c>
    </row>
    <row r="191" spans="13:15">
      <c r="M191" s="111">
        <v>2023</v>
      </c>
      <c r="N191" s="111" t="s">
        <v>236</v>
      </c>
      <c r="O191" s="113">
        <v>4.3999999999999997E-2</v>
      </c>
    </row>
    <row r="192" spans="13:15">
      <c r="M192" s="111">
        <v>2023</v>
      </c>
      <c r="N192" s="111" t="s">
        <v>40</v>
      </c>
      <c r="O192" s="113">
        <v>3.9E-2</v>
      </c>
    </row>
    <row r="193" spans="13:15">
      <c r="M193" s="111">
        <v>2023</v>
      </c>
      <c r="N193" s="111" t="s">
        <v>41</v>
      </c>
      <c r="O193" s="113">
        <v>4.3999999999999997E-2</v>
      </c>
    </row>
    <row r="194" spans="13:15">
      <c r="M194" s="111">
        <v>2023</v>
      </c>
      <c r="N194" s="111" t="s">
        <v>237</v>
      </c>
      <c r="O194" s="113">
        <v>5.2999999999999999E-2</v>
      </c>
    </row>
    <row r="195" spans="13:15">
      <c r="M195" s="111">
        <v>2023</v>
      </c>
      <c r="N195" s="111" t="s">
        <v>265</v>
      </c>
      <c r="O195" s="113">
        <v>5.5E-2</v>
      </c>
    </row>
    <row r="196" spans="13:15">
      <c r="M196" s="111">
        <v>2023</v>
      </c>
      <c r="N196" s="111" t="s">
        <v>43</v>
      </c>
      <c r="O196" s="113">
        <v>3.3000000000000002E-2</v>
      </c>
    </row>
    <row r="197" spans="13:15">
      <c r="M197" s="111">
        <v>2023</v>
      </c>
      <c r="N197" s="111" t="s">
        <v>238</v>
      </c>
      <c r="O197" s="113">
        <v>5.2999999999999999E-2</v>
      </c>
    </row>
    <row r="198" spans="13:15">
      <c r="M198" s="111">
        <v>2023</v>
      </c>
      <c r="N198" s="111" t="s">
        <v>44</v>
      </c>
      <c r="O198" s="113">
        <v>5.0999999999999997E-2</v>
      </c>
    </row>
    <row r="199" spans="13:15">
      <c r="M199" s="111">
        <v>2023</v>
      </c>
      <c r="N199" s="111" t="s">
        <v>239</v>
      </c>
      <c r="O199" s="113">
        <v>5.5E-2</v>
      </c>
    </row>
    <row r="200" spans="13:15">
      <c r="M200" s="111">
        <v>2023</v>
      </c>
      <c r="N200" s="111" t="s">
        <v>114</v>
      </c>
      <c r="O200" s="113">
        <v>5.5E-2</v>
      </c>
    </row>
    <row r="201" spans="13:15">
      <c r="M201" s="111">
        <v>2023</v>
      </c>
      <c r="N201" s="111" t="s">
        <v>240</v>
      </c>
      <c r="O201" s="113">
        <v>5.0999999999999997E-2</v>
      </c>
    </row>
    <row r="202" spans="13:15">
      <c r="M202" s="111">
        <v>2023</v>
      </c>
      <c r="N202" s="111" t="s">
        <v>45</v>
      </c>
      <c r="O202" s="113">
        <v>4.3999999999999997E-2</v>
      </c>
    </row>
    <row r="203" spans="13:15">
      <c r="M203" s="111">
        <v>2023</v>
      </c>
      <c r="N203" s="111" t="s">
        <v>266</v>
      </c>
      <c r="O203" s="113">
        <v>5.8000000000000003E-2</v>
      </c>
    </row>
    <row r="204" spans="13:15">
      <c r="M204" s="111">
        <v>2023</v>
      </c>
      <c r="N204" s="111" t="s">
        <v>241</v>
      </c>
      <c r="O204" s="113">
        <v>4.8000000000000001E-2</v>
      </c>
    </row>
    <row r="205" spans="13:15">
      <c r="M205" s="111">
        <v>2023</v>
      </c>
      <c r="N205" s="111" t="s">
        <v>46</v>
      </c>
      <c r="O205" s="113">
        <v>0.04</v>
      </c>
    </row>
    <row r="206" spans="13:15">
      <c r="M206" s="111">
        <v>2023</v>
      </c>
      <c r="N206" s="111" t="s">
        <v>136</v>
      </c>
      <c r="O206" s="113">
        <v>3.6999999999999998E-2</v>
      </c>
    </row>
    <row r="207" spans="13:15">
      <c r="M207" s="111">
        <v>2023</v>
      </c>
      <c r="N207" s="111" t="s">
        <v>137</v>
      </c>
      <c r="O207" s="113">
        <v>5.3999999999999999E-2</v>
      </c>
    </row>
    <row r="208" spans="13:15">
      <c r="M208" s="111">
        <v>2023</v>
      </c>
      <c r="N208" s="111" t="s">
        <v>242</v>
      </c>
      <c r="O208" s="113">
        <v>4.9000000000000002E-2</v>
      </c>
    </row>
    <row r="209" spans="13:15">
      <c r="M209" s="111">
        <v>2023</v>
      </c>
      <c r="N209" s="111" t="s">
        <v>267</v>
      </c>
      <c r="O209" s="113">
        <v>4.8000000000000001E-2</v>
      </c>
    </row>
    <row r="210" spans="13:15">
      <c r="M210" s="214">
        <v>2024</v>
      </c>
      <c r="N210" s="214" t="s">
        <v>129</v>
      </c>
      <c r="O210" s="217">
        <v>5.7000000000000002E-2</v>
      </c>
    </row>
    <row r="211" spans="13:15">
      <c r="M211" s="214">
        <v>2024</v>
      </c>
      <c r="N211" s="214" t="s">
        <v>107</v>
      </c>
      <c r="O211" s="217">
        <v>0.05</v>
      </c>
    </row>
    <row r="212" spans="13:15">
      <c r="M212" s="214">
        <v>2024</v>
      </c>
      <c r="N212" s="214" t="s">
        <v>108</v>
      </c>
      <c r="O212" s="217">
        <v>4.5999999999999999E-2</v>
      </c>
    </row>
    <row r="213" spans="13:15">
      <c r="M213" s="214">
        <v>2024</v>
      </c>
      <c r="N213" s="214" t="s">
        <v>109</v>
      </c>
      <c r="O213" s="217">
        <v>4.8000000000000001E-2</v>
      </c>
    </row>
    <row r="214" spans="13:15">
      <c r="M214" s="214">
        <v>2024</v>
      </c>
      <c r="N214" s="214" t="s">
        <v>231</v>
      </c>
      <c r="O214" s="217">
        <v>5.3999999999999999E-2</v>
      </c>
    </row>
    <row r="215" spans="13:15">
      <c r="M215" s="214">
        <v>2024</v>
      </c>
      <c r="N215" s="214" t="s">
        <v>130</v>
      </c>
      <c r="O215" s="217">
        <v>5.5E-2</v>
      </c>
    </row>
    <row r="216" spans="13:15">
      <c r="M216" s="214">
        <v>2024</v>
      </c>
      <c r="N216" s="214" t="s">
        <v>232</v>
      </c>
      <c r="O216" s="217">
        <v>1.7999999999999999E-2</v>
      </c>
    </row>
    <row r="217" spans="13:15">
      <c r="M217" s="214">
        <v>2024</v>
      </c>
      <c r="N217" s="214" t="s">
        <v>110</v>
      </c>
      <c r="O217" s="217">
        <v>5.5E-2</v>
      </c>
    </row>
    <row r="218" spans="13:15">
      <c r="M218" s="214">
        <v>2024</v>
      </c>
      <c r="N218" s="214" t="s">
        <v>29</v>
      </c>
      <c r="O218" s="217">
        <v>4.4999999999999998E-2</v>
      </c>
    </row>
    <row r="219" spans="13:15">
      <c r="M219" s="214">
        <v>2024</v>
      </c>
      <c r="N219" s="214" t="s">
        <v>30</v>
      </c>
      <c r="O219" s="217">
        <v>0.05</v>
      </c>
    </row>
    <row r="220" spans="13:15">
      <c r="M220" s="214">
        <v>2024</v>
      </c>
      <c r="N220" s="214" t="s">
        <v>31</v>
      </c>
      <c r="O220" s="217">
        <v>5.0999999999999997E-2</v>
      </c>
    </row>
    <row r="221" spans="13:15">
      <c r="M221" s="214">
        <v>2024</v>
      </c>
      <c r="N221" s="214" t="s">
        <v>32</v>
      </c>
      <c r="O221" s="217">
        <v>3.5999999999999997E-2</v>
      </c>
    </row>
    <row r="222" spans="13:15">
      <c r="M222" s="214">
        <v>2024</v>
      </c>
      <c r="N222" s="214" t="s">
        <v>233</v>
      </c>
      <c r="O222" s="217">
        <v>4.2999999999999997E-2</v>
      </c>
    </row>
    <row r="223" spans="13:15">
      <c r="M223" s="214">
        <v>2024</v>
      </c>
      <c r="N223" s="214" t="s">
        <v>33</v>
      </c>
      <c r="O223" s="217">
        <v>4.9000000000000002E-2</v>
      </c>
    </row>
    <row r="224" spans="13:15">
      <c r="M224" s="214">
        <v>2024</v>
      </c>
      <c r="N224" s="214" t="s">
        <v>34</v>
      </c>
      <c r="O224" s="217">
        <v>4.7E-2</v>
      </c>
    </row>
    <row r="225" spans="13:15">
      <c r="M225" s="214">
        <v>2024</v>
      </c>
      <c r="N225" s="214" t="s">
        <v>35</v>
      </c>
      <c r="O225" s="217">
        <v>3.4000000000000002E-2</v>
      </c>
    </row>
    <row r="226" spans="13:15">
      <c r="M226" s="214">
        <v>2024</v>
      </c>
      <c r="N226" s="214" t="s">
        <v>288</v>
      </c>
      <c r="O226" s="217">
        <v>5.6000000000000001E-2</v>
      </c>
    </row>
    <row r="227" spans="13:15">
      <c r="M227" s="214">
        <v>2024</v>
      </c>
      <c r="N227" s="214" t="s">
        <v>36</v>
      </c>
      <c r="O227" s="217">
        <v>4.3999999999999997E-2</v>
      </c>
    </row>
    <row r="228" spans="13:15">
      <c r="M228" s="214">
        <v>2024</v>
      </c>
      <c r="N228" s="214" t="s">
        <v>132</v>
      </c>
      <c r="O228" s="217">
        <v>5.7000000000000002E-2</v>
      </c>
    </row>
    <row r="229" spans="13:15">
      <c r="M229" s="214">
        <v>2024</v>
      </c>
      <c r="N229" s="214" t="s">
        <v>289</v>
      </c>
      <c r="O229" s="217">
        <v>5.7000000000000002E-2</v>
      </c>
    </row>
    <row r="230" spans="13:15">
      <c r="M230" s="214">
        <v>2024</v>
      </c>
      <c r="N230" s="214" t="s">
        <v>37</v>
      </c>
      <c r="O230" s="217">
        <v>5.2999999999999999E-2</v>
      </c>
    </row>
    <row r="231" spans="13:15">
      <c r="M231" s="214">
        <v>2024</v>
      </c>
      <c r="N231" s="214" t="s">
        <v>38</v>
      </c>
      <c r="O231" s="217">
        <v>3.5000000000000003E-2</v>
      </c>
    </row>
    <row r="232" spans="13:15">
      <c r="M232" s="214">
        <v>2024</v>
      </c>
      <c r="N232" s="214" t="s">
        <v>111</v>
      </c>
      <c r="O232" s="217">
        <v>5.3999999999999999E-2</v>
      </c>
    </row>
    <row r="233" spans="13:15">
      <c r="M233" s="214">
        <v>2024</v>
      </c>
      <c r="N233" s="214" t="s">
        <v>133</v>
      </c>
      <c r="O233" s="217">
        <v>5.6000000000000001E-2</v>
      </c>
    </row>
    <row r="234" spans="13:15">
      <c r="M234" s="214">
        <v>2024</v>
      </c>
      <c r="N234" s="214" t="s">
        <v>234</v>
      </c>
      <c r="O234" s="217">
        <v>0.05</v>
      </c>
    </row>
    <row r="235" spans="13:15">
      <c r="M235" s="214">
        <v>2024</v>
      </c>
      <c r="N235" s="214" t="s">
        <v>134</v>
      </c>
      <c r="O235" s="217">
        <v>5.5E-2</v>
      </c>
    </row>
    <row r="236" spans="13:15">
      <c r="M236" s="214">
        <v>2024</v>
      </c>
      <c r="N236" s="214" t="s">
        <v>39</v>
      </c>
      <c r="O236" s="217">
        <v>5.2999999999999999E-2</v>
      </c>
    </row>
    <row r="237" spans="13:15">
      <c r="M237" s="214">
        <v>2024</v>
      </c>
      <c r="N237" s="214" t="s">
        <v>112</v>
      </c>
      <c r="O237" s="217">
        <v>5.2999999999999999E-2</v>
      </c>
    </row>
    <row r="238" spans="13:15">
      <c r="M238" s="214">
        <v>2024</v>
      </c>
      <c r="N238" s="214" t="s">
        <v>235</v>
      </c>
      <c r="O238" s="217">
        <v>0.05</v>
      </c>
    </row>
    <row r="239" spans="13:15">
      <c r="M239" s="214">
        <v>2024</v>
      </c>
      <c r="N239" s="214" t="s">
        <v>236</v>
      </c>
      <c r="O239" s="217">
        <v>4.3999999999999997E-2</v>
      </c>
    </row>
    <row r="240" spans="13:15">
      <c r="M240" s="214">
        <v>2024</v>
      </c>
      <c r="N240" s="214" t="s">
        <v>40</v>
      </c>
      <c r="O240" s="217">
        <v>3.7999999999999999E-2</v>
      </c>
    </row>
    <row r="241" spans="13:15">
      <c r="M241" s="214">
        <v>2024</v>
      </c>
      <c r="N241" s="214" t="s">
        <v>41</v>
      </c>
      <c r="O241" s="217">
        <v>4.1000000000000002E-2</v>
      </c>
    </row>
    <row r="242" spans="13:15">
      <c r="M242" s="214">
        <v>2024</v>
      </c>
      <c r="N242" s="214" t="s">
        <v>237</v>
      </c>
      <c r="O242" s="217">
        <v>5.0999999999999997E-2</v>
      </c>
    </row>
    <row r="243" spans="13:15">
      <c r="M243" s="214">
        <v>2024</v>
      </c>
      <c r="N243" s="214" t="s">
        <v>290</v>
      </c>
      <c r="O243" s="217">
        <v>5.0999999999999997E-2</v>
      </c>
    </row>
    <row r="244" spans="13:15">
      <c r="M244" s="214">
        <v>2024</v>
      </c>
      <c r="N244" s="214" t="s">
        <v>43</v>
      </c>
      <c r="O244" s="217">
        <v>3.4000000000000002E-2</v>
      </c>
    </row>
    <row r="245" spans="13:15">
      <c r="M245" s="214">
        <v>2024</v>
      </c>
      <c r="N245" s="214" t="s">
        <v>238</v>
      </c>
      <c r="O245" s="217">
        <v>5.0999999999999997E-2</v>
      </c>
    </row>
    <row r="246" spans="13:15">
      <c r="M246" s="214">
        <v>2024</v>
      </c>
      <c r="N246" s="214" t="s">
        <v>44</v>
      </c>
      <c r="O246" s="217">
        <v>4.5999999999999999E-2</v>
      </c>
    </row>
    <row r="247" spans="13:15">
      <c r="M247" s="214">
        <v>2024</v>
      </c>
      <c r="N247" s="214" t="s">
        <v>239</v>
      </c>
      <c r="O247" s="217">
        <v>5.7000000000000002E-2</v>
      </c>
    </row>
    <row r="248" spans="13:15">
      <c r="M248" s="214">
        <v>2024</v>
      </c>
      <c r="N248" s="214" t="s">
        <v>114</v>
      </c>
      <c r="O248" s="217">
        <v>0.05</v>
      </c>
    </row>
    <row r="249" spans="13:15">
      <c r="M249" s="214">
        <v>2024</v>
      </c>
      <c r="N249" s="214" t="s">
        <v>240</v>
      </c>
      <c r="O249" s="217">
        <v>4.8000000000000001E-2</v>
      </c>
    </row>
    <row r="250" spans="13:15">
      <c r="M250" s="214">
        <v>2024</v>
      </c>
      <c r="N250" s="214" t="s">
        <v>45</v>
      </c>
      <c r="O250" s="217">
        <v>4.3999999999999997E-2</v>
      </c>
    </row>
    <row r="251" spans="13:15">
      <c r="M251" s="214">
        <v>2024</v>
      </c>
      <c r="N251" s="214" t="s">
        <v>291</v>
      </c>
      <c r="O251" s="217">
        <v>5.7000000000000002E-2</v>
      </c>
    </row>
    <row r="252" spans="13:15">
      <c r="M252" s="214">
        <v>2024</v>
      </c>
      <c r="N252" s="214" t="s">
        <v>241</v>
      </c>
      <c r="O252" s="217">
        <v>4.7E-2</v>
      </c>
    </row>
    <row r="253" spans="13:15">
      <c r="M253" s="214">
        <v>2024</v>
      </c>
      <c r="N253" s="214" t="s">
        <v>46</v>
      </c>
      <c r="O253" s="217">
        <v>0.04</v>
      </c>
    </row>
    <row r="254" spans="13:15">
      <c r="M254" s="214">
        <v>2024</v>
      </c>
      <c r="N254" s="214" t="s">
        <v>136</v>
      </c>
      <c r="O254" s="217">
        <v>3.5999999999999997E-2</v>
      </c>
    </row>
    <row r="255" spans="13:15">
      <c r="M255" s="214">
        <v>2024</v>
      </c>
      <c r="N255" s="214" t="s">
        <v>137</v>
      </c>
      <c r="O255" s="217">
        <v>5.1999999999999998E-2</v>
      </c>
    </row>
    <row r="256" spans="13:15">
      <c r="M256" s="214">
        <v>2024</v>
      </c>
      <c r="N256" s="214" t="s">
        <v>242</v>
      </c>
      <c r="O256" s="217">
        <v>5.2999999999999999E-2</v>
      </c>
    </row>
    <row r="257" spans="13:15">
      <c r="M257" s="214">
        <v>2024</v>
      </c>
      <c r="N257" s="214" t="s">
        <v>292</v>
      </c>
      <c r="O257" s="217">
        <v>4.5999999999999999E-2</v>
      </c>
    </row>
    <row r="258" spans="13:15">
      <c r="M258" s="214">
        <v>2024</v>
      </c>
      <c r="N258" s="214" t="s">
        <v>293</v>
      </c>
      <c r="O258" s="217">
        <v>4.9000000000000002E-2</v>
      </c>
    </row>
  </sheetData>
  <phoneticPr fontId="1"/>
  <conditionalFormatting sqref="B57:B79">
    <cfRule type="duplicateValues" dxfId="0" priority="8"/>
  </conditionalFormatting>
  <pageMargins left="0.70866141732283472" right="0.70866141732283472" top="0.74803149606299213" bottom="0.74803149606299213" header="0.31496062992125984" footer="0.31496062992125984"/>
  <pageSetup paperSize="9" scale="2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低炭素（高炭素）電力</vt:lpstr>
      <vt:lpstr>低炭素熱</vt:lpstr>
      <vt:lpstr>高効率コージェネ受入</vt:lpstr>
      <vt:lpstr>Sheet2</vt:lpstr>
      <vt:lpstr>CGS事業所外供給</vt:lpstr>
      <vt:lpstr>単位テーブル</vt:lpstr>
      <vt:lpstr>係数テーブル</vt:lpstr>
      <vt:lpstr>CGS事業所外供給!Print_Area</vt:lpstr>
      <vt:lpstr>高効率コージェネ受入!Print_Area</vt:lpstr>
      <vt:lpstr>'低炭素（高炭素）電力'!Print_Area</vt:lpstr>
      <vt:lpstr>低炭素熱!Print_Area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佳記</cp:lastModifiedBy>
  <cp:lastPrinted>2024-05-15T00:58:34Z</cp:lastPrinted>
  <dcterms:created xsi:type="dcterms:W3CDTF">2015-07-14T02:10:28Z</dcterms:created>
  <dcterms:modified xsi:type="dcterms:W3CDTF">2024-11-22T08:27:12Z</dcterms:modified>
</cp:coreProperties>
</file>