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0408AF10-73BE-4B02-BEFD-46E42D24DE56}" xr6:coauthVersionLast="47" xr6:coauthVersionMax="47" xr10:uidLastSave="{00000000-0000-0000-0000-000000000000}"/>
  <bookViews>
    <workbookView xWindow="-108" yWindow="-108" windowWidth="23256" windowHeight="12576" tabRatio="838" xr2:uid="{00000000-000D-0000-FFFF-FFFF00000000}"/>
  </bookViews>
  <sheets>
    <sheet name="土壌ガス調査" sheetId="10" r:id="rId1"/>
    <sheet name="汚染状況調査（2種,3種）" sheetId="12" r:id="rId2"/>
    <sheet name="汚染状況調査（2種,3種の地下水）" sheetId="38" r:id="rId3"/>
    <sheet name="汚染状況調査（1種）" sheetId="36" r:id="rId4"/>
    <sheet name="詳細調査" sheetId="39" r:id="rId5"/>
    <sheet name="基準値マスタ_結果" sheetId="5" state="hidden" r:id="rId6"/>
  </sheets>
  <definedNames>
    <definedName name="_xlnm.Print_Area" localSheetId="2">'汚染状況調査（2種,3種の地下水）'!$A$1:$K$32</definedName>
    <definedName name="_xlnm.Print_Titles" localSheetId="3">'汚染状況調査（1種）'!$A:$A,'汚染状況調査（1種）'!$4:$13</definedName>
    <definedName name="_xlnm.Print_Titles" localSheetId="1">'汚染状況調査（2種,3種）'!$A:$G,'汚染状況調査（2種,3種）'!$4:$9</definedName>
    <definedName name="_xlnm.Print_Titles" localSheetId="2">'汚染状況調査（2種,3種の地下水）'!$4:$5</definedName>
    <definedName name="_xlnm.Print_Titles" localSheetId="4">詳細調査!$A:$A,詳細調査!$4:$13</definedName>
    <definedName name="_xlnm.Print_Titles" localSheetId="0">土壌ガス調査!$B:$E,土壌ガス調査!$4:$6</definedName>
    <definedName name="空欄">基準値マスタ_結果!$U$5</definedName>
    <definedName name="結果">基準値マスタ_結果!$S$5:$S$8</definedName>
    <definedName name="採取位置">基準値マスタ_結果!$P$5:$P$9</definedName>
    <definedName name="深度">基準値マスタ_結果!$Q$5:$Q$18</definedName>
    <definedName name="深度標記">基準値マスタ_結果!$R$5:$R$7</definedName>
    <definedName name="調査対象物質名">基準値マスタ_結果!$C$5:$C$31</definedName>
    <definedName name="物質名">基準値マスタ_結果!$C$5:$C$31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39" l="1"/>
  <c r="B10" i="39"/>
  <c r="C10" i="36"/>
  <c r="B10" i="36"/>
  <c r="N10" i="39"/>
  <c r="M10" i="39"/>
  <c r="L10" i="39"/>
  <c r="K10" i="39"/>
  <c r="J10" i="39"/>
  <c r="I10" i="39"/>
  <c r="H10" i="39"/>
  <c r="G10" i="39"/>
  <c r="F10" i="39"/>
  <c r="E10" i="39"/>
  <c r="D10" i="39"/>
  <c r="Q5" i="10"/>
  <c r="G5" i="10"/>
  <c r="H5" i="10"/>
  <c r="I5" i="10"/>
  <c r="J5" i="10"/>
  <c r="K5" i="10"/>
  <c r="L5" i="10"/>
  <c r="M5" i="10"/>
  <c r="N5" i="10"/>
  <c r="O5" i="10"/>
  <c r="P5" i="10"/>
  <c r="G6" i="10"/>
  <c r="H6" i="10"/>
  <c r="I6" i="10"/>
  <c r="J6" i="10"/>
  <c r="K6" i="10"/>
  <c r="L6" i="10"/>
  <c r="M6" i="10"/>
  <c r="N6" i="10"/>
  <c r="O6" i="10"/>
  <c r="P6" i="10"/>
  <c r="Q6" i="10"/>
  <c r="F6" i="10"/>
  <c r="F5" i="10"/>
  <c r="A30" i="38"/>
  <c r="A29" i="38"/>
  <c r="A28" i="38"/>
  <c r="A27" i="38"/>
  <c r="A26" i="38"/>
  <c r="A25" i="38"/>
  <c r="A24" i="38"/>
  <c r="A23" i="38"/>
  <c r="A22" i="38"/>
  <c r="A21" i="38"/>
  <c r="A20" i="38"/>
  <c r="A19" i="38"/>
  <c r="A18" i="38"/>
  <c r="A17" i="38"/>
  <c r="A16" i="38"/>
  <c r="A15" i="38"/>
  <c r="A14" i="38"/>
  <c r="A13" i="38"/>
  <c r="A12" i="38"/>
  <c r="A11" i="38"/>
  <c r="A10" i="38"/>
  <c r="A9" i="38"/>
  <c r="A8" i="38"/>
  <c r="A7" i="38"/>
  <c r="A6" i="38"/>
  <c r="A24" i="12"/>
  <c r="A23" i="12"/>
  <c r="A22" i="12"/>
  <c r="A21" i="12"/>
  <c r="A20" i="12"/>
  <c r="A19" i="12"/>
  <c r="A18" i="12"/>
  <c r="A17" i="12"/>
  <c r="A16" i="12"/>
  <c r="A15" i="12"/>
  <c r="A14" i="12"/>
  <c r="A13" i="12"/>
  <c r="A12" i="12"/>
  <c r="A11" i="12"/>
  <c r="A10" i="12"/>
  <c r="A21" i="10"/>
  <c r="A20" i="10"/>
  <c r="A19" i="10"/>
  <c r="A18" i="10"/>
  <c r="A17" i="10"/>
  <c r="A16" i="10"/>
  <c r="A15" i="10"/>
  <c r="A14" i="10"/>
  <c r="A13" i="10"/>
  <c r="A12" i="10"/>
  <c r="A11" i="10"/>
  <c r="A10" i="10"/>
  <c r="A9" i="10"/>
  <c r="A8" i="10"/>
  <c r="A7" i="10"/>
  <c r="L13" i="36"/>
  <c r="K13" i="36"/>
  <c r="J13" i="36"/>
  <c r="I13" i="36"/>
  <c r="H13" i="36"/>
  <c r="G13" i="36"/>
  <c r="F13" i="36"/>
  <c r="E13" i="36"/>
  <c r="D13" i="36"/>
  <c r="C13" i="36"/>
  <c r="B13" i="36"/>
  <c r="L12" i="36"/>
  <c r="K12" i="36"/>
  <c r="J12" i="36"/>
  <c r="I12" i="36"/>
  <c r="H12" i="36"/>
  <c r="G12" i="36"/>
  <c r="F12" i="36"/>
  <c r="E12" i="36"/>
  <c r="D12" i="36"/>
  <c r="C12" i="36"/>
  <c r="B12" i="36"/>
  <c r="L11" i="36"/>
  <c r="K11" i="36"/>
  <c r="J11" i="36"/>
  <c r="I11" i="36"/>
  <c r="H11" i="36"/>
  <c r="G11" i="36"/>
  <c r="F11" i="36"/>
  <c r="E11" i="36"/>
  <c r="D11" i="36"/>
  <c r="C11" i="36"/>
  <c r="B11" i="36"/>
  <c r="L10" i="36"/>
  <c r="K10" i="36"/>
  <c r="J10" i="36"/>
  <c r="I10" i="36"/>
  <c r="H10" i="36"/>
  <c r="G10" i="36"/>
  <c r="F10" i="36"/>
  <c r="E10" i="36"/>
  <c r="AE9" i="12"/>
  <c r="AD9" i="12"/>
  <c r="AC9" i="12"/>
  <c r="AB9" i="12"/>
  <c r="AA9" i="12"/>
  <c r="Z9" i="12"/>
  <c r="Y9" i="12"/>
  <c r="X9" i="12"/>
  <c r="W9" i="12"/>
  <c r="V9" i="12"/>
  <c r="U9" i="12"/>
  <c r="T9" i="12"/>
  <c r="S9" i="12"/>
  <c r="R9" i="12"/>
  <c r="Q9" i="12"/>
  <c r="P9" i="12"/>
  <c r="O9" i="12"/>
  <c r="N9" i="12"/>
  <c r="M9" i="12"/>
  <c r="L9" i="12"/>
  <c r="K9" i="12"/>
  <c r="J9" i="12"/>
  <c r="I9" i="12"/>
  <c r="AE8" i="12"/>
  <c r="AD8" i="12"/>
  <c r="AC8" i="12"/>
  <c r="AB8" i="12"/>
  <c r="AA8" i="12"/>
  <c r="Z8" i="12"/>
  <c r="Y8" i="12"/>
  <c r="X8" i="12"/>
  <c r="W8" i="12"/>
  <c r="V8" i="12"/>
  <c r="U8" i="12"/>
  <c r="T8" i="12"/>
  <c r="S8" i="12"/>
  <c r="R8" i="12"/>
  <c r="Q8" i="12"/>
  <c r="P8" i="12"/>
  <c r="O8" i="12"/>
  <c r="N8" i="12"/>
  <c r="M8" i="12"/>
  <c r="L8" i="12"/>
  <c r="K8" i="12"/>
  <c r="J8" i="12"/>
  <c r="I8" i="12"/>
  <c r="AE6" i="12"/>
  <c r="AD6" i="12"/>
  <c r="AC6" i="12"/>
  <c r="AB6" i="12"/>
  <c r="AA6" i="12"/>
  <c r="Z6" i="12"/>
  <c r="Y6" i="12"/>
  <c r="X6" i="12"/>
  <c r="W6" i="12"/>
  <c r="V6" i="12"/>
  <c r="U6" i="12"/>
  <c r="T6" i="12"/>
  <c r="S6" i="12"/>
  <c r="R6" i="12"/>
  <c r="Q6" i="12"/>
  <c r="P6" i="12"/>
  <c r="O6" i="12"/>
  <c r="N6" i="12"/>
  <c r="M6" i="12"/>
  <c r="L6" i="12"/>
  <c r="K6" i="12"/>
  <c r="J6" i="12"/>
  <c r="I6" i="12"/>
  <c r="H9" i="12"/>
  <c r="H8" i="12"/>
  <c r="H26" i="12" s="1"/>
  <c r="H6" i="12"/>
  <c r="H29" i="38" l="1"/>
  <c r="G29" i="38"/>
  <c r="F29" i="38"/>
  <c r="H30" i="38" l="1"/>
  <c r="G30" i="38"/>
  <c r="F30" i="38"/>
  <c r="H28" i="38"/>
  <c r="G28" i="38"/>
  <c r="F28" i="38"/>
  <c r="H27" i="38"/>
  <c r="G27" i="38"/>
  <c r="F27" i="38"/>
  <c r="H26" i="38"/>
  <c r="G26" i="38"/>
  <c r="F26" i="38"/>
  <c r="H25" i="38"/>
  <c r="G25" i="38"/>
  <c r="F25" i="38"/>
  <c r="H24" i="38"/>
  <c r="G24" i="38"/>
  <c r="F24" i="38"/>
  <c r="H23" i="38"/>
  <c r="G23" i="38"/>
  <c r="F23" i="38"/>
  <c r="H22" i="38"/>
  <c r="G22" i="38"/>
  <c r="F22" i="38"/>
  <c r="H21" i="38"/>
  <c r="G21" i="38"/>
  <c r="F21" i="38"/>
  <c r="H31" i="38" l="1"/>
  <c r="G31" i="38"/>
  <c r="F31" i="38"/>
  <c r="H20" i="38"/>
  <c r="G20" i="38"/>
  <c r="F20" i="38"/>
  <c r="H19" i="38"/>
  <c r="G19" i="38"/>
  <c r="F19" i="38"/>
  <c r="H18" i="38"/>
  <c r="G18" i="38"/>
  <c r="F18" i="38"/>
  <c r="H17" i="38"/>
  <c r="G17" i="38"/>
  <c r="F17" i="38"/>
  <c r="H16" i="38"/>
  <c r="G16" i="38"/>
  <c r="F16" i="38"/>
  <c r="H15" i="38"/>
  <c r="G15" i="38"/>
  <c r="F15" i="38"/>
  <c r="H14" i="38"/>
  <c r="G14" i="38"/>
  <c r="F14" i="38"/>
  <c r="H13" i="38"/>
  <c r="G13" i="38"/>
  <c r="F13" i="38"/>
  <c r="H12" i="38"/>
  <c r="G12" i="38"/>
  <c r="F12" i="38"/>
  <c r="H11" i="38"/>
  <c r="G11" i="38"/>
  <c r="F11" i="38"/>
  <c r="H10" i="38"/>
  <c r="G10" i="38"/>
  <c r="F10" i="38"/>
  <c r="H9" i="38"/>
  <c r="G9" i="38"/>
  <c r="F9" i="38"/>
  <c r="H8" i="38"/>
  <c r="G8" i="38"/>
  <c r="F8" i="38"/>
  <c r="H7" i="38"/>
  <c r="G7" i="38"/>
  <c r="F7" i="38"/>
  <c r="F6" i="38"/>
  <c r="H6" i="38"/>
  <c r="G6" i="38"/>
  <c r="P23" i="10" l="1" a="1"/>
  <c r="P23" i="10" s="1"/>
  <c r="F23" i="10" a="1"/>
  <c r="F23" i="10" s="1"/>
  <c r="M23" i="10" a="1"/>
  <c r="M23" i="10" s="1"/>
  <c r="Q23" i="10" a="1"/>
  <c r="Q23" i="10" s="1"/>
  <c r="I23" i="10" a="1"/>
  <c r="I23" i="10" s="1"/>
  <c r="J23" i="10" a="1"/>
  <c r="J23" i="10" s="1"/>
  <c r="K23" i="10" a="1"/>
  <c r="K23" i="10" s="1"/>
  <c r="L23" i="10" a="1"/>
  <c r="L23" i="10" s="1"/>
  <c r="N23" i="10" a="1"/>
  <c r="N23" i="10" s="1"/>
  <c r="G23" i="10" a="1"/>
  <c r="G23" i="10" s="1"/>
  <c r="O23" i="10" a="1"/>
  <c r="O23" i="10" s="1"/>
  <c r="H23" i="10" a="1"/>
  <c r="H23" i="10" s="1"/>
  <c r="AC26" i="12"/>
  <c r="AB26" i="12"/>
  <c r="AA26" i="12"/>
  <c r="AE26" i="12" l="1"/>
  <c r="AD26" i="12"/>
  <c r="Z26" i="12" l="1"/>
  <c r="Y26" i="12"/>
  <c r="X26" i="12"/>
  <c r="W26" i="12"/>
  <c r="V26" i="12"/>
  <c r="U26" i="12"/>
  <c r="T26" i="12"/>
  <c r="S26" i="12"/>
  <c r="R26" i="12"/>
  <c r="I26" i="12" l="1"/>
  <c r="J26" i="12"/>
  <c r="K26" i="12"/>
  <c r="L26" i="12"/>
  <c r="M26" i="12"/>
  <c r="N26" i="12"/>
  <c r="O26" i="12"/>
  <c r="P26" i="12"/>
  <c r="Q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000-000001000000}">
      <text>
        <r>
          <rPr>
            <sz val="9"/>
            <color indexed="81"/>
            <rFont val="MS P ゴシック"/>
            <family val="3"/>
            <charset val="128"/>
          </rPr>
          <t>リストより選択してください。</t>
        </r>
      </text>
    </comment>
    <comment ref="D4" authorId="0" shapeId="0" xr:uid="{00000000-0006-0000-0000-000002000000}">
      <text>
        <r>
          <rPr>
            <sz val="9"/>
            <color indexed="81"/>
            <rFont val="MS P ゴシック"/>
            <family val="3"/>
            <charset val="128"/>
          </rPr>
          <t>・「調査の種類」で「全部」を選択している場合は「－」（ハイフン）を記入してください。
・複数の区画を記入する際は、「,」（半角カンマ）で区切って記入してください。
・10以上の数は記入しないでください。</t>
        </r>
      </text>
    </comment>
    <comment ref="E4" authorId="0" shapeId="0" xr:uid="{00000000-0006-0000-0000-000003000000}">
      <text>
        <r>
          <rPr>
            <sz val="9"/>
            <color indexed="81"/>
            <rFont val="MS P ゴシック"/>
            <family val="3"/>
            <charset val="128"/>
          </rPr>
          <t>リストより選択してください。</t>
        </r>
      </text>
    </comment>
    <comment ref="F7" authorId="0" shapeId="0" xr:uid="{00000000-0006-0000-0000-000004000000}">
      <text>
        <r>
          <rPr>
            <sz val="9"/>
            <color indexed="81"/>
            <rFont val="MS P ゴシック"/>
            <family val="3"/>
            <charset val="128"/>
          </rPr>
          <t>リスト選択または自由入力により記入してください。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100-000001000000}">
      <text>
        <r>
          <rPr>
            <sz val="9"/>
            <color indexed="81"/>
            <rFont val="MS P ゴシック"/>
            <family val="3"/>
            <charset val="128"/>
          </rPr>
          <t xml:space="preserve">リストより選択してください。
</t>
        </r>
      </text>
    </comment>
    <comment ref="D4" authorId="0" shapeId="0" xr:uid="{00000000-0006-0000-0100-000002000000}">
      <text>
        <r>
          <rPr>
            <sz val="9"/>
            <color indexed="81"/>
            <rFont val="MS P ゴシック"/>
            <family val="3"/>
            <charset val="128"/>
          </rPr>
          <t>・「調査の種類」で「全部」を選択している場合は「－」（ハイフン）を記入してください。
・複数の区画を記入する際は、「,」（半角カンマ）で区切って記入してください。
・10以上の数は記入しないでください。</t>
        </r>
      </text>
    </comment>
    <comment ref="E4" authorId="0" shapeId="0" xr:uid="{00000000-0006-0000-0100-000003000000}">
      <text>
        <r>
          <rPr>
            <sz val="9"/>
            <color indexed="81"/>
            <rFont val="MS P ゴシック"/>
            <family val="3"/>
            <charset val="128"/>
          </rPr>
          <t>リスト選択または自由入力により記入してください。</t>
        </r>
      </text>
    </comment>
    <comment ref="F4" authorId="0" shapeId="0" xr:uid="{00000000-0006-0000-0100-000004000000}">
      <text>
        <r>
          <rPr>
            <sz val="9"/>
            <color indexed="81"/>
            <rFont val="MS P ゴシック"/>
            <family val="3"/>
            <charset val="128"/>
          </rPr>
          <t>調査対象物質をリストより選択してください。</t>
        </r>
      </text>
    </comment>
    <comment ref="F5" authorId="0" shapeId="0" xr:uid="{00000000-0006-0000-0100-000005000000}">
      <text>
        <r>
          <rPr>
            <sz val="9"/>
            <color indexed="81"/>
            <rFont val="MS P ゴシック"/>
            <family val="3"/>
            <charset val="128"/>
          </rPr>
          <t>適用する基準をリストより選択してください。</t>
        </r>
      </text>
    </comment>
    <comment ref="F6" authorId="0" shapeId="0" xr:uid="{00000000-0006-0000-0100-000006000000}">
      <text>
        <r>
          <rPr>
            <sz val="9"/>
            <color indexed="81"/>
            <rFont val="MS P ゴシック"/>
            <family val="3"/>
            <charset val="128"/>
          </rPr>
          <t>・「採取深度」はGL（必須）、AP/TP（任意）を「+」「-」を含めて記入してください。
・AP/TPは単位をリストより選択してください。</t>
        </r>
      </text>
    </comment>
    <comment ref="H10" authorId="0" shapeId="0" xr:uid="{00000000-0006-0000-0100-000007000000}">
      <text>
        <r>
          <rPr>
            <sz val="9"/>
            <color indexed="81"/>
            <rFont val="MS P ゴシック"/>
            <family val="3"/>
            <charset val="128"/>
          </rPr>
          <t>リスト選択または自由入力により記入してください。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200-000001000000}">
      <text>
        <r>
          <rPr>
            <sz val="9"/>
            <color indexed="81"/>
            <rFont val="MS P ゴシック"/>
            <family val="3"/>
            <charset val="128"/>
          </rPr>
          <t xml:space="preserve">リストより選択してください。
</t>
        </r>
      </text>
    </comment>
    <comment ref="D4" authorId="0" shapeId="0" xr:uid="{00000000-0006-0000-0200-000002000000}">
      <text>
        <r>
          <rPr>
            <sz val="9"/>
            <color indexed="81"/>
            <rFont val="MS P ゴシック"/>
            <family val="3"/>
            <charset val="128"/>
          </rPr>
          <t>・複数の区画を記入する際は、「,」（半角カンマ）で区切って記入してください。
・10以上の数は記入しないでください。</t>
        </r>
      </text>
    </comment>
    <comment ref="E4" authorId="0" shapeId="0" xr:uid="{00000000-0006-0000-0200-000003000000}">
      <text>
        <r>
          <rPr>
            <sz val="9"/>
            <color indexed="81"/>
            <rFont val="MS P ゴシック"/>
            <family val="3"/>
            <charset val="128"/>
          </rPr>
          <t xml:space="preserve">リストより選択してください。
</t>
        </r>
      </text>
    </comment>
    <comment ref="I4" authorId="0" shapeId="0" xr:uid="{00000000-0006-0000-0200-000004000000}">
      <text>
        <r>
          <rPr>
            <sz val="9"/>
            <color indexed="81"/>
            <rFont val="MS P ゴシック"/>
            <family val="3"/>
            <charset val="128"/>
          </rPr>
          <t xml:space="preserve">リスト選択または自由入力により記入してください。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300-000001000000}">
      <text>
        <r>
          <rPr>
            <sz val="9"/>
            <color indexed="81"/>
            <rFont val="MS P ゴシック"/>
            <family val="3"/>
            <charset val="128"/>
          </rPr>
          <t>リストより選択してください。</t>
        </r>
      </text>
    </comment>
    <comment ref="A6" authorId="0" shapeId="0" xr:uid="{00000000-0006-0000-0300-000002000000}">
      <text>
        <r>
          <rPr>
            <sz val="9"/>
            <color indexed="81"/>
            <rFont val="MS P ゴシック"/>
            <family val="3"/>
            <charset val="128"/>
          </rPr>
          <t xml:space="preserve">・複数の区画を記入する際は、「,」（半角カンマ）で区切って記入してください。
・10以上の数は記入しないでください。
</t>
        </r>
      </text>
    </comment>
    <comment ref="A7" authorId="0" shapeId="0" xr:uid="{00000000-0006-0000-0300-000003000000}">
      <text>
        <r>
          <rPr>
            <sz val="9"/>
            <color indexed="81"/>
            <rFont val="MS P ゴシック"/>
            <family val="3"/>
            <charset val="128"/>
          </rPr>
          <t>基準（項目の値）をリストより選択してください。</t>
        </r>
      </text>
    </comment>
    <comment ref="A8" authorId="0" shapeId="0" xr:uid="{00000000-0006-0000-0300-000004000000}">
      <text>
        <r>
          <rPr>
            <sz val="9"/>
            <color indexed="81"/>
            <rFont val="MS P ゴシック"/>
            <family val="3"/>
            <charset val="128"/>
          </rPr>
          <t>リストより選択してください。</t>
        </r>
      </text>
    </comment>
    <comment ref="A9" authorId="0" shapeId="0" xr:uid="{00000000-0006-0000-0300-000005000000}">
      <text>
        <r>
          <rPr>
            <sz val="9"/>
            <color indexed="81"/>
            <rFont val="MS P ゴシック"/>
            <family val="3"/>
            <charset val="128"/>
          </rPr>
          <t>適用する基準をリストより選択してください。</t>
        </r>
      </text>
    </comment>
    <comment ref="A14" authorId="0" shapeId="0" xr:uid="{00000000-0006-0000-0300-000006000000}">
      <text>
        <r>
          <rPr>
            <sz val="9"/>
            <color indexed="81"/>
            <rFont val="MS P ゴシック"/>
            <family val="3"/>
            <charset val="128"/>
          </rPr>
          <t>・リスト選択または自由入力により記入してください。
・「試料採取深度」は「+」「-」を含めて記入してください。</t>
        </r>
      </text>
    </comment>
    <comment ref="A24" authorId="0" shapeId="0" xr:uid="{00000000-0006-0000-0300-000007000000}">
      <text>
        <r>
          <rPr>
            <sz val="9"/>
            <color indexed="81"/>
            <rFont val="MS P ゴシック"/>
            <family val="3"/>
            <charset val="128"/>
          </rPr>
          <t>リスト選択または自由入力により記入してください。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400-000001000000}">
      <text>
        <r>
          <rPr>
            <sz val="9"/>
            <color indexed="81"/>
            <rFont val="MS P ゴシック"/>
            <family val="3"/>
            <charset val="128"/>
          </rPr>
          <t>リストより選択してください。</t>
        </r>
      </text>
    </comment>
    <comment ref="A6" authorId="0" shapeId="0" xr:uid="{00000000-0006-0000-0400-000002000000}">
      <text>
        <r>
          <rPr>
            <sz val="9"/>
            <color indexed="81"/>
            <rFont val="MS P ゴシック"/>
            <family val="3"/>
            <charset val="128"/>
          </rPr>
          <t xml:space="preserve">・複数の区画を記入する際は、「,」（半角カンマ）で区切って記入してください。
・10以上の数は記入しないでください。
</t>
        </r>
      </text>
    </comment>
    <comment ref="A7" authorId="0" shapeId="0" xr:uid="{00000000-0006-0000-0400-000003000000}">
      <text>
        <r>
          <rPr>
            <sz val="9"/>
            <color indexed="81"/>
            <rFont val="MS P ゴシック"/>
            <family val="3"/>
            <charset val="128"/>
          </rPr>
          <t>基準（項目の値）をリストより選択してください。</t>
        </r>
      </text>
    </comment>
    <comment ref="A8" authorId="0" shapeId="0" xr:uid="{00000000-0006-0000-0400-000004000000}">
      <text>
        <r>
          <rPr>
            <sz val="9"/>
            <color indexed="81"/>
            <rFont val="MS P ゴシック"/>
            <family val="3"/>
            <charset val="128"/>
          </rPr>
          <t>リストより選択してください。</t>
        </r>
      </text>
    </comment>
    <comment ref="A9" authorId="0" shapeId="0" xr:uid="{00000000-0006-0000-0400-000005000000}">
      <text>
        <r>
          <rPr>
            <sz val="9"/>
            <color indexed="81"/>
            <rFont val="MS P ゴシック"/>
            <family val="3"/>
            <charset val="128"/>
          </rPr>
          <t>適用する基準をリストより選択してください。</t>
        </r>
      </text>
    </comment>
    <comment ref="A14" authorId="0" shapeId="0" xr:uid="{00000000-0006-0000-0400-000006000000}">
      <text>
        <r>
          <rPr>
            <sz val="9"/>
            <color indexed="81"/>
            <rFont val="MS P ゴシック"/>
            <family val="3"/>
            <charset val="128"/>
          </rPr>
          <t xml:space="preserve">・リスト選択または自由入力により記入してください。
・「試料採取深度」は「+」「-」を含めて記入してください。
</t>
        </r>
      </text>
    </comment>
    <comment ref="A24" authorId="0" shapeId="0" xr:uid="{00000000-0006-0000-0400-000007000000}">
      <text>
        <r>
          <rPr>
            <sz val="9"/>
            <color indexed="81"/>
            <rFont val="MS P ゴシック"/>
            <family val="3"/>
            <charset val="128"/>
          </rPr>
          <t>リスト選択または自由入力により記入してください。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<sst xmlns="http://schemas.openxmlformats.org/spreadsheetml/2006/main" count="839" uniqueCount="218">
  <si>
    <t>四塩化炭素</t>
    <rPh sb="0" eb="5">
      <t>シエンカタンソ</t>
    </rPh>
    <phoneticPr fontId="1"/>
  </si>
  <si>
    <t>1,1,2-トリクロロエタン</t>
  </si>
  <si>
    <t>不検出</t>
    <rPh sb="0" eb="1">
      <t>フ</t>
    </rPh>
    <rPh sb="1" eb="3">
      <t>ケンシュツ</t>
    </rPh>
    <phoneticPr fontId="1"/>
  </si>
  <si>
    <t>有機りん</t>
    <rPh sb="0" eb="2">
      <t>ユウキ</t>
    </rPh>
    <phoneticPr fontId="1"/>
  </si>
  <si>
    <t>調査対象物質</t>
    <rPh sb="0" eb="2">
      <t>チョウサ</t>
    </rPh>
    <rPh sb="2" eb="4">
      <t>タイショウ</t>
    </rPh>
    <rPh sb="4" eb="6">
      <t>ブッシツ</t>
    </rPh>
    <phoneticPr fontId="1"/>
  </si>
  <si>
    <t>クロロエチレン</t>
  </si>
  <si>
    <t>1,2-ジクロロエタン</t>
  </si>
  <si>
    <t>1,2-ジクロロエチレン</t>
  </si>
  <si>
    <t>1,3-ジクロロプロペン</t>
  </si>
  <si>
    <t>ジクロロメタン</t>
  </si>
  <si>
    <t>テトラクロロエチレン</t>
  </si>
  <si>
    <t>1,1,1-トリクロロエタン</t>
  </si>
  <si>
    <t>トリクロロエチレン</t>
  </si>
  <si>
    <t>ベンゼン</t>
  </si>
  <si>
    <t>PCB</t>
  </si>
  <si>
    <t>チウラム</t>
  </si>
  <si>
    <t>シマジン</t>
  </si>
  <si>
    <t>チオベンカルブ</t>
  </si>
  <si>
    <t>mg/L</t>
    <phoneticPr fontId="1"/>
  </si>
  <si>
    <t>mg/kg</t>
    <phoneticPr fontId="1"/>
  </si>
  <si>
    <t>1,1-ジクロロエチレン</t>
    <phoneticPr fontId="1"/>
  </si>
  <si>
    <t>物質名</t>
    <rPh sb="0" eb="2">
      <t>ブッシツ</t>
    </rPh>
    <rPh sb="2" eb="3">
      <t>メイ</t>
    </rPh>
    <phoneticPr fontId="1"/>
  </si>
  <si>
    <t>第二溶出量基準</t>
    <rPh sb="0" eb="2">
      <t>ダイニ</t>
    </rPh>
    <rPh sb="2" eb="4">
      <t>ヨウシュツ</t>
    </rPh>
    <rPh sb="4" eb="5">
      <t>リョウ</t>
    </rPh>
    <rPh sb="5" eb="7">
      <t>キジュン</t>
    </rPh>
    <phoneticPr fontId="1"/>
  </si>
  <si>
    <t>単位</t>
    <rPh sb="0" eb="2">
      <t>タンイ</t>
    </rPh>
    <phoneticPr fontId="1"/>
  </si>
  <si>
    <t>カドミウム</t>
    <phoneticPr fontId="1"/>
  </si>
  <si>
    <t>六価クロム</t>
    <phoneticPr fontId="1"/>
  </si>
  <si>
    <t>シアン</t>
    <phoneticPr fontId="1"/>
  </si>
  <si>
    <t>水銀</t>
    <phoneticPr fontId="1"/>
  </si>
  <si>
    <t>アルキル水銀</t>
    <phoneticPr fontId="1"/>
  </si>
  <si>
    <t>セレン</t>
    <phoneticPr fontId="1"/>
  </si>
  <si>
    <t>鉛</t>
    <phoneticPr fontId="1"/>
  </si>
  <si>
    <t>砒素</t>
    <phoneticPr fontId="1"/>
  </si>
  <si>
    <t>ふっ素</t>
    <phoneticPr fontId="1"/>
  </si>
  <si>
    <t>ほう素</t>
    <phoneticPr fontId="1"/>
  </si>
  <si>
    <t>基準値</t>
    <rPh sb="0" eb="3">
      <t>キジュンチ</t>
    </rPh>
    <phoneticPr fontId="1"/>
  </si>
  <si>
    <t>第二地下水基準</t>
    <rPh sb="0" eb="2">
      <t>ダイニ</t>
    </rPh>
    <rPh sb="2" eb="5">
      <t>チカスイ</t>
    </rPh>
    <rPh sb="5" eb="7">
      <t>キジュン</t>
    </rPh>
    <phoneticPr fontId="1"/>
  </si>
  <si>
    <t>深度</t>
    <rPh sb="0" eb="2">
      <t>シンド</t>
    </rPh>
    <phoneticPr fontId="1"/>
  </si>
  <si>
    <t>-1.0</t>
    <phoneticPr fontId="1"/>
  </si>
  <si>
    <t>-2.0</t>
    <phoneticPr fontId="1"/>
  </si>
  <si>
    <t>-3.0</t>
    <phoneticPr fontId="1"/>
  </si>
  <si>
    <t>-4.0</t>
    <phoneticPr fontId="1"/>
  </si>
  <si>
    <t>-5.0</t>
    <phoneticPr fontId="1"/>
  </si>
  <si>
    <t>-6.0</t>
    <phoneticPr fontId="1"/>
  </si>
  <si>
    <t>-7.0</t>
    <phoneticPr fontId="1"/>
  </si>
  <si>
    <t>-8.0</t>
    <phoneticPr fontId="1"/>
  </si>
  <si>
    <t>-9.0</t>
    <phoneticPr fontId="1"/>
  </si>
  <si>
    <t>-10.0</t>
    <phoneticPr fontId="1"/>
  </si>
  <si>
    <t>土壌ガス基準</t>
    <rPh sb="0" eb="2">
      <t>ドジョウ</t>
    </rPh>
    <rPh sb="4" eb="6">
      <t>キジュン</t>
    </rPh>
    <phoneticPr fontId="1"/>
  </si>
  <si>
    <t>-0.5</t>
    <phoneticPr fontId="1"/>
  </si>
  <si>
    <t>30m格子内の一部対象</t>
    <rPh sb="3" eb="5">
      <t>コウシ</t>
    </rPh>
    <rPh sb="5" eb="6">
      <t>ナイ</t>
    </rPh>
    <rPh sb="7" eb="9">
      <t>イチブ</t>
    </rPh>
    <rPh sb="9" eb="11">
      <t>タイショウ</t>
    </rPh>
    <phoneticPr fontId="1"/>
  </si>
  <si>
    <t>30m格子内
の一部対象</t>
    <phoneticPr fontId="1"/>
  </si>
  <si>
    <t>結果</t>
    <rPh sb="0" eb="2">
      <t>ケッカ</t>
    </rPh>
    <phoneticPr fontId="1"/>
  </si>
  <si>
    <t>ND</t>
    <phoneticPr fontId="1"/>
  </si>
  <si>
    <t>-</t>
    <phoneticPr fontId="1"/>
  </si>
  <si>
    <t>空欄</t>
    <rPh sb="0" eb="2">
      <t>クウラン</t>
    </rPh>
    <phoneticPr fontId="1"/>
  </si>
  <si>
    <t>深度標記</t>
    <rPh sb="0" eb="2">
      <t>シンド</t>
    </rPh>
    <rPh sb="2" eb="4">
      <t>ヒョウキ</t>
    </rPh>
    <phoneticPr fontId="1"/>
  </si>
  <si>
    <t>GL</t>
    <phoneticPr fontId="1"/>
  </si>
  <si>
    <t>AP</t>
    <phoneticPr fontId="1"/>
  </si>
  <si>
    <t>TP</t>
    <phoneticPr fontId="1"/>
  </si>
  <si>
    <t>採取位置</t>
    <rPh sb="0" eb="2">
      <t>サイシュ</t>
    </rPh>
    <rPh sb="2" eb="4">
      <t>イチ</t>
    </rPh>
    <phoneticPr fontId="1"/>
  </si>
  <si>
    <t>0～-0.05</t>
    <phoneticPr fontId="1"/>
  </si>
  <si>
    <t>0～-0.5</t>
    <phoneticPr fontId="1"/>
  </si>
  <si>
    <t>-〇〇～-○○</t>
    <phoneticPr fontId="1"/>
  </si>
  <si>
    <t>表層</t>
    <rPh sb="0" eb="2">
      <t>ヒョウソウ</t>
    </rPh>
    <phoneticPr fontId="1"/>
  </si>
  <si>
    <t>配管下</t>
    <rPh sb="0" eb="2">
      <t>ハイカン</t>
    </rPh>
    <rPh sb="2" eb="3">
      <t>シタ</t>
    </rPh>
    <phoneticPr fontId="1"/>
  </si>
  <si>
    <t>ピット下</t>
    <rPh sb="3" eb="4">
      <t>シタ</t>
    </rPh>
    <phoneticPr fontId="1"/>
  </si>
  <si>
    <t>帯水層底面</t>
    <rPh sb="0" eb="3">
      <t>タイスイソウ</t>
    </rPh>
    <rPh sb="3" eb="5">
      <t>テイメン</t>
    </rPh>
    <phoneticPr fontId="1"/>
  </si>
  <si>
    <t>旧地盤面</t>
    <rPh sb="0" eb="3">
      <t>キュウジバン</t>
    </rPh>
    <rPh sb="3" eb="4">
      <t>メン</t>
    </rPh>
    <phoneticPr fontId="1"/>
  </si>
  <si>
    <t>カドミウム</t>
  </si>
  <si>
    <t>六価クロム</t>
  </si>
  <si>
    <t>シアン</t>
  </si>
  <si>
    <t>水銀</t>
  </si>
  <si>
    <t>セレン</t>
  </si>
  <si>
    <t>鉛</t>
  </si>
  <si>
    <t>砒素</t>
  </si>
  <si>
    <t>ふっ素</t>
  </si>
  <si>
    <t>ほう素</t>
  </si>
  <si>
    <t>省略</t>
    <rPh sb="0" eb="2">
      <t>ショウリャク</t>
    </rPh>
    <phoneticPr fontId="1"/>
  </si>
  <si>
    <t>試料採取区画</t>
    <rPh sb="0" eb="2">
      <t>シリョウ</t>
    </rPh>
    <rPh sb="2" eb="4">
      <t>サイシュ</t>
    </rPh>
    <rPh sb="4" eb="6">
      <t>クカク</t>
    </rPh>
    <phoneticPr fontId="1"/>
  </si>
  <si>
    <t>調査の種類</t>
    <rPh sb="3" eb="5">
      <t>シュルイ</t>
    </rPh>
    <phoneticPr fontId="1"/>
  </si>
  <si>
    <t>深度限定</t>
    <rPh sb="0" eb="2">
      <t>シンド</t>
    </rPh>
    <rPh sb="2" eb="4">
      <t>ゲンテイ</t>
    </rPh>
    <phoneticPr fontId="1"/>
  </si>
  <si>
    <t>試料採取
区画</t>
    <rPh sb="0" eb="2">
      <t>シリョウ</t>
    </rPh>
    <rPh sb="2" eb="4">
      <t>サイシュ</t>
    </rPh>
    <phoneticPr fontId="1"/>
  </si>
  <si>
    <t>ガス検出地点数</t>
    <rPh sb="2" eb="4">
      <t>ケンシュツ</t>
    </rPh>
    <rPh sb="4" eb="6">
      <t>チテン</t>
    </rPh>
    <rPh sb="6" eb="7">
      <t>スウ</t>
    </rPh>
    <phoneticPr fontId="1"/>
  </si>
  <si>
    <t>基準超過地点数</t>
    <rPh sb="0" eb="2">
      <t>キジュン</t>
    </rPh>
    <rPh sb="2" eb="4">
      <t>チョウカ</t>
    </rPh>
    <rPh sb="4" eb="6">
      <t>チテン</t>
    </rPh>
    <rPh sb="5" eb="6">
      <t>ケンチ</t>
    </rPh>
    <rPh sb="6" eb="7">
      <t>スウ</t>
    </rPh>
    <phoneticPr fontId="1"/>
  </si>
  <si>
    <t>項目種類</t>
    <rPh sb="0" eb="2">
      <t>コウモク</t>
    </rPh>
    <rPh sb="2" eb="4">
      <t>シュルイ</t>
    </rPh>
    <phoneticPr fontId="1"/>
  </si>
  <si>
    <t>採取位置</t>
  </si>
  <si>
    <t>深度</t>
  </si>
  <si>
    <t>結果</t>
  </si>
  <si>
    <t>試料採取地点のある区画</t>
    <rPh sb="0" eb="2">
      <t>シリョウ</t>
    </rPh>
    <rPh sb="2" eb="4">
      <t>サイシュ</t>
    </rPh>
    <rPh sb="4" eb="6">
      <t>チテン</t>
    </rPh>
    <rPh sb="9" eb="11">
      <t>クカク</t>
    </rPh>
    <phoneticPr fontId="1"/>
  </si>
  <si>
    <t>検出範囲に含まれる区画</t>
    <rPh sb="0" eb="2">
      <t>ケンシュツ</t>
    </rPh>
    <rPh sb="2" eb="4">
      <t>ハンイ</t>
    </rPh>
    <rPh sb="5" eb="6">
      <t>フク</t>
    </rPh>
    <rPh sb="9" eb="11">
      <t>クカク</t>
    </rPh>
    <phoneticPr fontId="1"/>
  </si>
  <si>
    <t>試料採取深度</t>
    <rPh sb="0" eb="2">
      <t>シリョウ</t>
    </rPh>
    <rPh sb="2" eb="4">
      <t>サイシュ</t>
    </rPh>
    <rPh sb="4" eb="6">
      <t>シンド</t>
    </rPh>
    <phoneticPr fontId="1"/>
  </si>
  <si>
    <t>または調査結果</t>
    <rPh sb="3" eb="5">
      <t>チョウサ</t>
    </rPh>
    <rPh sb="5" eb="7">
      <t>ケッカ</t>
    </rPh>
    <phoneticPr fontId="1"/>
  </si>
  <si>
    <t>地下水調査結果</t>
    <rPh sb="0" eb="3">
      <t>チカスイ</t>
    </rPh>
    <rPh sb="3" eb="5">
      <t>チョウサ</t>
    </rPh>
    <rPh sb="5" eb="7">
      <t>ケッカ</t>
    </rPh>
    <phoneticPr fontId="1"/>
  </si>
  <si>
    <t>採取深度＼基準値</t>
    <rPh sb="5" eb="8">
      <t>キジュンチ</t>
    </rPh>
    <phoneticPr fontId="1"/>
  </si>
  <si>
    <t>※記入した「採取位置」「深度」に対して試料採取地点のある区画及び調査対象物質ごとの「結果」をリスト選択または自由入力により記入してください。　(単位：溶出:mg/L、含有:mg/kg)</t>
    <rPh sb="1" eb="3">
      <t>キニュウ</t>
    </rPh>
    <rPh sb="6" eb="8">
      <t>サイシュ</t>
    </rPh>
    <rPh sb="8" eb="10">
      <t>イチ</t>
    </rPh>
    <rPh sb="12" eb="14">
      <t>シンド</t>
    </rPh>
    <rPh sb="16" eb="17">
      <t>タイ</t>
    </rPh>
    <rPh sb="19" eb="21">
      <t>シリョウ</t>
    </rPh>
    <rPh sb="21" eb="23">
      <t>サイシュ</t>
    </rPh>
    <rPh sb="23" eb="25">
      <t>チテン</t>
    </rPh>
    <rPh sb="28" eb="30">
      <t>クカク</t>
    </rPh>
    <rPh sb="30" eb="31">
      <t>オヨ</t>
    </rPh>
    <rPh sb="32" eb="34">
      <t>チョウサ</t>
    </rPh>
    <rPh sb="34" eb="36">
      <t>タイショウ</t>
    </rPh>
    <rPh sb="36" eb="38">
      <t>ブッシツ</t>
    </rPh>
    <rPh sb="42" eb="44">
      <t>ケッカ</t>
    </rPh>
    <rPh sb="61" eb="63">
      <t>キニュウ</t>
    </rPh>
    <phoneticPr fontId="1"/>
  </si>
  <si>
    <t>※各試料採取区画について、調査対象物質ごとの調査結果をリスト選択または自由入力により記入してください。　（単位：mg/L）</t>
    <rPh sb="1" eb="2">
      <t>カク</t>
    </rPh>
    <rPh sb="2" eb="6">
      <t>シリョウサイシュ</t>
    </rPh>
    <rPh sb="6" eb="8">
      <t>クカク</t>
    </rPh>
    <rPh sb="13" eb="17">
      <t>チョウサタイショウ</t>
    </rPh>
    <rPh sb="17" eb="19">
      <t>ブッシツ</t>
    </rPh>
    <rPh sb="22" eb="26">
      <t>チョウサケッカ</t>
    </rPh>
    <rPh sb="42" eb="44">
      <t>キニュウ</t>
    </rPh>
    <phoneticPr fontId="1"/>
  </si>
  <si>
    <t>※各試料採取区画について、調査対象物質ごとの調査結果をリスト選択または自由入力により記入してください。　（単位：溶出量mg/L、含有量mg/kg）</t>
    <rPh sb="1" eb="2">
      <t>カク</t>
    </rPh>
    <rPh sb="2" eb="6">
      <t>シリョウサイシュ</t>
    </rPh>
    <rPh sb="6" eb="8">
      <t>クカク</t>
    </rPh>
    <rPh sb="13" eb="17">
      <t>チョウサタイショウ</t>
    </rPh>
    <rPh sb="17" eb="19">
      <t>ブッシツ</t>
    </rPh>
    <rPh sb="22" eb="26">
      <t>チョウサケッカ</t>
    </rPh>
    <rPh sb="42" eb="44">
      <t>キニュウ</t>
    </rPh>
    <phoneticPr fontId="1"/>
  </si>
  <si>
    <t>※各試料採取区画について、調査対象物質ごとの調査結果をリスト選択または自由入力により記入してください。　(単位：ガスppm、地下水mg/L)</t>
    <rPh sb="1" eb="2">
      <t>カク</t>
    </rPh>
    <rPh sb="2" eb="6">
      <t>シリョウサイシュ</t>
    </rPh>
    <rPh sb="6" eb="8">
      <t>クカク</t>
    </rPh>
    <rPh sb="13" eb="17">
      <t>チョウサタイショウ</t>
    </rPh>
    <rPh sb="17" eb="19">
      <t>ブッシツ</t>
    </rPh>
    <rPh sb="22" eb="26">
      <t>チョウサケッカ</t>
    </rPh>
    <rPh sb="42" eb="44">
      <t>キニュウ</t>
    </rPh>
    <rPh sb="62" eb="65">
      <t>チカスイ</t>
    </rPh>
    <phoneticPr fontId="1"/>
  </si>
  <si>
    <t>基準値（土壌ガス基準）</t>
    <rPh sb="0" eb="3">
      <t>キジュンチ</t>
    </rPh>
    <rPh sb="4" eb="6">
      <t>ドジョウ</t>
    </rPh>
    <rPh sb="8" eb="10">
      <t>キジュン</t>
    </rPh>
    <phoneticPr fontId="1"/>
  </si>
  <si>
    <t>種類＼基準値(地下水)</t>
    <rPh sb="3" eb="5">
      <t>キジュン</t>
    </rPh>
    <rPh sb="5" eb="6">
      <t>チ</t>
    </rPh>
    <rPh sb="7" eb="10">
      <t>チカスイ</t>
    </rPh>
    <phoneticPr fontId="1"/>
  </si>
  <si>
    <t>物質名（溶出・含有）</t>
    <rPh sb="0" eb="2">
      <t>ブッシツ</t>
    </rPh>
    <rPh sb="2" eb="3">
      <t>メイ</t>
    </rPh>
    <rPh sb="4" eb="6">
      <t>ヨウシュツ</t>
    </rPh>
    <rPh sb="7" eb="9">
      <t>ガンユウ</t>
    </rPh>
    <phoneticPr fontId="1"/>
  </si>
  <si>
    <t>調査結果</t>
    <rPh sb="0" eb="4">
      <t>チョウサケッカ</t>
    </rPh>
    <phoneticPr fontId="1"/>
  </si>
  <si>
    <t>溶出量・含有量・地下水基準（表示用）</t>
    <rPh sb="0" eb="2">
      <t>ヨウシュツ</t>
    </rPh>
    <rPh sb="2" eb="3">
      <t>リョウ</t>
    </rPh>
    <rPh sb="4" eb="7">
      <t>ガンユウリョウ</t>
    </rPh>
    <rPh sb="8" eb="11">
      <t>チカスイ</t>
    </rPh>
    <rPh sb="11" eb="13">
      <t>キジュン</t>
    </rPh>
    <rPh sb="14" eb="17">
      <t>ヒョウジヨウ</t>
    </rPh>
    <phoneticPr fontId="1"/>
  </si>
  <si>
    <t>溶出量・含有量・地下水基準（計算用）</t>
    <rPh sb="0" eb="2">
      <t>ヨウシュツ</t>
    </rPh>
    <rPh sb="2" eb="3">
      <t>リョウ</t>
    </rPh>
    <rPh sb="4" eb="7">
      <t>ガンユウリョウ</t>
    </rPh>
    <rPh sb="8" eb="11">
      <t>チカスイ</t>
    </rPh>
    <rPh sb="11" eb="13">
      <t>キジュン</t>
    </rPh>
    <rPh sb="14" eb="16">
      <t>ケイサン</t>
    </rPh>
    <rPh sb="16" eb="17">
      <t>ヨウ</t>
    </rPh>
    <phoneticPr fontId="1"/>
  </si>
  <si>
    <t>連番</t>
    <rPh sb="0" eb="2">
      <t>レンバン</t>
    </rPh>
    <phoneticPr fontId="1"/>
  </si>
  <si>
    <t>地下水基準（表示用）</t>
    <rPh sb="0" eb="3">
      <t>チカスイ</t>
    </rPh>
    <rPh sb="3" eb="5">
      <t>キジュン</t>
    </rPh>
    <rPh sb="6" eb="9">
      <t>ヒョウジヨウ</t>
    </rPh>
    <phoneticPr fontId="1"/>
  </si>
  <si>
    <t>地下水基準（計算用）</t>
    <rPh sb="0" eb="3">
      <t>チカスイ</t>
    </rPh>
    <rPh sb="3" eb="5">
      <t>キジュン</t>
    </rPh>
    <rPh sb="6" eb="8">
      <t>ケイサン</t>
    </rPh>
    <rPh sb="8" eb="9">
      <t>ヨウ</t>
    </rPh>
    <phoneticPr fontId="1"/>
  </si>
  <si>
    <t>物質名</t>
    <rPh sb="0" eb="3">
      <t>ブッシツメイ</t>
    </rPh>
    <phoneticPr fontId="1"/>
  </si>
  <si>
    <t>※記入した「採取位置」「深度」に対して試料採取地点のある区画及び調査対象物質ごとの「結果」をリスト選択または自由入力により記入してください。　(単位：:mg/L)</t>
    <rPh sb="1" eb="3">
      <t>キニュウ</t>
    </rPh>
    <rPh sb="6" eb="8">
      <t>サイシュ</t>
    </rPh>
    <rPh sb="8" eb="10">
      <t>イチ</t>
    </rPh>
    <rPh sb="12" eb="14">
      <t>シンド</t>
    </rPh>
    <rPh sb="16" eb="17">
      <t>タイ</t>
    </rPh>
    <rPh sb="19" eb="21">
      <t>シリョウ</t>
    </rPh>
    <rPh sb="21" eb="23">
      <t>サイシュ</t>
    </rPh>
    <rPh sb="23" eb="25">
      <t>チテン</t>
    </rPh>
    <rPh sb="28" eb="30">
      <t>クカク</t>
    </rPh>
    <rPh sb="30" eb="31">
      <t>オヨ</t>
    </rPh>
    <rPh sb="32" eb="34">
      <t>チョウサ</t>
    </rPh>
    <rPh sb="34" eb="36">
      <t>タイショウ</t>
    </rPh>
    <rPh sb="36" eb="38">
      <t>ブッシツ</t>
    </rPh>
    <rPh sb="42" eb="44">
      <t>ケッカ</t>
    </rPh>
    <rPh sb="61" eb="63">
      <t>キニュウ</t>
    </rPh>
    <phoneticPr fontId="1"/>
  </si>
  <si>
    <t>GL</t>
    <phoneticPr fontId="1"/>
  </si>
  <si>
    <t>この行より上に行を追加してください。</t>
    <phoneticPr fontId="1"/>
  </si>
  <si>
    <t>※記載行が足りない場合は15番目の行をコピーして行を追加してください。</t>
    <rPh sb="14" eb="16">
      <t>バンメ</t>
    </rPh>
    <rPh sb="17" eb="18">
      <t>ギョウ</t>
    </rPh>
    <phoneticPr fontId="1"/>
  </si>
  <si>
    <t>※記載行が足りない場合は25番目の行をコピーして行を追加してください。</t>
    <rPh sb="14" eb="16">
      <t>バンメ</t>
    </rPh>
    <rPh sb="17" eb="18">
      <t>ギョウ</t>
    </rPh>
    <phoneticPr fontId="1"/>
  </si>
  <si>
    <t>基準</t>
    <rPh sb="0" eb="2">
      <t>キジュン</t>
    </rPh>
    <phoneticPr fontId="1"/>
  </si>
  <si>
    <t>溶出量</t>
    <rPh sb="0" eb="3">
      <t>ヨウシュツリョウ</t>
    </rPh>
    <phoneticPr fontId="1"/>
  </si>
  <si>
    <t>含有量</t>
    <rPh sb="0" eb="3">
      <t>ガンユウリョウ</t>
    </rPh>
    <phoneticPr fontId="1"/>
  </si>
  <si>
    <t>カドミウム溶出量</t>
  </si>
  <si>
    <t>六価クロム溶出量</t>
  </si>
  <si>
    <t>シアン溶出量</t>
  </si>
  <si>
    <t>水銀溶出量</t>
  </si>
  <si>
    <t>アルキル水銀溶出量</t>
  </si>
  <si>
    <t>セレン溶出量</t>
  </si>
  <si>
    <t>鉛溶出量</t>
  </si>
  <si>
    <t>砒素溶出量</t>
  </si>
  <si>
    <t>ふっ素溶出量</t>
  </si>
  <si>
    <t>ほう素溶出量</t>
  </si>
  <si>
    <t>カドミウム含有量</t>
  </si>
  <si>
    <t>六価クロム含有量</t>
  </si>
  <si>
    <t>シアン含有量</t>
  </si>
  <si>
    <t>水銀含有量</t>
  </si>
  <si>
    <t>セレン含有量</t>
  </si>
  <si>
    <t>鉛含有量</t>
  </si>
  <si>
    <t>砒素含有量</t>
  </si>
  <si>
    <t>ふっ素含有量</t>
  </si>
  <si>
    <t>ほう素含有量</t>
  </si>
  <si>
    <t>溶出量・含有量・地下水基準</t>
    <phoneticPr fontId="1"/>
  </si>
  <si>
    <t>第二溶出量基準</t>
    <phoneticPr fontId="1"/>
  </si>
  <si>
    <t>溶出量・含有量・地下水基準</t>
    <rPh sb="0" eb="2">
      <t>ヨウシュツ</t>
    </rPh>
    <rPh sb="2" eb="3">
      <t>リョウ</t>
    </rPh>
    <rPh sb="4" eb="7">
      <t>ガンユウリョウ</t>
    </rPh>
    <rPh sb="8" eb="11">
      <t>チカスイ</t>
    </rPh>
    <rPh sb="11" eb="13">
      <t>キジュン</t>
    </rPh>
    <phoneticPr fontId="1"/>
  </si>
  <si>
    <t>この行より上に行を追加してください。</t>
  </si>
  <si>
    <t>※行及び列が不足する場合は、行及び列をコピーのうえ追加してください。</t>
    <rPh sb="1" eb="2">
      <t>ギョウ</t>
    </rPh>
    <rPh sb="2" eb="3">
      <t>オヨ</t>
    </rPh>
    <rPh sb="14" eb="15">
      <t>ギョウ</t>
    </rPh>
    <rPh sb="15" eb="16">
      <t>オヨ</t>
    </rPh>
    <rPh sb="17" eb="18">
      <t>レツ</t>
    </rPh>
    <rPh sb="25" eb="27">
      <t>ツイカ</t>
    </rPh>
    <phoneticPr fontId="1"/>
  </si>
  <si>
    <t>基準値マスタ　汚染状況調査（2種,3種の地下水）用</t>
    <rPh sb="0" eb="3">
      <t>キジュンチ</t>
    </rPh>
    <rPh sb="15" eb="16">
      <t>シュ</t>
    </rPh>
    <rPh sb="18" eb="19">
      <t>シュ</t>
    </rPh>
    <rPh sb="20" eb="23">
      <t>チカスイ</t>
    </rPh>
    <rPh sb="24" eb="25">
      <t>ヨウ</t>
    </rPh>
    <phoneticPr fontId="1"/>
  </si>
  <si>
    <t>基準値マスタ　※土壌ガス調査、汚染状況調査（2種,3種）、汚染状況調査（1種）、詳細調査用</t>
    <rPh sb="0" eb="3">
      <t>キジュンチ</t>
    </rPh>
    <rPh sb="8" eb="10">
      <t>ドジョウ</t>
    </rPh>
    <rPh sb="12" eb="14">
      <t>チョウサ</t>
    </rPh>
    <rPh sb="23" eb="24">
      <t>シュ</t>
    </rPh>
    <rPh sb="26" eb="27">
      <t>シュ</t>
    </rPh>
    <rPh sb="37" eb="38">
      <t>シュ</t>
    </rPh>
    <rPh sb="40" eb="42">
      <t>ショウサイ</t>
    </rPh>
    <rPh sb="42" eb="44">
      <t>チョウサ</t>
    </rPh>
    <rPh sb="44" eb="45">
      <t>ヨウ</t>
    </rPh>
    <phoneticPr fontId="1"/>
  </si>
  <si>
    <t>調査結果一覧表　土壌ガス調査</t>
    <rPh sb="8" eb="10">
      <t>ドジョウ</t>
    </rPh>
    <rPh sb="12" eb="14">
      <t>チョウサ</t>
    </rPh>
    <phoneticPr fontId="1"/>
  </si>
  <si>
    <t>調査結果一覧表　汚染状況調査（2種,3種）</t>
    <rPh sb="8" eb="10">
      <t>オセン</t>
    </rPh>
    <rPh sb="10" eb="12">
      <t>ジョウキョウ</t>
    </rPh>
    <rPh sb="12" eb="14">
      <t>チョウサ</t>
    </rPh>
    <rPh sb="16" eb="17">
      <t>シュ</t>
    </rPh>
    <rPh sb="19" eb="20">
      <t>シュ</t>
    </rPh>
    <phoneticPr fontId="1"/>
  </si>
  <si>
    <t>調査結果一覧表　汚染状況調査（2種,3種地下水）</t>
    <rPh sb="8" eb="10">
      <t>オセン</t>
    </rPh>
    <rPh sb="10" eb="12">
      <t>ジョウキョウ</t>
    </rPh>
    <rPh sb="12" eb="14">
      <t>チョウサ</t>
    </rPh>
    <rPh sb="16" eb="17">
      <t>シュ</t>
    </rPh>
    <rPh sb="19" eb="20">
      <t>シュ</t>
    </rPh>
    <rPh sb="20" eb="23">
      <t>チカスイ</t>
    </rPh>
    <phoneticPr fontId="1"/>
  </si>
  <si>
    <t>調査結果一覧表　汚染状況調査（1種）</t>
    <rPh sb="8" eb="10">
      <t>オセン</t>
    </rPh>
    <rPh sb="10" eb="12">
      <t>ジョウキョウ</t>
    </rPh>
    <rPh sb="12" eb="14">
      <t>チョウサ</t>
    </rPh>
    <rPh sb="16" eb="17">
      <t>シュ</t>
    </rPh>
    <phoneticPr fontId="1"/>
  </si>
  <si>
    <t>調査結果一覧表　詳細調査</t>
    <rPh sb="8" eb="10">
      <t>ショウサイ</t>
    </rPh>
    <rPh sb="10" eb="12">
      <t>チョウサ</t>
    </rPh>
    <phoneticPr fontId="1"/>
  </si>
  <si>
    <t>クロロエチレン溶出量</t>
  </si>
  <si>
    <t>四塩化炭素溶出量</t>
  </si>
  <si>
    <t>1,2-ジクロロエタン溶出量</t>
  </si>
  <si>
    <t>1,1-ジクロロエチレン溶出量</t>
  </si>
  <si>
    <t>1,2-ジクロロエチレン溶出量</t>
  </si>
  <si>
    <t>1,3-ジクロロプロペン溶出量</t>
  </si>
  <si>
    <t>ジクロロメタン溶出量</t>
  </si>
  <si>
    <t>テトラクロロエチレン溶出量</t>
  </si>
  <si>
    <t>1,1,1-トリクロロエタン溶出量</t>
  </si>
  <si>
    <t>1,1,2-トリクロロエタン溶出量</t>
  </si>
  <si>
    <t>トリクロロエチレン溶出量</t>
  </si>
  <si>
    <t>ベンゼン溶出量</t>
  </si>
  <si>
    <t>シマジン溶出量</t>
  </si>
  <si>
    <t>チオベンカルブ溶出量</t>
  </si>
  <si>
    <t>チウラム溶出量</t>
  </si>
  <si>
    <t>PCB溶出量</t>
  </si>
  <si>
    <t>有機りん溶出量</t>
  </si>
  <si>
    <t/>
  </si>
  <si>
    <t>採取
位置</t>
    <rPh sb="0" eb="2">
      <t>サイシュ</t>
    </rPh>
    <rPh sb="3" eb="5">
      <t>イチ</t>
    </rPh>
    <phoneticPr fontId="1"/>
  </si>
  <si>
    <t>調査の
種類</t>
    <rPh sb="4" eb="6">
      <t>シュルイ</t>
    </rPh>
    <phoneticPr fontId="1"/>
  </si>
  <si>
    <t xml:space="preserve">30m格子内の一部対象
</t>
    <phoneticPr fontId="1"/>
  </si>
  <si>
    <t>調査の
種類</t>
    <rPh sb="0" eb="2">
      <t>チョウサ</t>
    </rPh>
    <rPh sb="4" eb="6">
      <t>シュルイ</t>
    </rPh>
    <phoneticPr fontId="1"/>
  </si>
  <si>
    <t>調査の種類</t>
    <rPh sb="0" eb="2">
      <t>チョウサ</t>
    </rPh>
    <rPh sb="3" eb="5">
      <t>シュルイ</t>
    </rPh>
    <phoneticPr fontId="1"/>
  </si>
  <si>
    <t>一部(追加調査)</t>
  </si>
  <si>
    <t>一部(追加調査)</t>
    <phoneticPr fontId="1"/>
  </si>
  <si>
    <t>一部</t>
    <phoneticPr fontId="1"/>
  </si>
  <si>
    <t>全部</t>
    <phoneticPr fontId="1"/>
  </si>
  <si>
    <t>ガス(ppm)</t>
    <phoneticPr fontId="1"/>
  </si>
  <si>
    <t>地下水(mg/L)</t>
    <phoneticPr fontId="1"/>
  </si>
  <si>
    <t>ガス/地下水</t>
    <rPh sb="3" eb="6">
      <t>チカスイ</t>
    </rPh>
    <phoneticPr fontId="1"/>
  </si>
  <si>
    <t>結果</t>
    <rPh sb="0" eb="2">
      <t>ケッカ</t>
    </rPh>
    <phoneticPr fontId="1"/>
  </si>
  <si>
    <t>-</t>
    <phoneticPr fontId="1"/>
  </si>
  <si>
    <t>省略</t>
    <phoneticPr fontId="1"/>
  </si>
  <si>
    <t>ND</t>
    <phoneticPr fontId="1"/>
  </si>
  <si>
    <t>物質名</t>
    <rPh sb="0" eb="2">
      <t>ブッシツ</t>
    </rPh>
    <rPh sb="2" eb="3">
      <t>メイ</t>
    </rPh>
    <phoneticPr fontId="1"/>
  </si>
  <si>
    <t>採取位置</t>
    <rPh sb="0" eb="2">
      <t>サイシュ</t>
    </rPh>
    <rPh sb="2" eb="4">
      <t>イチ</t>
    </rPh>
    <phoneticPr fontId="1"/>
  </si>
  <si>
    <t>AP</t>
    <phoneticPr fontId="1"/>
  </si>
  <si>
    <t>TP</t>
    <phoneticPr fontId="1"/>
  </si>
  <si>
    <t>AP/TP</t>
    <phoneticPr fontId="1"/>
  </si>
  <si>
    <t>調査対象物質</t>
    <rPh sb="0" eb="2">
      <t>チョウサ</t>
    </rPh>
    <rPh sb="2" eb="4">
      <t>タイショウ</t>
    </rPh>
    <rPh sb="4" eb="6">
      <t>ブッシツ</t>
    </rPh>
    <phoneticPr fontId="1"/>
  </si>
  <si>
    <t>基準</t>
    <rPh sb="0" eb="2">
      <t>キジュン</t>
    </rPh>
    <phoneticPr fontId="1"/>
  </si>
  <si>
    <t>代表地点</t>
    <phoneticPr fontId="1"/>
  </si>
  <si>
    <t>代表地点かつ対象地境界</t>
    <phoneticPr fontId="1"/>
  </si>
  <si>
    <t>対象地境界</t>
    <phoneticPr fontId="1"/>
  </si>
  <si>
    <t>アルキル水銀</t>
  </si>
  <si>
    <t>項目種類</t>
    <rPh sb="0" eb="2">
      <t>コウモク</t>
    </rPh>
    <rPh sb="2" eb="4">
      <t>シュルイ</t>
    </rPh>
    <phoneticPr fontId="1"/>
  </si>
  <si>
    <t>深度</t>
    <phoneticPr fontId="1"/>
  </si>
  <si>
    <t>採取位置</t>
    <phoneticPr fontId="1"/>
  </si>
  <si>
    <t>1,1-ジクロロエチレン</t>
  </si>
  <si>
    <t>調査物質対象</t>
    <rPh sb="0" eb="2">
      <t>チョウサ</t>
    </rPh>
    <rPh sb="2" eb="4">
      <t>ブッシツ</t>
    </rPh>
    <rPh sb="4" eb="6">
      <t>タイショウ</t>
    </rPh>
    <phoneticPr fontId="1"/>
  </si>
  <si>
    <t>採取深度</t>
    <rPh sb="0" eb="2">
      <t>サイシュ</t>
    </rPh>
    <rPh sb="2" eb="4">
      <t>シンド</t>
    </rPh>
    <phoneticPr fontId="1"/>
  </si>
  <si>
    <t>全部</t>
  </si>
  <si>
    <t>A2-1</t>
  </si>
  <si>
    <t>A2-2</t>
  </si>
  <si>
    <t>A2-3</t>
  </si>
  <si>
    <t>A2-4</t>
  </si>
  <si>
    <t>B1-8</t>
  </si>
  <si>
    <t>B2-1</t>
  </si>
  <si>
    <t>B2-2</t>
  </si>
  <si>
    <t>ガス(ppm)</t>
  </si>
  <si>
    <t>ND</t>
  </si>
  <si>
    <t>対象地境界</t>
  </si>
  <si>
    <t>詳細</t>
  </si>
  <si>
    <t>0～-0.5</t>
  </si>
  <si>
    <t>0.6</t>
  </si>
  <si>
    <t>1.0</t>
  </si>
  <si>
    <t>2.0</t>
  </si>
  <si>
    <t>-</t>
  </si>
  <si>
    <t>0.001未満</t>
    <rPh sb="5" eb="7">
      <t>ミマン</t>
    </rPh>
    <phoneticPr fontId="1"/>
  </si>
  <si>
    <t>15未満</t>
    <rPh sb="2" eb="4">
      <t>ミマン</t>
    </rPh>
    <phoneticPr fontId="1"/>
  </si>
  <si>
    <t>0.001未満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</si>
</sst>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10"/>
      <color theme="1"/>
      <name val="HGPｺﾞｼｯｸM"/>
      <family val="3"/>
      <charset val="128"/>
    </font>
    <font>
      <sz val="9"/>
      <color indexed="81"/>
      <name val="MS P ゴシック"/>
      <family val="3"/>
      <charset val="128"/>
    </font>
    <font>
      <b/>
      <sz val="10.5"/>
      <color theme="1"/>
      <name val="Meiryo UI"/>
      <family val="3"/>
      <charset val="128"/>
    </font>
    <font>
      <sz val="10.5"/>
      <color theme="1"/>
      <name val="Meiryo UI"/>
      <family val="3"/>
      <charset val="128"/>
    </font>
    <font>
      <sz val="10.5"/>
      <color theme="0" tint="-0.499984740745262"/>
      <name val="Meiryo UI"/>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6337778862885"/>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auto="1"/>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3" borderId="0" xfId="0" applyFont="1" applyFill="1">
      <alignment vertical="center"/>
    </xf>
    <xf numFmtId="0" fontId="2" fillId="2" borderId="0" xfId="0" applyFont="1" applyFill="1" applyAlignment="1">
      <alignment vertical="center" wrapText="1"/>
    </xf>
    <xf numFmtId="0" fontId="2" fillId="2" borderId="0" xfId="0" applyFont="1" applyFill="1">
      <alignment vertical="center"/>
    </xf>
    <xf numFmtId="0" fontId="2" fillId="4" borderId="0" xfId="0" applyFont="1" applyFill="1">
      <alignment vertical="center"/>
    </xf>
    <xf numFmtId="0" fontId="2" fillId="0" borderId="0" xfId="0" applyFont="1" applyFill="1">
      <alignment vertical="center"/>
    </xf>
    <xf numFmtId="0" fontId="4" fillId="0" borderId="0" xfId="0" applyFont="1">
      <alignment vertical="center"/>
    </xf>
    <xf numFmtId="49" fontId="5" fillId="0" borderId="0" xfId="0" applyNumberFormat="1" applyFont="1">
      <alignment vertical="center"/>
    </xf>
    <xf numFmtId="0" fontId="5" fillId="0" borderId="0" xfId="0" applyFont="1">
      <alignment vertical="center"/>
    </xf>
    <xf numFmtId="49" fontId="5" fillId="6" borderId="8" xfId="0" applyNumberFormat="1" applyFont="1" applyFill="1" applyBorder="1">
      <alignment vertical="center"/>
    </xf>
    <xf numFmtId="49" fontId="5" fillId="0" borderId="22" xfId="0" applyNumberFormat="1" applyFont="1" applyBorder="1" applyAlignment="1">
      <alignment horizontal="center" vertical="center" shrinkToFit="1"/>
    </xf>
    <xf numFmtId="49" fontId="5" fillId="6" borderId="3" xfId="0" applyNumberFormat="1" applyFont="1" applyFill="1" applyBorder="1" applyAlignment="1">
      <alignment horizontal="right" vertical="center" shrinkToFit="1"/>
    </xf>
    <xf numFmtId="49" fontId="5" fillId="0" borderId="23" xfId="0" applyNumberFormat="1" applyFont="1" applyBorder="1" applyAlignment="1">
      <alignment horizontal="center" vertical="center"/>
    </xf>
    <xf numFmtId="49" fontId="5" fillId="6" borderId="4" xfId="0" applyNumberFormat="1" applyFont="1" applyFill="1" applyBorder="1" applyAlignment="1">
      <alignment horizontal="right" vertical="center" shrinkToFit="1"/>
    </xf>
    <xf numFmtId="49" fontId="5" fillId="0" borderId="23" xfId="0" applyNumberFormat="1" applyFont="1" applyFill="1" applyBorder="1" applyAlignment="1">
      <alignment horizontal="center" vertical="center"/>
    </xf>
    <xf numFmtId="49" fontId="5" fillId="0" borderId="14" xfId="0" applyNumberFormat="1" applyFont="1" applyBorder="1" applyAlignment="1">
      <alignment horizontal="center" vertical="center"/>
    </xf>
    <xf numFmtId="49" fontId="5" fillId="6" borderId="16" xfId="0" applyNumberFormat="1" applyFont="1" applyFill="1" applyBorder="1" applyAlignment="1">
      <alignment horizontal="right" vertical="center" shrinkToFit="1"/>
    </xf>
    <xf numFmtId="49" fontId="5" fillId="0" borderId="24" xfId="0" applyNumberFormat="1" applyFont="1" applyBorder="1" applyAlignment="1">
      <alignment horizontal="center" vertical="center" shrinkToFit="1"/>
    </xf>
    <xf numFmtId="49" fontId="5" fillId="0" borderId="24" xfId="0" applyNumberFormat="1" applyFont="1" applyBorder="1" applyAlignment="1">
      <alignment horizontal="center" vertical="center" wrapText="1" shrinkToFit="1"/>
    </xf>
    <xf numFmtId="49" fontId="5" fillId="0" borderId="0" xfId="0" applyNumberFormat="1" applyFont="1" applyAlignment="1">
      <alignment vertical="center" shrinkToFit="1"/>
    </xf>
    <xf numFmtId="49" fontId="5" fillId="6" borderId="12" xfId="0" applyNumberFormat="1" applyFont="1" applyFill="1" applyBorder="1" applyAlignment="1">
      <alignment horizontal="right" vertical="center" shrinkToFit="1"/>
    </xf>
    <xf numFmtId="49" fontId="5" fillId="0" borderId="26" xfId="0" applyNumberFormat="1" applyFont="1" applyBorder="1" applyAlignment="1">
      <alignment horizontal="center" vertical="center" shrinkToFit="1"/>
    </xf>
    <xf numFmtId="49" fontId="5" fillId="0" borderId="26" xfId="0" applyNumberFormat="1" applyFont="1" applyBorder="1" applyAlignment="1">
      <alignment horizontal="center" vertical="center" wrapText="1" shrinkToFit="1"/>
    </xf>
    <xf numFmtId="49" fontId="5" fillId="3" borderId="12" xfId="0" applyNumberFormat="1" applyFont="1" applyFill="1" applyBorder="1" applyAlignment="1">
      <alignment horizontal="right" vertical="center" shrinkToFit="1"/>
    </xf>
    <xf numFmtId="49" fontId="5" fillId="2" borderId="25"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49" fontId="6" fillId="3" borderId="12" xfId="0" applyNumberFormat="1" applyFont="1" applyFill="1" applyBorder="1" applyAlignment="1">
      <alignment horizontal="right" vertical="center" shrinkToFit="1"/>
    </xf>
    <xf numFmtId="49" fontId="6" fillId="2" borderId="26"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49" fontId="5" fillId="6" borderId="16" xfId="0" applyNumberFormat="1" applyFont="1" applyFill="1" applyBorder="1" applyAlignment="1">
      <alignment vertical="center" wrapText="1"/>
    </xf>
    <xf numFmtId="0" fontId="5" fillId="0" borderId="24" xfId="0" applyNumberFormat="1" applyFont="1" applyBorder="1" applyAlignment="1">
      <alignment horizontal="center" vertical="center"/>
    </xf>
    <xf numFmtId="49" fontId="5" fillId="6" borderId="12" xfId="0" applyNumberFormat="1" applyFont="1" applyFill="1" applyBorder="1" applyAlignment="1">
      <alignment vertical="center" wrapText="1"/>
    </xf>
    <xf numFmtId="0" fontId="5" fillId="0" borderId="28" xfId="0" applyNumberFormat="1" applyFont="1" applyBorder="1" applyAlignment="1">
      <alignment horizontal="center" vertical="center"/>
    </xf>
    <xf numFmtId="49" fontId="5" fillId="6" borderId="20" xfId="0" applyNumberFormat="1" applyFont="1" applyFill="1" applyBorder="1" applyAlignment="1">
      <alignment vertical="center" wrapText="1"/>
    </xf>
    <xf numFmtId="0" fontId="5" fillId="0" borderId="27" xfId="0" applyNumberFormat="1" applyFont="1" applyBorder="1" applyAlignment="1">
      <alignment horizontal="center" vertical="center"/>
    </xf>
    <xf numFmtId="49" fontId="5" fillId="3" borderId="20" xfId="0" applyNumberFormat="1" applyFont="1" applyFill="1" applyBorder="1" applyAlignment="1">
      <alignment horizontal="left" vertical="center" shrinkToFit="1"/>
    </xf>
    <xf numFmtId="0" fontId="5" fillId="0" borderId="39" xfId="0" applyNumberFormat="1" applyFont="1" applyBorder="1" applyAlignment="1">
      <alignment horizontal="center" vertical="center"/>
    </xf>
    <xf numFmtId="49" fontId="5" fillId="6" borderId="40" xfId="0" applyNumberFormat="1" applyFont="1" applyFill="1" applyBorder="1" applyAlignment="1">
      <alignment vertical="center" wrapText="1"/>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shrinkToFit="1"/>
    </xf>
    <xf numFmtId="49" fontId="5" fillId="5" borderId="2" xfId="0" applyNumberFormat="1" applyFont="1" applyFill="1" applyBorder="1" applyAlignment="1">
      <alignment horizontal="center" vertical="center"/>
    </xf>
    <xf numFmtId="0" fontId="5" fillId="0" borderId="2" xfId="0" applyFont="1" applyBorder="1">
      <alignment vertical="center"/>
    </xf>
    <xf numFmtId="0" fontId="5" fillId="2" borderId="31" xfId="0" applyFont="1" applyFill="1" applyBorder="1" applyAlignment="1">
      <alignment horizontal="left" vertical="center"/>
    </xf>
    <xf numFmtId="0" fontId="6" fillId="2" borderId="32" xfId="0" applyFont="1" applyFill="1" applyBorder="1" applyAlignment="1">
      <alignment horizontal="left" vertical="center"/>
    </xf>
    <xf numFmtId="0" fontId="6" fillId="2" borderId="33" xfId="0" applyFont="1" applyFill="1" applyBorder="1" applyAlignment="1">
      <alignment horizontal="left" vertical="center"/>
    </xf>
    <xf numFmtId="0" fontId="5" fillId="0" borderId="2" xfId="0" applyFont="1" applyBorder="1" applyAlignment="1">
      <alignment horizontal="center" vertical="center" shrinkToFit="1"/>
    </xf>
    <xf numFmtId="49"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shrinkToFit="1"/>
    </xf>
    <xf numFmtId="49" fontId="5" fillId="5" borderId="3" xfId="0" applyNumberFormat="1" applyFont="1" applyFill="1" applyBorder="1" applyAlignment="1">
      <alignment horizontal="center" vertical="center"/>
    </xf>
    <xf numFmtId="0" fontId="5" fillId="0" borderId="3" xfId="0" applyFont="1" applyBorder="1">
      <alignment vertical="center"/>
    </xf>
    <xf numFmtId="0" fontId="5" fillId="2" borderId="7" xfId="0" applyFont="1" applyFill="1" applyBorder="1" applyAlignment="1">
      <alignment horizontal="left" vertical="center"/>
    </xf>
    <xf numFmtId="0" fontId="6" fillId="2" borderId="23" xfId="0" applyFont="1" applyFill="1" applyBorder="1" applyAlignment="1">
      <alignment horizontal="left" vertical="center"/>
    </xf>
    <xf numFmtId="0" fontId="6" fillId="2" borderId="5" xfId="0" applyFont="1" applyFill="1" applyBorder="1" applyAlignment="1">
      <alignment horizontal="left" vertical="center"/>
    </xf>
    <xf numFmtId="0" fontId="5" fillId="0" borderId="3" xfId="0" applyFont="1" applyBorder="1" applyAlignment="1">
      <alignment horizontal="center" vertical="center" shrinkToFit="1"/>
    </xf>
    <xf numFmtId="49"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shrinkToFit="1"/>
    </xf>
    <xf numFmtId="49" fontId="5" fillId="5" borderId="4" xfId="0" applyNumberFormat="1" applyFont="1" applyFill="1" applyBorder="1" applyAlignment="1">
      <alignment horizontal="center" vertical="center"/>
    </xf>
    <xf numFmtId="0" fontId="5" fillId="0" borderId="4" xfId="0" applyFont="1" applyBorder="1">
      <alignment vertical="center"/>
    </xf>
    <xf numFmtId="0" fontId="5" fillId="2" borderId="34" xfId="0" applyFont="1" applyFill="1" applyBorder="1" applyAlignment="1">
      <alignment horizontal="left" vertical="center"/>
    </xf>
    <xf numFmtId="0" fontId="6" fillId="2" borderId="37" xfId="0" applyFont="1" applyFill="1" applyBorder="1" applyAlignment="1">
      <alignment horizontal="left" vertical="center"/>
    </xf>
    <xf numFmtId="0" fontId="6" fillId="2" borderId="38" xfId="0" applyFont="1" applyFill="1" applyBorder="1" applyAlignment="1">
      <alignment horizontal="left" vertical="center"/>
    </xf>
    <xf numFmtId="0" fontId="5" fillId="0" borderId="4" xfId="0" applyFont="1" applyBorder="1" applyAlignment="1">
      <alignment horizontal="center" vertical="center" shrinkToFit="1"/>
    </xf>
    <xf numFmtId="0" fontId="5" fillId="4" borderId="8" xfId="0" applyFont="1" applyFill="1" applyBorder="1">
      <alignment vertical="center"/>
    </xf>
    <xf numFmtId="0" fontId="5" fillId="4" borderId="14" xfId="0" applyFont="1" applyFill="1" applyBorder="1">
      <alignment vertical="center"/>
    </xf>
    <xf numFmtId="0" fontId="5" fillId="4" borderId="14" xfId="0" applyFont="1" applyFill="1" applyBorder="1" applyAlignment="1">
      <alignment horizontal="center" vertical="center" shrinkToFit="1"/>
    </xf>
    <xf numFmtId="49" fontId="5" fillId="4" borderId="14" xfId="0" applyNumberFormat="1" applyFont="1" applyFill="1" applyBorder="1" applyAlignment="1">
      <alignment horizontal="center" vertical="center"/>
    </xf>
    <xf numFmtId="0" fontId="5" fillId="4" borderId="14" xfId="0" applyFont="1" applyFill="1" applyBorder="1" applyAlignment="1">
      <alignment horizontal="left" vertical="center"/>
    </xf>
    <xf numFmtId="0" fontId="6" fillId="4" borderId="14" xfId="0" applyFont="1" applyFill="1" applyBorder="1" applyAlignment="1">
      <alignment horizontal="left" vertical="center"/>
    </xf>
    <xf numFmtId="0" fontId="5" fillId="4" borderId="30" xfId="0" applyFont="1" applyFill="1" applyBorder="1" applyAlignment="1">
      <alignment horizontal="center" vertical="center" shrinkToFit="1"/>
    </xf>
    <xf numFmtId="0" fontId="5" fillId="0" borderId="15" xfId="0" applyFont="1" applyBorder="1">
      <alignment vertical="center"/>
    </xf>
    <xf numFmtId="0" fontId="5" fillId="0" borderId="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3" borderId="12" xfId="0" applyFont="1" applyFill="1" applyBorder="1" applyAlignment="1">
      <alignment horizontal="center" vertical="center"/>
    </xf>
    <xf numFmtId="0" fontId="5" fillId="7" borderId="13" xfId="0" applyFont="1" applyFill="1" applyBorder="1" applyAlignment="1">
      <alignment horizontal="center" vertical="center"/>
    </xf>
    <xf numFmtId="0" fontId="5" fillId="3" borderId="12" xfId="0" applyFont="1" applyFill="1" applyBorder="1" applyAlignment="1">
      <alignment vertical="center"/>
    </xf>
    <xf numFmtId="0" fontId="6" fillId="3" borderId="13" xfId="0" applyFont="1" applyFill="1" applyBorder="1" applyAlignment="1">
      <alignment vertical="center"/>
    </xf>
    <xf numFmtId="0" fontId="6" fillId="2" borderId="6" xfId="0" applyFont="1" applyFill="1" applyBorder="1" applyAlignment="1">
      <alignment horizontal="center" vertical="center"/>
    </xf>
    <xf numFmtId="49" fontId="5" fillId="0" borderId="2" xfId="0" quotePrefix="1" applyNumberFormat="1" applyFont="1" applyFill="1" applyBorder="1" applyAlignment="1">
      <alignment horizontal="right" vertical="center" shrinkToFit="1"/>
    </xf>
    <xf numFmtId="49" fontId="5" fillId="0" borderId="2" xfId="0" applyNumberFormat="1" applyFont="1" applyFill="1" applyBorder="1" applyAlignment="1">
      <alignment horizontal="right" vertical="center"/>
    </xf>
    <xf numFmtId="0" fontId="5" fillId="0" borderId="2" xfId="0" applyNumberFormat="1" applyFont="1" applyBorder="1" applyAlignment="1">
      <alignment horizontal="center" vertical="center" shrinkToFit="1"/>
    </xf>
    <xf numFmtId="49" fontId="5" fillId="0" borderId="3" xfId="0" applyNumberFormat="1" applyFont="1" applyFill="1" applyBorder="1" applyAlignment="1">
      <alignment horizontal="right" vertical="center" shrinkToFit="1"/>
    </xf>
    <xf numFmtId="49" fontId="5" fillId="0" borderId="3" xfId="0" applyNumberFormat="1" applyFont="1" applyFill="1" applyBorder="1" applyAlignment="1">
      <alignment horizontal="right" vertical="center"/>
    </xf>
    <xf numFmtId="0" fontId="5" fillId="4" borderId="35" xfId="0" applyFont="1" applyFill="1" applyBorder="1" applyAlignment="1">
      <alignment horizontal="left" vertical="center"/>
    </xf>
    <xf numFmtId="0" fontId="5" fillId="4" borderId="27" xfId="0" applyFont="1" applyFill="1" applyBorder="1" applyAlignment="1">
      <alignment horizontal="center" vertical="center" shrinkToFit="1"/>
    </xf>
    <xf numFmtId="49" fontId="5" fillId="4" borderId="27" xfId="0" applyNumberFormat="1" applyFont="1" applyFill="1" applyBorder="1" applyAlignment="1">
      <alignment horizontal="center" vertical="center"/>
    </xf>
    <xf numFmtId="49" fontId="5" fillId="4" borderId="27" xfId="0" applyNumberFormat="1" applyFont="1" applyFill="1" applyBorder="1" applyAlignment="1">
      <alignment horizontal="right" vertical="center" shrinkToFit="1"/>
    </xf>
    <xf numFmtId="49" fontId="5" fillId="4" borderId="27" xfId="0" applyNumberFormat="1" applyFont="1" applyFill="1" applyBorder="1" applyAlignment="1">
      <alignment horizontal="right" vertical="center"/>
    </xf>
    <xf numFmtId="0" fontId="5" fillId="4" borderId="36" xfId="0" applyFont="1" applyFill="1" applyBorder="1" applyAlignment="1">
      <alignment horizontal="center" vertical="center" shrinkToFit="1"/>
    </xf>
    <xf numFmtId="0" fontId="5" fillId="5" borderId="10" xfId="0" applyFont="1" applyFill="1" applyBorder="1">
      <alignment vertical="center"/>
    </xf>
    <xf numFmtId="49" fontId="5" fillId="3"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3" borderId="6" xfId="0" applyFont="1" applyFill="1" applyBorder="1" applyAlignment="1">
      <alignment vertical="center" shrinkToFit="1"/>
    </xf>
    <xf numFmtId="0" fontId="5" fillId="2" borderId="2" xfId="0" applyNumberFormat="1" applyFont="1" applyFill="1" applyBorder="1" applyAlignment="1">
      <alignment horizontal="left" vertical="center"/>
    </xf>
    <xf numFmtId="0" fontId="5" fillId="2" borderId="4" xfId="0" applyNumberFormat="1" applyFont="1" applyFill="1" applyBorder="1" applyAlignment="1">
      <alignment horizontal="left" vertical="center"/>
    </xf>
    <xf numFmtId="49" fontId="5" fillId="0" borderId="2" xfId="0" applyNumberFormat="1" applyFont="1" applyFill="1" applyBorder="1" applyAlignment="1">
      <alignment horizontal="center" vertical="center" shrinkToFit="1"/>
    </xf>
    <xf numFmtId="0" fontId="5" fillId="0" borderId="2" xfId="0" applyNumberFormat="1" applyFont="1" applyBorder="1" applyAlignment="1">
      <alignment horizontal="center" vertical="center"/>
    </xf>
    <xf numFmtId="49" fontId="5" fillId="0" borderId="3" xfId="0" applyNumberFormat="1" applyFont="1" applyFill="1" applyBorder="1" applyAlignment="1">
      <alignment horizontal="center" vertical="center" shrinkToFit="1"/>
    </xf>
    <xf numFmtId="0" fontId="5" fillId="0" borderId="3" xfId="0" applyNumberFormat="1" applyFont="1" applyBorder="1" applyAlignment="1">
      <alignment horizontal="center" vertical="center"/>
    </xf>
    <xf numFmtId="0" fontId="5" fillId="4" borderId="17" xfId="0" applyFont="1" applyFill="1" applyBorder="1" applyAlignment="1">
      <alignment horizontal="left" vertical="center"/>
    </xf>
    <xf numFmtId="0" fontId="5" fillId="4" borderId="19" xfId="0" applyFont="1" applyFill="1" applyBorder="1">
      <alignment vertical="center"/>
    </xf>
    <xf numFmtId="49" fontId="5" fillId="4" borderId="19" xfId="0" applyNumberFormat="1" applyFont="1" applyFill="1" applyBorder="1" applyAlignment="1">
      <alignment horizontal="center" vertical="center"/>
    </xf>
    <xf numFmtId="0" fontId="5" fillId="4" borderId="18" xfId="0" applyFont="1" applyFill="1" applyBorder="1">
      <alignment vertical="center"/>
    </xf>
    <xf numFmtId="0" fontId="5" fillId="3" borderId="1" xfId="0" applyFont="1" applyFill="1" applyBorder="1">
      <alignment vertical="center"/>
    </xf>
    <xf numFmtId="0" fontId="5" fillId="5" borderId="1" xfId="0" applyFont="1" applyFill="1" applyBorder="1">
      <alignment vertical="center"/>
    </xf>
    <xf numFmtId="49" fontId="5" fillId="7" borderId="1" xfId="0" applyNumberFormat="1" applyFont="1" applyFill="1" applyBorder="1" applyAlignment="1">
      <alignment horizontal="right" vertical="center" shrinkToFit="1"/>
    </xf>
    <xf numFmtId="49" fontId="5" fillId="3" borderId="9"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6" xfId="0" applyFont="1" applyFill="1" applyBorder="1" applyAlignment="1">
      <alignment horizontal="right" vertical="center" shrinkToFit="1"/>
    </xf>
    <xf numFmtId="0" fontId="5" fillId="3" borderId="11" xfId="0" applyFont="1" applyFill="1" applyBorder="1" applyAlignment="1">
      <alignment horizontal="right" vertical="center" shrinkToFit="1"/>
    </xf>
    <xf numFmtId="0" fontId="5" fillId="3" borderId="20"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2" xfId="0" applyFont="1" applyFill="1" applyBorder="1" applyAlignment="1">
      <alignment horizontal="right" vertical="center"/>
    </xf>
    <xf numFmtId="0" fontId="5" fillId="3" borderId="13" xfId="0" applyFont="1" applyFill="1" applyBorder="1" applyAlignment="1">
      <alignment horizontal="right"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8" xfId="0" applyFont="1" applyFill="1" applyBorder="1" applyAlignment="1">
      <alignment horizontal="right" vertical="center" shrinkToFit="1"/>
    </xf>
    <xf numFmtId="0" fontId="5" fillId="3" borderId="30" xfId="0" applyFont="1" applyFill="1" applyBorder="1" applyAlignment="1">
      <alignment horizontal="right" vertical="center" shrinkToFit="1"/>
    </xf>
    <xf numFmtId="0" fontId="5" fillId="3" borderId="1"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0" xfId="0" applyFont="1" applyFill="1" applyBorder="1" applyAlignment="1">
      <alignment horizontal="center" vertical="center" wrapText="1"/>
    </xf>
    <xf numFmtId="0" fontId="5" fillId="3" borderId="1" xfId="0" applyFont="1" applyFill="1" applyBorder="1" applyAlignment="1">
      <alignment horizontal="center" vertical="center" shrinkToFit="1"/>
    </xf>
  </cellXfs>
  <cellStyles count="1">
    <cellStyle name="標準" xfId="0" builtinId="0"/>
  </cellStyles>
  <dxfs count="89">
    <dxf>
      <fill>
        <patternFill>
          <bgColor rgb="FFFFFF00"/>
        </patternFill>
      </fill>
    </dxf>
    <dxf>
      <font>
        <b val="0"/>
        <i val="0"/>
        <color auto="1"/>
      </font>
      <fill>
        <patternFill>
          <bgColor theme="0" tint="-4.9989318521683403E-2"/>
        </patternFill>
      </fill>
      <border>
        <left style="thin">
          <color auto="1"/>
        </left>
        <vertical/>
        <horizontal/>
      </border>
    </dxf>
    <dxf>
      <font>
        <color auto="1"/>
      </font>
      <fill>
        <patternFill>
          <bgColor theme="0" tint="-4.9989318521683403E-2"/>
        </patternFill>
      </fill>
      <border>
        <left/>
        <vertical/>
        <horizontal/>
      </border>
    </dxf>
    <dxf>
      <border>
        <left style="thin">
          <color auto="1"/>
        </left>
        <vertical/>
        <horizontal/>
      </border>
    </dxf>
    <dxf>
      <font>
        <b val="0"/>
        <i val="0"/>
        <color auto="1"/>
      </font>
      <fill>
        <patternFill>
          <bgColor theme="9" tint="0.59996337778862885"/>
        </patternFill>
      </fill>
      <border>
        <left style="thin">
          <color auto="1"/>
        </left>
        <vertical/>
        <horizontal/>
      </border>
    </dxf>
    <dxf>
      <font>
        <color auto="1"/>
      </font>
      <fill>
        <patternFill>
          <bgColor theme="9" tint="0.79998168889431442"/>
        </patternFill>
      </fill>
      <border>
        <left/>
        <vertical/>
        <horizontal/>
      </border>
    </dxf>
    <dxf>
      <fill>
        <patternFill>
          <bgColor rgb="FFFFFF00"/>
        </patternFill>
      </fill>
    </dxf>
    <dxf>
      <font>
        <b val="0"/>
        <i val="0"/>
        <color auto="1"/>
      </font>
      <fill>
        <patternFill>
          <bgColor theme="0" tint="-4.9989318521683403E-2"/>
        </patternFill>
      </fill>
      <border>
        <left style="thin">
          <color auto="1"/>
        </left>
        <vertical/>
        <horizontal/>
      </border>
    </dxf>
    <dxf>
      <font>
        <color auto="1"/>
      </font>
      <fill>
        <patternFill>
          <bgColor theme="0" tint="-4.9989318521683403E-2"/>
        </patternFill>
      </fill>
      <border>
        <left/>
        <vertical/>
        <horizontal/>
      </border>
    </dxf>
    <dxf>
      <border>
        <left style="thin">
          <color auto="1"/>
        </left>
        <vertical/>
        <horizontal/>
      </border>
    </dxf>
    <dxf>
      <font>
        <b val="0"/>
        <i val="0"/>
        <color auto="1"/>
      </font>
      <fill>
        <patternFill>
          <bgColor theme="9" tint="0.59996337778862885"/>
        </patternFill>
      </fill>
      <border>
        <left style="thin">
          <color auto="1"/>
        </left>
        <vertical/>
        <horizontal/>
      </border>
    </dxf>
    <dxf>
      <font>
        <color auto="1"/>
      </font>
      <fill>
        <patternFill>
          <bgColor theme="9" tint="0.79998168889431442"/>
        </patternFill>
      </fill>
      <border>
        <left/>
        <vertical/>
        <horizontal/>
      </border>
    </dxf>
    <dxf>
      <font>
        <color rgb="FFFF0000"/>
      </font>
      <fill>
        <patternFill>
          <bgColor theme="5" tint="0.59996337778862885"/>
        </patternFill>
      </fill>
    </dxf>
    <dxf>
      <font>
        <color rgb="FFFF0000"/>
      </font>
      <fill>
        <patternFill>
          <bgColor theme="5" tint="0.79998168889431442"/>
        </patternFill>
      </fill>
    </dxf>
    <dxf>
      <font>
        <b/>
        <i val="0"/>
        <color rgb="FFFF0000"/>
      </font>
      <fill>
        <patternFill>
          <bgColor theme="5" tint="0.59996337778862885"/>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ill>
        <patternFill>
          <bgColor theme="0" tint="-4.9989318521683403E-2"/>
        </patternFill>
      </fill>
    </dxf>
    <dxf>
      <fill>
        <patternFill>
          <bgColor rgb="FFFFFF00"/>
        </patternFill>
      </fill>
    </dxf>
    <dxf>
      <font>
        <b val="0"/>
        <i val="0"/>
        <color auto="1"/>
      </font>
      <fill>
        <patternFill>
          <bgColor theme="0" tint="-4.9989318521683403E-2"/>
        </patternFill>
      </fill>
      <border>
        <left style="thin">
          <color auto="1"/>
        </left>
        <vertical/>
        <horizontal/>
      </border>
    </dxf>
    <dxf>
      <font>
        <color auto="1"/>
      </font>
      <fill>
        <patternFill>
          <bgColor theme="0" tint="-4.9989318521683403E-2"/>
        </patternFill>
      </fill>
      <border>
        <left/>
        <vertical/>
        <horizontal/>
      </border>
    </dxf>
    <dxf>
      <border>
        <left style="thin">
          <color auto="1"/>
        </left>
        <vertical/>
        <horizontal/>
      </border>
    </dxf>
    <dxf>
      <font>
        <b val="0"/>
        <i val="0"/>
        <color auto="1"/>
      </font>
      <fill>
        <patternFill>
          <bgColor theme="9" tint="0.59996337778862885"/>
        </patternFill>
      </fill>
      <border>
        <left style="thin">
          <color auto="1"/>
        </left>
        <vertical/>
        <horizontal/>
      </border>
    </dxf>
    <dxf>
      <font>
        <color auto="1"/>
      </font>
      <fill>
        <patternFill>
          <bgColor theme="9" tint="0.79998168889431442"/>
        </patternFill>
      </fill>
      <border>
        <left/>
        <vertical/>
        <horizontal/>
      </border>
    </dxf>
    <dxf>
      <font>
        <color rgb="FFFF0000"/>
      </font>
      <fill>
        <patternFill>
          <bgColor theme="5" tint="0.59996337778862885"/>
        </patternFill>
      </fill>
    </dxf>
    <dxf>
      <font>
        <color rgb="FFFF0000"/>
      </font>
      <fill>
        <patternFill>
          <bgColor theme="5" tint="0.79998168889431442"/>
        </patternFill>
      </fill>
    </dxf>
    <dxf>
      <font>
        <b/>
        <i val="0"/>
        <color rgb="FFFF0000"/>
      </font>
      <fill>
        <patternFill>
          <bgColor theme="5" tint="0.59996337778862885"/>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ill>
        <patternFill>
          <bgColor theme="0" tint="-4.9989318521683403E-2"/>
        </patternFill>
      </fill>
    </dxf>
    <dxf>
      <fill>
        <patternFill>
          <bgColor rgb="FFFFFF00"/>
        </patternFill>
      </fill>
    </dxf>
    <dxf>
      <font>
        <b val="0"/>
        <i val="0"/>
        <color auto="1"/>
      </font>
      <fill>
        <patternFill>
          <bgColor theme="0" tint="-4.9989318521683403E-2"/>
        </patternFill>
      </fill>
      <border>
        <left style="thin">
          <color auto="1"/>
        </left>
        <vertical/>
        <horizontal/>
      </border>
    </dxf>
    <dxf>
      <font>
        <color auto="1"/>
      </font>
      <fill>
        <patternFill>
          <bgColor theme="0" tint="-4.9989318521683403E-2"/>
        </patternFill>
      </fill>
      <border>
        <left/>
        <vertical/>
        <horizontal/>
      </border>
    </dxf>
    <dxf>
      <border>
        <left style="thin">
          <color auto="1"/>
        </left>
        <vertical/>
        <horizontal/>
      </border>
    </dxf>
    <dxf>
      <font>
        <b val="0"/>
        <i val="0"/>
        <color auto="1"/>
      </font>
      <fill>
        <patternFill>
          <bgColor theme="9" tint="0.59996337778862885"/>
        </patternFill>
      </fill>
      <border>
        <left style="thin">
          <color auto="1"/>
        </left>
        <vertical/>
        <horizontal/>
      </border>
    </dxf>
    <dxf>
      <font>
        <color auto="1"/>
      </font>
      <fill>
        <patternFill>
          <bgColor theme="9" tint="0.79998168889431442"/>
        </patternFill>
      </fill>
      <border>
        <left/>
        <vertical/>
        <horizontal/>
      </border>
    </dxf>
    <dxf>
      <font>
        <b val="0"/>
        <i val="0"/>
        <color auto="1"/>
      </font>
      <fill>
        <patternFill>
          <bgColor theme="0" tint="-4.9989318521683403E-2"/>
        </patternFill>
      </fill>
      <border>
        <left style="thin">
          <color auto="1"/>
        </left>
        <vertical/>
        <horizontal/>
      </border>
    </dxf>
    <dxf>
      <font>
        <color auto="1"/>
      </font>
      <fill>
        <patternFill>
          <bgColor theme="0" tint="-4.9989318521683403E-2"/>
        </patternFill>
      </fill>
      <border>
        <left/>
        <vertical/>
        <horizontal/>
      </border>
    </dxf>
    <dxf>
      <border>
        <left style="thin">
          <color auto="1"/>
        </left>
        <vertical/>
        <horizontal/>
      </border>
    </dxf>
    <dxf>
      <font>
        <b val="0"/>
        <i val="0"/>
        <color auto="1"/>
      </font>
      <fill>
        <patternFill>
          <bgColor theme="9" tint="0.59996337778862885"/>
        </patternFill>
      </fill>
      <border>
        <left style="thin">
          <color auto="1"/>
        </left>
        <vertical/>
        <horizontal/>
      </border>
    </dxf>
    <dxf>
      <font>
        <color auto="1"/>
      </font>
      <fill>
        <patternFill>
          <bgColor theme="9" tint="0.79998168889431442"/>
        </patternFill>
      </fill>
      <border>
        <left/>
        <vertical/>
        <horizontal/>
      </border>
    </dxf>
    <dxf>
      <font>
        <b/>
        <i val="0"/>
        <color rgb="FFFF0000"/>
      </font>
      <fill>
        <patternFill>
          <bgColor theme="5" tint="0.59996337778862885"/>
        </patternFill>
      </fill>
    </dxf>
    <dxf>
      <font>
        <b/>
        <i val="0"/>
        <color rgb="FFFF0000"/>
      </font>
      <fill>
        <patternFill>
          <bgColor theme="5" tint="0.59996337778862885"/>
        </patternFill>
      </fill>
    </dxf>
    <dxf>
      <font>
        <color rgb="FFFF0000"/>
      </font>
      <fill>
        <patternFill>
          <bgColor theme="5" tint="0.79998168889431442"/>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ill>
        <patternFill>
          <bgColor theme="0" tint="-4.9989318521683403E-2"/>
        </patternFill>
      </fill>
    </dxf>
    <dxf>
      <font>
        <color rgb="FFFF0000"/>
      </font>
      <fill>
        <patternFill>
          <bgColor theme="5" tint="0.79998168889431442"/>
        </patternFill>
      </fill>
    </dxf>
    <dxf>
      <font>
        <b/>
        <i val="0"/>
        <color rgb="FFFF0000"/>
      </font>
      <fill>
        <patternFill>
          <bgColor theme="5" tint="0.59996337778862885"/>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patternType="none">
          <bgColor auto="1"/>
        </patternFill>
      </fill>
    </dxf>
    <dxf>
      <font>
        <color rgb="FFFF0000"/>
      </font>
      <fill>
        <patternFill>
          <bgColor theme="5" tint="0.79998168889431442"/>
        </patternFill>
      </fill>
    </dxf>
    <dxf>
      <font>
        <b/>
        <i val="0"/>
        <color rgb="FFFF0000"/>
      </font>
      <fill>
        <patternFill>
          <bgColor theme="5" tint="0.59996337778862885"/>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patternType="none">
          <bgColor auto="1"/>
        </patternFill>
      </fill>
    </dxf>
    <dxf>
      <font>
        <color rgb="FFFF0000"/>
      </font>
      <fill>
        <patternFill>
          <bgColor theme="5" tint="0.79998168889431442"/>
        </patternFill>
      </fill>
    </dxf>
    <dxf>
      <font>
        <b/>
        <i val="0"/>
        <color rgb="FFFF0000"/>
      </font>
      <fill>
        <patternFill>
          <bgColor theme="5" tint="0.59996337778862885"/>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ont>
        <color rgb="FFFF0000"/>
      </font>
      <fill>
        <patternFill>
          <bgColor theme="5" tint="0.79998168889431442"/>
        </patternFill>
      </fill>
    </dxf>
    <dxf>
      <font>
        <b/>
        <i val="0"/>
        <color rgb="FFFF0000"/>
      </font>
      <fill>
        <patternFill>
          <bgColor theme="5" tint="0.59996337778862885"/>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ont>
        <color rgb="FFFF0000"/>
      </font>
      <fill>
        <patternFill>
          <bgColor theme="5" tint="0.79998168889431442"/>
        </patternFill>
      </fill>
    </dxf>
    <dxf>
      <font>
        <color rgb="FFFF0000"/>
      </font>
      <fill>
        <patternFill>
          <bgColor theme="5" tint="0.79998168889431442"/>
        </patternFill>
      </fill>
    </dxf>
    <dxf>
      <fill>
        <patternFill>
          <bgColor theme="0" tint="-0.1499679555650502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2F8EE"/>
      <color rgb="FFF9FBFD"/>
      <color rgb="FFE5EE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Q38"/>
  <sheetViews>
    <sheetView tabSelected="1" zoomScaleNormal="100" zoomScaleSheetLayoutView="100" workbookViewId="0">
      <pane ySplit="6" topLeftCell="A7" activePane="bottomLeft" state="frozen"/>
      <selection pane="bottomLeft"/>
    </sheetView>
  </sheetViews>
  <sheetFormatPr defaultColWidth="9" defaultRowHeight="15"/>
  <cols>
    <col min="1" max="1" width="4.8984375" style="10" bestFit="1" customWidth="1"/>
    <col min="2" max="2" width="8" style="10" bestFit="1" customWidth="1"/>
    <col min="3" max="3" width="8.19921875" style="10" customWidth="1"/>
    <col min="4" max="4" width="9" style="10"/>
    <col min="5" max="5" width="15.09765625" style="10" customWidth="1"/>
    <col min="6" max="17" width="8.09765625" style="10" customWidth="1"/>
    <col min="18" max="18" width="1.69921875" style="10" customWidth="1"/>
    <col min="19" max="20" width="5" style="10" customWidth="1"/>
    <col min="21" max="16384" width="9" style="10"/>
  </cols>
  <sheetData>
    <row r="1" spans="1:17">
      <c r="A1" s="8" t="s">
        <v>142</v>
      </c>
    </row>
    <row r="2" spans="1:17">
      <c r="A2" s="10" t="s">
        <v>97</v>
      </c>
    </row>
    <row r="3" spans="1:17">
      <c r="A3" s="10" t="s">
        <v>111</v>
      </c>
    </row>
    <row r="4" spans="1:17" ht="45">
      <c r="A4" s="110" t="s">
        <v>104</v>
      </c>
      <c r="B4" s="110" t="s">
        <v>78</v>
      </c>
      <c r="C4" s="110" t="s">
        <v>168</v>
      </c>
      <c r="D4" s="108" t="s">
        <v>49</v>
      </c>
      <c r="E4" s="92" t="s">
        <v>4</v>
      </c>
      <c r="F4" s="93" t="s">
        <v>5</v>
      </c>
      <c r="G4" s="93" t="s">
        <v>0</v>
      </c>
      <c r="H4" s="93" t="s">
        <v>6</v>
      </c>
      <c r="I4" s="93" t="s">
        <v>195</v>
      </c>
      <c r="J4" s="93" t="s">
        <v>7</v>
      </c>
      <c r="K4" s="93" t="s">
        <v>8</v>
      </c>
      <c r="L4" s="93" t="s">
        <v>9</v>
      </c>
      <c r="M4" s="93" t="s">
        <v>10</v>
      </c>
      <c r="N4" s="93" t="s">
        <v>11</v>
      </c>
      <c r="O4" s="93" t="s">
        <v>1</v>
      </c>
      <c r="P4" s="93" t="s">
        <v>12</v>
      </c>
      <c r="Q4" s="93" t="s">
        <v>13</v>
      </c>
    </row>
    <row r="5" spans="1:17">
      <c r="A5" s="111"/>
      <c r="B5" s="111"/>
      <c r="C5" s="111"/>
      <c r="D5" s="109"/>
      <c r="E5" s="94" t="s">
        <v>98</v>
      </c>
      <c r="F5" s="95">
        <f>IF(F$4="","",VLOOKUP(F$4,基準値マスタ_結果!$B$5:$I$16,4,FALSE))</f>
        <v>0.1</v>
      </c>
      <c r="G5" s="95">
        <f>IF(G$4="","",VLOOKUP(G$4,基準値マスタ_結果!$B$5:$I$16,4,FALSE))</f>
        <v>0.1</v>
      </c>
      <c r="H5" s="95">
        <f>IF(H$4="","",VLOOKUP(H$4,基準値マスタ_結果!$B$5:$I$16,4,FALSE))</f>
        <v>0.1</v>
      </c>
      <c r="I5" s="95">
        <f>IF(I$4="","",VLOOKUP(I$4,基準値マスタ_結果!$B$5:$I$16,4,FALSE))</f>
        <v>0.1</v>
      </c>
      <c r="J5" s="95">
        <f>IF(J$4="","",VLOOKUP(J$4,基準値マスタ_結果!$B$5:$I$16,4,FALSE))</f>
        <v>0.1</v>
      </c>
      <c r="K5" s="95">
        <f>IF(K$4="","",VLOOKUP(K$4,基準値マスタ_結果!$B$5:$I$16,4,FALSE))</f>
        <v>0.1</v>
      </c>
      <c r="L5" s="95">
        <f>IF(L$4="","",VLOOKUP(L$4,基準値マスタ_結果!$B$5:$I$16,4,FALSE))</f>
        <v>0.1</v>
      </c>
      <c r="M5" s="95">
        <f>IF(M$4="","",VLOOKUP(M$4,基準値マスタ_結果!$B$5:$I$16,4,FALSE))</f>
        <v>0.1</v>
      </c>
      <c r="N5" s="95">
        <f>IF(N$4="","",VLOOKUP(N$4,基準値マスタ_結果!$B$5:$I$16,4,FALSE))</f>
        <v>0.1</v>
      </c>
      <c r="O5" s="95">
        <f>IF(O$4="","",VLOOKUP(O$4,基準値マスタ_結果!$B$5:$I$16,4,FALSE))</f>
        <v>0.1</v>
      </c>
      <c r="P5" s="95">
        <f>IF(P$4="","",VLOOKUP(P$4,基準値マスタ_結果!$B$5:$I$16,4,FALSE))</f>
        <v>0.1</v>
      </c>
      <c r="Q5" s="95">
        <f>IF(Q$4="","",VLOOKUP(Q$4,基準値マスタ_結果!$B$5:$I$16,4,FALSE))</f>
        <v>0.05</v>
      </c>
    </row>
    <row r="6" spans="1:17">
      <c r="A6" s="111"/>
      <c r="B6" s="111"/>
      <c r="C6" s="111"/>
      <c r="D6" s="109"/>
      <c r="E6" s="94" t="s">
        <v>99</v>
      </c>
      <c r="F6" s="96">
        <f>IF(F$4="","",VLOOKUP(F$4,基準値マスタ_結果!$B$5:$I$16,5,FALSE))</f>
        <v>2E-3</v>
      </c>
      <c r="G6" s="96">
        <f>IF(G$4="","",VLOOKUP(G$4,基準値マスタ_結果!$B$5:$I$16,5,FALSE))</f>
        <v>2E-3</v>
      </c>
      <c r="H6" s="96">
        <f>IF(H$4="","",VLOOKUP(H$4,基準値マスタ_結果!$B$5:$I$16,5,FALSE))</f>
        <v>4.0000000000000001E-3</v>
      </c>
      <c r="I6" s="96">
        <f>IF(I$4="","",VLOOKUP(I$4,基準値マスタ_結果!$B$5:$I$16,5,FALSE))</f>
        <v>0.1</v>
      </c>
      <c r="J6" s="96">
        <f>IF(J$4="","",VLOOKUP(J$4,基準値マスタ_結果!$B$5:$I$16,5,FALSE))</f>
        <v>0.04</v>
      </c>
      <c r="K6" s="96">
        <f>IF(K$4="","",VLOOKUP(K$4,基準値マスタ_結果!$B$5:$I$16,5,FALSE))</f>
        <v>2E-3</v>
      </c>
      <c r="L6" s="96">
        <f>IF(L$4="","",VLOOKUP(L$4,基準値マスタ_結果!$B$5:$I$16,5,FALSE))</f>
        <v>0.02</v>
      </c>
      <c r="M6" s="96">
        <f>IF(M$4="","",VLOOKUP(M$4,基準値マスタ_結果!$B$5:$I$16,5,FALSE))</f>
        <v>0.01</v>
      </c>
      <c r="N6" s="96">
        <f>IF(N$4="","",VLOOKUP(N$4,基準値マスタ_結果!$B$5:$I$16,5,FALSE))</f>
        <v>1</v>
      </c>
      <c r="O6" s="96">
        <f>IF(O$4="","",VLOOKUP(O$4,基準値マスタ_結果!$B$5:$I$16,5,FALSE))</f>
        <v>6.0000000000000001E-3</v>
      </c>
      <c r="P6" s="96">
        <f>IF(P$4="","",VLOOKUP(P$4,基準値マスタ_結果!$B$5:$I$16,5,FALSE))</f>
        <v>0.01</v>
      </c>
      <c r="Q6" s="96">
        <f>IF(Q$4="","",VLOOKUP(Q$4,基準値マスタ_結果!$B$5:$I$16,5,FALSE))</f>
        <v>0.01</v>
      </c>
    </row>
    <row r="7" spans="1:17" ht="24.9" customHeight="1">
      <c r="A7" s="40">
        <f>ROW()-6</f>
        <v>1</v>
      </c>
      <c r="B7" s="41" t="s">
        <v>199</v>
      </c>
      <c r="C7" s="42" t="s">
        <v>198</v>
      </c>
      <c r="D7" s="43"/>
      <c r="E7" s="97" t="s">
        <v>206</v>
      </c>
      <c r="F7" s="98" t="s">
        <v>207</v>
      </c>
      <c r="G7" s="98" t="s">
        <v>207</v>
      </c>
      <c r="H7" s="98" t="s">
        <v>207</v>
      </c>
      <c r="I7" s="98" t="s">
        <v>207</v>
      </c>
      <c r="J7" s="98" t="s">
        <v>207</v>
      </c>
      <c r="K7" s="98" t="s">
        <v>207</v>
      </c>
      <c r="L7" s="98" t="s">
        <v>207</v>
      </c>
      <c r="M7" s="98" t="s">
        <v>207</v>
      </c>
      <c r="N7" s="98" t="s">
        <v>207</v>
      </c>
      <c r="O7" s="98" t="s">
        <v>207</v>
      </c>
      <c r="P7" s="98" t="s">
        <v>207</v>
      </c>
      <c r="Q7" s="98" t="s">
        <v>207</v>
      </c>
    </row>
    <row r="8" spans="1:17" ht="24.9" customHeight="1">
      <c r="A8" s="40">
        <f t="shared" ref="A8:A21" si="0">ROW()-6</f>
        <v>2</v>
      </c>
      <c r="B8" s="49" t="s">
        <v>200</v>
      </c>
      <c r="C8" s="50"/>
      <c r="D8" s="51"/>
      <c r="E8" s="99" t="s">
        <v>206</v>
      </c>
      <c r="F8" s="100" t="s">
        <v>207</v>
      </c>
      <c r="G8" s="100" t="s">
        <v>207</v>
      </c>
      <c r="H8" s="100" t="s">
        <v>207</v>
      </c>
      <c r="I8" s="100" t="s">
        <v>207</v>
      </c>
      <c r="J8" s="100" t="s">
        <v>207</v>
      </c>
      <c r="K8" s="100" t="s">
        <v>207</v>
      </c>
      <c r="L8" s="100" t="s">
        <v>207</v>
      </c>
      <c r="M8" s="100" t="s">
        <v>207</v>
      </c>
      <c r="N8" s="100" t="s">
        <v>207</v>
      </c>
      <c r="O8" s="100" t="s">
        <v>207</v>
      </c>
      <c r="P8" s="100" t="s">
        <v>207</v>
      </c>
      <c r="Q8" s="100" t="s">
        <v>207</v>
      </c>
    </row>
    <row r="9" spans="1:17" ht="24.9" customHeight="1">
      <c r="A9" s="40">
        <f t="shared" si="0"/>
        <v>3</v>
      </c>
      <c r="B9" s="49" t="s">
        <v>201</v>
      </c>
      <c r="C9" s="50"/>
      <c r="D9" s="51"/>
      <c r="E9" s="99" t="s">
        <v>206</v>
      </c>
      <c r="F9" s="100" t="s">
        <v>207</v>
      </c>
      <c r="G9" s="100" t="s">
        <v>207</v>
      </c>
      <c r="H9" s="100" t="s">
        <v>207</v>
      </c>
      <c r="I9" s="100" t="s">
        <v>207</v>
      </c>
      <c r="J9" s="100" t="s">
        <v>207</v>
      </c>
      <c r="K9" s="100" t="s">
        <v>207</v>
      </c>
      <c r="L9" s="100" t="s">
        <v>207</v>
      </c>
      <c r="M9" s="100" t="s">
        <v>207</v>
      </c>
      <c r="N9" s="100" t="s">
        <v>207</v>
      </c>
      <c r="O9" s="100" t="s">
        <v>207</v>
      </c>
      <c r="P9" s="100" t="s">
        <v>207</v>
      </c>
      <c r="Q9" s="100" t="s">
        <v>207</v>
      </c>
    </row>
    <row r="10" spans="1:17" ht="24.9" customHeight="1">
      <c r="A10" s="40">
        <f t="shared" si="0"/>
        <v>4</v>
      </c>
      <c r="B10" s="49" t="s">
        <v>202</v>
      </c>
      <c r="C10" s="50"/>
      <c r="D10" s="51"/>
      <c r="E10" s="99" t="s">
        <v>206</v>
      </c>
      <c r="F10" s="100" t="s">
        <v>207</v>
      </c>
      <c r="G10" s="100" t="s">
        <v>207</v>
      </c>
      <c r="H10" s="100" t="s">
        <v>207</v>
      </c>
      <c r="I10" s="100" t="s">
        <v>207</v>
      </c>
      <c r="J10" s="100" t="s">
        <v>207</v>
      </c>
      <c r="K10" s="100" t="s">
        <v>207</v>
      </c>
      <c r="L10" s="100" t="s">
        <v>207</v>
      </c>
      <c r="M10" s="100" t="s">
        <v>207</v>
      </c>
      <c r="N10" s="100" t="s">
        <v>207</v>
      </c>
      <c r="O10" s="100" t="s">
        <v>207</v>
      </c>
      <c r="P10" s="100" t="s">
        <v>207</v>
      </c>
      <c r="Q10" s="100" t="s">
        <v>207</v>
      </c>
    </row>
    <row r="11" spans="1:17" ht="24.9" customHeight="1">
      <c r="A11" s="40">
        <f t="shared" si="0"/>
        <v>5</v>
      </c>
      <c r="B11" s="49" t="s">
        <v>203</v>
      </c>
      <c r="C11" s="50"/>
      <c r="D11" s="51"/>
      <c r="E11" s="99" t="s">
        <v>206</v>
      </c>
      <c r="F11" s="100" t="s">
        <v>207</v>
      </c>
      <c r="G11" s="100" t="s">
        <v>207</v>
      </c>
      <c r="H11" s="100" t="s">
        <v>207</v>
      </c>
      <c r="I11" s="100" t="s">
        <v>207</v>
      </c>
      <c r="J11" s="100" t="s">
        <v>207</v>
      </c>
      <c r="K11" s="100" t="s">
        <v>207</v>
      </c>
      <c r="L11" s="100" t="s">
        <v>207</v>
      </c>
      <c r="M11" s="100" t="s">
        <v>207</v>
      </c>
      <c r="N11" s="100" t="s">
        <v>207</v>
      </c>
      <c r="O11" s="100" t="s">
        <v>207</v>
      </c>
      <c r="P11" s="100" t="s">
        <v>207</v>
      </c>
      <c r="Q11" s="100" t="s">
        <v>207</v>
      </c>
    </row>
    <row r="12" spans="1:17" ht="24.9" customHeight="1">
      <c r="A12" s="40">
        <f t="shared" si="0"/>
        <v>6</v>
      </c>
      <c r="B12" s="49" t="s">
        <v>204</v>
      </c>
      <c r="C12" s="50"/>
      <c r="D12" s="51"/>
      <c r="E12" s="99" t="s">
        <v>206</v>
      </c>
      <c r="F12" s="100" t="s">
        <v>207</v>
      </c>
      <c r="G12" s="100" t="s">
        <v>207</v>
      </c>
      <c r="H12" s="100" t="s">
        <v>207</v>
      </c>
      <c r="I12" s="100" t="s">
        <v>207</v>
      </c>
      <c r="J12" s="100" t="s">
        <v>207</v>
      </c>
      <c r="K12" s="100" t="s">
        <v>207</v>
      </c>
      <c r="L12" s="100" t="s">
        <v>207</v>
      </c>
      <c r="M12" s="100" t="s">
        <v>207</v>
      </c>
      <c r="N12" s="100" t="s">
        <v>207</v>
      </c>
      <c r="O12" s="100" t="s">
        <v>207</v>
      </c>
      <c r="P12" s="100" t="s">
        <v>207</v>
      </c>
      <c r="Q12" s="100" t="s">
        <v>207</v>
      </c>
    </row>
    <row r="13" spans="1:17" ht="24.9" customHeight="1">
      <c r="A13" s="40">
        <f t="shared" si="0"/>
        <v>7</v>
      </c>
      <c r="B13" s="49" t="s">
        <v>205</v>
      </c>
      <c r="C13" s="50"/>
      <c r="D13" s="51"/>
      <c r="E13" s="99" t="s">
        <v>206</v>
      </c>
      <c r="F13" s="100" t="s">
        <v>207</v>
      </c>
      <c r="G13" s="100" t="s">
        <v>207</v>
      </c>
      <c r="H13" s="100" t="s">
        <v>207</v>
      </c>
      <c r="I13" s="100" t="s">
        <v>207</v>
      </c>
      <c r="J13" s="100" t="s">
        <v>207</v>
      </c>
      <c r="K13" s="100" t="s">
        <v>207</v>
      </c>
      <c r="L13" s="100" t="s">
        <v>207</v>
      </c>
      <c r="M13" s="100" t="s">
        <v>207</v>
      </c>
      <c r="N13" s="100" t="s">
        <v>207</v>
      </c>
      <c r="O13" s="100" t="s">
        <v>207</v>
      </c>
      <c r="P13" s="100" t="s">
        <v>207</v>
      </c>
      <c r="Q13" s="100" t="s">
        <v>207</v>
      </c>
    </row>
    <row r="14" spans="1:17" ht="24.9" customHeight="1">
      <c r="A14" s="40">
        <f t="shared" si="0"/>
        <v>8</v>
      </c>
      <c r="B14" s="49"/>
      <c r="C14" s="50"/>
      <c r="D14" s="51"/>
      <c r="E14" s="99"/>
      <c r="F14" s="100"/>
      <c r="G14" s="100"/>
      <c r="H14" s="100"/>
      <c r="I14" s="100"/>
      <c r="J14" s="100"/>
      <c r="K14" s="100"/>
      <c r="L14" s="100"/>
      <c r="M14" s="100"/>
      <c r="N14" s="100"/>
      <c r="O14" s="100"/>
      <c r="P14" s="100"/>
      <c r="Q14" s="100"/>
    </row>
    <row r="15" spans="1:17" ht="24.9" customHeight="1">
      <c r="A15" s="40">
        <f t="shared" si="0"/>
        <v>9</v>
      </c>
      <c r="B15" s="49"/>
      <c r="C15" s="50"/>
      <c r="D15" s="51"/>
      <c r="E15" s="99"/>
      <c r="F15" s="100"/>
      <c r="G15" s="100"/>
      <c r="H15" s="100"/>
      <c r="I15" s="100"/>
      <c r="J15" s="100"/>
      <c r="K15" s="100"/>
      <c r="L15" s="100"/>
      <c r="M15" s="100"/>
      <c r="N15" s="100"/>
      <c r="O15" s="100"/>
      <c r="P15" s="100"/>
      <c r="Q15" s="100"/>
    </row>
    <row r="16" spans="1:17" ht="24.9" customHeight="1">
      <c r="A16" s="40">
        <f t="shared" si="0"/>
        <v>10</v>
      </c>
      <c r="B16" s="49"/>
      <c r="C16" s="50"/>
      <c r="D16" s="51"/>
      <c r="E16" s="99"/>
      <c r="F16" s="100"/>
      <c r="G16" s="100"/>
      <c r="H16" s="100"/>
      <c r="I16" s="100"/>
      <c r="J16" s="100"/>
      <c r="K16" s="100"/>
      <c r="L16" s="100"/>
      <c r="M16" s="100"/>
      <c r="N16" s="100"/>
      <c r="O16" s="100"/>
      <c r="P16" s="100"/>
      <c r="Q16" s="100"/>
    </row>
    <row r="17" spans="1:17" ht="24.9" customHeight="1">
      <c r="A17" s="40">
        <f t="shared" si="0"/>
        <v>11</v>
      </c>
      <c r="B17" s="49"/>
      <c r="C17" s="50"/>
      <c r="D17" s="51"/>
      <c r="E17" s="99"/>
      <c r="F17" s="100"/>
      <c r="G17" s="100"/>
      <c r="H17" s="100"/>
      <c r="I17" s="100"/>
      <c r="J17" s="100"/>
      <c r="K17" s="100"/>
      <c r="L17" s="100"/>
      <c r="M17" s="100"/>
      <c r="N17" s="100"/>
      <c r="O17" s="100"/>
      <c r="P17" s="100"/>
      <c r="Q17" s="100"/>
    </row>
    <row r="18" spans="1:17" ht="24.9" customHeight="1">
      <c r="A18" s="40">
        <f t="shared" si="0"/>
        <v>12</v>
      </c>
      <c r="B18" s="49"/>
      <c r="C18" s="50"/>
      <c r="D18" s="51"/>
      <c r="E18" s="99"/>
      <c r="F18" s="100"/>
      <c r="G18" s="100"/>
      <c r="H18" s="100"/>
      <c r="I18" s="100"/>
      <c r="J18" s="100"/>
      <c r="K18" s="100"/>
      <c r="L18" s="100"/>
      <c r="M18" s="100"/>
      <c r="N18" s="100"/>
      <c r="O18" s="100"/>
      <c r="P18" s="100"/>
      <c r="Q18" s="100"/>
    </row>
    <row r="19" spans="1:17" ht="24.9" customHeight="1">
      <c r="A19" s="40">
        <f t="shared" si="0"/>
        <v>13</v>
      </c>
      <c r="B19" s="49"/>
      <c r="C19" s="50"/>
      <c r="D19" s="51"/>
      <c r="E19" s="99"/>
      <c r="F19" s="100"/>
      <c r="G19" s="100"/>
      <c r="H19" s="100"/>
      <c r="I19" s="100"/>
      <c r="J19" s="100"/>
      <c r="K19" s="100"/>
      <c r="L19" s="100"/>
      <c r="M19" s="100"/>
      <c r="N19" s="100"/>
      <c r="O19" s="100"/>
      <c r="P19" s="100"/>
      <c r="Q19" s="100"/>
    </row>
    <row r="20" spans="1:17" ht="24.9" customHeight="1">
      <c r="A20" s="40">
        <f t="shared" si="0"/>
        <v>14</v>
      </c>
      <c r="B20" s="49"/>
      <c r="C20" s="50"/>
      <c r="D20" s="51"/>
      <c r="E20" s="99"/>
      <c r="F20" s="100"/>
      <c r="G20" s="100"/>
      <c r="H20" s="100"/>
      <c r="I20" s="100"/>
      <c r="J20" s="100"/>
      <c r="K20" s="100"/>
      <c r="L20" s="100"/>
      <c r="M20" s="100"/>
      <c r="N20" s="100"/>
      <c r="O20" s="100"/>
      <c r="P20" s="100"/>
      <c r="Q20" s="100"/>
    </row>
    <row r="21" spans="1:17" ht="24.9" customHeight="1">
      <c r="A21" s="40">
        <f t="shared" si="0"/>
        <v>15</v>
      </c>
      <c r="B21" s="49"/>
      <c r="C21" s="50"/>
      <c r="D21" s="51"/>
      <c r="E21" s="99"/>
      <c r="F21" s="100"/>
      <c r="G21" s="100"/>
      <c r="H21" s="100"/>
      <c r="I21" s="100"/>
      <c r="J21" s="100"/>
      <c r="K21" s="100"/>
      <c r="L21" s="100"/>
      <c r="M21" s="100"/>
      <c r="N21" s="100"/>
      <c r="O21" s="100"/>
      <c r="P21" s="100"/>
      <c r="Q21" s="100"/>
    </row>
    <row r="22" spans="1:17">
      <c r="A22" s="101" t="s">
        <v>138</v>
      </c>
      <c r="B22" s="102"/>
      <c r="C22" s="102"/>
      <c r="D22" s="103"/>
      <c r="E22" s="102"/>
      <c r="F22" s="102"/>
      <c r="G22" s="102"/>
      <c r="H22" s="102"/>
      <c r="I22" s="102"/>
      <c r="J22" s="102"/>
      <c r="K22" s="102"/>
      <c r="L22" s="102"/>
      <c r="M22" s="102"/>
      <c r="N22" s="102"/>
      <c r="O22" s="102"/>
      <c r="P22" s="102"/>
      <c r="Q22" s="104"/>
    </row>
    <row r="23" spans="1:17" ht="24.9" customHeight="1">
      <c r="E23" s="105" t="s">
        <v>82</v>
      </c>
      <c r="F23" s="106" cm="1">
        <f t="array" ref="F23">SUMPRODUCT(($E$7:$E$22="ガス(ppm)")*(F7:F22&gt;$F$5)*(F7:F22&lt;10000000))+SUMPRODUCT(($E$7:$E$22="地下水(mg/L)")*(F7:F22&gt;$F$6)*(F7:F22&lt;10000000))</f>
        <v>0</v>
      </c>
      <c r="G23" s="106" cm="1">
        <f t="array" ref="G23">SUMPRODUCT(($E$7:$E$22="ガス(ppm)")*(G7:G22&gt;$F$5)*(G7:G22&lt;10000000))+SUMPRODUCT(($E$7:$E$22="地下水(mg/L)")*(G7:G22&gt;$F$6)*(G7:G22&lt;10000000))</f>
        <v>0</v>
      </c>
      <c r="H23" s="106" cm="1">
        <f t="array" ref="H23">SUMPRODUCT(($E$7:$E$22="ガス(ppm)")*(H7:H22&gt;$F$5)*(H7:H22&lt;10000000))+SUMPRODUCT(($E$7:$E$22="地下水(mg/L)")*(H7:H22&gt;$F$6)*(H7:H22&lt;10000000))</f>
        <v>0</v>
      </c>
      <c r="I23" s="106" cm="1">
        <f t="array" ref="I23">SUMPRODUCT(($E$7:$E$22="ガス(ppm)")*(I7:I22&gt;$F$5)*(I7:I22&lt;10000000))+SUMPRODUCT(($E$7:$E$22="地下水(mg/L)")*(I7:I22&gt;$F$6)*(I7:I22&lt;10000000))</f>
        <v>0</v>
      </c>
      <c r="J23" s="106" cm="1">
        <f t="array" ref="J23">SUMPRODUCT(($E$7:$E$22="ガス(ppm)")*(J7:J22&gt;$F$5)*(J7:J22&lt;10000000))+SUMPRODUCT(($E$7:$E$22="地下水(mg/L)")*(J7:J22&gt;$F$6)*(J7:J22&lt;10000000))</f>
        <v>0</v>
      </c>
      <c r="K23" s="106" cm="1">
        <f t="array" ref="K23">SUMPRODUCT(($E$7:$E$22="ガス(ppm)")*(K7:K22&gt;$F$5)*(K7:K22&lt;10000000))+SUMPRODUCT(($E$7:$E$22="地下水(mg/L)")*(K7:K22&gt;$F$6)*(K7:K22&lt;10000000))</f>
        <v>0</v>
      </c>
      <c r="L23" s="106" cm="1">
        <f t="array" ref="L23">SUMPRODUCT(($E$7:$E$22="ガス(ppm)")*(L7:L22&gt;$F$5)*(L7:L22&lt;10000000))+SUMPRODUCT(($E$7:$E$22="地下水(mg/L)")*(L7:L22&gt;$F$6)*(L7:L22&lt;10000000))</f>
        <v>0</v>
      </c>
      <c r="M23" s="106" cm="1">
        <f t="array" ref="M23">SUMPRODUCT(($E$7:$E$22="ガス(ppm)")*(M7:M22&gt;$F$5)*(M7:M22&lt;10000000))+SUMPRODUCT(($E$7:$E$22="地下水(mg/L)")*(M7:M22&gt;$F$6)*(M7:M22&lt;10000000))</f>
        <v>0</v>
      </c>
      <c r="N23" s="106" cm="1">
        <f t="array" ref="N23">SUMPRODUCT(($E$7:$E$22="ガス(ppm)")*(N7:N22&gt;$F$5)*(N7:N22&lt;10000000))+SUMPRODUCT(($E$7:$E$22="地下水(mg/L)")*(N7:N22&gt;$F$6)*(N7:N22&lt;10000000))</f>
        <v>0</v>
      </c>
      <c r="O23" s="106" cm="1">
        <f t="array" ref="O23">SUMPRODUCT(($E$7:$E$22="ガス(ppm)")*(O7:O22&gt;$F$5)*(O7:O22&lt;10000000))+SUMPRODUCT(($E$7:$E$22="地下水(mg/L)")*(O7:O22&gt;$F$6)*(O7:O22&lt;10000000))</f>
        <v>0</v>
      </c>
      <c r="P23" s="106" cm="1">
        <f t="array" ref="P23">SUMPRODUCT(($E$7:$E$22="ガス(ppm)")*(P7:P22&gt;$F$5)*(P7:P22&lt;10000000))+SUMPRODUCT(($E$7:$E$22="地下水(mg/L)")*(P7:P22&gt;$F$6)*(P7:P22&lt;10000000))</f>
        <v>0</v>
      </c>
      <c r="Q23" s="106" cm="1">
        <f t="array" ref="Q23">SUMPRODUCT(($E$7:$E$22="ガス(ppm)")*(Q7:Q22&gt;$F$5)*(Q7:Q22&lt;10000000))+SUMPRODUCT(($E$7:$E$22="地下水(mg/L)")*(Q7:Q22&gt;$F$6)*(Q7:Q22&lt;10000000))</f>
        <v>0</v>
      </c>
    </row>
    <row r="24" spans="1:17" ht="24.9" customHeight="1"/>
    <row r="25" spans="1:17" ht="24.9" customHeight="1"/>
    <row r="26" spans="1:17" ht="24.9" hidden="1" customHeight="1">
      <c r="B26" s="10" t="s">
        <v>169</v>
      </c>
      <c r="C26" s="10" t="s">
        <v>176</v>
      </c>
      <c r="D26" s="10" t="s">
        <v>177</v>
      </c>
      <c r="E26" s="10" t="s">
        <v>181</v>
      </c>
    </row>
    <row r="27" spans="1:17" ht="24.9" hidden="1" customHeight="1">
      <c r="B27" s="10" t="s">
        <v>173</v>
      </c>
      <c r="C27" s="10" t="s">
        <v>174</v>
      </c>
      <c r="D27" s="10" t="s">
        <v>178</v>
      </c>
      <c r="E27" s="1" t="s">
        <v>5</v>
      </c>
    </row>
    <row r="28" spans="1:17" ht="24.9" hidden="1" customHeight="1">
      <c r="B28" s="10" t="s">
        <v>172</v>
      </c>
      <c r="C28" s="10" t="s">
        <v>175</v>
      </c>
      <c r="D28" s="10" t="s">
        <v>180</v>
      </c>
      <c r="E28" s="1" t="s">
        <v>0</v>
      </c>
    </row>
    <row r="29" spans="1:17" ht="24.9" hidden="1" customHeight="1">
      <c r="B29" s="10" t="s">
        <v>171</v>
      </c>
      <c r="D29" s="10" t="s">
        <v>179</v>
      </c>
      <c r="E29" s="1" t="s">
        <v>6</v>
      </c>
    </row>
    <row r="30" spans="1:17" ht="24.9" hidden="1" customHeight="1">
      <c r="E30" s="1" t="s">
        <v>20</v>
      </c>
    </row>
    <row r="31" spans="1:17" ht="24.9" hidden="1" customHeight="1">
      <c r="E31" s="1" t="s">
        <v>7</v>
      </c>
    </row>
    <row r="32" spans="1:17" ht="24.9" hidden="1" customHeight="1">
      <c r="E32" s="1" t="s">
        <v>8</v>
      </c>
    </row>
    <row r="33" spans="5:5" ht="24.9" hidden="1" customHeight="1">
      <c r="E33" s="1" t="s">
        <v>9</v>
      </c>
    </row>
    <row r="34" spans="5:5" ht="24.9" hidden="1" customHeight="1">
      <c r="E34" s="1" t="s">
        <v>10</v>
      </c>
    </row>
    <row r="35" spans="5:5" ht="24.9" hidden="1" customHeight="1">
      <c r="E35" s="1" t="s">
        <v>11</v>
      </c>
    </row>
    <row r="36" spans="5:5" hidden="1">
      <c r="E36" s="1" t="s">
        <v>1</v>
      </c>
    </row>
    <row r="37" spans="5:5" hidden="1">
      <c r="E37" s="1" t="s">
        <v>12</v>
      </c>
    </row>
    <row r="38" spans="5:5" hidden="1">
      <c r="E38" s="1" t="s">
        <v>13</v>
      </c>
    </row>
  </sheetData>
  <mergeCells count="4">
    <mergeCell ref="D4:D6"/>
    <mergeCell ref="C4:C6"/>
    <mergeCell ref="B4:B6"/>
    <mergeCell ref="A4:A6"/>
  </mergeCells>
  <phoneticPr fontId="1"/>
  <conditionalFormatting sqref="D7:D22">
    <cfRule type="expression" dxfId="88" priority="20">
      <formula>$C7="一部(追加調査)"</formula>
    </cfRule>
    <cfRule type="expression" dxfId="87" priority="21">
      <formula>$C7="一部"</formula>
    </cfRule>
  </conditionalFormatting>
  <conditionalFormatting sqref="F7:Q21">
    <cfRule type="cellIs" dxfId="86" priority="1" stopIfTrue="1" operator="equal">
      <formula>"-"</formula>
    </cfRule>
    <cfRule type="cellIs" priority="10" stopIfTrue="1" operator="equal">
      <formula>"ND"</formula>
    </cfRule>
    <cfRule type="cellIs" priority="11" stopIfTrue="1" operator="greaterThan">
      <formula>10000000</formula>
    </cfRule>
    <cfRule type="expression" dxfId="85" priority="12" stopIfTrue="1">
      <formula>AND($E7="地下水(mg/L)",VALUE(F7)&gt;F$6)</formula>
    </cfRule>
    <cfRule type="expression" dxfId="84" priority="13" stopIfTrue="1">
      <formula>AND($E7="ガス(ppm)",VALUE(F7)&gt;F$5)</formula>
    </cfRule>
  </conditionalFormatting>
  <dataValidations count="5">
    <dataValidation type="list" allowBlank="1" showInputMessage="1" showErrorMessage="1" sqref="E7:E21" xr:uid="{00000000-0002-0000-0000-000000000000}">
      <formula1>$C$27:$C$28</formula1>
    </dataValidation>
    <dataValidation type="list" allowBlank="1" showInputMessage="1" showErrorMessage="1" sqref="C7:C21" xr:uid="{00000000-0002-0000-0000-000001000000}">
      <formula1>$B$27:$B$29</formula1>
    </dataValidation>
    <dataValidation type="list" allowBlank="1" showInputMessage="1" sqref="F7:Q21" xr:uid="{00000000-0002-0000-0000-000002000000}">
      <formula1>$D$27:$D$29</formula1>
    </dataValidation>
    <dataValidation allowBlank="1" showInputMessage="1" sqref="D7:D22" xr:uid="{00000000-0002-0000-0000-000003000000}"/>
    <dataValidation type="list" allowBlank="1" showInputMessage="1" showErrorMessage="1" sqref="F4:Q4" xr:uid="{00000000-0002-0000-0000-000004000000}">
      <formula1>$E$27:$E$38</formula1>
    </dataValidation>
  </dataValidations>
  <pageMargins left="0.23622047244094491" right="0.23622047244094491" top="0.74803149606299213" bottom="0.74803149606299213" header="0.31496062992125984" footer="0.31496062992125984"/>
  <pageSetup paperSize="9" scale="90" fitToWidth="0" fitToHeight="0" orientation="landscape" r:id="rId1"/>
  <headerFooter>
    <oddFooter>&amp;C&amp;P／&amp;Nページ</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F45"/>
  <sheetViews>
    <sheetView zoomScaleNormal="100" zoomScaleSheetLayoutView="100" workbookViewId="0">
      <pane ySplit="9" topLeftCell="A10" activePane="bottomLeft" state="frozen"/>
      <selection pane="bottomLeft"/>
    </sheetView>
  </sheetViews>
  <sheetFormatPr defaultColWidth="9" defaultRowHeight="15" outlineLevelCol="1"/>
  <cols>
    <col min="1" max="1" width="4.8984375" style="10" customWidth="1"/>
    <col min="2" max="2" width="8" style="10" bestFit="1" customWidth="1"/>
    <col min="3" max="3" width="8" style="10" customWidth="1"/>
    <col min="4" max="4" width="8.59765625" style="10" customWidth="1"/>
    <col min="5" max="5" width="8" style="10" customWidth="1"/>
    <col min="6" max="7" width="7.5" style="10" customWidth="1"/>
    <col min="8" max="18" width="7.59765625" style="10" customWidth="1"/>
    <col min="19" max="31" width="7.59765625" style="10" hidden="1" customWidth="1" outlineLevel="1"/>
    <col min="32" max="32" width="2.5" style="10" customWidth="1" collapsed="1"/>
    <col min="33" max="16384" width="9" style="10"/>
  </cols>
  <sheetData>
    <row r="1" spans="1:31">
      <c r="A1" s="8" t="s">
        <v>143</v>
      </c>
    </row>
    <row r="2" spans="1:31">
      <c r="A2" s="10" t="s">
        <v>96</v>
      </c>
    </row>
    <row r="3" spans="1:31">
      <c r="A3" s="10" t="s">
        <v>111</v>
      </c>
    </row>
    <row r="4" spans="1:31" ht="30">
      <c r="A4" s="110" t="s">
        <v>104</v>
      </c>
      <c r="B4" s="113" t="s">
        <v>81</v>
      </c>
      <c r="C4" s="110" t="s">
        <v>166</v>
      </c>
      <c r="D4" s="110" t="s">
        <v>167</v>
      </c>
      <c r="E4" s="110" t="s">
        <v>165</v>
      </c>
      <c r="F4" s="115" t="s">
        <v>4</v>
      </c>
      <c r="G4" s="116"/>
      <c r="H4" s="73" t="s">
        <v>68</v>
      </c>
      <c r="I4" s="73" t="s">
        <v>69</v>
      </c>
      <c r="J4" s="73" t="s">
        <v>70</v>
      </c>
      <c r="K4" s="73" t="s">
        <v>71</v>
      </c>
      <c r="L4" s="73" t="s">
        <v>72</v>
      </c>
      <c r="M4" s="73" t="s">
        <v>73</v>
      </c>
      <c r="N4" s="73" t="s">
        <v>74</v>
      </c>
      <c r="O4" s="73" t="s">
        <v>75</v>
      </c>
      <c r="P4" s="73" t="s">
        <v>76</v>
      </c>
      <c r="Q4" s="73" t="s">
        <v>16</v>
      </c>
      <c r="R4" s="73" t="s">
        <v>17</v>
      </c>
      <c r="S4" s="73" t="s">
        <v>15</v>
      </c>
      <c r="T4" s="73" t="s">
        <v>14</v>
      </c>
      <c r="U4" s="73" t="s">
        <v>3</v>
      </c>
      <c r="V4" s="73" t="s">
        <v>68</v>
      </c>
      <c r="W4" s="73" t="s">
        <v>69</v>
      </c>
      <c r="X4" s="73" t="s">
        <v>70</v>
      </c>
      <c r="Y4" s="73" t="s">
        <v>71</v>
      </c>
      <c r="Z4" s="73" t="s">
        <v>72</v>
      </c>
      <c r="AA4" s="73" t="s">
        <v>73</v>
      </c>
      <c r="AB4" s="73" t="s">
        <v>74</v>
      </c>
      <c r="AC4" s="73" t="s">
        <v>75</v>
      </c>
      <c r="AD4" s="73" t="s">
        <v>76</v>
      </c>
      <c r="AE4" s="73"/>
    </row>
    <row r="5" spans="1:31">
      <c r="A5" s="111"/>
      <c r="B5" s="114"/>
      <c r="C5" s="112"/>
      <c r="D5" s="111"/>
      <c r="E5" s="111"/>
      <c r="F5" s="124" t="s">
        <v>113</v>
      </c>
      <c r="G5" s="125"/>
      <c r="H5" s="74" t="s">
        <v>114</v>
      </c>
      <c r="I5" s="74" t="s">
        <v>114</v>
      </c>
      <c r="J5" s="74" t="s">
        <v>114</v>
      </c>
      <c r="K5" s="74" t="s">
        <v>114</v>
      </c>
      <c r="L5" s="74" t="s">
        <v>114</v>
      </c>
      <c r="M5" s="74" t="s">
        <v>114</v>
      </c>
      <c r="N5" s="74" t="s">
        <v>114</v>
      </c>
      <c r="O5" s="74" t="s">
        <v>114</v>
      </c>
      <c r="P5" s="74" t="s">
        <v>114</v>
      </c>
      <c r="Q5" s="74" t="s">
        <v>114</v>
      </c>
      <c r="R5" s="74" t="s">
        <v>114</v>
      </c>
      <c r="S5" s="74" t="s">
        <v>114</v>
      </c>
      <c r="T5" s="74" t="s">
        <v>114</v>
      </c>
      <c r="U5" s="74" t="s">
        <v>114</v>
      </c>
      <c r="V5" s="74" t="s">
        <v>115</v>
      </c>
      <c r="W5" s="74" t="s">
        <v>115</v>
      </c>
      <c r="X5" s="74" t="s">
        <v>115</v>
      </c>
      <c r="Y5" s="74" t="s">
        <v>115</v>
      </c>
      <c r="Z5" s="74" t="s">
        <v>115</v>
      </c>
      <c r="AA5" s="74" t="s">
        <v>115</v>
      </c>
      <c r="AB5" s="74" t="s">
        <v>115</v>
      </c>
      <c r="AC5" s="74" t="s">
        <v>115</v>
      </c>
      <c r="AD5" s="74" t="s">
        <v>115</v>
      </c>
      <c r="AE5" s="74"/>
    </row>
    <row r="6" spans="1:31" ht="15.75" customHeight="1">
      <c r="A6" s="111"/>
      <c r="B6" s="114"/>
      <c r="C6" s="112"/>
      <c r="D6" s="111"/>
      <c r="E6" s="111"/>
      <c r="F6" s="120" t="s">
        <v>93</v>
      </c>
      <c r="G6" s="121"/>
      <c r="H6" s="122">
        <f>IFERROR(IF(H$4="","",VLOOKUP(H$4&amp;H$5,基準値マスタ_結果!$C:$I,4,FALSE)),"入力不備")</f>
        <v>3.0000000000000001E-3</v>
      </c>
      <c r="I6" s="122">
        <f>IFERROR(IF(I$4="","",VLOOKUP(I$4&amp;I$5,基準値マスタ_結果!$C:$I,4,FALSE)),"入力不備")</f>
        <v>0.05</v>
      </c>
      <c r="J6" s="122" t="str">
        <f>IFERROR(IF(J$4="","",VLOOKUP(J$4&amp;J$5,基準値マスタ_結果!$C:$I,4,FALSE)),"入力不備")</f>
        <v>不検出</v>
      </c>
      <c r="K6" s="122">
        <f>IFERROR(IF(K$4="","",VLOOKUP(K$4&amp;K$5,基準値マスタ_結果!$C:$I,4,FALSE)),"入力不備")</f>
        <v>5.0000000000000001E-4</v>
      </c>
      <c r="L6" s="122">
        <f>IFERROR(IF(L$4="","",VLOOKUP(L$4&amp;L$5,基準値マスタ_結果!$C:$I,4,FALSE)),"入力不備")</f>
        <v>0.01</v>
      </c>
      <c r="M6" s="122">
        <f>IFERROR(IF(M$4="","",VLOOKUP(M$4&amp;M$5,基準値マスタ_結果!$C:$I,4,FALSE)),"入力不備")</f>
        <v>0.01</v>
      </c>
      <c r="N6" s="122">
        <f>IFERROR(IF(N$4="","",VLOOKUP(N$4&amp;N$5,基準値マスタ_結果!$C:$I,4,FALSE)),"入力不備")</f>
        <v>0.01</v>
      </c>
      <c r="O6" s="122">
        <f>IFERROR(IF(O$4="","",VLOOKUP(O$4&amp;O$5,基準値マスタ_結果!$C:$I,4,FALSE)),"入力不備")</f>
        <v>0.8</v>
      </c>
      <c r="P6" s="122">
        <f>IFERROR(IF(P$4="","",VLOOKUP(P$4&amp;P$5,基準値マスタ_結果!$C:$I,4,FALSE)),"入力不備")</f>
        <v>1</v>
      </c>
      <c r="Q6" s="122">
        <f>IFERROR(IF(Q$4="","",VLOOKUP(Q$4&amp;Q$5,基準値マスタ_結果!$C:$I,4,FALSE)),"入力不備")</f>
        <v>3.0000000000000001E-3</v>
      </c>
      <c r="R6" s="122">
        <f>IFERROR(IF(R$4="","",VLOOKUP(R$4&amp;R$5,基準値マスタ_結果!$C:$I,4,FALSE)),"入力不備")</f>
        <v>0.02</v>
      </c>
      <c r="S6" s="122">
        <f>IFERROR(IF(S$4="","",VLOOKUP(S$4&amp;S$5,基準値マスタ_結果!$C:$I,4,FALSE)),"入力不備")</f>
        <v>6.0000000000000001E-3</v>
      </c>
      <c r="T6" s="122" t="str">
        <f>IFERROR(IF(T$4="","",VLOOKUP(T$4&amp;T$5,基準値マスタ_結果!$C:$I,4,FALSE)),"入力不備")</f>
        <v>不検出</v>
      </c>
      <c r="U6" s="122" t="str">
        <f>IFERROR(IF(U$4="","",VLOOKUP(U$4&amp;U$5,基準値マスタ_結果!$C:$I,4,FALSE)),"入力不備")</f>
        <v>不検出</v>
      </c>
      <c r="V6" s="122">
        <f>IFERROR(IF(V$4="","",VLOOKUP(V$4&amp;V$5,基準値マスタ_結果!$C:$I,4,FALSE)),"入力不備")</f>
        <v>45</v>
      </c>
      <c r="W6" s="122">
        <f>IFERROR(IF(W$4="","",VLOOKUP(W$4&amp;W$5,基準値マスタ_結果!$C:$I,4,FALSE)),"入力不備")</f>
        <v>250</v>
      </c>
      <c r="X6" s="122">
        <f>IFERROR(IF(X$4="","",VLOOKUP(X$4&amp;X$5,基準値マスタ_結果!$C:$I,4,FALSE)),"入力不備")</f>
        <v>50</v>
      </c>
      <c r="Y6" s="122">
        <f>IFERROR(IF(Y$4="","",VLOOKUP(Y$4&amp;Y$5,基準値マスタ_結果!$C:$I,4,FALSE)),"入力不備")</f>
        <v>15</v>
      </c>
      <c r="Z6" s="122">
        <f>IFERROR(IF(Z$4="","",VLOOKUP(Z$4&amp;Z$5,基準値マスタ_結果!$C:$I,4,FALSE)),"入力不備")</f>
        <v>150</v>
      </c>
      <c r="AA6" s="122">
        <f>IFERROR(IF(AA$4="","",VLOOKUP(AA$4&amp;AA$5,基準値マスタ_結果!$C:$I,4,FALSE)),"入力不備")</f>
        <v>150</v>
      </c>
      <c r="AB6" s="122">
        <f>IFERROR(IF(AB$4="","",VLOOKUP(AB$4&amp;AB$5,基準値マスタ_結果!$C:$I,4,FALSE)),"入力不備")</f>
        <v>150</v>
      </c>
      <c r="AC6" s="122">
        <f>IFERROR(IF(AC$4="","",VLOOKUP(AC$4&amp;AC$5,基準値マスタ_結果!$C:$I,4,FALSE)),"入力不備")</f>
        <v>4000</v>
      </c>
      <c r="AD6" s="122">
        <f>IFERROR(IF(AD$4="","",VLOOKUP(AD$4&amp;AD$5,基準値マスタ_結果!$C:$I,4,FALSE)),"入力不備")</f>
        <v>4000</v>
      </c>
      <c r="AE6" s="122" t="str">
        <f>IFERROR(IF(AE$4="","",VLOOKUP(AE$4&amp;AE$5,基準値マスタ_結果!$C:$I,4,FALSE)),"入力不備")</f>
        <v/>
      </c>
    </row>
    <row r="7" spans="1:31" ht="15.75" customHeight="1">
      <c r="A7" s="111"/>
      <c r="B7" s="114"/>
      <c r="C7" s="112"/>
      <c r="D7" s="111"/>
      <c r="E7" s="111"/>
      <c r="F7" s="75" t="s">
        <v>109</v>
      </c>
      <c r="G7" s="76"/>
      <c r="H7" s="123"/>
      <c r="I7" s="123"/>
      <c r="J7" s="123"/>
      <c r="K7" s="123"/>
      <c r="L7" s="123"/>
      <c r="M7" s="123"/>
      <c r="N7" s="123"/>
      <c r="O7" s="123"/>
      <c r="P7" s="123"/>
      <c r="Q7" s="123"/>
      <c r="R7" s="123"/>
      <c r="S7" s="123"/>
      <c r="T7" s="123"/>
      <c r="U7" s="123"/>
      <c r="V7" s="123"/>
      <c r="W7" s="123"/>
      <c r="X7" s="123"/>
      <c r="Y7" s="123"/>
      <c r="Z7" s="123"/>
      <c r="AA7" s="123"/>
      <c r="AB7" s="123"/>
      <c r="AC7" s="123"/>
      <c r="AD7" s="123"/>
      <c r="AE7" s="123"/>
    </row>
    <row r="8" spans="1:31" ht="15.75" hidden="1" customHeight="1">
      <c r="A8" s="111"/>
      <c r="B8" s="114"/>
      <c r="C8" s="112"/>
      <c r="D8" s="111"/>
      <c r="E8" s="111"/>
      <c r="F8" s="77"/>
      <c r="G8" s="78" t="s">
        <v>135</v>
      </c>
      <c r="H8" s="79">
        <f>IFERROR(IF(H$4="","",VLOOKUP(H$4&amp;H$5,基準値マスタ_結果!$C:$I,5,FALSE)),"入力不備")</f>
        <v>3.0000000000000001E-3</v>
      </c>
      <c r="I8" s="79">
        <f>IFERROR(IF(I$4="","",VLOOKUP(I$4&amp;I$5,基準値マスタ_結果!$C:$I,5,FALSE)),"入力不備")</f>
        <v>0.05</v>
      </c>
      <c r="J8" s="79">
        <f>IFERROR(IF(J$4="","",VLOOKUP(J$4&amp;J$5,基準値マスタ_結果!$C:$I,5,FALSE)),"入力不備")</f>
        <v>0</v>
      </c>
      <c r="K8" s="79">
        <f>IFERROR(IF(K$4="","",VLOOKUP(K$4&amp;K$5,基準値マスタ_結果!$C:$I,5,FALSE)),"入力不備")</f>
        <v>5.0000000000000001E-4</v>
      </c>
      <c r="L8" s="79">
        <f>IFERROR(IF(L$4="","",VLOOKUP(L$4&amp;L$5,基準値マスタ_結果!$C:$I,5,FALSE)),"入力不備")</f>
        <v>0.01</v>
      </c>
      <c r="M8" s="79">
        <f>IFERROR(IF(M$4="","",VLOOKUP(M$4&amp;M$5,基準値マスタ_結果!$C:$I,5,FALSE)),"入力不備")</f>
        <v>0.01</v>
      </c>
      <c r="N8" s="79">
        <f>IFERROR(IF(N$4="","",VLOOKUP(N$4&amp;N$5,基準値マスタ_結果!$C:$I,5,FALSE)),"入力不備")</f>
        <v>0.01</v>
      </c>
      <c r="O8" s="79">
        <f>IFERROR(IF(O$4="","",VLOOKUP(O$4&amp;O$5,基準値マスタ_結果!$C:$I,5,FALSE)),"入力不備")</f>
        <v>0.8</v>
      </c>
      <c r="P8" s="79">
        <f>IFERROR(IF(P$4="","",VLOOKUP(P$4&amp;P$5,基準値マスタ_結果!$C:$I,5,FALSE)),"入力不備")</f>
        <v>1</v>
      </c>
      <c r="Q8" s="79">
        <f>IFERROR(IF(Q$4="","",VLOOKUP(Q$4&amp;Q$5,基準値マスタ_結果!$C:$I,5,FALSE)),"入力不備")</f>
        <v>3.0000000000000001E-3</v>
      </c>
      <c r="R8" s="79">
        <f>IFERROR(IF(R$4="","",VLOOKUP(R$4&amp;R$5,基準値マスタ_結果!$C:$I,5,FALSE)),"入力不備")</f>
        <v>0.02</v>
      </c>
      <c r="S8" s="79">
        <f>IFERROR(IF(S$4="","",VLOOKUP(S$4&amp;S$5,基準値マスタ_結果!$C:$I,5,FALSE)),"入力不備")</f>
        <v>6.0000000000000001E-3</v>
      </c>
      <c r="T8" s="79">
        <f>IFERROR(IF(T$4="","",VLOOKUP(T$4&amp;T$5,基準値マスタ_結果!$C:$I,5,FALSE)),"入力不備")</f>
        <v>0</v>
      </c>
      <c r="U8" s="79">
        <f>IFERROR(IF(U$4="","",VLOOKUP(U$4&amp;U$5,基準値マスタ_結果!$C:$I,5,FALSE)),"入力不備")</f>
        <v>0</v>
      </c>
      <c r="V8" s="79">
        <f>IFERROR(IF(V$4="","",VLOOKUP(V$4&amp;V$5,基準値マスタ_結果!$C:$I,5,FALSE)),"入力不備")</f>
        <v>45</v>
      </c>
      <c r="W8" s="79">
        <f>IFERROR(IF(W$4="","",VLOOKUP(W$4&amp;W$5,基準値マスタ_結果!$C:$I,5,FALSE)),"入力不備")</f>
        <v>250</v>
      </c>
      <c r="X8" s="79">
        <f>IFERROR(IF(X$4="","",VLOOKUP(X$4&amp;X$5,基準値マスタ_結果!$C:$I,5,FALSE)),"入力不備")</f>
        <v>50</v>
      </c>
      <c r="Y8" s="79">
        <f>IFERROR(IF(Y$4="","",VLOOKUP(Y$4&amp;Y$5,基準値マスタ_結果!$C:$I,5,FALSE)),"入力不備")</f>
        <v>15</v>
      </c>
      <c r="Z8" s="79">
        <f>IFERROR(IF(Z$4="","",VLOOKUP(Z$4&amp;Z$5,基準値マスタ_結果!$C:$I,5,FALSE)),"入力不備")</f>
        <v>150</v>
      </c>
      <c r="AA8" s="79">
        <f>IFERROR(IF(AA$4="","",VLOOKUP(AA$4&amp;AA$5,基準値マスタ_結果!$C:$I,5,FALSE)),"入力不備")</f>
        <v>150</v>
      </c>
      <c r="AB8" s="79">
        <f>IFERROR(IF(AB$4="","",VLOOKUP(AB$4&amp;AB$5,基準値マスタ_結果!$C:$I,5,FALSE)),"入力不備")</f>
        <v>150</v>
      </c>
      <c r="AC8" s="79">
        <f>IFERROR(IF(AC$4="","",VLOOKUP(AC$4&amp;AC$5,基準値マスタ_結果!$C:$I,5,FALSE)),"入力不備")</f>
        <v>4000</v>
      </c>
      <c r="AD8" s="79">
        <f>IFERROR(IF(AD$4="","",VLOOKUP(AD$4&amp;AD$5,基準値マスタ_結果!$C:$I,5,FALSE)),"入力不備")</f>
        <v>4000</v>
      </c>
      <c r="AE8" s="79" t="str">
        <f>IFERROR(IF(AE$4="","",VLOOKUP(AE$4&amp;AE$5,基準値マスタ_結果!$C:$I,5,FALSE)),"入力不備")</f>
        <v/>
      </c>
    </row>
    <row r="9" spans="1:31" ht="15.75" hidden="1" customHeight="1">
      <c r="A9" s="111"/>
      <c r="B9" s="114"/>
      <c r="C9" s="112"/>
      <c r="D9" s="111"/>
      <c r="E9" s="111"/>
      <c r="F9" s="77"/>
      <c r="G9" s="78" t="s">
        <v>136</v>
      </c>
      <c r="H9" s="79">
        <f>IFERROR(IF(H$4="","",VLOOKUP(H$4&amp;H$5,基準値マスタ_結果!$C:$I,6,FALSE)),"入力不備")</f>
        <v>0.09</v>
      </c>
      <c r="I9" s="79">
        <f>IFERROR(IF(I$4="","",VLOOKUP(I$4&amp;I$5,基準値マスタ_結果!$C:$I,6,FALSE)),"入力不備")</f>
        <v>1.5</v>
      </c>
      <c r="J9" s="79">
        <f>IFERROR(IF(J$4="","",VLOOKUP(J$4&amp;J$5,基準値マスタ_結果!$C:$I,6,FALSE)),"入力不備")</f>
        <v>1</v>
      </c>
      <c r="K9" s="79">
        <f>IFERROR(IF(K$4="","",VLOOKUP(K$4&amp;K$5,基準値マスタ_結果!$C:$I,6,FALSE)),"入力不備")</f>
        <v>5.0000000000000001E-3</v>
      </c>
      <c r="L9" s="79">
        <f>IFERROR(IF(L$4="","",VLOOKUP(L$4&amp;L$5,基準値マスタ_結果!$C:$I,6,FALSE)),"入力不備")</f>
        <v>0.3</v>
      </c>
      <c r="M9" s="79">
        <f>IFERROR(IF(M$4="","",VLOOKUP(M$4&amp;M$5,基準値マスタ_結果!$C:$I,6,FALSE)),"入力不備")</f>
        <v>0.3</v>
      </c>
      <c r="N9" s="79">
        <f>IFERROR(IF(N$4="","",VLOOKUP(N$4&amp;N$5,基準値マスタ_結果!$C:$I,6,FALSE)),"入力不備")</f>
        <v>0.3</v>
      </c>
      <c r="O9" s="79">
        <f>IFERROR(IF(O$4="","",VLOOKUP(O$4&amp;O$5,基準値マスタ_結果!$C:$I,6,FALSE)),"入力不備")</f>
        <v>24</v>
      </c>
      <c r="P9" s="79">
        <f>IFERROR(IF(P$4="","",VLOOKUP(P$4&amp;P$5,基準値マスタ_結果!$C:$I,6,FALSE)),"入力不備")</f>
        <v>30</v>
      </c>
      <c r="Q9" s="79">
        <f>IFERROR(IF(Q$4="","",VLOOKUP(Q$4&amp;Q$5,基準値マスタ_結果!$C:$I,6,FALSE)),"入力不備")</f>
        <v>0.03</v>
      </c>
      <c r="R9" s="79">
        <f>IFERROR(IF(R$4="","",VLOOKUP(R$4&amp;R$5,基準値マスタ_結果!$C:$I,6,FALSE)),"入力不備")</f>
        <v>0.2</v>
      </c>
      <c r="S9" s="79">
        <f>IFERROR(IF(S$4="","",VLOOKUP(S$4&amp;S$5,基準値マスタ_結果!$C:$I,6,FALSE)),"入力不備")</f>
        <v>0.06</v>
      </c>
      <c r="T9" s="79">
        <f>IFERROR(IF(T$4="","",VLOOKUP(T$4&amp;T$5,基準値マスタ_結果!$C:$I,6,FALSE)),"入力不備")</f>
        <v>3.0000000000000001E-3</v>
      </c>
      <c r="U9" s="79">
        <f>IFERROR(IF(U$4="","",VLOOKUP(U$4&amp;U$5,基準値マスタ_結果!$C:$I,6,FALSE)),"入力不備")</f>
        <v>1</v>
      </c>
      <c r="V9" s="79">
        <f>IFERROR(IF(V$4="","",VLOOKUP(V$4&amp;V$5,基準値マスタ_結果!$C:$I,6,FALSE)),"入力不備")</f>
        <v>10000000</v>
      </c>
      <c r="W9" s="79">
        <f>IFERROR(IF(W$4="","",VLOOKUP(W$4&amp;W$5,基準値マスタ_結果!$C:$I,6,FALSE)),"入力不備")</f>
        <v>10000000</v>
      </c>
      <c r="X9" s="79">
        <f>IFERROR(IF(X$4="","",VLOOKUP(X$4&amp;X$5,基準値マスタ_結果!$C:$I,6,FALSE)),"入力不備")</f>
        <v>10000000</v>
      </c>
      <c r="Y9" s="79">
        <f>IFERROR(IF(Y$4="","",VLOOKUP(Y$4&amp;Y$5,基準値マスタ_結果!$C:$I,6,FALSE)),"入力不備")</f>
        <v>10000000</v>
      </c>
      <c r="Z9" s="79">
        <f>IFERROR(IF(Z$4="","",VLOOKUP(Z$4&amp;Z$5,基準値マスタ_結果!$C:$I,6,FALSE)),"入力不備")</f>
        <v>10000000</v>
      </c>
      <c r="AA9" s="79">
        <f>IFERROR(IF(AA$4="","",VLOOKUP(AA$4&amp;AA$5,基準値マスタ_結果!$C:$I,6,FALSE)),"入力不備")</f>
        <v>10000000</v>
      </c>
      <c r="AB9" s="79">
        <f>IFERROR(IF(AB$4="","",VLOOKUP(AB$4&amp;AB$5,基準値マスタ_結果!$C:$I,6,FALSE)),"入力不備")</f>
        <v>10000000</v>
      </c>
      <c r="AC9" s="79">
        <f>IFERROR(IF(AC$4="","",VLOOKUP(AC$4&amp;AC$5,基準値マスタ_結果!$C:$I,6,FALSE)),"入力不備")</f>
        <v>10000000</v>
      </c>
      <c r="AD9" s="79">
        <f>IFERROR(IF(AD$4="","",VLOOKUP(AD$4&amp;AD$5,基準値マスタ_結果!$C:$I,6,FALSE)),"入力不備")</f>
        <v>10000000</v>
      </c>
      <c r="AE9" s="79" t="str">
        <f>IFERROR(IF(AE$4="","",VLOOKUP(AE$4&amp;AE$5,基準値マスタ_結果!$C:$I,6,FALSE)),"入力不備")</f>
        <v/>
      </c>
    </row>
    <row r="10" spans="1:31" ht="24.6" customHeight="1">
      <c r="A10" s="40">
        <f>ROW()-9</f>
        <v>1</v>
      </c>
      <c r="B10" s="41" t="s">
        <v>199</v>
      </c>
      <c r="C10" s="42" t="s">
        <v>198</v>
      </c>
      <c r="D10" s="43"/>
      <c r="E10" s="42" t="s">
        <v>63</v>
      </c>
      <c r="F10" s="80"/>
      <c r="G10" s="81"/>
      <c r="H10" s="82" t="s">
        <v>207</v>
      </c>
      <c r="I10" s="48" t="s">
        <v>207</v>
      </c>
      <c r="J10" s="48" t="s">
        <v>207</v>
      </c>
      <c r="K10" s="48" t="s">
        <v>207</v>
      </c>
      <c r="L10" s="48" t="s">
        <v>207</v>
      </c>
      <c r="M10" s="48">
        <v>1.0999999999999999E-2</v>
      </c>
      <c r="N10" s="48">
        <v>5.0000000000000001E-3</v>
      </c>
      <c r="O10" s="48">
        <v>1.4</v>
      </c>
      <c r="P10" s="48" t="s">
        <v>207</v>
      </c>
      <c r="Q10" s="48" t="s">
        <v>207</v>
      </c>
      <c r="R10" s="82" t="s">
        <v>207</v>
      </c>
      <c r="S10" s="48" t="s">
        <v>207</v>
      </c>
      <c r="T10" s="48" t="s">
        <v>207</v>
      </c>
      <c r="U10" s="48" t="s">
        <v>207</v>
      </c>
      <c r="V10" s="48" t="s">
        <v>207</v>
      </c>
      <c r="W10" s="48" t="s">
        <v>207</v>
      </c>
      <c r="X10" s="48" t="s">
        <v>207</v>
      </c>
      <c r="Y10" s="48" t="s">
        <v>207</v>
      </c>
      <c r="Z10" s="48" t="s">
        <v>207</v>
      </c>
      <c r="AA10" s="48">
        <v>65</v>
      </c>
      <c r="AB10" s="48" t="s">
        <v>207</v>
      </c>
      <c r="AC10" s="48" t="s">
        <v>207</v>
      </c>
      <c r="AD10" s="48" t="s">
        <v>207</v>
      </c>
      <c r="AE10" s="48"/>
    </row>
    <row r="11" spans="1:31" ht="24.6" customHeight="1">
      <c r="A11" s="40">
        <f t="shared" ref="A11:A24" si="0">ROW()-9</f>
        <v>2</v>
      </c>
      <c r="B11" s="49" t="s">
        <v>200</v>
      </c>
      <c r="C11" s="50" t="s">
        <v>198</v>
      </c>
      <c r="D11" s="51"/>
      <c r="E11" s="50" t="s">
        <v>63</v>
      </c>
      <c r="F11" s="83"/>
      <c r="G11" s="84"/>
      <c r="H11" s="56" t="s">
        <v>207</v>
      </c>
      <c r="I11" s="56" t="s">
        <v>207</v>
      </c>
      <c r="J11" s="56" t="s">
        <v>207</v>
      </c>
      <c r="K11" s="56" t="s">
        <v>207</v>
      </c>
      <c r="L11" s="56" t="s">
        <v>207</v>
      </c>
      <c r="M11" s="56" t="s">
        <v>207</v>
      </c>
      <c r="N11" s="56">
        <v>8.9999999999999993E-3</v>
      </c>
      <c r="O11" s="56">
        <v>0.44</v>
      </c>
      <c r="P11" s="56" t="s">
        <v>207</v>
      </c>
      <c r="Q11" s="56" t="s">
        <v>207</v>
      </c>
      <c r="R11" s="56" t="s">
        <v>207</v>
      </c>
      <c r="S11" s="56" t="s">
        <v>207</v>
      </c>
      <c r="T11" s="56" t="s">
        <v>207</v>
      </c>
      <c r="U11" s="56" t="s">
        <v>207</v>
      </c>
      <c r="V11" s="56" t="s">
        <v>207</v>
      </c>
      <c r="W11" s="56" t="s">
        <v>207</v>
      </c>
      <c r="X11" s="56" t="s">
        <v>207</v>
      </c>
      <c r="Y11" s="56" t="s">
        <v>207</v>
      </c>
      <c r="Z11" s="56" t="s">
        <v>207</v>
      </c>
      <c r="AA11" s="56">
        <v>29</v>
      </c>
      <c r="AB11" s="56" t="s">
        <v>207</v>
      </c>
      <c r="AC11" s="56" t="s">
        <v>207</v>
      </c>
      <c r="AD11" s="56" t="s">
        <v>207</v>
      </c>
      <c r="AE11" s="56"/>
    </row>
    <row r="12" spans="1:31" ht="24.6" customHeight="1">
      <c r="A12" s="40">
        <f t="shared" si="0"/>
        <v>3</v>
      </c>
      <c r="B12" s="49" t="s">
        <v>201</v>
      </c>
      <c r="C12" s="50" t="s">
        <v>198</v>
      </c>
      <c r="D12" s="51"/>
      <c r="E12" s="50" t="s">
        <v>63</v>
      </c>
      <c r="F12" s="83"/>
      <c r="G12" s="84"/>
      <c r="H12" s="56" t="s">
        <v>207</v>
      </c>
      <c r="I12" s="56" t="s">
        <v>207</v>
      </c>
      <c r="J12" s="56" t="s">
        <v>207</v>
      </c>
      <c r="K12" s="56" t="s">
        <v>207</v>
      </c>
      <c r="L12" s="56" t="s">
        <v>207</v>
      </c>
      <c r="M12" s="56">
        <v>4.0000000000000001E-3</v>
      </c>
      <c r="N12" s="56">
        <v>7.0000000000000001E-3</v>
      </c>
      <c r="O12" s="56">
        <v>0.93</v>
      </c>
      <c r="P12" s="56" t="s">
        <v>207</v>
      </c>
      <c r="Q12" s="56" t="s">
        <v>207</v>
      </c>
      <c r="R12" s="56" t="s">
        <v>207</v>
      </c>
      <c r="S12" s="56" t="s">
        <v>207</v>
      </c>
      <c r="T12" s="56" t="s">
        <v>207</v>
      </c>
      <c r="U12" s="56" t="s">
        <v>207</v>
      </c>
      <c r="V12" s="56" t="s">
        <v>207</v>
      </c>
      <c r="W12" s="56" t="s">
        <v>207</v>
      </c>
      <c r="X12" s="56" t="s">
        <v>207</v>
      </c>
      <c r="Y12" s="56" t="s">
        <v>207</v>
      </c>
      <c r="Z12" s="56" t="s">
        <v>207</v>
      </c>
      <c r="AA12" s="56">
        <v>47</v>
      </c>
      <c r="AB12" s="56" t="s">
        <v>207</v>
      </c>
      <c r="AC12" s="56" t="s">
        <v>207</v>
      </c>
      <c r="AD12" s="56" t="s">
        <v>207</v>
      </c>
      <c r="AE12" s="56"/>
    </row>
    <row r="13" spans="1:31" ht="24.6" customHeight="1">
      <c r="A13" s="40">
        <f t="shared" si="0"/>
        <v>4</v>
      </c>
      <c r="B13" s="49" t="s">
        <v>202</v>
      </c>
      <c r="C13" s="50" t="s">
        <v>198</v>
      </c>
      <c r="D13" s="51"/>
      <c r="E13" s="50" t="s">
        <v>63</v>
      </c>
      <c r="F13" s="83"/>
      <c r="G13" s="84"/>
      <c r="H13" s="56" t="s">
        <v>207</v>
      </c>
      <c r="I13" s="56" t="s">
        <v>207</v>
      </c>
      <c r="J13" s="56" t="s">
        <v>207</v>
      </c>
      <c r="K13" s="56" t="s">
        <v>207</v>
      </c>
      <c r="L13" s="56" t="s">
        <v>207</v>
      </c>
      <c r="M13" s="56" t="s">
        <v>207</v>
      </c>
      <c r="N13" s="56">
        <v>4.0000000000000001E-3</v>
      </c>
      <c r="O13" s="56" t="s">
        <v>207</v>
      </c>
      <c r="P13" s="56" t="s">
        <v>207</v>
      </c>
      <c r="Q13" s="56" t="s">
        <v>207</v>
      </c>
      <c r="R13" s="56" t="s">
        <v>207</v>
      </c>
      <c r="S13" s="56" t="s">
        <v>207</v>
      </c>
      <c r="T13" s="56" t="s">
        <v>207</v>
      </c>
      <c r="U13" s="56" t="s">
        <v>207</v>
      </c>
      <c r="V13" s="56" t="s">
        <v>207</v>
      </c>
      <c r="W13" s="56" t="s">
        <v>207</v>
      </c>
      <c r="X13" s="56" t="s">
        <v>207</v>
      </c>
      <c r="Y13" s="56" t="s">
        <v>207</v>
      </c>
      <c r="Z13" s="56" t="s">
        <v>207</v>
      </c>
      <c r="AA13" s="56" t="s">
        <v>207</v>
      </c>
      <c r="AB13" s="56" t="s">
        <v>207</v>
      </c>
      <c r="AC13" s="56" t="s">
        <v>207</v>
      </c>
      <c r="AD13" s="56" t="s">
        <v>207</v>
      </c>
      <c r="AE13" s="56"/>
    </row>
    <row r="14" spans="1:31" ht="24.6" customHeight="1">
      <c r="A14" s="40">
        <f t="shared" si="0"/>
        <v>5</v>
      </c>
      <c r="B14" s="49" t="s">
        <v>203</v>
      </c>
      <c r="C14" s="50" t="s">
        <v>198</v>
      </c>
      <c r="D14" s="51"/>
      <c r="E14" s="50" t="s">
        <v>63</v>
      </c>
      <c r="F14" s="83"/>
      <c r="G14" s="84"/>
      <c r="H14" s="56" t="s">
        <v>207</v>
      </c>
      <c r="I14" s="56" t="s">
        <v>207</v>
      </c>
      <c r="J14" s="56" t="s">
        <v>207</v>
      </c>
      <c r="K14" s="56" t="s">
        <v>207</v>
      </c>
      <c r="L14" s="56" t="s">
        <v>207</v>
      </c>
      <c r="M14" s="56">
        <v>7.0000000000000001E-3</v>
      </c>
      <c r="N14" s="56">
        <v>3.0000000000000001E-3</v>
      </c>
      <c r="O14" s="56">
        <v>0.61</v>
      </c>
      <c r="P14" s="56" t="s">
        <v>207</v>
      </c>
      <c r="Q14" s="56" t="s">
        <v>207</v>
      </c>
      <c r="R14" s="56" t="s">
        <v>207</v>
      </c>
      <c r="S14" s="56" t="s">
        <v>207</v>
      </c>
      <c r="T14" s="56" t="s">
        <v>207</v>
      </c>
      <c r="U14" s="56" t="s">
        <v>207</v>
      </c>
      <c r="V14" s="56" t="s">
        <v>207</v>
      </c>
      <c r="W14" s="56" t="s">
        <v>207</v>
      </c>
      <c r="X14" s="56" t="s">
        <v>207</v>
      </c>
      <c r="Y14" s="56" t="s">
        <v>207</v>
      </c>
      <c r="Z14" s="56" t="s">
        <v>207</v>
      </c>
      <c r="AA14" s="56">
        <v>83</v>
      </c>
      <c r="AB14" s="56" t="s">
        <v>207</v>
      </c>
      <c r="AC14" s="56" t="s">
        <v>207</v>
      </c>
      <c r="AD14" s="56" t="s">
        <v>207</v>
      </c>
      <c r="AE14" s="56"/>
    </row>
    <row r="15" spans="1:31" ht="24.6" customHeight="1">
      <c r="A15" s="40">
        <f t="shared" si="0"/>
        <v>6</v>
      </c>
      <c r="B15" s="49" t="s">
        <v>204</v>
      </c>
      <c r="C15" s="50" t="s">
        <v>198</v>
      </c>
      <c r="D15" s="51"/>
      <c r="E15" s="50" t="s">
        <v>63</v>
      </c>
      <c r="F15" s="83"/>
      <c r="G15" s="84"/>
      <c r="H15" s="56" t="s">
        <v>207</v>
      </c>
      <c r="I15" s="56" t="s">
        <v>207</v>
      </c>
      <c r="J15" s="56" t="s">
        <v>207</v>
      </c>
      <c r="K15" s="56" t="s">
        <v>207</v>
      </c>
      <c r="L15" s="56" t="s">
        <v>207</v>
      </c>
      <c r="M15" s="56">
        <v>4.0000000000000001E-3</v>
      </c>
      <c r="N15" s="56">
        <v>3.0000000000000001E-3</v>
      </c>
      <c r="O15" s="56">
        <v>3.2</v>
      </c>
      <c r="P15" s="56" t="s">
        <v>207</v>
      </c>
      <c r="Q15" s="56" t="s">
        <v>207</v>
      </c>
      <c r="R15" s="56" t="s">
        <v>207</v>
      </c>
      <c r="S15" s="56" t="s">
        <v>207</v>
      </c>
      <c r="T15" s="56" t="s">
        <v>207</v>
      </c>
      <c r="U15" s="56" t="s">
        <v>207</v>
      </c>
      <c r="V15" s="56" t="s">
        <v>207</v>
      </c>
      <c r="W15" s="56" t="s">
        <v>207</v>
      </c>
      <c r="X15" s="56" t="s">
        <v>207</v>
      </c>
      <c r="Y15" s="56" t="s">
        <v>207</v>
      </c>
      <c r="Z15" s="56" t="s">
        <v>207</v>
      </c>
      <c r="AA15" s="56">
        <v>180</v>
      </c>
      <c r="AB15" s="56" t="s">
        <v>207</v>
      </c>
      <c r="AC15" s="56" t="s">
        <v>207</v>
      </c>
      <c r="AD15" s="56" t="s">
        <v>207</v>
      </c>
      <c r="AE15" s="56"/>
    </row>
    <row r="16" spans="1:31" ht="24.6" customHeight="1">
      <c r="A16" s="40">
        <f t="shared" si="0"/>
        <v>7</v>
      </c>
      <c r="B16" s="49" t="s">
        <v>205</v>
      </c>
      <c r="C16" s="50" t="s">
        <v>198</v>
      </c>
      <c r="D16" s="51"/>
      <c r="E16" s="50" t="s">
        <v>63</v>
      </c>
      <c r="F16" s="83"/>
      <c r="G16" s="84"/>
      <c r="H16" s="56" t="s">
        <v>207</v>
      </c>
      <c r="I16" s="56" t="s">
        <v>207</v>
      </c>
      <c r="J16" s="56" t="s">
        <v>207</v>
      </c>
      <c r="K16" s="56" t="s">
        <v>207</v>
      </c>
      <c r="L16" s="56" t="s">
        <v>207</v>
      </c>
      <c r="M16" s="56">
        <v>2E-3</v>
      </c>
      <c r="N16" s="56">
        <v>1E-3</v>
      </c>
      <c r="O16" s="56">
        <v>3.6</v>
      </c>
      <c r="P16" s="56" t="s">
        <v>207</v>
      </c>
      <c r="Q16" s="56" t="s">
        <v>207</v>
      </c>
      <c r="R16" s="56" t="s">
        <v>207</v>
      </c>
      <c r="S16" s="56" t="s">
        <v>207</v>
      </c>
      <c r="T16" s="56" t="s">
        <v>207</v>
      </c>
      <c r="U16" s="56" t="s">
        <v>207</v>
      </c>
      <c r="V16" s="56" t="s">
        <v>207</v>
      </c>
      <c r="W16" s="56" t="s">
        <v>207</v>
      </c>
      <c r="X16" s="56" t="s">
        <v>207</v>
      </c>
      <c r="Y16" s="56" t="s">
        <v>207</v>
      </c>
      <c r="Z16" s="56" t="s">
        <v>207</v>
      </c>
      <c r="AA16" s="56">
        <v>43</v>
      </c>
      <c r="AB16" s="56" t="s">
        <v>207</v>
      </c>
      <c r="AC16" s="56" t="s">
        <v>207</v>
      </c>
      <c r="AD16" s="56" t="s">
        <v>207</v>
      </c>
      <c r="AE16" s="56"/>
    </row>
    <row r="17" spans="1:31" ht="24.6" customHeight="1">
      <c r="A17" s="40">
        <f t="shared" si="0"/>
        <v>8</v>
      </c>
      <c r="B17" s="49"/>
      <c r="C17" s="50"/>
      <c r="D17" s="51"/>
      <c r="E17" s="50"/>
      <c r="F17" s="83"/>
      <c r="G17" s="84"/>
      <c r="H17" s="56"/>
      <c r="I17" s="56"/>
      <c r="J17" s="56"/>
      <c r="K17" s="56"/>
      <c r="L17" s="56"/>
      <c r="M17" s="56"/>
      <c r="N17" s="56"/>
      <c r="O17" s="56"/>
      <c r="P17" s="56"/>
      <c r="Q17" s="56"/>
      <c r="R17" s="56"/>
      <c r="S17" s="56"/>
      <c r="T17" s="56"/>
      <c r="U17" s="56"/>
      <c r="V17" s="56"/>
      <c r="W17" s="56"/>
      <c r="X17" s="56"/>
      <c r="Y17" s="56"/>
      <c r="Z17" s="56"/>
      <c r="AA17" s="56"/>
      <c r="AB17" s="56"/>
      <c r="AC17" s="56"/>
      <c r="AD17" s="56"/>
      <c r="AE17" s="56"/>
    </row>
    <row r="18" spans="1:31" ht="24.6" customHeight="1">
      <c r="A18" s="40">
        <f t="shared" si="0"/>
        <v>9</v>
      </c>
      <c r="B18" s="49"/>
      <c r="C18" s="50"/>
      <c r="D18" s="51"/>
      <c r="E18" s="50"/>
      <c r="F18" s="83"/>
      <c r="G18" s="84"/>
      <c r="H18" s="56"/>
      <c r="I18" s="56"/>
      <c r="J18" s="56"/>
      <c r="K18" s="56"/>
      <c r="L18" s="56"/>
      <c r="M18" s="56"/>
      <c r="N18" s="56"/>
      <c r="O18" s="56"/>
      <c r="P18" s="56"/>
      <c r="Q18" s="56"/>
      <c r="R18" s="56"/>
      <c r="S18" s="56"/>
      <c r="T18" s="56"/>
      <c r="U18" s="56"/>
      <c r="V18" s="56"/>
      <c r="W18" s="56"/>
      <c r="X18" s="56"/>
      <c r="Y18" s="56"/>
      <c r="Z18" s="56"/>
      <c r="AA18" s="56"/>
      <c r="AB18" s="56"/>
      <c r="AC18" s="56"/>
      <c r="AD18" s="56"/>
      <c r="AE18" s="56"/>
    </row>
    <row r="19" spans="1:31" ht="24.6" customHeight="1">
      <c r="A19" s="40">
        <f t="shared" si="0"/>
        <v>10</v>
      </c>
      <c r="B19" s="49"/>
      <c r="C19" s="50"/>
      <c r="D19" s="51"/>
      <c r="E19" s="50"/>
      <c r="F19" s="83"/>
      <c r="G19" s="84"/>
      <c r="H19" s="56"/>
      <c r="I19" s="56"/>
      <c r="J19" s="56"/>
      <c r="K19" s="56"/>
      <c r="L19" s="56"/>
      <c r="M19" s="56"/>
      <c r="N19" s="56"/>
      <c r="O19" s="56"/>
      <c r="P19" s="56"/>
      <c r="Q19" s="56"/>
      <c r="R19" s="56"/>
      <c r="S19" s="56"/>
      <c r="T19" s="56"/>
      <c r="U19" s="56"/>
      <c r="V19" s="56"/>
      <c r="W19" s="56"/>
      <c r="X19" s="56"/>
      <c r="Y19" s="56"/>
      <c r="Z19" s="56"/>
      <c r="AA19" s="56"/>
      <c r="AB19" s="56"/>
      <c r="AC19" s="56"/>
      <c r="AD19" s="56"/>
      <c r="AE19" s="56"/>
    </row>
    <row r="20" spans="1:31" ht="24.6" customHeight="1">
      <c r="A20" s="40">
        <f t="shared" si="0"/>
        <v>11</v>
      </c>
      <c r="B20" s="49"/>
      <c r="C20" s="50"/>
      <c r="D20" s="51"/>
      <c r="E20" s="50"/>
      <c r="F20" s="83"/>
      <c r="G20" s="84"/>
      <c r="H20" s="56"/>
      <c r="I20" s="56"/>
      <c r="J20" s="56"/>
      <c r="K20" s="56"/>
      <c r="L20" s="56"/>
      <c r="M20" s="56"/>
      <c r="N20" s="56"/>
      <c r="O20" s="56"/>
      <c r="P20" s="56"/>
      <c r="Q20" s="56"/>
      <c r="R20" s="56"/>
      <c r="S20" s="56"/>
      <c r="T20" s="56"/>
      <c r="U20" s="56"/>
      <c r="V20" s="56"/>
      <c r="W20" s="56"/>
      <c r="X20" s="56"/>
      <c r="Y20" s="56"/>
      <c r="Z20" s="56"/>
      <c r="AA20" s="56"/>
      <c r="AB20" s="56"/>
      <c r="AC20" s="56"/>
      <c r="AD20" s="56"/>
      <c r="AE20" s="56"/>
    </row>
    <row r="21" spans="1:31" ht="24.6" customHeight="1">
      <c r="A21" s="40">
        <f t="shared" si="0"/>
        <v>12</v>
      </c>
      <c r="B21" s="49"/>
      <c r="C21" s="50"/>
      <c r="D21" s="51"/>
      <c r="E21" s="50"/>
      <c r="F21" s="83"/>
      <c r="G21" s="84"/>
      <c r="H21" s="56"/>
      <c r="I21" s="56"/>
      <c r="J21" s="56"/>
      <c r="K21" s="56"/>
      <c r="L21" s="56"/>
      <c r="M21" s="56"/>
      <c r="N21" s="56"/>
      <c r="O21" s="56"/>
      <c r="P21" s="56"/>
      <c r="Q21" s="56"/>
      <c r="R21" s="56"/>
      <c r="S21" s="56"/>
      <c r="T21" s="56"/>
      <c r="U21" s="56"/>
      <c r="V21" s="56"/>
      <c r="W21" s="56"/>
      <c r="X21" s="56"/>
      <c r="Y21" s="56"/>
      <c r="Z21" s="56"/>
      <c r="AA21" s="56"/>
      <c r="AB21" s="56"/>
      <c r="AC21" s="56"/>
      <c r="AD21" s="56"/>
      <c r="AE21" s="56"/>
    </row>
    <row r="22" spans="1:31" ht="24.6" customHeight="1">
      <c r="A22" s="40">
        <f t="shared" si="0"/>
        <v>13</v>
      </c>
      <c r="B22" s="49"/>
      <c r="C22" s="50"/>
      <c r="D22" s="51"/>
      <c r="E22" s="50"/>
      <c r="F22" s="83"/>
      <c r="G22" s="84"/>
      <c r="H22" s="56"/>
      <c r="I22" s="56"/>
      <c r="J22" s="56"/>
      <c r="K22" s="56"/>
      <c r="L22" s="56"/>
      <c r="M22" s="56"/>
      <c r="N22" s="56"/>
      <c r="O22" s="56"/>
      <c r="P22" s="56"/>
      <c r="Q22" s="56"/>
      <c r="R22" s="56"/>
      <c r="S22" s="56"/>
      <c r="T22" s="56"/>
      <c r="U22" s="56"/>
      <c r="V22" s="56"/>
      <c r="W22" s="56"/>
      <c r="X22" s="56"/>
      <c r="Y22" s="56"/>
      <c r="Z22" s="56"/>
      <c r="AA22" s="56"/>
      <c r="AB22" s="56"/>
      <c r="AC22" s="56"/>
      <c r="AD22" s="56"/>
      <c r="AE22" s="56"/>
    </row>
    <row r="23" spans="1:31" ht="24.6" customHeight="1">
      <c r="A23" s="40">
        <f t="shared" si="0"/>
        <v>14</v>
      </c>
      <c r="B23" s="49"/>
      <c r="C23" s="50"/>
      <c r="D23" s="51"/>
      <c r="E23" s="50"/>
      <c r="F23" s="83"/>
      <c r="G23" s="84"/>
      <c r="H23" s="56"/>
      <c r="I23" s="56"/>
      <c r="J23" s="56"/>
      <c r="K23" s="56"/>
      <c r="L23" s="56"/>
      <c r="M23" s="56"/>
      <c r="N23" s="56"/>
      <c r="O23" s="56"/>
      <c r="P23" s="56"/>
      <c r="Q23" s="56"/>
      <c r="R23" s="56"/>
      <c r="S23" s="56"/>
      <c r="T23" s="56"/>
      <c r="U23" s="56"/>
      <c r="V23" s="56"/>
      <c r="W23" s="56"/>
      <c r="X23" s="56"/>
      <c r="Y23" s="56"/>
      <c r="Z23" s="56"/>
      <c r="AA23" s="56"/>
      <c r="AB23" s="56"/>
      <c r="AC23" s="56"/>
      <c r="AD23" s="56"/>
      <c r="AE23" s="56"/>
    </row>
    <row r="24" spans="1:31" ht="24.6" customHeight="1">
      <c r="A24" s="40">
        <f t="shared" si="0"/>
        <v>15</v>
      </c>
      <c r="B24" s="49"/>
      <c r="C24" s="50"/>
      <c r="D24" s="51"/>
      <c r="E24" s="50"/>
      <c r="F24" s="83"/>
      <c r="G24" s="84"/>
      <c r="H24" s="56"/>
      <c r="I24" s="56"/>
      <c r="J24" s="56"/>
      <c r="K24" s="56"/>
      <c r="L24" s="56"/>
      <c r="M24" s="56"/>
      <c r="N24" s="56"/>
      <c r="O24" s="56"/>
      <c r="P24" s="56"/>
      <c r="Q24" s="56"/>
      <c r="R24" s="56"/>
      <c r="S24" s="56"/>
      <c r="T24" s="56"/>
      <c r="U24" s="56"/>
      <c r="V24" s="56"/>
      <c r="W24" s="56"/>
      <c r="X24" s="56"/>
      <c r="Y24" s="56"/>
      <c r="Z24" s="56"/>
      <c r="AA24" s="56"/>
      <c r="AB24" s="56"/>
      <c r="AC24" s="56"/>
      <c r="AD24" s="56"/>
      <c r="AE24" s="56"/>
    </row>
    <row r="25" spans="1:31">
      <c r="A25" s="85" t="s">
        <v>110</v>
      </c>
      <c r="B25" s="86"/>
      <c r="C25" s="87"/>
      <c r="D25" s="87"/>
      <c r="E25" s="86"/>
      <c r="F25" s="88"/>
      <c r="G25" s="89"/>
      <c r="H25" s="86"/>
      <c r="I25" s="86"/>
      <c r="J25" s="86"/>
      <c r="K25" s="86"/>
      <c r="L25" s="86"/>
      <c r="M25" s="86"/>
      <c r="N25" s="86"/>
      <c r="O25" s="86"/>
      <c r="P25" s="86"/>
      <c r="Q25" s="86"/>
      <c r="R25" s="86"/>
      <c r="S25" s="86"/>
      <c r="T25" s="86"/>
      <c r="U25" s="86"/>
      <c r="V25" s="86"/>
      <c r="W25" s="86"/>
      <c r="X25" s="86"/>
      <c r="Y25" s="86"/>
      <c r="Z25" s="86"/>
      <c r="AA25" s="86"/>
      <c r="AB25" s="86"/>
      <c r="AC25" s="86"/>
      <c r="AD25" s="86"/>
      <c r="AE25" s="90"/>
    </row>
    <row r="26" spans="1:31" ht="24.75" customHeight="1">
      <c r="E26" s="117" t="s">
        <v>83</v>
      </c>
      <c r="F26" s="118"/>
      <c r="G26" s="119"/>
      <c r="H26" s="91">
        <f>COUNTIF(H10:H25,"&gt;"&amp;H8)</f>
        <v>0</v>
      </c>
      <c r="I26" s="91">
        <f t="shared" ref="I26:AE26" si="1">COUNTIF(I10:I25,"&gt;"&amp;I8)</f>
        <v>0</v>
      </c>
      <c r="J26" s="91">
        <f t="shared" si="1"/>
        <v>0</v>
      </c>
      <c r="K26" s="91">
        <f t="shared" si="1"/>
        <v>0</v>
      </c>
      <c r="L26" s="91">
        <f t="shared" si="1"/>
        <v>0</v>
      </c>
      <c r="M26" s="91">
        <f t="shared" si="1"/>
        <v>1</v>
      </c>
      <c r="N26" s="91">
        <f t="shared" si="1"/>
        <v>0</v>
      </c>
      <c r="O26" s="91">
        <f t="shared" si="1"/>
        <v>4</v>
      </c>
      <c r="P26" s="91">
        <f t="shared" si="1"/>
        <v>0</v>
      </c>
      <c r="Q26" s="91">
        <f t="shared" si="1"/>
        <v>0</v>
      </c>
      <c r="R26" s="91">
        <f t="shared" si="1"/>
        <v>0</v>
      </c>
      <c r="S26" s="91">
        <f t="shared" si="1"/>
        <v>0</v>
      </c>
      <c r="T26" s="91">
        <f t="shared" si="1"/>
        <v>0</v>
      </c>
      <c r="U26" s="91">
        <f t="shared" si="1"/>
        <v>0</v>
      </c>
      <c r="V26" s="91">
        <f t="shared" si="1"/>
        <v>0</v>
      </c>
      <c r="W26" s="91">
        <f t="shared" si="1"/>
        <v>0</v>
      </c>
      <c r="X26" s="91">
        <f t="shared" si="1"/>
        <v>0</v>
      </c>
      <c r="Y26" s="91">
        <f t="shared" si="1"/>
        <v>0</v>
      </c>
      <c r="Z26" s="91">
        <f t="shared" si="1"/>
        <v>0</v>
      </c>
      <c r="AA26" s="91">
        <f t="shared" si="1"/>
        <v>1</v>
      </c>
      <c r="AB26" s="91">
        <f t="shared" si="1"/>
        <v>0</v>
      </c>
      <c r="AC26" s="91">
        <f t="shared" si="1"/>
        <v>0</v>
      </c>
      <c r="AD26" s="91">
        <f t="shared" si="1"/>
        <v>0</v>
      </c>
      <c r="AE26" s="91">
        <f t="shared" si="1"/>
        <v>0</v>
      </c>
    </row>
    <row r="30" spans="1:31" hidden="1">
      <c r="C30" s="10" t="s">
        <v>169</v>
      </c>
      <c r="D30" s="10" t="s">
        <v>182</v>
      </c>
      <c r="E30" s="10" t="s">
        <v>185</v>
      </c>
      <c r="F30" s="10" t="s">
        <v>177</v>
      </c>
      <c r="G30" s="10" t="s">
        <v>186</v>
      </c>
      <c r="H30" s="10" t="s">
        <v>187</v>
      </c>
    </row>
    <row r="31" spans="1:31" hidden="1">
      <c r="C31" s="10" t="s">
        <v>173</v>
      </c>
      <c r="D31" s="10" t="s">
        <v>63</v>
      </c>
      <c r="E31" s="10" t="s">
        <v>183</v>
      </c>
      <c r="F31" s="10" t="s">
        <v>178</v>
      </c>
      <c r="G31" s="1" t="s">
        <v>24</v>
      </c>
      <c r="H31" s="10" t="s">
        <v>114</v>
      </c>
    </row>
    <row r="32" spans="1:31" hidden="1">
      <c r="C32" s="10" t="s">
        <v>172</v>
      </c>
      <c r="D32" s="10" t="s">
        <v>64</v>
      </c>
      <c r="E32" s="10" t="s">
        <v>184</v>
      </c>
      <c r="F32" s="10" t="s">
        <v>180</v>
      </c>
      <c r="G32" s="1" t="s">
        <v>25</v>
      </c>
      <c r="H32" s="10" t="s">
        <v>115</v>
      </c>
    </row>
    <row r="33" spans="3:7" hidden="1">
      <c r="C33" s="10" t="s">
        <v>170</v>
      </c>
      <c r="D33" s="10" t="s">
        <v>65</v>
      </c>
      <c r="F33" s="10" t="s">
        <v>179</v>
      </c>
      <c r="G33" s="1" t="s">
        <v>26</v>
      </c>
    </row>
    <row r="34" spans="3:7" hidden="1">
      <c r="D34" s="10" t="s">
        <v>67</v>
      </c>
      <c r="G34" s="1" t="s">
        <v>27</v>
      </c>
    </row>
    <row r="35" spans="3:7" hidden="1">
      <c r="D35" s="10" t="s">
        <v>66</v>
      </c>
      <c r="G35" s="1" t="s">
        <v>28</v>
      </c>
    </row>
    <row r="36" spans="3:7" hidden="1">
      <c r="G36" s="1" t="s">
        <v>29</v>
      </c>
    </row>
    <row r="37" spans="3:7" hidden="1">
      <c r="G37" s="1" t="s">
        <v>30</v>
      </c>
    </row>
    <row r="38" spans="3:7" hidden="1">
      <c r="G38" s="1" t="s">
        <v>31</v>
      </c>
    </row>
    <row r="39" spans="3:7" hidden="1">
      <c r="G39" s="1" t="s">
        <v>32</v>
      </c>
    </row>
    <row r="40" spans="3:7" hidden="1">
      <c r="G40" s="1" t="s">
        <v>33</v>
      </c>
    </row>
    <row r="41" spans="3:7" hidden="1">
      <c r="G41" s="1" t="s">
        <v>16</v>
      </c>
    </row>
    <row r="42" spans="3:7" hidden="1">
      <c r="G42" s="1" t="s">
        <v>17</v>
      </c>
    </row>
    <row r="43" spans="3:7" hidden="1">
      <c r="G43" s="1" t="s">
        <v>15</v>
      </c>
    </row>
    <row r="44" spans="3:7" hidden="1">
      <c r="G44" s="1" t="s">
        <v>14</v>
      </c>
    </row>
    <row r="45" spans="3:7" hidden="1">
      <c r="G45" s="1" t="s">
        <v>3</v>
      </c>
    </row>
  </sheetData>
  <mergeCells count="33">
    <mergeCell ref="AB6:AB7"/>
    <mergeCell ref="AC6:AC7"/>
    <mergeCell ref="AD6:AD7"/>
    <mergeCell ref="AE6:AE7"/>
    <mergeCell ref="F5:G5"/>
    <mergeCell ref="W6:W7"/>
    <mergeCell ref="X6:X7"/>
    <mergeCell ref="Y6:Y7"/>
    <mergeCell ref="Z6:Z7"/>
    <mergeCell ref="AA6:AA7"/>
    <mergeCell ref="R6:R7"/>
    <mergeCell ref="S6:S7"/>
    <mergeCell ref="T6:T7"/>
    <mergeCell ref="U6:U7"/>
    <mergeCell ref="V6:V7"/>
    <mergeCell ref="M6:M7"/>
    <mergeCell ref="N6:N7"/>
    <mergeCell ref="O6:O7"/>
    <mergeCell ref="P6:P7"/>
    <mergeCell ref="Q6:Q7"/>
    <mergeCell ref="H6:H7"/>
    <mergeCell ref="I6:I7"/>
    <mergeCell ref="J6:J7"/>
    <mergeCell ref="K6:K7"/>
    <mergeCell ref="L6:L7"/>
    <mergeCell ref="A4:A9"/>
    <mergeCell ref="C4:C9"/>
    <mergeCell ref="B4:B9"/>
    <mergeCell ref="F4:G4"/>
    <mergeCell ref="E26:G26"/>
    <mergeCell ref="E4:E9"/>
    <mergeCell ref="D4:D9"/>
    <mergeCell ref="F6:G6"/>
  </mergeCells>
  <phoneticPr fontId="1"/>
  <conditionalFormatting sqref="F10:G25">
    <cfRule type="expression" dxfId="83" priority="28">
      <formula>$E10="表層"</formula>
    </cfRule>
  </conditionalFormatting>
  <conditionalFormatting sqref="E15:F15">
    <cfRule type="expression" dxfId="82" priority="27">
      <formula>$H$4="一部"</formula>
    </cfRule>
  </conditionalFormatting>
  <conditionalFormatting sqref="D10:D25">
    <cfRule type="expression" dxfId="81" priority="6">
      <formula>$C10="一部(追加調査)"</formula>
    </cfRule>
    <cfRule type="expression" dxfId="80" priority="45">
      <formula>$C10="一部"</formula>
    </cfRule>
  </conditionalFormatting>
  <conditionalFormatting sqref="H10:AE25">
    <cfRule type="cellIs" dxfId="79" priority="5" stopIfTrue="1" operator="equal">
      <formula>"-"</formula>
    </cfRule>
    <cfRule type="expression" dxfId="78" priority="7" stopIfTrue="1">
      <formula>OR(H10="ND",H10="深度限定")</formula>
    </cfRule>
    <cfRule type="cellIs" dxfId="77" priority="8" stopIfTrue="1" operator="greaterThan">
      <formula>10000000</formula>
    </cfRule>
    <cfRule type="cellIs" dxfId="76" priority="9" stopIfTrue="1" operator="greaterThan">
      <formula>H$9</formula>
    </cfRule>
    <cfRule type="cellIs" dxfId="75" priority="10" stopIfTrue="1" operator="greaterThan">
      <formula>H$8</formula>
    </cfRule>
  </conditionalFormatting>
  <conditionalFormatting sqref="H6:AE7">
    <cfRule type="containsText" dxfId="74" priority="3" operator="containsText" text="入力不備">
      <formula>NOT(ISERROR(SEARCH("入力不備",H6)))</formula>
    </cfRule>
    <cfRule type="containsText" dxfId="73" priority="4" operator="containsText" text="入力不備">
      <formula>NOT(ISERROR(SEARCH("入力不備",H6)))</formula>
    </cfRule>
  </conditionalFormatting>
  <conditionalFormatting sqref="C25">
    <cfRule type="expression" dxfId="72" priority="1">
      <formula>$C25="一部(追加調査)"</formula>
    </cfRule>
    <cfRule type="expression" dxfId="71" priority="2">
      <formula>$C25="一部"</formula>
    </cfRule>
  </conditionalFormatting>
  <dataValidations count="7">
    <dataValidation type="list" allowBlank="1" showInputMessage="1" showErrorMessage="1" sqref="C10:C24 B25" xr:uid="{00000000-0002-0000-0100-000000000000}">
      <formula1>$C$31:$C$33</formula1>
    </dataValidation>
    <dataValidation type="list" allowBlank="1" showInputMessage="1" sqref="E10:E25" xr:uid="{00000000-0002-0000-0100-000001000000}">
      <formula1>$D$31:$D$35</formula1>
    </dataValidation>
    <dataValidation allowBlank="1" showInputMessage="1" sqref="F10:F25 D10:D25 C25" xr:uid="{00000000-0002-0000-0100-000002000000}"/>
    <dataValidation type="list" allowBlank="1" showInputMessage="1" sqref="H10:AE25" xr:uid="{00000000-0002-0000-0100-000003000000}">
      <formula1>$F$31:$F$33</formula1>
    </dataValidation>
    <dataValidation type="list" allowBlank="1" showInputMessage="1" showErrorMessage="1" sqref="G7" xr:uid="{00000000-0002-0000-0100-000004000000}">
      <formula1>$E$31:$E$32</formula1>
    </dataValidation>
    <dataValidation type="list" allowBlank="1" showInputMessage="1" showErrorMessage="1" sqref="H5:AE5" xr:uid="{00000000-0002-0000-0100-000005000000}">
      <formula1>$H$31:$H$32</formula1>
    </dataValidation>
    <dataValidation type="list" allowBlank="1" showInputMessage="1" showErrorMessage="1" sqref="H4:AE4" xr:uid="{00000000-0002-0000-0100-000006000000}">
      <formula1>$G$31:$G$45</formula1>
    </dataValidation>
  </dataValidations>
  <pageMargins left="0.19685039370078741" right="0.19685039370078741" top="0.19685039370078741" bottom="0.19685039370078741" header="0.11811023622047245" footer="0"/>
  <pageSetup paperSize="9" scale="90" orientation="landscape" r:id="rId1"/>
  <headerFooter>
    <oddFooter>&amp;C&amp;P／&amp;Nページ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
  <sheetViews>
    <sheetView zoomScaleNormal="100" zoomScaleSheetLayoutView="100" workbookViewId="0">
      <pane ySplit="5" topLeftCell="A6" activePane="bottomLeft" state="frozen"/>
      <selection pane="bottomLeft"/>
    </sheetView>
  </sheetViews>
  <sheetFormatPr defaultColWidth="9" defaultRowHeight="15"/>
  <cols>
    <col min="1" max="1" width="4.8984375" style="10" customWidth="1"/>
    <col min="2" max="2" width="8" style="10" bestFit="1" customWidth="1"/>
    <col min="3" max="3" width="14.09765625" style="10" customWidth="1"/>
    <col min="4" max="4" width="10.59765625" style="10" customWidth="1"/>
    <col min="5" max="5" width="16.3984375" style="10" customWidth="1"/>
    <col min="6" max="6" width="7.5" style="10" bestFit="1" customWidth="1"/>
    <col min="7" max="7" width="7.5" style="10" hidden="1" customWidth="1"/>
    <col min="8" max="8" width="6.5" style="10" hidden="1" customWidth="1"/>
    <col min="9" max="9" width="8.69921875" style="10" customWidth="1"/>
    <col min="10" max="11" width="12.59765625" style="10" customWidth="1"/>
    <col min="12" max="16384" width="9" style="10"/>
  </cols>
  <sheetData>
    <row r="1" spans="1:9">
      <c r="A1" s="8" t="s">
        <v>144</v>
      </c>
    </row>
    <row r="2" spans="1:9">
      <c r="A2" s="10" t="s">
        <v>95</v>
      </c>
    </row>
    <row r="3" spans="1:9">
      <c r="A3" s="10" t="s">
        <v>112</v>
      </c>
    </row>
    <row r="4" spans="1:9" ht="24.75" customHeight="1">
      <c r="A4" s="130" t="s">
        <v>104</v>
      </c>
      <c r="B4" s="131" t="s">
        <v>81</v>
      </c>
      <c r="C4" s="130" t="s">
        <v>79</v>
      </c>
      <c r="D4" s="126" t="s">
        <v>50</v>
      </c>
      <c r="E4" s="132" t="s">
        <v>4</v>
      </c>
      <c r="F4" s="127" t="s">
        <v>34</v>
      </c>
      <c r="G4" s="128"/>
      <c r="H4" s="129"/>
      <c r="I4" s="126" t="s">
        <v>101</v>
      </c>
    </row>
    <row r="5" spans="1:9">
      <c r="A5" s="130"/>
      <c r="B5" s="131"/>
      <c r="C5" s="130"/>
      <c r="D5" s="126"/>
      <c r="E5" s="132"/>
      <c r="F5" s="127"/>
      <c r="G5" s="128"/>
      <c r="H5" s="129"/>
      <c r="I5" s="126"/>
    </row>
    <row r="6" spans="1:9" ht="24.9" customHeight="1">
      <c r="A6" s="40">
        <f>ROW()-5</f>
        <v>1</v>
      </c>
      <c r="B6" s="41" t="s">
        <v>199</v>
      </c>
      <c r="C6" s="42" t="s">
        <v>208</v>
      </c>
      <c r="D6" s="43"/>
      <c r="E6" s="44" t="s">
        <v>69</v>
      </c>
      <c r="F6" s="45">
        <f>IF(E6="","",VLOOKUP(E6,基準値マスタ_結果!$K$5:$N$19,2,FALSE))</f>
        <v>0.05</v>
      </c>
      <c r="G6" s="46">
        <f>IF(E6="","",VLOOKUP(E6,基準値マスタ_結果!$K$5:$N$19,3,FALSE))</f>
        <v>0.05</v>
      </c>
      <c r="H6" s="47">
        <f>IF(E6="","",VLOOKUP(E6,基準値マスタ_結果!$K$5:$N$19,4,FALSE))</f>
        <v>0.5</v>
      </c>
      <c r="I6" s="48" t="s">
        <v>207</v>
      </c>
    </row>
    <row r="7" spans="1:9" ht="24.9" customHeight="1">
      <c r="A7" s="40">
        <f t="shared" ref="A7:A30" si="0">ROW()-5</f>
        <v>2</v>
      </c>
      <c r="B7" s="49" t="s">
        <v>200</v>
      </c>
      <c r="C7" s="50" t="s">
        <v>208</v>
      </c>
      <c r="D7" s="51"/>
      <c r="E7" s="52" t="s">
        <v>70</v>
      </c>
      <c r="F7" s="53" t="str">
        <f>IF(E7="","",VLOOKUP(E7,基準値マスタ_結果!$K$5:$N$19,2,FALSE))</f>
        <v>不検出</v>
      </c>
      <c r="G7" s="54">
        <f>IF(E7="","",VLOOKUP(E7,基準値マスタ_結果!$K$5:$N$19,3,FALSE))</f>
        <v>0</v>
      </c>
      <c r="H7" s="55">
        <f>IF(E7="","",VLOOKUP(E7,基準値マスタ_結果!$K$5:$N$19,4,FALSE))</f>
        <v>1</v>
      </c>
      <c r="I7" s="56" t="s">
        <v>207</v>
      </c>
    </row>
    <row r="8" spans="1:9" ht="24.9" customHeight="1">
      <c r="A8" s="40">
        <f t="shared" si="0"/>
        <v>3</v>
      </c>
      <c r="B8" s="49" t="s">
        <v>201</v>
      </c>
      <c r="C8" s="50" t="s">
        <v>208</v>
      </c>
      <c r="D8" s="51"/>
      <c r="E8" s="52" t="s">
        <v>16</v>
      </c>
      <c r="F8" s="53">
        <f>IF(E8="","",VLOOKUP(E8,基準値マスタ_結果!$K$5:$N$19,2,FALSE))</f>
        <v>3.0000000000000001E-3</v>
      </c>
      <c r="G8" s="54">
        <f>IF(E8="","",VLOOKUP(E8,基準値マスタ_結果!$K$5:$N$19,3,FALSE))</f>
        <v>3.0000000000000001E-3</v>
      </c>
      <c r="H8" s="55">
        <f>IF(E8="","",VLOOKUP(E8,基準値マスタ_結果!$K$5:$N$19,4,FALSE))</f>
        <v>0.03</v>
      </c>
      <c r="I8" s="56" t="s">
        <v>207</v>
      </c>
    </row>
    <row r="9" spans="1:9" ht="24.9" customHeight="1">
      <c r="A9" s="40">
        <f t="shared" si="0"/>
        <v>4</v>
      </c>
      <c r="B9" s="49" t="s">
        <v>202</v>
      </c>
      <c r="C9" s="50" t="s">
        <v>208</v>
      </c>
      <c r="D9" s="51"/>
      <c r="E9" s="52" t="s">
        <v>75</v>
      </c>
      <c r="F9" s="53">
        <f>IF(E9="","",VLOOKUP(E9,基準値マスタ_結果!$K$5:$N$19,2,FALSE))</f>
        <v>0.8</v>
      </c>
      <c r="G9" s="54">
        <f>IF(E9="","",VLOOKUP(E9,基準値マスタ_結果!$K$5:$N$19,3,FALSE))</f>
        <v>0.8</v>
      </c>
      <c r="H9" s="55">
        <f>IF(E9="","",VLOOKUP(E9,基準値マスタ_結果!$K$5:$N$19,4,FALSE))</f>
        <v>8</v>
      </c>
      <c r="I9" s="56" t="s">
        <v>207</v>
      </c>
    </row>
    <row r="10" spans="1:9" ht="24.9" customHeight="1">
      <c r="A10" s="40">
        <f t="shared" si="0"/>
        <v>5</v>
      </c>
      <c r="B10" s="49"/>
      <c r="C10" s="50"/>
      <c r="D10" s="51"/>
      <c r="E10" s="52"/>
      <c r="F10" s="53" t="str">
        <f>IF(E10="","",VLOOKUP(E10,基準値マスタ_結果!$K$5:$N$19,2,FALSE))</f>
        <v/>
      </c>
      <c r="G10" s="54" t="str">
        <f>IF(E10="","",VLOOKUP(E10,基準値マスタ_結果!$K$5:$N$19,3,FALSE))</f>
        <v/>
      </c>
      <c r="H10" s="55" t="str">
        <f>IF(E10="","",VLOOKUP(E10,基準値マスタ_結果!$K$5:$N$19,4,FALSE))</f>
        <v/>
      </c>
      <c r="I10" s="56"/>
    </row>
    <row r="11" spans="1:9" ht="24.9" customHeight="1">
      <c r="A11" s="40">
        <f t="shared" si="0"/>
        <v>6</v>
      </c>
      <c r="B11" s="49"/>
      <c r="C11" s="50"/>
      <c r="D11" s="51"/>
      <c r="E11" s="52"/>
      <c r="F11" s="53" t="str">
        <f>IF(E11="","",VLOOKUP(E11,基準値マスタ_結果!$K$5:$N$19,2,FALSE))</f>
        <v/>
      </c>
      <c r="G11" s="54" t="str">
        <f>IF(E11="","",VLOOKUP(E11,基準値マスタ_結果!$K$5:$N$19,3,FALSE))</f>
        <v/>
      </c>
      <c r="H11" s="55" t="str">
        <f>IF(E11="","",VLOOKUP(E11,基準値マスタ_結果!$K$5:$N$19,4,FALSE))</f>
        <v/>
      </c>
      <c r="I11" s="56"/>
    </row>
    <row r="12" spans="1:9" ht="24.9" customHeight="1">
      <c r="A12" s="40">
        <f t="shared" si="0"/>
        <v>7</v>
      </c>
      <c r="B12" s="49"/>
      <c r="C12" s="50"/>
      <c r="D12" s="51"/>
      <c r="E12" s="52"/>
      <c r="F12" s="53" t="str">
        <f>IF(E12="","",VLOOKUP(E12,基準値マスタ_結果!$K$5:$N$19,2,FALSE))</f>
        <v/>
      </c>
      <c r="G12" s="54" t="str">
        <f>IF(E12="","",VLOOKUP(E12,基準値マスタ_結果!$K$5:$N$19,3,FALSE))</f>
        <v/>
      </c>
      <c r="H12" s="55" t="str">
        <f>IF(E12="","",VLOOKUP(E12,基準値マスタ_結果!$K$5:$N$19,4,FALSE))</f>
        <v/>
      </c>
      <c r="I12" s="56"/>
    </row>
    <row r="13" spans="1:9" ht="24.9" customHeight="1">
      <c r="A13" s="40">
        <f t="shared" si="0"/>
        <v>8</v>
      </c>
      <c r="B13" s="49"/>
      <c r="C13" s="50"/>
      <c r="D13" s="51"/>
      <c r="E13" s="52"/>
      <c r="F13" s="53" t="str">
        <f>IF(E13="","",VLOOKUP(E13,基準値マスタ_結果!$K$5:$N$19,2,FALSE))</f>
        <v/>
      </c>
      <c r="G13" s="54" t="str">
        <f>IF(E13="","",VLOOKUP(E13,基準値マスタ_結果!$K$5:$N$19,3,FALSE))</f>
        <v/>
      </c>
      <c r="H13" s="55" t="str">
        <f>IF(E13="","",VLOOKUP(E13,基準値マスタ_結果!$K$5:$N$19,4,FALSE))</f>
        <v/>
      </c>
      <c r="I13" s="56"/>
    </row>
    <row r="14" spans="1:9" ht="24.9" customHeight="1">
      <c r="A14" s="40">
        <f t="shared" si="0"/>
        <v>9</v>
      </c>
      <c r="B14" s="49"/>
      <c r="C14" s="50"/>
      <c r="D14" s="51"/>
      <c r="E14" s="52"/>
      <c r="F14" s="53" t="str">
        <f>IF(E14="","",VLOOKUP(E14,基準値マスタ_結果!$K$5:$N$19,2,FALSE))</f>
        <v/>
      </c>
      <c r="G14" s="54" t="str">
        <f>IF(E14="","",VLOOKUP(E14,基準値マスタ_結果!$K$5:$N$19,3,FALSE))</f>
        <v/>
      </c>
      <c r="H14" s="55" t="str">
        <f>IF(E14="","",VLOOKUP(E14,基準値マスタ_結果!$K$5:$N$19,4,FALSE))</f>
        <v/>
      </c>
      <c r="I14" s="56"/>
    </row>
    <row r="15" spans="1:9" ht="24.9" customHeight="1">
      <c r="A15" s="40">
        <f t="shared" si="0"/>
        <v>10</v>
      </c>
      <c r="B15" s="49"/>
      <c r="C15" s="50"/>
      <c r="D15" s="51"/>
      <c r="E15" s="52"/>
      <c r="F15" s="53" t="str">
        <f>IF(E15="","",VLOOKUP(E15,基準値マスタ_結果!$K$5:$N$19,2,FALSE))</f>
        <v/>
      </c>
      <c r="G15" s="54" t="str">
        <f>IF(E15="","",VLOOKUP(E15,基準値マスタ_結果!$K$5:$N$19,3,FALSE))</f>
        <v/>
      </c>
      <c r="H15" s="55" t="str">
        <f>IF(E15="","",VLOOKUP(E15,基準値マスタ_結果!$K$5:$N$19,4,FALSE))</f>
        <v/>
      </c>
      <c r="I15" s="56"/>
    </row>
    <row r="16" spans="1:9" ht="24.9" customHeight="1">
      <c r="A16" s="40">
        <f t="shared" si="0"/>
        <v>11</v>
      </c>
      <c r="B16" s="49"/>
      <c r="C16" s="50"/>
      <c r="D16" s="51"/>
      <c r="E16" s="52"/>
      <c r="F16" s="53" t="str">
        <f>IF(E16="","",VLOOKUP(E16,基準値マスタ_結果!$K$5:$N$19,2,FALSE))</f>
        <v/>
      </c>
      <c r="G16" s="54" t="str">
        <f>IF(E16="","",VLOOKUP(E16,基準値マスタ_結果!$K$5:$N$19,3,FALSE))</f>
        <v/>
      </c>
      <c r="H16" s="55" t="str">
        <f>IF(E16="","",VLOOKUP(E16,基準値マスタ_結果!$K$5:$N$19,4,FALSE))</f>
        <v/>
      </c>
      <c r="I16" s="56"/>
    </row>
    <row r="17" spans="1:9" ht="24.9" customHeight="1">
      <c r="A17" s="40">
        <f t="shared" si="0"/>
        <v>12</v>
      </c>
      <c r="B17" s="49"/>
      <c r="C17" s="50"/>
      <c r="D17" s="51"/>
      <c r="E17" s="52"/>
      <c r="F17" s="53" t="str">
        <f>IF(E17="","",VLOOKUP(E17,基準値マスタ_結果!$K$5:$N$19,2,FALSE))</f>
        <v/>
      </c>
      <c r="G17" s="54" t="str">
        <f>IF(E17="","",VLOOKUP(E17,基準値マスタ_結果!$K$5:$N$19,3,FALSE))</f>
        <v/>
      </c>
      <c r="H17" s="55" t="str">
        <f>IF(E17="","",VLOOKUP(E17,基準値マスタ_結果!$K$5:$N$19,4,FALSE))</f>
        <v/>
      </c>
      <c r="I17" s="56"/>
    </row>
    <row r="18" spans="1:9" ht="24.9" customHeight="1">
      <c r="A18" s="40">
        <f t="shared" si="0"/>
        <v>13</v>
      </c>
      <c r="B18" s="49"/>
      <c r="C18" s="50"/>
      <c r="D18" s="51"/>
      <c r="E18" s="52"/>
      <c r="F18" s="53" t="str">
        <f>IF(E18="","",VLOOKUP(E18,基準値マスタ_結果!$K$5:$N$19,2,FALSE))</f>
        <v/>
      </c>
      <c r="G18" s="54" t="str">
        <f>IF(E18="","",VLOOKUP(E18,基準値マスタ_結果!$K$5:$N$19,3,FALSE))</f>
        <v/>
      </c>
      <c r="H18" s="55" t="str">
        <f>IF(E18="","",VLOOKUP(E18,基準値マスタ_結果!$K$5:$N$19,4,FALSE))</f>
        <v/>
      </c>
      <c r="I18" s="56"/>
    </row>
    <row r="19" spans="1:9" ht="24.9" customHeight="1">
      <c r="A19" s="40">
        <f t="shared" si="0"/>
        <v>14</v>
      </c>
      <c r="B19" s="49"/>
      <c r="C19" s="50"/>
      <c r="D19" s="51"/>
      <c r="E19" s="52"/>
      <c r="F19" s="53" t="str">
        <f>IF(E19="","",VLOOKUP(E19,基準値マスタ_結果!$K$5:$N$19,2,FALSE))</f>
        <v/>
      </c>
      <c r="G19" s="54" t="str">
        <f>IF(E19="","",VLOOKUP(E19,基準値マスタ_結果!$K$5:$N$19,3,FALSE))</f>
        <v/>
      </c>
      <c r="H19" s="55" t="str">
        <f>IF(E19="","",VLOOKUP(E19,基準値マスタ_結果!$K$5:$N$19,4,FALSE))</f>
        <v/>
      </c>
      <c r="I19" s="56"/>
    </row>
    <row r="20" spans="1:9" ht="24.9" customHeight="1">
      <c r="A20" s="40">
        <f t="shared" si="0"/>
        <v>15</v>
      </c>
      <c r="B20" s="49"/>
      <c r="C20" s="50"/>
      <c r="D20" s="51"/>
      <c r="E20" s="52"/>
      <c r="F20" s="53" t="str">
        <f>IF(E20="","",VLOOKUP(E20,基準値マスタ_結果!$K$5:$N$19,2,FALSE))</f>
        <v/>
      </c>
      <c r="G20" s="54" t="str">
        <f>IF(E20="","",VLOOKUP(E20,基準値マスタ_結果!$K$5:$N$19,3,FALSE))</f>
        <v/>
      </c>
      <c r="H20" s="55" t="str">
        <f>IF(E20="","",VLOOKUP(E20,基準値マスタ_結果!$K$5:$N$19,4,FALSE))</f>
        <v/>
      </c>
      <c r="I20" s="56"/>
    </row>
    <row r="21" spans="1:9" ht="24.9" customHeight="1">
      <c r="A21" s="40">
        <f t="shared" si="0"/>
        <v>16</v>
      </c>
      <c r="B21" s="49"/>
      <c r="C21" s="50"/>
      <c r="D21" s="51"/>
      <c r="E21" s="52"/>
      <c r="F21" s="53" t="str">
        <f>IF(E21="","",VLOOKUP(E21,基準値マスタ_結果!$K$5:$N$19,2,FALSE))</f>
        <v/>
      </c>
      <c r="G21" s="54" t="str">
        <f>IF(E21="","",VLOOKUP(E21,基準値マスタ_結果!$K$5:$N$19,3,FALSE))</f>
        <v/>
      </c>
      <c r="H21" s="55" t="str">
        <f>IF(E21="","",VLOOKUP(E21,基準値マスタ_結果!$K$5:$N$19,4,FALSE))</f>
        <v/>
      </c>
      <c r="I21" s="56"/>
    </row>
    <row r="22" spans="1:9" ht="24.9" customHeight="1">
      <c r="A22" s="40">
        <f t="shared" si="0"/>
        <v>17</v>
      </c>
      <c r="B22" s="49"/>
      <c r="C22" s="50"/>
      <c r="D22" s="51"/>
      <c r="E22" s="52"/>
      <c r="F22" s="53" t="str">
        <f>IF(E22="","",VLOOKUP(E22,基準値マスタ_結果!$K$5:$N$19,2,FALSE))</f>
        <v/>
      </c>
      <c r="G22" s="54" t="str">
        <f>IF(E22="","",VLOOKUP(E22,基準値マスタ_結果!$K$5:$N$19,3,FALSE))</f>
        <v/>
      </c>
      <c r="H22" s="55" t="str">
        <f>IF(E22="","",VLOOKUP(E22,基準値マスタ_結果!$K$5:$N$19,4,FALSE))</f>
        <v/>
      </c>
      <c r="I22" s="56"/>
    </row>
    <row r="23" spans="1:9" ht="24.9" customHeight="1">
      <c r="A23" s="40">
        <f t="shared" si="0"/>
        <v>18</v>
      </c>
      <c r="B23" s="49"/>
      <c r="C23" s="50"/>
      <c r="D23" s="51"/>
      <c r="E23" s="52"/>
      <c r="F23" s="53" t="str">
        <f>IF(E23="","",VLOOKUP(E23,基準値マスタ_結果!$K$5:$N$19,2,FALSE))</f>
        <v/>
      </c>
      <c r="G23" s="54" t="str">
        <f>IF(E23="","",VLOOKUP(E23,基準値マスタ_結果!$K$5:$N$19,3,FALSE))</f>
        <v/>
      </c>
      <c r="H23" s="55" t="str">
        <f>IF(E23="","",VLOOKUP(E23,基準値マスタ_結果!$K$5:$N$19,4,FALSE))</f>
        <v/>
      </c>
      <c r="I23" s="56"/>
    </row>
    <row r="24" spans="1:9" ht="24.9" customHeight="1">
      <c r="A24" s="40">
        <f t="shared" si="0"/>
        <v>19</v>
      </c>
      <c r="B24" s="49"/>
      <c r="C24" s="50"/>
      <c r="D24" s="51"/>
      <c r="E24" s="52"/>
      <c r="F24" s="53" t="str">
        <f>IF(E24="","",VLOOKUP(E24,基準値マスタ_結果!$K$5:$N$19,2,FALSE))</f>
        <v/>
      </c>
      <c r="G24" s="54" t="str">
        <f>IF(E24="","",VLOOKUP(E24,基準値マスタ_結果!$K$5:$N$19,3,FALSE))</f>
        <v/>
      </c>
      <c r="H24" s="55" t="str">
        <f>IF(E24="","",VLOOKUP(E24,基準値マスタ_結果!$K$5:$N$19,4,FALSE))</f>
        <v/>
      </c>
      <c r="I24" s="56"/>
    </row>
    <row r="25" spans="1:9" ht="24.9" customHeight="1">
      <c r="A25" s="40">
        <f t="shared" si="0"/>
        <v>20</v>
      </c>
      <c r="B25" s="49"/>
      <c r="C25" s="50"/>
      <c r="D25" s="51"/>
      <c r="E25" s="52"/>
      <c r="F25" s="53" t="str">
        <f>IF(E25="","",VLOOKUP(E25,基準値マスタ_結果!$K$5:$N$19,2,FALSE))</f>
        <v/>
      </c>
      <c r="G25" s="54" t="str">
        <f>IF(E25="","",VLOOKUP(E25,基準値マスタ_結果!$K$5:$N$19,3,FALSE))</f>
        <v/>
      </c>
      <c r="H25" s="55" t="str">
        <f>IF(E25="","",VLOOKUP(E25,基準値マスタ_結果!$K$5:$N$19,4,FALSE))</f>
        <v/>
      </c>
      <c r="I25" s="56"/>
    </row>
    <row r="26" spans="1:9" ht="24.9" customHeight="1">
      <c r="A26" s="40">
        <f t="shared" si="0"/>
        <v>21</v>
      </c>
      <c r="B26" s="49"/>
      <c r="C26" s="50"/>
      <c r="D26" s="51"/>
      <c r="E26" s="52"/>
      <c r="F26" s="53" t="str">
        <f>IF(E26="","",VLOOKUP(E26,基準値マスタ_結果!$K$5:$N$19,2,FALSE))</f>
        <v/>
      </c>
      <c r="G26" s="54" t="str">
        <f>IF(E26="","",VLOOKUP(E26,基準値マスタ_結果!$K$5:$N$19,3,FALSE))</f>
        <v/>
      </c>
      <c r="H26" s="55" t="str">
        <f>IF(E26="","",VLOOKUP(E26,基準値マスタ_結果!$K$5:$N$19,4,FALSE))</f>
        <v/>
      </c>
      <c r="I26" s="56"/>
    </row>
    <row r="27" spans="1:9" ht="24.9" customHeight="1">
      <c r="A27" s="40">
        <f t="shared" si="0"/>
        <v>22</v>
      </c>
      <c r="B27" s="49"/>
      <c r="C27" s="50"/>
      <c r="D27" s="51"/>
      <c r="E27" s="52"/>
      <c r="F27" s="53" t="str">
        <f>IF(E27="","",VLOOKUP(E27,基準値マスタ_結果!$K$5:$N$19,2,FALSE))</f>
        <v/>
      </c>
      <c r="G27" s="54" t="str">
        <f>IF(E27="","",VLOOKUP(E27,基準値マスタ_結果!$K$5:$N$19,3,FALSE))</f>
        <v/>
      </c>
      <c r="H27" s="55" t="str">
        <f>IF(E27="","",VLOOKUP(E27,基準値マスタ_結果!$K$5:$N$19,4,FALSE))</f>
        <v/>
      </c>
      <c r="I27" s="56"/>
    </row>
    <row r="28" spans="1:9" ht="24.9" customHeight="1">
      <c r="A28" s="40">
        <f t="shared" si="0"/>
        <v>23</v>
      </c>
      <c r="B28" s="49"/>
      <c r="C28" s="50"/>
      <c r="D28" s="51"/>
      <c r="E28" s="52"/>
      <c r="F28" s="53" t="str">
        <f>IF(E28="","",VLOOKUP(E28,基準値マスタ_結果!$K$5:$N$19,2,FALSE))</f>
        <v/>
      </c>
      <c r="G28" s="54" t="str">
        <f>IF(E28="","",VLOOKUP(E28,基準値マスタ_結果!$K$5:$N$19,3,FALSE))</f>
        <v/>
      </c>
      <c r="H28" s="55" t="str">
        <f>IF(E28="","",VLOOKUP(E28,基準値マスタ_結果!$K$5:$N$19,4,FALSE))</f>
        <v/>
      </c>
      <c r="I28" s="56"/>
    </row>
    <row r="29" spans="1:9" ht="24.9" customHeight="1">
      <c r="A29" s="40">
        <f t="shared" si="0"/>
        <v>24</v>
      </c>
      <c r="B29" s="49"/>
      <c r="C29" s="50"/>
      <c r="D29" s="51"/>
      <c r="E29" s="52"/>
      <c r="F29" s="53" t="str">
        <f>IF(E29="","",VLOOKUP(E29,基準値マスタ_結果!$K$5:$N$19,2,FALSE))</f>
        <v/>
      </c>
      <c r="G29" s="54" t="str">
        <f>IF(E29="","",VLOOKUP(E29,基準値マスタ_結果!$K$5:$N$19,3,FALSE))</f>
        <v/>
      </c>
      <c r="H29" s="55" t="str">
        <f>IF(E29="","",VLOOKUP(E29,基準値マスタ_結果!$K$5:$N$19,4,FALSE))</f>
        <v/>
      </c>
      <c r="I29" s="56"/>
    </row>
    <row r="30" spans="1:9" ht="24.9" customHeight="1">
      <c r="A30" s="40">
        <f t="shared" si="0"/>
        <v>25</v>
      </c>
      <c r="B30" s="57"/>
      <c r="C30" s="58"/>
      <c r="D30" s="59"/>
      <c r="E30" s="60"/>
      <c r="F30" s="61" t="str">
        <f>IF(E30="","",VLOOKUP(E30,基準値マスタ_結果!$K$5:$N$19,2,FALSE))</f>
        <v/>
      </c>
      <c r="G30" s="62" t="str">
        <f>IF(E30="","",VLOOKUP(E30,基準値マスタ_結果!$K$5:$N$19,3,FALSE))</f>
        <v/>
      </c>
      <c r="H30" s="63" t="str">
        <f>IF(E30="","",VLOOKUP(E30,基準値マスタ_結果!$K$5:$N$19,4,FALSE))</f>
        <v/>
      </c>
      <c r="I30" s="64"/>
    </row>
    <row r="31" spans="1:9">
      <c r="A31" s="65" t="s">
        <v>110</v>
      </c>
      <c r="B31" s="66"/>
      <c r="C31" s="67"/>
      <c r="D31" s="68"/>
      <c r="E31" s="66"/>
      <c r="F31" s="69" t="str">
        <f>IF(E31="","",VLOOKUP(E31,基準値マスタ_結果!$K$5:$N$19,2,FALSE))</f>
        <v/>
      </c>
      <c r="G31" s="70" t="str">
        <f>IF(E31="","",VLOOKUP(E31,基準値マスタ_結果!$K$5:$N$19,3,FALSE))</f>
        <v/>
      </c>
      <c r="H31" s="70" t="str">
        <f>IF(E31="","",VLOOKUP(E31,基準値マスタ_結果!$K$5:$N$19,4,FALSE))</f>
        <v/>
      </c>
      <c r="I31" s="71"/>
    </row>
    <row r="32" spans="1:9">
      <c r="F32" s="72"/>
    </row>
    <row r="35" spans="3:5" hidden="1">
      <c r="C35" s="10" t="s">
        <v>169</v>
      </c>
      <c r="D35" s="10" t="s">
        <v>186</v>
      </c>
      <c r="E35" s="10" t="s">
        <v>177</v>
      </c>
    </row>
    <row r="36" spans="3:5" hidden="1">
      <c r="C36" s="10" t="s">
        <v>188</v>
      </c>
      <c r="D36" s="10" t="s">
        <v>68</v>
      </c>
      <c r="E36" s="10" t="s">
        <v>178</v>
      </c>
    </row>
    <row r="37" spans="3:5" hidden="1">
      <c r="C37" s="10" t="s">
        <v>190</v>
      </c>
      <c r="D37" s="10" t="s">
        <v>69</v>
      </c>
      <c r="E37" s="10" t="s">
        <v>180</v>
      </c>
    </row>
    <row r="38" spans="3:5" hidden="1">
      <c r="C38" s="10" t="s">
        <v>189</v>
      </c>
      <c r="D38" s="10" t="s">
        <v>70</v>
      </c>
      <c r="E38" s="10" t="s">
        <v>179</v>
      </c>
    </row>
    <row r="39" spans="3:5" hidden="1">
      <c r="D39" s="10" t="s">
        <v>71</v>
      </c>
    </row>
    <row r="40" spans="3:5" hidden="1">
      <c r="D40" s="10" t="s">
        <v>191</v>
      </c>
    </row>
    <row r="41" spans="3:5" hidden="1">
      <c r="D41" s="10" t="s">
        <v>72</v>
      </c>
    </row>
    <row r="42" spans="3:5" hidden="1">
      <c r="D42" s="10" t="s">
        <v>73</v>
      </c>
    </row>
    <row r="43" spans="3:5" hidden="1">
      <c r="D43" s="10" t="s">
        <v>74</v>
      </c>
    </row>
    <row r="44" spans="3:5" hidden="1">
      <c r="D44" s="10" t="s">
        <v>75</v>
      </c>
    </row>
    <row r="45" spans="3:5" hidden="1">
      <c r="D45" s="10" t="s">
        <v>76</v>
      </c>
    </row>
    <row r="46" spans="3:5" hidden="1">
      <c r="D46" s="10" t="s">
        <v>16</v>
      </c>
    </row>
    <row r="47" spans="3:5" hidden="1">
      <c r="D47" s="10" t="s">
        <v>17</v>
      </c>
    </row>
    <row r="48" spans="3:5" hidden="1">
      <c r="D48" s="10" t="s">
        <v>15</v>
      </c>
    </row>
    <row r="49" spans="4:4" hidden="1">
      <c r="D49" s="10" t="s">
        <v>14</v>
      </c>
    </row>
    <row r="50" spans="4:4" hidden="1">
      <c r="D50" s="10" t="s">
        <v>3</v>
      </c>
    </row>
  </sheetData>
  <mergeCells count="7">
    <mergeCell ref="I4:I5"/>
    <mergeCell ref="F4:H5"/>
    <mergeCell ref="A4:A5"/>
    <mergeCell ref="B4:B5"/>
    <mergeCell ref="C4:C5"/>
    <mergeCell ref="D4:D5"/>
    <mergeCell ref="E4:E5"/>
  </mergeCells>
  <phoneticPr fontId="1"/>
  <conditionalFormatting sqref="D6:D20 D30:D31">
    <cfRule type="expression" dxfId="70" priority="66">
      <formula>$C6="代表地点"</formula>
    </cfRule>
    <cfRule type="expression" dxfId="69" priority="96">
      <formula>$C6="代表地点かつ対象地境界"</formula>
    </cfRule>
  </conditionalFormatting>
  <conditionalFormatting sqref="I6:I20 I30:I31">
    <cfRule type="cellIs" dxfId="68" priority="22" stopIfTrue="1" operator="equal">
      <formula>"-"</formula>
    </cfRule>
    <cfRule type="expression" dxfId="67" priority="25" stopIfTrue="1">
      <formula>OR(I6="ND",I6="深度限定")</formula>
    </cfRule>
    <cfRule type="cellIs" dxfId="66" priority="26" stopIfTrue="1" operator="greaterThan">
      <formula>10000000</formula>
    </cfRule>
    <cfRule type="cellIs" dxfId="65" priority="27" stopIfTrue="1" operator="greaterThan">
      <formula>$H6</formula>
    </cfRule>
    <cfRule type="cellIs" dxfId="64" priority="28" stopIfTrue="1" operator="greaterThan">
      <formula>$G6</formula>
    </cfRule>
  </conditionalFormatting>
  <conditionalFormatting sqref="D21:D28">
    <cfRule type="expression" dxfId="63" priority="20">
      <formula>$C21="代表地点"</formula>
    </cfRule>
    <cfRule type="expression" dxfId="62" priority="21">
      <formula>$C21="代表地点かつ対象地境界"</formula>
    </cfRule>
  </conditionalFormatting>
  <conditionalFormatting sqref="I21:I28">
    <cfRule type="cellIs" dxfId="61" priority="15" stopIfTrue="1" operator="equal">
      <formula>"-"</formula>
    </cfRule>
    <cfRule type="expression" dxfId="60" priority="16" stopIfTrue="1">
      <formula>OR(I21="ND",I21="深度限定")</formula>
    </cfRule>
    <cfRule type="cellIs" dxfId="59" priority="17" stopIfTrue="1" operator="greaterThan">
      <formula>10000000</formula>
    </cfRule>
    <cfRule type="cellIs" dxfId="58" priority="18" stopIfTrue="1" operator="greaterThan">
      <formula>$H21</formula>
    </cfRule>
    <cfRule type="cellIs" dxfId="57" priority="19" stopIfTrue="1" operator="greaterThan">
      <formula>$G21</formula>
    </cfRule>
  </conditionalFormatting>
  <conditionalFormatting sqref="D29">
    <cfRule type="expression" dxfId="56" priority="6">
      <formula>$C29="代表地点"</formula>
    </cfRule>
    <cfRule type="expression" dxfId="55" priority="7">
      <formula>$C29="代表地点かつ対象地境界"</formula>
    </cfRule>
  </conditionalFormatting>
  <conditionalFormatting sqref="I29">
    <cfRule type="cellIs" dxfId="54" priority="1" stopIfTrue="1" operator="equal">
      <formula>"-"</formula>
    </cfRule>
    <cfRule type="expression" dxfId="53" priority="2" stopIfTrue="1">
      <formula>OR(I29="ND",I29="深度限定")</formula>
    </cfRule>
    <cfRule type="cellIs" dxfId="52" priority="3" stopIfTrue="1" operator="greaterThan">
      <formula>10000000</formula>
    </cfRule>
    <cfRule type="cellIs" dxfId="51" priority="4" stopIfTrue="1" operator="greaterThan">
      <formula>$H29</formula>
    </cfRule>
    <cfRule type="cellIs" dxfId="50" priority="5" stopIfTrue="1" operator="greaterThan">
      <formula>$G29</formula>
    </cfRule>
  </conditionalFormatting>
  <dataValidations count="4">
    <dataValidation allowBlank="1" showInputMessage="1" sqref="D6:D31" xr:uid="{00000000-0002-0000-0200-000000000000}"/>
    <dataValidation type="list" allowBlank="1" showInputMessage="1" showErrorMessage="1" sqref="C6:C31" xr:uid="{00000000-0002-0000-0200-000001000000}">
      <formula1>$C$36:$C$38</formula1>
    </dataValidation>
    <dataValidation type="list" allowBlank="1" showInputMessage="1" sqref="I6:I31" xr:uid="{00000000-0002-0000-0200-000002000000}">
      <formula1>$E$36:$E$38</formula1>
    </dataValidation>
    <dataValidation type="list" allowBlank="1" showInputMessage="1" showErrorMessage="1" sqref="E6:E31" xr:uid="{00000000-0002-0000-0200-000003000000}">
      <formula1>$D$36:$D$50</formula1>
    </dataValidation>
  </dataValidations>
  <pageMargins left="0.23622047244094491" right="0.23622047244094491" top="0.74803149606299213" bottom="0.74803149606299213" header="0.31496062992125984" footer="0.31496062992125984"/>
  <pageSetup paperSize="9" scale="93" orientation="portrait" r:id="rId1"/>
  <headerFooter>
    <oddFooter>&amp;C&amp;P／&amp;Nページ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6"/>
  <sheetViews>
    <sheetView zoomScaleNormal="100" zoomScaleSheetLayoutView="100" workbookViewId="0"/>
  </sheetViews>
  <sheetFormatPr defaultColWidth="9" defaultRowHeight="15"/>
  <cols>
    <col min="1" max="1" width="19.59765625" style="9" customWidth="1"/>
    <col min="2" max="12" width="10" style="9" customWidth="1"/>
    <col min="13" max="16384" width="9" style="9"/>
  </cols>
  <sheetData>
    <row r="1" spans="1:12">
      <c r="A1" s="8" t="s">
        <v>145</v>
      </c>
    </row>
    <row r="2" spans="1:12" s="10" customFormat="1">
      <c r="A2" s="10" t="s">
        <v>108</v>
      </c>
    </row>
    <row r="3" spans="1:12" s="10" customFormat="1">
      <c r="A3" s="10" t="s">
        <v>139</v>
      </c>
    </row>
    <row r="4" spans="1:12">
      <c r="A4" s="11" t="s">
        <v>84</v>
      </c>
      <c r="B4" s="12" t="s">
        <v>85</v>
      </c>
      <c r="C4" s="12" t="s">
        <v>86</v>
      </c>
      <c r="D4" s="12" t="s">
        <v>87</v>
      </c>
      <c r="E4" s="12"/>
      <c r="F4" s="12"/>
      <c r="G4" s="12"/>
      <c r="H4" s="12"/>
      <c r="I4" s="12"/>
      <c r="J4" s="12"/>
      <c r="K4" s="12"/>
      <c r="L4" s="12"/>
    </row>
    <row r="5" spans="1:12" ht="24.9" customHeight="1">
      <c r="A5" s="13" t="s">
        <v>88</v>
      </c>
      <c r="B5" s="14"/>
      <c r="C5" s="14"/>
      <c r="D5" s="14"/>
      <c r="E5" s="14"/>
      <c r="F5" s="14"/>
      <c r="G5" s="14"/>
      <c r="H5" s="14"/>
      <c r="I5" s="14"/>
      <c r="J5" s="14"/>
      <c r="K5" s="14"/>
      <c r="L5" s="14"/>
    </row>
    <row r="6" spans="1:12" ht="24.9" customHeight="1">
      <c r="A6" s="15" t="s">
        <v>89</v>
      </c>
      <c r="B6" s="16"/>
      <c r="C6" s="16"/>
      <c r="D6" s="16"/>
      <c r="E6" s="16"/>
      <c r="F6" s="16"/>
      <c r="G6" s="16"/>
      <c r="H6" s="16"/>
      <c r="I6" s="16"/>
      <c r="J6" s="16"/>
      <c r="K6" s="16"/>
      <c r="L6" s="16"/>
    </row>
    <row r="7" spans="1:12" ht="24.75" customHeight="1">
      <c r="A7" s="107"/>
      <c r="B7" s="17"/>
      <c r="C7" s="17"/>
      <c r="D7" s="17"/>
      <c r="E7" s="17"/>
      <c r="F7" s="17"/>
      <c r="G7" s="17"/>
      <c r="H7" s="17"/>
      <c r="I7" s="17"/>
      <c r="J7" s="17"/>
      <c r="K7" s="17"/>
      <c r="L7" s="17"/>
    </row>
    <row r="8" spans="1:12" s="21" customFormat="1" ht="24.9" customHeight="1">
      <c r="A8" s="18" t="s">
        <v>4</v>
      </c>
      <c r="B8" s="19"/>
      <c r="C8" s="19"/>
      <c r="D8" s="20" t="s">
        <v>13</v>
      </c>
      <c r="E8" s="20"/>
      <c r="F8" s="20"/>
      <c r="G8" s="20"/>
      <c r="H8" s="20"/>
      <c r="I8" s="20"/>
      <c r="J8" s="20"/>
      <c r="K8" s="20"/>
      <c r="L8" s="20"/>
    </row>
    <row r="9" spans="1:12" s="21" customFormat="1" ht="24.9" hidden="1" customHeight="1">
      <c r="A9" s="22" t="s">
        <v>113</v>
      </c>
      <c r="B9" s="23" t="s">
        <v>114</v>
      </c>
      <c r="C9" s="23" t="s">
        <v>114</v>
      </c>
      <c r="D9" s="24" t="s">
        <v>114</v>
      </c>
      <c r="E9" s="24" t="s">
        <v>114</v>
      </c>
      <c r="F9" s="24" t="s">
        <v>114</v>
      </c>
      <c r="G9" s="24" t="s">
        <v>114</v>
      </c>
      <c r="H9" s="24" t="s">
        <v>114</v>
      </c>
      <c r="I9" s="24" t="s">
        <v>114</v>
      </c>
      <c r="J9" s="24" t="s">
        <v>114</v>
      </c>
      <c r="K9" s="24" t="s">
        <v>114</v>
      </c>
      <c r="L9" s="24" t="s">
        <v>114</v>
      </c>
    </row>
    <row r="10" spans="1:12" ht="24.9" customHeight="1">
      <c r="A10" s="25" t="s">
        <v>34</v>
      </c>
      <c r="B10" s="26" t="str">
        <f>IFERROR(IF(B$8="","",VLOOKUP(B$8&amp;B$9,基準値マスタ_結果!$C:$I,4,FALSE)),"入力不備")</f>
        <v/>
      </c>
      <c r="C10" s="26" t="str">
        <f>IFERROR(IF(C$8="","",VLOOKUP(C$8&amp;C$9,基準値マスタ_結果!$C:$I,4,FALSE)),"入力不備")</f>
        <v/>
      </c>
      <c r="D10" s="27">
        <v>0.01</v>
      </c>
      <c r="E10" s="27" t="str">
        <f>IFERROR(IF(E$8="","",VLOOKUP(E$8&amp;E$9,基準値マスタ_結果!$C:$I,4,FALSE)),"入力不備")</f>
        <v/>
      </c>
      <c r="F10" s="27" t="str">
        <f>IFERROR(IF(F$8="","",VLOOKUP(F$8&amp;F$9,基準値マスタ_結果!$C:$I,4,FALSE)),"入力不備")</f>
        <v/>
      </c>
      <c r="G10" s="27" t="str">
        <f>IFERROR(IF(G$8="","",VLOOKUP(G$8&amp;G$9,基準値マスタ_結果!$C:$I,4,FALSE)),"入力不備")</f>
        <v/>
      </c>
      <c r="H10" s="27" t="str">
        <f>IFERROR(IF(H$8="","",VLOOKUP(H$8&amp;H$9,基準値マスタ_結果!$C:$I,4,FALSE)),"入力不備")</f>
        <v/>
      </c>
      <c r="I10" s="27" t="str">
        <f>IFERROR(IF(I$8="","",VLOOKUP(I$8&amp;I$9,基準値マスタ_結果!$C:$I,4,FALSE)),"入力不備")</f>
        <v/>
      </c>
      <c r="J10" s="27" t="str">
        <f>IFERROR(IF(J$8="","",VLOOKUP(J$8&amp;J$9,基準値マスタ_結果!$C:$I,4,FALSE)),"入力不備")</f>
        <v/>
      </c>
      <c r="K10" s="27" t="str">
        <f>IFERROR(IF(K$8="","",VLOOKUP(K$8&amp;K$9,基準値マスタ_結果!$C:$I,4,FALSE)),"入力不備")</f>
        <v/>
      </c>
      <c r="L10" s="27" t="str">
        <f>IFERROR(IF(L$8="","",VLOOKUP(L$8&amp;L$9,基準値マスタ_結果!$C:$I,4,FALSE)),"入力不備")</f>
        <v/>
      </c>
    </row>
    <row r="11" spans="1:12" ht="24.9" hidden="1" customHeight="1">
      <c r="A11" s="28" t="s">
        <v>137</v>
      </c>
      <c r="B11" s="29" t="str">
        <f>IF(B8="","",VLOOKUP(B8,基準値マスタ_結果!$C$5:$I$31,5,FALSE))</f>
        <v/>
      </c>
      <c r="C11" s="29" t="str">
        <f>IF(C8="","",VLOOKUP(C8,基準値マスタ_結果!$C$5:$I$31,5,FALSE))</f>
        <v/>
      </c>
      <c r="D11" s="30">
        <f>IFERROR(IF(D$8="","",VLOOKUP(D$8&amp;D$9,基準値マスタ_結果!$C:$I,5,FALSE)),"入力不備")</f>
        <v>0.01</v>
      </c>
      <c r="E11" s="30" t="str">
        <f>IFERROR(IF(E$8="","",VLOOKUP(E$8&amp;E$9,基準値マスタ_結果!$C:$I,5,FALSE)),"入力不備")</f>
        <v/>
      </c>
      <c r="F11" s="30" t="str">
        <f>IFERROR(IF(F$8="","",VLOOKUP(F$8&amp;F$9,基準値マスタ_結果!$C:$I,5,FALSE)),"入力不備")</f>
        <v/>
      </c>
      <c r="G11" s="30" t="str">
        <f>IFERROR(IF(G$8="","",VLOOKUP(G$8&amp;G$9,基準値マスタ_結果!$C:$I,5,FALSE)),"入力不備")</f>
        <v/>
      </c>
      <c r="H11" s="30" t="str">
        <f>IFERROR(IF(H$8="","",VLOOKUP(H$8&amp;H$9,基準値マスタ_結果!$C:$I,5,FALSE)),"入力不備")</f>
        <v/>
      </c>
      <c r="I11" s="30" t="str">
        <f>IFERROR(IF(I$8="","",VLOOKUP(I$8&amp;I$9,基準値マスタ_結果!$C:$I,5,FALSE)),"入力不備")</f>
        <v/>
      </c>
      <c r="J11" s="30" t="str">
        <f>IFERROR(IF(J$8="","",VLOOKUP(J$8&amp;J$9,基準値マスタ_結果!$C:$I,5,FALSE)),"入力不備")</f>
        <v/>
      </c>
      <c r="K11" s="30" t="str">
        <f>IFERROR(IF(K$8="","",VLOOKUP(K$8&amp;K$9,基準値マスタ_結果!$C:$I,5,FALSE)),"入力不備")</f>
        <v/>
      </c>
      <c r="L11" s="30" t="str">
        <f>IFERROR(IF(L$8="","",VLOOKUP(L$8&amp;L$9,基準値マスタ_結果!$C:$I,5,FALSE)),"入力不備")</f>
        <v/>
      </c>
    </row>
    <row r="12" spans="1:12" ht="24.9" hidden="1" customHeight="1">
      <c r="A12" s="28" t="s">
        <v>22</v>
      </c>
      <c r="B12" s="29" t="str">
        <f>IF(B8="","",VLOOKUP(B8,基準値マスタ_結果!$C$5:$I$31,6,FALSE))</f>
        <v/>
      </c>
      <c r="C12" s="29" t="str">
        <f>IF(C8="","",VLOOKUP(C8,基準値マスタ_結果!$C$5:$I$31,6,FALSE))</f>
        <v/>
      </c>
      <c r="D12" s="30">
        <f>IFERROR(IF(D$8="","",VLOOKUP(D$8&amp;D$9,基準値マスタ_結果!$C:$I,6,FALSE)),"入力不備")</f>
        <v>0.1</v>
      </c>
      <c r="E12" s="30" t="str">
        <f>IFERROR(IF(E$8="","",VLOOKUP(E$8&amp;E$9,基準値マスタ_結果!$C:$I,6,FALSE)),"入力不備")</f>
        <v/>
      </c>
      <c r="F12" s="30" t="str">
        <f>IFERROR(IF(F$8="","",VLOOKUP(F$8&amp;F$9,基準値マスタ_結果!$C:$I,6,FALSE)),"入力不備")</f>
        <v/>
      </c>
      <c r="G12" s="30" t="str">
        <f>IFERROR(IF(G$8="","",VLOOKUP(G$8&amp;G$9,基準値マスタ_結果!$C:$I,6,FALSE)),"入力不備")</f>
        <v/>
      </c>
      <c r="H12" s="30" t="str">
        <f>IFERROR(IF(H$8="","",VLOOKUP(H$8&amp;H$9,基準値マスタ_結果!$C:$I,6,FALSE)),"入力不備")</f>
        <v/>
      </c>
      <c r="I12" s="30" t="str">
        <f>IFERROR(IF(I$8="","",VLOOKUP(I$8&amp;I$9,基準値マスタ_結果!$C:$I,6,FALSE)),"入力不備")</f>
        <v/>
      </c>
      <c r="J12" s="30" t="str">
        <f>IFERROR(IF(J$8="","",VLOOKUP(J$8&amp;J$9,基準値マスタ_結果!$C:$I,6,FALSE)),"入力不備")</f>
        <v/>
      </c>
      <c r="K12" s="30" t="str">
        <f>IFERROR(IF(K$8="","",VLOOKUP(K$8&amp;K$9,基準値マスタ_結果!$C:$I,6,FALSE)),"入力不備")</f>
        <v/>
      </c>
      <c r="L12" s="30" t="str">
        <f>IFERROR(IF(L$8="","",VLOOKUP(L$8&amp;L$9,基準値マスタ_結果!$C:$I,6,FALSE)),"入力不備")</f>
        <v/>
      </c>
    </row>
    <row r="13" spans="1:12" ht="24.9" hidden="1" customHeight="1">
      <c r="A13" s="28" t="s">
        <v>35</v>
      </c>
      <c r="B13" s="29" t="str">
        <f>IF(B8="","",VLOOKUP(B8,基準値マスタ_結果!$C$5:$I$31,7,FALSE))</f>
        <v/>
      </c>
      <c r="C13" s="29" t="str">
        <f>IF(C8="","",VLOOKUP(C8,基準値マスタ_結果!$C$5:$I$31,7,FALSE))</f>
        <v/>
      </c>
      <c r="D13" s="30">
        <f>IFERROR(IF(D$8="","",VLOOKUP(D$8&amp;D$9,基準値マスタ_結果!$C:$I,7,FALSE)),"入力不備")</f>
        <v>0.1</v>
      </c>
      <c r="E13" s="30" t="str">
        <f>IFERROR(IF(E$8="","",VLOOKUP(E$8&amp;E$9,基準値マスタ_結果!$C:$I,7,FALSE)),"入力不備")</f>
        <v/>
      </c>
      <c r="F13" s="30" t="str">
        <f>IFERROR(IF(F$8="","",VLOOKUP(F$8&amp;F$9,基準値マスタ_結果!$C:$I,7,FALSE)),"入力不備")</f>
        <v/>
      </c>
      <c r="G13" s="30" t="str">
        <f>IFERROR(IF(G$8="","",VLOOKUP(G$8&amp;G$9,基準値マスタ_結果!$C:$I,7,FALSE)),"入力不備")</f>
        <v/>
      </c>
      <c r="H13" s="30" t="str">
        <f>IFERROR(IF(H$8="","",VLOOKUP(H$8&amp;H$9,基準値マスタ_結果!$C:$I,7,FALSE)),"入力不備")</f>
        <v/>
      </c>
      <c r="I13" s="30" t="str">
        <f>IFERROR(IF(I$8="","",VLOOKUP(I$8&amp;I$9,基準値マスタ_結果!$C:$I,7,FALSE)),"入力不備")</f>
        <v/>
      </c>
      <c r="J13" s="30" t="str">
        <f>IFERROR(IF(J$8="","",VLOOKUP(J$8&amp;J$9,基準値マスタ_結果!$C:$I,7,FALSE)),"入力不備")</f>
        <v/>
      </c>
      <c r="K13" s="30" t="str">
        <f>IFERROR(IF(K$8="","",VLOOKUP(K$8&amp;K$9,基準値マスタ_結果!$C:$I,7,FALSE)),"入力不備")</f>
        <v/>
      </c>
      <c r="L13" s="30" t="str">
        <f>IFERROR(IF(L$8="","",VLOOKUP(L$8&amp;L$9,基準値マスタ_結果!$C:$I,7,FALSE)),"入力不備")</f>
        <v/>
      </c>
    </row>
    <row r="14" spans="1:12" ht="24.9" customHeight="1">
      <c r="A14" s="31" t="s">
        <v>90</v>
      </c>
      <c r="B14" s="32"/>
      <c r="C14" s="32"/>
      <c r="D14" s="32"/>
      <c r="E14" s="32"/>
      <c r="F14" s="32"/>
      <c r="G14" s="32"/>
      <c r="H14" s="32"/>
      <c r="I14" s="32"/>
      <c r="J14" s="32"/>
      <c r="K14" s="32"/>
      <c r="L14" s="32"/>
    </row>
    <row r="15" spans="1:12" ht="24.9" customHeight="1">
      <c r="A15" s="33" t="s">
        <v>91</v>
      </c>
      <c r="B15" s="34"/>
      <c r="C15" s="34"/>
      <c r="D15" s="34"/>
      <c r="E15" s="34"/>
      <c r="F15" s="34"/>
      <c r="G15" s="34"/>
      <c r="H15" s="34"/>
      <c r="I15" s="34"/>
      <c r="J15" s="34"/>
      <c r="K15" s="34"/>
      <c r="L15" s="34"/>
    </row>
    <row r="16" spans="1:12" ht="24.9" customHeight="1">
      <c r="A16" s="33"/>
      <c r="B16" s="34"/>
      <c r="C16" s="34"/>
      <c r="D16" s="34"/>
      <c r="E16" s="34"/>
      <c r="F16" s="34"/>
      <c r="G16" s="34"/>
      <c r="H16" s="34"/>
      <c r="I16" s="34"/>
      <c r="J16" s="34"/>
      <c r="K16" s="34"/>
      <c r="L16" s="34"/>
    </row>
    <row r="17" spans="1:12" ht="24.9" customHeight="1">
      <c r="A17" s="33"/>
      <c r="B17" s="34"/>
      <c r="C17" s="34"/>
      <c r="D17" s="34"/>
      <c r="E17" s="34"/>
      <c r="F17" s="34"/>
      <c r="G17" s="34"/>
      <c r="H17" s="34"/>
      <c r="I17" s="34"/>
      <c r="J17" s="34"/>
      <c r="K17" s="34"/>
      <c r="L17" s="34"/>
    </row>
    <row r="18" spans="1:12" ht="24.9" customHeight="1">
      <c r="A18" s="33"/>
      <c r="B18" s="34"/>
      <c r="C18" s="34"/>
      <c r="D18" s="34"/>
      <c r="E18" s="34"/>
      <c r="F18" s="34"/>
      <c r="G18" s="34"/>
      <c r="H18" s="34"/>
      <c r="I18" s="34"/>
      <c r="J18" s="34"/>
      <c r="K18" s="34"/>
      <c r="L18" s="34"/>
    </row>
    <row r="19" spans="1:12" ht="24.9" customHeight="1">
      <c r="A19" s="33"/>
      <c r="B19" s="34"/>
      <c r="C19" s="34"/>
      <c r="D19" s="34"/>
      <c r="E19" s="34"/>
      <c r="F19" s="34"/>
      <c r="G19" s="34"/>
      <c r="H19" s="34"/>
      <c r="I19" s="34"/>
      <c r="J19" s="34"/>
      <c r="K19" s="34"/>
      <c r="L19" s="34"/>
    </row>
    <row r="20" spans="1:12" ht="24.9" customHeight="1">
      <c r="A20" s="33"/>
      <c r="B20" s="34"/>
      <c r="C20" s="34"/>
      <c r="D20" s="34"/>
      <c r="E20" s="34"/>
      <c r="F20" s="34"/>
      <c r="G20" s="34"/>
      <c r="H20" s="34"/>
      <c r="I20" s="34"/>
      <c r="J20" s="34"/>
      <c r="K20" s="34"/>
      <c r="L20" s="34"/>
    </row>
    <row r="21" spans="1:12" ht="24.9" customHeight="1">
      <c r="A21" s="33"/>
      <c r="B21" s="34"/>
      <c r="C21" s="34"/>
      <c r="D21" s="34"/>
      <c r="E21" s="34"/>
      <c r="F21" s="34"/>
      <c r="G21" s="34"/>
      <c r="H21" s="34"/>
      <c r="I21" s="34"/>
      <c r="J21" s="34"/>
      <c r="K21" s="34"/>
      <c r="L21" s="34"/>
    </row>
    <row r="22" spans="1:12" ht="24.9" customHeight="1">
      <c r="A22" s="33"/>
      <c r="B22" s="34"/>
      <c r="C22" s="34"/>
      <c r="D22" s="34"/>
      <c r="E22" s="34"/>
      <c r="F22" s="34"/>
      <c r="G22" s="34"/>
      <c r="H22" s="34"/>
      <c r="I22" s="34"/>
      <c r="J22" s="34"/>
      <c r="K22" s="34"/>
      <c r="L22" s="34"/>
    </row>
    <row r="23" spans="1:12" ht="24.9" customHeight="1">
      <c r="A23" s="39"/>
      <c r="B23" s="36"/>
      <c r="C23" s="36"/>
      <c r="D23" s="36"/>
      <c r="E23" s="36"/>
      <c r="F23" s="36"/>
      <c r="G23" s="36"/>
      <c r="H23" s="36"/>
      <c r="I23" s="36"/>
      <c r="J23" s="36"/>
      <c r="K23" s="36"/>
      <c r="L23" s="36"/>
    </row>
    <row r="24" spans="1:12" ht="24" customHeight="1">
      <c r="A24" s="37" t="s">
        <v>92</v>
      </c>
      <c r="B24" s="38"/>
      <c r="C24" s="38"/>
      <c r="D24" s="38"/>
      <c r="E24" s="38"/>
      <c r="F24" s="38"/>
      <c r="G24" s="38"/>
      <c r="H24" s="38"/>
      <c r="I24" s="38"/>
      <c r="J24" s="38"/>
      <c r="K24" s="38"/>
      <c r="L24" s="38"/>
    </row>
    <row r="25" spans="1:12" ht="16.95" customHeight="1"/>
    <row r="29" spans="1:12" hidden="1">
      <c r="B29" s="9" t="s">
        <v>192</v>
      </c>
      <c r="C29" s="9" t="s">
        <v>196</v>
      </c>
      <c r="D29" s="9" t="s">
        <v>197</v>
      </c>
      <c r="E29" s="10" t="s">
        <v>177</v>
      </c>
    </row>
    <row r="30" spans="1:12" hidden="1">
      <c r="B30" s="9" t="s">
        <v>194</v>
      </c>
      <c r="C30" s="9" t="s">
        <v>5</v>
      </c>
      <c r="D30" s="9" t="s">
        <v>63</v>
      </c>
      <c r="E30" s="10" t="s">
        <v>178</v>
      </c>
    </row>
    <row r="31" spans="1:12" hidden="1">
      <c r="B31" s="9" t="s">
        <v>193</v>
      </c>
      <c r="C31" s="9" t="s">
        <v>0</v>
      </c>
      <c r="D31" s="9" t="s">
        <v>64</v>
      </c>
      <c r="E31" s="10" t="s">
        <v>180</v>
      </c>
    </row>
    <row r="32" spans="1:12" hidden="1">
      <c r="B32" s="9" t="s">
        <v>87</v>
      </c>
      <c r="C32" s="9" t="s">
        <v>6</v>
      </c>
      <c r="D32" s="9" t="s">
        <v>65</v>
      </c>
      <c r="E32" s="10" t="s">
        <v>179</v>
      </c>
    </row>
    <row r="33" spans="3:4" hidden="1">
      <c r="C33" s="9" t="s">
        <v>195</v>
      </c>
      <c r="D33" s="9" t="s">
        <v>67</v>
      </c>
    </row>
    <row r="34" spans="3:4" hidden="1">
      <c r="C34" s="9" t="s">
        <v>7</v>
      </c>
      <c r="D34" s="9" t="s">
        <v>66</v>
      </c>
    </row>
    <row r="35" spans="3:4" hidden="1">
      <c r="C35" s="9" t="s">
        <v>8</v>
      </c>
    </row>
    <row r="36" spans="3:4" hidden="1">
      <c r="C36" s="9" t="s">
        <v>9</v>
      </c>
    </row>
    <row r="37" spans="3:4" hidden="1">
      <c r="C37" s="9" t="s">
        <v>10</v>
      </c>
    </row>
    <row r="38" spans="3:4" hidden="1">
      <c r="C38" s="9" t="s">
        <v>11</v>
      </c>
    </row>
    <row r="39" spans="3:4" hidden="1">
      <c r="C39" s="9" t="s">
        <v>1</v>
      </c>
    </row>
    <row r="40" spans="3:4" hidden="1">
      <c r="C40" s="9" t="s">
        <v>12</v>
      </c>
    </row>
    <row r="41" spans="3:4" hidden="1">
      <c r="C41" s="9" t="s">
        <v>13</v>
      </c>
    </row>
    <row r="42" spans="3:4" hidden="1">
      <c r="C42" s="9" t="s">
        <v>68</v>
      </c>
    </row>
    <row r="43" spans="3:4" hidden="1">
      <c r="C43" s="9" t="s">
        <v>69</v>
      </c>
    </row>
    <row r="44" spans="3:4" hidden="1">
      <c r="C44" s="9" t="s">
        <v>70</v>
      </c>
    </row>
    <row r="45" spans="3:4" hidden="1">
      <c r="C45" s="9" t="s">
        <v>71</v>
      </c>
    </row>
    <row r="46" spans="3:4" hidden="1">
      <c r="C46" s="9" t="s">
        <v>191</v>
      </c>
    </row>
    <row r="47" spans="3:4" hidden="1">
      <c r="C47" s="9" t="s">
        <v>72</v>
      </c>
    </row>
    <row r="48" spans="3:4" hidden="1">
      <c r="C48" s="9" t="s">
        <v>73</v>
      </c>
    </row>
    <row r="49" spans="3:3" hidden="1">
      <c r="C49" s="9" t="s">
        <v>74</v>
      </c>
    </row>
    <row r="50" spans="3:3" hidden="1">
      <c r="C50" s="9" t="s">
        <v>75</v>
      </c>
    </row>
    <row r="51" spans="3:3" hidden="1">
      <c r="C51" s="9" t="s">
        <v>76</v>
      </c>
    </row>
    <row r="52" spans="3:3" hidden="1">
      <c r="C52" s="9" t="s">
        <v>16</v>
      </c>
    </row>
    <row r="53" spans="3:3" hidden="1">
      <c r="C53" s="9" t="s">
        <v>17</v>
      </c>
    </row>
    <row r="54" spans="3:3" hidden="1">
      <c r="C54" s="9" t="s">
        <v>15</v>
      </c>
    </row>
    <row r="55" spans="3:3" hidden="1">
      <c r="C55" s="9" t="s">
        <v>14</v>
      </c>
    </row>
    <row r="56" spans="3:3" hidden="1">
      <c r="C56" s="9" t="s">
        <v>3</v>
      </c>
    </row>
  </sheetData>
  <phoneticPr fontId="1"/>
  <conditionalFormatting sqref="B14:L24">
    <cfRule type="cellIs" dxfId="49" priority="31" stopIfTrue="1" operator="equal">
      <formula>"-"</formula>
    </cfRule>
    <cfRule type="cellIs" dxfId="48" priority="32" stopIfTrue="1" operator="equal">
      <formula>"ND"</formula>
    </cfRule>
    <cfRule type="cellIs" dxfId="47" priority="33" stopIfTrue="1" operator="equal">
      <formula>"深度限定"</formula>
    </cfRule>
    <cfRule type="cellIs" dxfId="46" priority="34" stopIfTrue="1" operator="greaterThan">
      <formula>10000000</formula>
    </cfRule>
    <cfRule type="cellIs" dxfId="45" priority="39" stopIfTrue="1" operator="greaterThan">
      <formula>B$11</formula>
    </cfRule>
  </conditionalFormatting>
  <conditionalFormatting sqref="B14:L23">
    <cfRule type="cellIs" dxfId="44" priority="35" stopIfTrue="1" operator="greaterThan">
      <formula>B$12</formula>
    </cfRule>
  </conditionalFormatting>
  <conditionalFormatting sqref="B24:L24">
    <cfRule type="cellIs" dxfId="43" priority="36" operator="greaterThan">
      <formula>B$13</formula>
    </cfRule>
  </conditionalFormatting>
  <conditionalFormatting sqref="B4:L7 B14:L24">
    <cfRule type="expression" dxfId="42" priority="29" stopIfTrue="1">
      <formula>B$4="深度"</formula>
    </cfRule>
    <cfRule type="expression" dxfId="41" priority="30" stopIfTrue="1">
      <formula>B$4="採取位置"</formula>
    </cfRule>
  </conditionalFormatting>
  <conditionalFormatting sqref="B4:L7 B14:L24">
    <cfRule type="expression" dxfId="40" priority="25">
      <formula>B$5&lt;&gt;""</formula>
    </cfRule>
  </conditionalFormatting>
  <conditionalFormatting sqref="B5:L7">
    <cfRule type="expression" dxfId="39" priority="27" stopIfTrue="1">
      <formula>B$4="深度"</formula>
    </cfRule>
    <cfRule type="expression" dxfId="38" priority="28" stopIfTrue="1">
      <formula>B$4="採取位置"</formula>
    </cfRule>
  </conditionalFormatting>
  <conditionalFormatting sqref="B8:L13">
    <cfRule type="expression" dxfId="37" priority="13" stopIfTrue="1">
      <formula>B$4="深度"</formula>
    </cfRule>
    <cfRule type="expression" dxfId="36" priority="14" stopIfTrue="1">
      <formula>B$4="採取位置"</formula>
    </cfRule>
  </conditionalFormatting>
  <conditionalFormatting sqref="B8:L13">
    <cfRule type="expression" dxfId="35" priority="10">
      <formula>B$5&lt;&gt;""</formula>
    </cfRule>
  </conditionalFormatting>
  <conditionalFormatting sqref="B8:L10">
    <cfRule type="expression" dxfId="34" priority="11" stopIfTrue="1">
      <formula>B$4="深度"</formula>
    </cfRule>
    <cfRule type="expression" dxfId="33" priority="12" stopIfTrue="1">
      <formula>B$4="採取位置"</formula>
    </cfRule>
  </conditionalFormatting>
  <conditionalFormatting sqref="D10:L10">
    <cfRule type="containsText" dxfId="32" priority="9" operator="containsText" text="入力不備">
      <formula>NOT(ISERROR(SEARCH("入力不備",D10)))</formula>
    </cfRule>
  </conditionalFormatting>
  <dataValidations count="5">
    <dataValidation type="list" allowBlank="1" showInputMessage="1" showErrorMessage="1" sqref="A7" xr:uid="{00000000-0002-0000-0300-000000000000}">
      <formula1>"GL=0mのAP,GL=0mのTP"</formula1>
    </dataValidation>
    <dataValidation type="list" allowBlank="1" showInputMessage="1" showErrorMessage="1" sqref="B4:L4" xr:uid="{00000000-0002-0000-0300-000001000000}">
      <formula1>$B$30:$B$32</formula1>
    </dataValidation>
    <dataValidation type="list" allowBlank="1" showInputMessage="1" sqref="B24:L24" xr:uid="{00000000-0002-0000-0300-000002000000}">
      <formula1>$E$30:$E$32</formula1>
    </dataValidation>
    <dataValidation type="list" allowBlank="1" showInputMessage="1" sqref="B14:L23" xr:uid="{00000000-0002-0000-0300-000003000000}">
      <formula1>$D$30:$D$34</formula1>
    </dataValidation>
    <dataValidation type="list" allowBlank="1" showInputMessage="1" showErrorMessage="1" sqref="B8:L8" xr:uid="{5E80EFF1-7343-4E76-A443-A69870C23C13}">
      <formula1>$C$30:$C$56</formula1>
    </dataValidation>
  </dataValidations>
  <pageMargins left="0.23622047244094491" right="0.23622047244094491" top="0.74803149606299213" bottom="0.74803149606299213" header="0.31496062992125984" footer="0.31496062992125984"/>
  <pageSetup paperSize="9" fitToWidth="0" fitToHeight="0" pageOrder="overThenDown" orientation="landscape" r:id="rId1"/>
  <headerFooter>
    <oddFooter>&amp;C&amp;P／&amp;Nページ</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5000000}">
          <x14:formula1>
            <xm:f>基準値マスタ_結果!$B$5:$B$31</xm:f>
          </x14:formula1>
          <xm:sqref>B9:C9</xm:sqref>
        </x14:dataValidation>
        <x14:dataValidation type="list" allowBlank="1" showInputMessage="1" showErrorMessage="1" xr:uid="{00000000-0002-0000-0300-000006000000}">
          <x14:formula1>
            <xm:f>基準値マスタ_結果!$U$5:$U$6</xm:f>
          </x14:formula1>
          <xm:sqref>D9:L9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9"/>
  <sheetViews>
    <sheetView zoomScaleNormal="100" zoomScaleSheetLayoutView="100" workbookViewId="0"/>
  </sheetViews>
  <sheetFormatPr defaultColWidth="9" defaultRowHeight="15"/>
  <cols>
    <col min="1" max="1" width="19.69921875" style="9" customWidth="1"/>
    <col min="2" max="14" width="10" style="9" customWidth="1"/>
    <col min="15" max="16384" width="9" style="9"/>
  </cols>
  <sheetData>
    <row r="1" spans="1:14">
      <c r="A1" s="8" t="s">
        <v>146</v>
      </c>
    </row>
    <row r="2" spans="1:14" s="10" customFormat="1">
      <c r="A2" s="10" t="s">
        <v>94</v>
      </c>
    </row>
    <row r="3" spans="1:14" s="10" customFormat="1">
      <c r="A3" s="10" t="s">
        <v>139</v>
      </c>
    </row>
    <row r="4" spans="1:14">
      <c r="A4" s="11" t="s">
        <v>84</v>
      </c>
      <c r="B4" s="12" t="s">
        <v>85</v>
      </c>
      <c r="C4" s="12" t="s">
        <v>86</v>
      </c>
      <c r="D4" s="12" t="s">
        <v>87</v>
      </c>
      <c r="E4" s="12" t="s">
        <v>87</v>
      </c>
      <c r="F4" s="12" t="s">
        <v>87</v>
      </c>
      <c r="G4" s="12" t="s">
        <v>87</v>
      </c>
      <c r="H4" s="12" t="s">
        <v>87</v>
      </c>
      <c r="I4" s="12" t="s">
        <v>87</v>
      </c>
      <c r="J4" s="12" t="s">
        <v>87</v>
      </c>
      <c r="K4" s="12" t="s">
        <v>87</v>
      </c>
      <c r="L4" s="12" t="s">
        <v>87</v>
      </c>
      <c r="M4" s="12" t="s">
        <v>87</v>
      </c>
      <c r="N4" s="12"/>
    </row>
    <row r="5" spans="1:14" ht="24.9" customHeight="1">
      <c r="A5" s="13" t="s">
        <v>88</v>
      </c>
      <c r="B5" s="14"/>
      <c r="C5" s="14"/>
      <c r="D5" s="14" t="s">
        <v>199</v>
      </c>
      <c r="E5" s="14"/>
      <c r="F5" s="14"/>
      <c r="G5" s="14" t="s">
        <v>201</v>
      </c>
      <c r="H5" s="14"/>
      <c r="I5" s="14"/>
      <c r="J5" s="14" t="s">
        <v>204</v>
      </c>
      <c r="K5" s="14"/>
      <c r="L5" s="14"/>
      <c r="M5" s="14" t="s">
        <v>205</v>
      </c>
      <c r="N5" s="14"/>
    </row>
    <row r="6" spans="1:14" ht="24.9" customHeight="1">
      <c r="A6" s="15" t="s">
        <v>89</v>
      </c>
      <c r="B6" s="16"/>
      <c r="C6" s="16"/>
      <c r="D6" s="16" t="s">
        <v>209</v>
      </c>
      <c r="E6" s="16"/>
      <c r="F6" s="16"/>
      <c r="G6" s="16" t="s">
        <v>209</v>
      </c>
      <c r="H6" s="16"/>
      <c r="I6" s="16"/>
      <c r="J6" s="16" t="s">
        <v>209</v>
      </c>
      <c r="K6" s="16"/>
      <c r="L6" s="16"/>
      <c r="M6" s="16" t="s">
        <v>209</v>
      </c>
      <c r="N6" s="16"/>
    </row>
    <row r="7" spans="1:14" ht="24.9" customHeight="1">
      <c r="A7" s="107"/>
      <c r="B7" s="17"/>
      <c r="C7" s="17"/>
      <c r="D7" s="17"/>
      <c r="E7" s="17"/>
      <c r="F7" s="17"/>
      <c r="G7" s="17"/>
      <c r="H7" s="17"/>
      <c r="I7" s="17"/>
      <c r="J7" s="17"/>
      <c r="K7" s="17"/>
      <c r="L7" s="17"/>
      <c r="M7" s="17"/>
      <c r="N7" s="17"/>
    </row>
    <row r="8" spans="1:14" s="21" customFormat="1" ht="24.9" customHeight="1">
      <c r="A8" s="18" t="s">
        <v>4</v>
      </c>
      <c r="B8" s="19"/>
      <c r="C8" s="19"/>
      <c r="D8" s="20" t="s">
        <v>73</v>
      </c>
      <c r="E8" s="20" t="s">
        <v>75</v>
      </c>
      <c r="F8" s="20" t="s">
        <v>73</v>
      </c>
      <c r="G8" s="20" t="s">
        <v>73</v>
      </c>
      <c r="H8" s="20" t="s">
        <v>75</v>
      </c>
      <c r="I8" s="20" t="s">
        <v>73</v>
      </c>
      <c r="J8" s="20" t="s">
        <v>73</v>
      </c>
      <c r="K8" s="20" t="s">
        <v>75</v>
      </c>
      <c r="L8" s="20" t="s">
        <v>73</v>
      </c>
      <c r="M8" s="20" t="s">
        <v>75</v>
      </c>
      <c r="N8" s="20"/>
    </row>
    <row r="9" spans="1:14" s="21" customFormat="1" ht="24.9" customHeight="1">
      <c r="A9" s="22" t="s">
        <v>113</v>
      </c>
      <c r="B9" s="23"/>
      <c r="C9" s="23"/>
      <c r="D9" s="24" t="s">
        <v>114</v>
      </c>
      <c r="E9" s="24" t="s">
        <v>114</v>
      </c>
      <c r="F9" s="24" t="s">
        <v>115</v>
      </c>
      <c r="G9" s="24" t="s">
        <v>114</v>
      </c>
      <c r="H9" s="24" t="s">
        <v>114</v>
      </c>
      <c r="I9" s="24" t="s">
        <v>115</v>
      </c>
      <c r="J9" s="24" t="s">
        <v>114</v>
      </c>
      <c r="K9" s="24" t="s">
        <v>114</v>
      </c>
      <c r="L9" s="24" t="s">
        <v>115</v>
      </c>
      <c r="M9" s="24" t="s">
        <v>114</v>
      </c>
      <c r="N9" s="24"/>
    </row>
    <row r="10" spans="1:14" ht="24.9" customHeight="1">
      <c r="A10" s="25" t="s">
        <v>34</v>
      </c>
      <c r="B10" s="26" t="str">
        <f>IFERROR(IF(B$8="","",VLOOKUP(B$8&amp;B$9,基準値マスタ_結果!$C:$I,4,FALSE)),"入力不備")</f>
        <v/>
      </c>
      <c r="C10" s="26" t="str">
        <f>IFERROR(IF(C$8="","",VLOOKUP(C$8&amp;C$9,基準値マスタ_結果!$C:$I,4,FALSE)),"入力不備")</f>
        <v/>
      </c>
      <c r="D10" s="27">
        <f>IFERROR(IF(D$8="","",VLOOKUP(D$8&amp;D$9,基準値マスタ_結果!$C:$I,4,FALSE)),"入力不備")</f>
        <v>0.01</v>
      </c>
      <c r="E10" s="27">
        <f>IFERROR(IF(E$8="","",VLOOKUP(E$8&amp;E$9,基準値マスタ_結果!$C:$I,4,FALSE)),"入力不備")</f>
        <v>0.8</v>
      </c>
      <c r="F10" s="27">
        <f>IFERROR(IF(F$8="","",VLOOKUP(F$8&amp;F$9,基準値マスタ_結果!$C:$I,4,FALSE)),"入力不備")</f>
        <v>150</v>
      </c>
      <c r="G10" s="27">
        <f>IFERROR(IF(G$8="","",VLOOKUP(G$8&amp;G$9,基準値マスタ_結果!$C:$I,4,FALSE)),"入力不備")</f>
        <v>0.01</v>
      </c>
      <c r="H10" s="27">
        <f>IFERROR(IF(H$8="","",VLOOKUP(H$8&amp;H$9,基準値マスタ_結果!$C:$I,4,FALSE)),"入力不備")</f>
        <v>0.8</v>
      </c>
      <c r="I10" s="27">
        <f>IFERROR(IF(I$8="","",VLOOKUP(I$8&amp;I$9,基準値マスタ_結果!$C:$I,4,FALSE)),"入力不備")</f>
        <v>150</v>
      </c>
      <c r="J10" s="27">
        <f>IFERROR(IF(J$8="","",VLOOKUP(J$8&amp;J$9,基準値マスタ_結果!$C:$I,4,FALSE)),"入力不備")</f>
        <v>0.01</v>
      </c>
      <c r="K10" s="27">
        <f>IFERROR(IF(K$8="","",VLOOKUP(K$8&amp;K$9,基準値マスタ_結果!$C:$I,4,FALSE)),"入力不備")</f>
        <v>0.8</v>
      </c>
      <c r="L10" s="27">
        <f>IFERROR(IF(L$8="","",VLOOKUP(L$8&amp;L$9,基準値マスタ_結果!$C:$I,4,FALSE)),"入力不備")</f>
        <v>150</v>
      </c>
      <c r="M10" s="27">
        <f>IFERROR(IF(M$8="","",VLOOKUP(M$8&amp;M$9,基準値マスタ_結果!$C:$I,4,FALSE)),"入力不備")</f>
        <v>0.8</v>
      </c>
      <c r="N10" s="27" t="str">
        <f>IFERROR(IF(N$8="","",VLOOKUP(N$8&amp;N$9,基準値マスタ_結果!$C:$I,4,FALSE)),"入力不備")</f>
        <v/>
      </c>
    </row>
    <row r="11" spans="1:14" ht="14.25" hidden="1" customHeight="1">
      <c r="A11" s="28" t="s">
        <v>137</v>
      </c>
      <c r="B11" s="29" t="s">
        <v>164</v>
      </c>
      <c r="C11" s="29" t="s">
        <v>164</v>
      </c>
      <c r="D11" s="30">
        <v>0.01</v>
      </c>
      <c r="E11" s="30">
        <v>0.8</v>
      </c>
      <c r="F11" s="30">
        <v>150</v>
      </c>
      <c r="G11" s="30">
        <v>0.01</v>
      </c>
      <c r="H11" s="30">
        <v>0.8</v>
      </c>
      <c r="I11" s="30">
        <v>150</v>
      </c>
      <c r="J11" s="30">
        <v>0.01</v>
      </c>
      <c r="K11" s="30">
        <v>0.8</v>
      </c>
      <c r="L11" s="30">
        <v>150</v>
      </c>
      <c r="M11" s="30">
        <v>0.8</v>
      </c>
      <c r="N11" s="30" t="s">
        <v>164</v>
      </c>
    </row>
    <row r="12" spans="1:14" ht="14.25" hidden="1" customHeight="1">
      <c r="A12" s="28" t="s">
        <v>22</v>
      </c>
      <c r="B12" s="29" t="s">
        <v>164</v>
      </c>
      <c r="C12" s="29" t="s">
        <v>164</v>
      </c>
      <c r="D12" s="30">
        <v>0.3</v>
      </c>
      <c r="E12" s="30">
        <v>24</v>
      </c>
      <c r="F12" s="30">
        <v>10000000</v>
      </c>
      <c r="G12" s="30">
        <v>0.3</v>
      </c>
      <c r="H12" s="30">
        <v>24</v>
      </c>
      <c r="I12" s="30">
        <v>10000000</v>
      </c>
      <c r="J12" s="30">
        <v>0.3</v>
      </c>
      <c r="K12" s="30">
        <v>24</v>
      </c>
      <c r="L12" s="30">
        <v>10000000</v>
      </c>
      <c r="M12" s="30">
        <v>24</v>
      </c>
      <c r="N12" s="30" t="s">
        <v>164</v>
      </c>
    </row>
    <row r="13" spans="1:14" ht="14.25" hidden="1" customHeight="1">
      <c r="A13" s="28" t="s">
        <v>35</v>
      </c>
      <c r="B13" s="29" t="s">
        <v>164</v>
      </c>
      <c r="C13" s="29" t="s">
        <v>164</v>
      </c>
      <c r="D13" s="30">
        <v>0.1</v>
      </c>
      <c r="E13" s="30">
        <v>8</v>
      </c>
      <c r="F13" s="30">
        <v>0</v>
      </c>
      <c r="G13" s="30">
        <v>0.1</v>
      </c>
      <c r="H13" s="30">
        <v>8</v>
      </c>
      <c r="I13" s="30">
        <v>0</v>
      </c>
      <c r="J13" s="30">
        <v>0.1</v>
      </c>
      <c r="K13" s="30">
        <v>8</v>
      </c>
      <c r="L13" s="30">
        <v>0</v>
      </c>
      <c r="M13" s="30">
        <v>8</v>
      </c>
      <c r="N13" s="30" t="s">
        <v>164</v>
      </c>
    </row>
    <row r="14" spans="1:14" ht="24.9" customHeight="1">
      <c r="A14" s="31" t="s">
        <v>90</v>
      </c>
      <c r="B14" s="32" t="s">
        <v>63</v>
      </c>
      <c r="C14" s="32" t="s">
        <v>210</v>
      </c>
      <c r="D14" s="32">
        <v>1.0999999999999999E-2</v>
      </c>
      <c r="E14" s="32">
        <v>1.4</v>
      </c>
      <c r="F14" s="32"/>
      <c r="G14" s="32" t="s">
        <v>214</v>
      </c>
      <c r="H14" s="32">
        <v>0.93</v>
      </c>
      <c r="I14" s="32" t="s">
        <v>214</v>
      </c>
      <c r="J14" s="32" t="s">
        <v>214</v>
      </c>
      <c r="K14" s="32">
        <v>3.2</v>
      </c>
      <c r="L14" s="32">
        <v>180</v>
      </c>
      <c r="M14" s="32">
        <v>3.6</v>
      </c>
      <c r="N14" s="32"/>
    </row>
    <row r="15" spans="1:14" ht="24.9" customHeight="1">
      <c r="A15" s="33" t="s">
        <v>91</v>
      </c>
      <c r="B15" s="34"/>
      <c r="C15" s="34" t="s">
        <v>211</v>
      </c>
      <c r="D15" s="34" t="s">
        <v>215</v>
      </c>
      <c r="E15" s="34">
        <v>0.35</v>
      </c>
      <c r="F15" s="34" t="s">
        <v>214</v>
      </c>
      <c r="G15" s="34" t="s">
        <v>214</v>
      </c>
      <c r="H15" s="34">
        <v>0.32</v>
      </c>
      <c r="I15" s="34" t="s">
        <v>214</v>
      </c>
      <c r="J15" s="34" t="s">
        <v>214</v>
      </c>
      <c r="K15" s="34">
        <v>0.25</v>
      </c>
      <c r="L15" s="34" t="s">
        <v>216</v>
      </c>
      <c r="M15" s="34">
        <v>1.8</v>
      </c>
      <c r="N15" s="34"/>
    </row>
    <row r="16" spans="1:14" ht="24.9" customHeight="1">
      <c r="A16" s="33"/>
      <c r="B16" s="34"/>
      <c r="C16" s="34" t="s">
        <v>212</v>
      </c>
      <c r="D16" s="34" t="s">
        <v>215</v>
      </c>
      <c r="E16" s="34">
        <v>0.17</v>
      </c>
      <c r="F16" s="34" t="s">
        <v>214</v>
      </c>
      <c r="G16" s="34" t="s">
        <v>214</v>
      </c>
      <c r="H16" s="34">
        <v>0.27</v>
      </c>
      <c r="I16" s="34" t="s">
        <v>214</v>
      </c>
      <c r="J16" s="34" t="s">
        <v>214</v>
      </c>
      <c r="K16" s="34">
        <v>0.14000000000000001</v>
      </c>
      <c r="L16" s="34" t="s">
        <v>216</v>
      </c>
      <c r="M16" s="34">
        <v>0.67</v>
      </c>
      <c r="N16" s="34"/>
    </row>
    <row r="17" spans="1:14" ht="24.9" customHeight="1">
      <c r="A17" s="33"/>
      <c r="B17" s="34"/>
      <c r="C17" s="34" t="s">
        <v>213</v>
      </c>
      <c r="D17" s="34" t="s">
        <v>215</v>
      </c>
      <c r="E17" s="34">
        <v>0.18</v>
      </c>
      <c r="F17" s="34" t="s">
        <v>214</v>
      </c>
      <c r="G17" s="34" t="s">
        <v>214</v>
      </c>
      <c r="H17" s="34">
        <v>0.17</v>
      </c>
      <c r="I17" s="34" t="s">
        <v>214</v>
      </c>
      <c r="J17" s="34" t="s">
        <v>214</v>
      </c>
      <c r="K17" s="34">
        <v>0.1</v>
      </c>
      <c r="L17" s="34" t="s">
        <v>216</v>
      </c>
      <c r="M17" s="34">
        <v>0.13</v>
      </c>
      <c r="N17" s="34"/>
    </row>
    <row r="18" spans="1:14" ht="24.9" customHeight="1">
      <c r="A18" s="33"/>
      <c r="B18" s="34"/>
      <c r="C18" s="34"/>
      <c r="D18" s="34"/>
      <c r="E18" s="34"/>
      <c r="F18" s="34"/>
      <c r="G18" s="34"/>
      <c r="H18" s="34"/>
      <c r="I18" s="34"/>
      <c r="J18" s="34"/>
      <c r="K18" s="34"/>
      <c r="L18" s="34"/>
      <c r="M18" s="34"/>
      <c r="N18" s="34"/>
    </row>
    <row r="19" spans="1:14" ht="24.9" customHeight="1">
      <c r="A19" s="33"/>
      <c r="B19" s="34"/>
      <c r="C19" s="34"/>
      <c r="D19" s="34"/>
      <c r="E19" s="34"/>
      <c r="F19" s="34"/>
      <c r="G19" s="34"/>
      <c r="H19" s="34"/>
      <c r="I19" s="34"/>
      <c r="J19" s="34"/>
      <c r="K19" s="34"/>
      <c r="L19" s="34"/>
      <c r="M19" s="34"/>
      <c r="N19" s="34"/>
    </row>
    <row r="20" spans="1:14" ht="24.9" customHeight="1">
      <c r="A20" s="33"/>
      <c r="B20" s="34"/>
      <c r="C20" s="34"/>
      <c r="D20" s="34"/>
      <c r="E20" s="34"/>
      <c r="F20" s="34"/>
      <c r="G20" s="34"/>
      <c r="H20" s="34"/>
      <c r="I20" s="34"/>
      <c r="J20" s="34"/>
      <c r="K20" s="34"/>
      <c r="L20" s="34"/>
      <c r="M20" s="34"/>
      <c r="N20" s="34"/>
    </row>
    <row r="21" spans="1:14" ht="24.9" customHeight="1">
      <c r="A21" s="33"/>
      <c r="B21" s="34"/>
      <c r="C21" s="34"/>
      <c r="D21" s="34"/>
      <c r="E21" s="34"/>
      <c r="F21" s="34"/>
      <c r="G21" s="34"/>
      <c r="H21" s="34"/>
      <c r="I21" s="34"/>
      <c r="J21" s="34"/>
      <c r="K21" s="34"/>
      <c r="L21" s="34"/>
      <c r="M21" s="34"/>
      <c r="N21" s="34"/>
    </row>
    <row r="22" spans="1:14" ht="24.9" customHeight="1">
      <c r="A22" s="33"/>
      <c r="B22" s="34"/>
      <c r="C22" s="34"/>
      <c r="D22" s="34"/>
      <c r="E22" s="34"/>
      <c r="F22" s="34"/>
      <c r="G22" s="34"/>
      <c r="H22" s="34"/>
      <c r="I22" s="34"/>
      <c r="J22" s="34"/>
      <c r="K22" s="34"/>
      <c r="L22" s="34"/>
      <c r="M22" s="34"/>
      <c r="N22" s="34"/>
    </row>
    <row r="23" spans="1:14" ht="24.9" customHeight="1">
      <c r="A23" s="35"/>
      <c r="B23" s="36"/>
      <c r="C23" s="36"/>
      <c r="D23" s="36"/>
      <c r="E23" s="36"/>
      <c r="F23" s="36"/>
      <c r="G23" s="36"/>
      <c r="H23" s="36"/>
      <c r="I23" s="36"/>
      <c r="J23" s="36"/>
      <c r="K23" s="36"/>
      <c r="L23" s="36"/>
      <c r="M23" s="36"/>
      <c r="N23" s="36"/>
    </row>
    <row r="24" spans="1:14" ht="24.9" customHeight="1">
      <c r="A24" s="37" t="s">
        <v>92</v>
      </c>
      <c r="B24" s="38"/>
      <c r="C24" s="38"/>
      <c r="D24" s="38" t="s">
        <v>217</v>
      </c>
      <c r="E24" s="38">
        <v>0.36</v>
      </c>
      <c r="F24" s="38" t="s">
        <v>214</v>
      </c>
      <c r="G24" s="38" t="s">
        <v>214</v>
      </c>
      <c r="H24" s="38" t="s">
        <v>214</v>
      </c>
      <c r="I24" s="38" t="s">
        <v>214</v>
      </c>
      <c r="J24" s="38" t="s">
        <v>214</v>
      </c>
      <c r="K24" s="38" t="s">
        <v>214</v>
      </c>
      <c r="L24" s="38" t="s">
        <v>214</v>
      </c>
      <c r="M24" s="38">
        <v>0.53</v>
      </c>
      <c r="N24" s="38"/>
    </row>
    <row r="25" spans="1:14" ht="16.95" customHeight="1"/>
    <row r="30" spans="1:14" hidden="1">
      <c r="B30" s="9" t="s">
        <v>192</v>
      </c>
      <c r="C30" s="9" t="s">
        <v>196</v>
      </c>
      <c r="D30" s="9" t="s">
        <v>187</v>
      </c>
      <c r="E30" s="9" t="s">
        <v>197</v>
      </c>
      <c r="F30" s="10" t="s">
        <v>177</v>
      </c>
    </row>
    <row r="31" spans="1:14" hidden="1">
      <c r="B31" s="9" t="s">
        <v>194</v>
      </c>
      <c r="C31" s="9" t="s">
        <v>5</v>
      </c>
      <c r="D31" s="9" t="s">
        <v>114</v>
      </c>
      <c r="E31" s="9" t="s">
        <v>63</v>
      </c>
      <c r="F31" s="10" t="s">
        <v>178</v>
      </c>
    </row>
    <row r="32" spans="1:14" hidden="1">
      <c r="B32" s="9" t="s">
        <v>193</v>
      </c>
      <c r="C32" s="9" t="s">
        <v>0</v>
      </c>
      <c r="D32" s="9" t="s">
        <v>115</v>
      </c>
      <c r="E32" s="9" t="s">
        <v>64</v>
      </c>
      <c r="F32" s="10" t="s">
        <v>180</v>
      </c>
    </row>
    <row r="33" spans="2:6" hidden="1">
      <c r="B33" s="9" t="s">
        <v>87</v>
      </c>
      <c r="C33" s="9" t="s">
        <v>6</v>
      </c>
      <c r="E33" s="9" t="s">
        <v>65</v>
      </c>
      <c r="F33" s="10" t="s">
        <v>179</v>
      </c>
    </row>
    <row r="34" spans="2:6" hidden="1">
      <c r="C34" s="9" t="s">
        <v>195</v>
      </c>
      <c r="E34" s="9" t="s">
        <v>67</v>
      </c>
    </row>
    <row r="35" spans="2:6" hidden="1">
      <c r="C35" s="9" t="s">
        <v>7</v>
      </c>
      <c r="E35" s="9" t="s">
        <v>66</v>
      </c>
    </row>
    <row r="36" spans="2:6" hidden="1">
      <c r="C36" s="9" t="s">
        <v>8</v>
      </c>
    </row>
    <row r="37" spans="2:6" hidden="1">
      <c r="C37" s="9" t="s">
        <v>9</v>
      </c>
    </row>
    <row r="38" spans="2:6" hidden="1">
      <c r="C38" s="9" t="s">
        <v>10</v>
      </c>
    </row>
    <row r="39" spans="2:6" hidden="1">
      <c r="C39" s="9" t="s">
        <v>11</v>
      </c>
    </row>
    <row r="40" spans="2:6" hidden="1">
      <c r="C40" s="9" t="s">
        <v>1</v>
      </c>
    </row>
    <row r="41" spans="2:6" hidden="1">
      <c r="C41" s="9" t="s">
        <v>12</v>
      </c>
    </row>
    <row r="42" spans="2:6" hidden="1">
      <c r="C42" s="9" t="s">
        <v>13</v>
      </c>
    </row>
    <row r="43" spans="2:6" hidden="1">
      <c r="C43" s="9" t="s">
        <v>68</v>
      </c>
    </row>
    <row r="44" spans="2:6" hidden="1">
      <c r="C44" s="9" t="s">
        <v>69</v>
      </c>
    </row>
    <row r="45" spans="2:6" hidden="1">
      <c r="C45" s="9" t="s">
        <v>70</v>
      </c>
    </row>
    <row r="46" spans="2:6" hidden="1">
      <c r="C46" s="9" t="s">
        <v>71</v>
      </c>
    </row>
    <row r="47" spans="2:6" hidden="1">
      <c r="C47" s="9" t="s">
        <v>191</v>
      </c>
    </row>
    <row r="48" spans="2:6" hidden="1">
      <c r="C48" s="9" t="s">
        <v>72</v>
      </c>
    </row>
    <row r="49" spans="3:3" hidden="1">
      <c r="C49" s="9" t="s">
        <v>73</v>
      </c>
    </row>
    <row r="50" spans="3:3" hidden="1">
      <c r="C50" s="9" t="s">
        <v>74</v>
      </c>
    </row>
    <row r="51" spans="3:3" hidden="1">
      <c r="C51" s="9" t="s">
        <v>75</v>
      </c>
    </row>
    <row r="52" spans="3:3" hidden="1">
      <c r="C52" s="9" t="s">
        <v>76</v>
      </c>
    </row>
    <row r="53" spans="3:3" hidden="1">
      <c r="C53" s="9" t="s">
        <v>16</v>
      </c>
    </row>
    <row r="54" spans="3:3" hidden="1">
      <c r="C54" s="9" t="s">
        <v>17</v>
      </c>
    </row>
    <row r="55" spans="3:3" hidden="1">
      <c r="C55" s="9" t="s">
        <v>15</v>
      </c>
    </row>
    <row r="56" spans="3:3" hidden="1">
      <c r="C56" s="9" t="s">
        <v>14</v>
      </c>
    </row>
    <row r="57" spans="3:3" hidden="1">
      <c r="C57" s="9" t="s">
        <v>3</v>
      </c>
    </row>
    <row r="58" spans="3:3" hidden="1"/>
    <row r="59" spans="3:3" hidden="1"/>
  </sheetData>
  <phoneticPr fontId="1"/>
  <conditionalFormatting sqref="B14:L24">
    <cfRule type="cellIs" dxfId="31" priority="28" stopIfTrue="1" operator="equal">
      <formula>"-"</formula>
    </cfRule>
    <cfRule type="cellIs" dxfId="30" priority="29" stopIfTrue="1" operator="equal">
      <formula>"ND"</formula>
    </cfRule>
    <cfRule type="cellIs" dxfId="29" priority="30" stopIfTrue="1" operator="equal">
      <formula>"深度限定"</formula>
    </cfRule>
    <cfRule type="cellIs" dxfId="28" priority="31" stopIfTrue="1" operator="greaterThan">
      <formula>10000000</formula>
    </cfRule>
    <cfRule type="cellIs" dxfId="27" priority="32" stopIfTrue="1" operator="greaterThan">
      <formula>B$12</formula>
    </cfRule>
    <cfRule type="cellIs" dxfId="26" priority="36" stopIfTrue="1" operator="greaterThan">
      <formula>B$11</formula>
    </cfRule>
  </conditionalFormatting>
  <conditionalFormatting sqref="B24:L24">
    <cfRule type="cellIs" dxfId="25" priority="33" operator="greaterThan">
      <formula>B$13</formula>
    </cfRule>
  </conditionalFormatting>
  <conditionalFormatting sqref="B4:L9 B11:L24 B10:C10 E10:L10">
    <cfRule type="expression" dxfId="24" priority="25" stopIfTrue="1">
      <formula>B$4="深度"</formula>
    </cfRule>
    <cfRule type="expression" dxfId="23" priority="27" stopIfTrue="1">
      <formula>B$4="採取位置"</formula>
    </cfRule>
  </conditionalFormatting>
  <conditionalFormatting sqref="B4:L9 B11:L24 B10:C10 E10:L10">
    <cfRule type="expression" dxfId="22" priority="21">
      <formula>B$5&lt;&gt;""</formula>
    </cfRule>
  </conditionalFormatting>
  <conditionalFormatting sqref="B5:L9 B10:C10 E10:L10">
    <cfRule type="expression" dxfId="21" priority="22" stopIfTrue="1">
      <formula>B$4="深度"</formula>
    </cfRule>
    <cfRule type="expression" dxfId="20" priority="23" stopIfTrue="1">
      <formula>B$4="採取位置"</formula>
    </cfRule>
  </conditionalFormatting>
  <conditionalFormatting sqref="E10:L10">
    <cfRule type="containsText" dxfId="19" priority="20" operator="containsText" text="入力不備">
      <formula>NOT(ISERROR(SEARCH("入力不備",E10)))</formula>
    </cfRule>
  </conditionalFormatting>
  <conditionalFormatting sqref="M14:N24">
    <cfRule type="cellIs" dxfId="18" priority="13" stopIfTrue="1" operator="equal">
      <formula>"-"</formula>
    </cfRule>
    <cfRule type="cellIs" dxfId="17" priority="14" stopIfTrue="1" operator="equal">
      <formula>"ND"</formula>
    </cfRule>
    <cfRule type="cellIs" dxfId="16" priority="15" stopIfTrue="1" operator="equal">
      <formula>"深度限定"</formula>
    </cfRule>
    <cfRule type="cellIs" dxfId="15" priority="16" stopIfTrue="1" operator="greaterThan">
      <formula>10000000</formula>
    </cfRule>
    <cfRule type="cellIs" dxfId="14" priority="17" stopIfTrue="1" operator="greaterThan">
      <formula>M$12</formula>
    </cfRule>
    <cfRule type="cellIs" dxfId="13" priority="19" stopIfTrue="1" operator="greaterThan">
      <formula>M$11</formula>
    </cfRule>
  </conditionalFormatting>
  <conditionalFormatting sqref="M24:N24">
    <cfRule type="cellIs" dxfId="12" priority="18" operator="greaterThan">
      <formula>M$13</formula>
    </cfRule>
  </conditionalFormatting>
  <conditionalFormatting sqref="M4:N24">
    <cfRule type="expression" dxfId="11" priority="11" stopIfTrue="1">
      <formula>M$4="深度"</formula>
    </cfRule>
    <cfRule type="expression" dxfId="10" priority="12" stopIfTrue="1">
      <formula>M$4="採取位置"</formula>
    </cfRule>
  </conditionalFormatting>
  <conditionalFormatting sqref="M4:N24">
    <cfRule type="expression" dxfId="9" priority="8">
      <formula>M$5&lt;&gt;""</formula>
    </cfRule>
  </conditionalFormatting>
  <conditionalFormatting sqref="M5:N10">
    <cfRule type="expression" dxfId="8" priority="9" stopIfTrue="1">
      <formula>M$4="深度"</formula>
    </cfRule>
    <cfRule type="expression" dxfId="7" priority="10" stopIfTrue="1">
      <formula>M$4="採取位置"</formula>
    </cfRule>
  </conditionalFormatting>
  <conditionalFormatting sqref="M10:N10">
    <cfRule type="containsText" dxfId="6" priority="7" operator="containsText" text="入力不備">
      <formula>NOT(ISERROR(SEARCH("入力不備",M10)))</formula>
    </cfRule>
  </conditionalFormatting>
  <conditionalFormatting sqref="D10">
    <cfRule type="expression" dxfId="5" priority="5" stopIfTrue="1">
      <formula>D$4="深度"</formula>
    </cfRule>
    <cfRule type="expression" dxfId="4" priority="6" stopIfTrue="1">
      <formula>D$4="採取位置"</formula>
    </cfRule>
  </conditionalFormatting>
  <conditionalFormatting sqref="D10">
    <cfRule type="expression" dxfId="3" priority="2">
      <formula>D$5&lt;&gt;""</formula>
    </cfRule>
  </conditionalFormatting>
  <conditionalFormatting sqref="D10">
    <cfRule type="expression" dxfId="2" priority="3" stopIfTrue="1">
      <formula>D$4="深度"</formula>
    </cfRule>
    <cfRule type="expression" dxfId="1" priority="4" stopIfTrue="1">
      <formula>D$4="採取位置"</formula>
    </cfRule>
  </conditionalFormatting>
  <conditionalFormatting sqref="D10">
    <cfRule type="containsText" dxfId="0" priority="1" operator="containsText" text="入力不備">
      <formula>NOT(ISERROR(SEARCH("入力不備",D10)))</formula>
    </cfRule>
  </conditionalFormatting>
  <dataValidations count="7">
    <dataValidation type="list" allowBlank="1" showInputMessage="1" sqref="B24:N24" xr:uid="{00000000-0002-0000-0400-000000000000}">
      <formula1>$F$31:$F$33</formula1>
    </dataValidation>
    <dataValidation type="list" allowBlank="1" showInputMessage="1" showErrorMessage="1" sqref="B4:N4" xr:uid="{00000000-0002-0000-0400-000001000000}">
      <formula1>$B$31:$B$33</formula1>
    </dataValidation>
    <dataValidation type="list" allowBlank="1" showInputMessage="1" showErrorMessage="1" sqref="A7" xr:uid="{00000000-0002-0000-0400-000002000000}">
      <formula1>"GL=0mのAP,GL=0mのTP"</formula1>
    </dataValidation>
    <dataValidation type="list" allowBlank="1" showInputMessage="1" sqref="B14:B23" xr:uid="{00000000-0002-0000-0400-000003000000}">
      <formula1>$E$31:$E$35</formula1>
    </dataValidation>
    <dataValidation type="list" allowBlank="1" showInputMessage="1" showErrorMessage="1" sqref="B9:N9" xr:uid="{00000000-0002-0000-0400-000004000000}">
      <formula1>$D$31:$D$32</formula1>
    </dataValidation>
    <dataValidation type="list" allowBlank="1" showInputMessage="1" showErrorMessage="1" sqref="B8:N8" xr:uid="{00000000-0002-0000-0400-000005000000}">
      <formula1>$C$31:$C$57</formula1>
    </dataValidation>
    <dataValidation type="list" allowBlank="1" showInputMessage="1" sqref="C14:C23 D14:N23" xr:uid="{0481826B-D12E-42B3-8D0B-A2B1C6B7BEAB}">
      <formula1>INDIRECT(C$4)</formula1>
    </dataValidation>
  </dataValidations>
  <pageMargins left="0.23622047244094491" right="0.23622047244094491" top="0.74803149606299213" bottom="0.74803149606299213" header="0.31496062992125984" footer="0.31496062992125984"/>
  <pageSetup paperSize="9" scale="77" fitToHeight="0" pageOrder="overThenDown" orientation="landscape" r:id="rId1"/>
  <headerFooter>
    <oddFooter>&amp;C&amp;P／&amp;Nページ</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B3:U40"/>
  <sheetViews>
    <sheetView zoomScaleNormal="100" workbookViewId="0"/>
  </sheetViews>
  <sheetFormatPr defaultColWidth="9" defaultRowHeight="12"/>
  <cols>
    <col min="1" max="1" width="3.59765625" style="1" customWidth="1"/>
    <col min="2" max="2" width="21.5" style="1" bestFit="1" customWidth="1"/>
    <col min="3" max="3" width="18.19921875" style="1" bestFit="1" customWidth="1"/>
    <col min="4" max="4" width="7.19921875" style="1" bestFit="1" customWidth="1"/>
    <col min="5" max="5" width="12.19921875" style="1" customWidth="1"/>
    <col min="6" max="6" width="15" style="1" customWidth="1"/>
    <col min="7" max="7" width="15.09765625" style="1" bestFit="1" customWidth="1"/>
    <col min="8" max="8" width="15.09765625" style="1" customWidth="1"/>
    <col min="9" max="9" width="15.19921875" style="1" bestFit="1" customWidth="1"/>
    <col min="10" max="10" width="3.69921875" style="1" customWidth="1"/>
    <col min="11" max="14" width="13.69921875" style="1" customWidth="1"/>
    <col min="15" max="15" width="3" style="1" customWidth="1"/>
    <col min="16" max="16" width="7.5" style="1" customWidth="1"/>
    <col min="17" max="16384" width="9" style="1"/>
  </cols>
  <sheetData>
    <row r="3" spans="2:21">
      <c r="B3" s="3" t="s">
        <v>141</v>
      </c>
      <c r="C3" s="3"/>
      <c r="D3" s="3"/>
      <c r="E3" s="3"/>
      <c r="F3" s="3"/>
      <c r="G3" s="3"/>
      <c r="H3" s="3"/>
      <c r="I3" s="3"/>
      <c r="K3" s="3" t="s">
        <v>140</v>
      </c>
      <c r="L3" s="3"/>
      <c r="M3" s="3"/>
      <c r="N3" s="3"/>
      <c r="P3" s="3" t="s">
        <v>59</v>
      </c>
      <c r="Q3" s="3" t="s">
        <v>36</v>
      </c>
      <c r="R3" s="3" t="s">
        <v>55</v>
      </c>
      <c r="S3" s="3" t="s">
        <v>51</v>
      </c>
      <c r="T3" s="3" t="s">
        <v>54</v>
      </c>
      <c r="U3" s="3" t="s">
        <v>113</v>
      </c>
    </row>
    <row r="4" spans="2:21" ht="30" customHeight="1">
      <c r="B4" s="4" t="s">
        <v>21</v>
      </c>
      <c r="C4" s="4" t="s">
        <v>100</v>
      </c>
      <c r="D4" s="4" t="s">
        <v>23</v>
      </c>
      <c r="E4" s="4" t="s">
        <v>47</v>
      </c>
      <c r="F4" s="4" t="s">
        <v>102</v>
      </c>
      <c r="G4" s="4" t="s">
        <v>103</v>
      </c>
      <c r="H4" s="4" t="s">
        <v>22</v>
      </c>
      <c r="I4" s="4" t="s">
        <v>35</v>
      </c>
      <c r="K4" s="4" t="s">
        <v>107</v>
      </c>
      <c r="L4" s="4" t="s">
        <v>105</v>
      </c>
      <c r="M4" s="4" t="s">
        <v>106</v>
      </c>
      <c r="N4" s="4" t="s">
        <v>35</v>
      </c>
      <c r="P4" s="5"/>
      <c r="Q4" s="5"/>
      <c r="R4" s="5"/>
      <c r="S4" s="5"/>
      <c r="T4" s="5"/>
      <c r="U4" s="5"/>
    </row>
    <row r="5" spans="2:21">
      <c r="B5" s="1" t="s">
        <v>5</v>
      </c>
      <c r="C5" s="1" t="s">
        <v>147</v>
      </c>
      <c r="D5" s="1" t="s">
        <v>18</v>
      </c>
      <c r="E5" s="1">
        <v>0.1</v>
      </c>
      <c r="F5" s="1">
        <v>2E-3</v>
      </c>
      <c r="G5" s="1">
        <v>2E-3</v>
      </c>
      <c r="H5" s="1">
        <v>0.01</v>
      </c>
      <c r="I5" s="1">
        <v>0.02</v>
      </c>
      <c r="K5" s="1" t="s">
        <v>68</v>
      </c>
      <c r="L5" s="1">
        <v>3.0000000000000001E-3</v>
      </c>
      <c r="M5" s="1">
        <v>3.0000000000000001E-3</v>
      </c>
      <c r="N5" s="1">
        <v>0.03</v>
      </c>
      <c r="P5" s="1" t="s">
        <v>63</v>
      </c>
      <c r="Q5" s="2" t="s">
        <v>60</v>
      </c>
      <c r="R5" s="2" t="s">
        <v>56</v>
      </c>
      <c r="S5" s="1" t="s">
        <v>53</v>
      </c>
      <c r="T5" s="2"/>
      <c r="U5" s="2" t="s">
        <v>114</v>
      </c>
    </row>
    <row r="6" spans="2:21">
      <c r="B6" s="1" t="s">
        <v>0</v>
      </c>
      <c r="C6" s="1" t="s">
        <v>148</v>
      </c>
      <c r="D6" s="1" t="s">
        <v>18</v>
      </c>
      <c r="E6" s="1">
        <v>0.1</v>
      </c>
      <c r="F6" s="1">
        <v>2E-3</v>
      </c>
      <c r="G6" s="1">
        <v>2E-3</v>
      </c>
      <c r="H6" s="1">
        <v>0.02</v>
      </c>
      <c r="I6" s="1">
        <v>0.02</v>
      </c>
      <c r="K6" s="1" t="s">
        <v>69</v>
      </c>
      <c r="L6" s="1">
        <v>0.05</v>
      </c>
      <c r="M6" s="1">
        <v>0.05</v>
      </c>
      <c r="N6" s="1">
        <v>0.5</v>
      </c>
      <c r="P6" s="1" t="s">
        <v>64</v>
      </c>
      <c r="Q6" s="2" t="s">
        <v>61</v>
      </c>
      <c r="R6" s="2" t="s">
        <v>57</v>
      </c>
      <c r="S6" s="1" t="s">
        <v>52</v>
      </c>
      <c r="T6" s="2"/>
      <c r="U6" s="2" t="s">
        <v>115</v>
      </c>
    </row>
    <row r="7" spans="2:21">
      <c r="B7" s="1" t="s">
        <v>6</v>
      </c>
      <c r="C7" s="1" t="s">
        <v>149</v>
      </c>
      <c r="D7" s="1" t="s">
        <v>18</v>
      </c>
      <c r="E7" s="1">
        <v>0.1</v>
      </c>
      <c r="F7" s="1">
        <v>4.0000000000000001E-3</v>
      </c>
      <c r="G7" s="1">
        <v>4.0000000000000001E-3</v>
      </c>
      <c r="H7" s="1">
        <v>0.04</v>
      </c>
      <c r="I7" s="1">
        <v>0.04</v>
      </c>
      <c r="K7" s="1" t="s">
        <v>70</v>
      </c>
      <c r="L7" s="1" t="s">
        <v>2</v>
      </c>
      <c r="M7" s="1">
        <v>0</v>
      </c>
      <c r="N7" s="1">
        <v>1</v>
      </c>
      <c r="P7" s="1" t="s">
        <v>65</v>
      </c>
      <c r="Q7" s="2" t="s">
        <v>62</v>
      </c>
      <c r="R7" s="2" t="s">
        <v>58</v>
      </c>
      <c r="S7" s="1" t="s">
        <v>80</v>
      </c>
      <c r="T7" s="2"/>
      <c r="U7" s="2"/>
    </row>
    <row r="8" spans="2:21">
      <c r="B8" s="1" t="s">
        <v>20</v>
      </c>
      <c r="C8" s="1" t="s">
        <v>150</v>
      </c>
      <c r="D8" s="1" t="s">
        <v>18</v>
      </c>
      <c r="E8" s="1">
        <v>0.1</v>
      </c>
      <c r="F8" s="1">
        <v>0.1</v>
      </c>
      <c r="G8" s="1">
        <v>0.1</v>
      </c>
      <c r="H8" s="1">
        <v>1</v>
      </c>
      <c r="I8" s="1">
        <v>1</v>
      </c>
      <c r="K8" s="1" t="s">
        <v>71</v>
      </c>
      <c r="L8" s="1">
        <v>5.0000000000000001E-4</v>
      </c>
      <c r="M8" s="1">
        <v>5.0000000000000001E-4</v>
      </c>
      <c r="N8" s="1">
        <v>5.0000000000000001E-3</v>
      </c>
      <c r="P8" s="1" t="s">
        <v>67</v>
      </c>
      <c r="Q8" s="2" t="s">
        <v>48</v>
      </c>
      <c r="R8" s="2"/>
      <c r="S8" s="1" t="s">
        <v>77</v>
      </c>
      <c r="T8" s="2"/>
      <c r="U8" s="2"/>
    </row>
    <row r="9" spans="2:21">
      <c r="B9" s="1" t="s">
        <v>7</v>
      </c>
      <c r="C9" s="1" t="s">
        <v>151</v>
      </c>
      <c r="D9" s="1" t="s">
        <v>18</v>
      </c>
      <c r="E9" s="1">
        <v>0.1</v>
      </c>
      <c r="F9" s="1">
        <v>0.04</v>
      </c>
      <c r="G9" s="1">
        <v>0.04</v>
      </c>
      <c r="H9" s="1">
        <v>0.4</v>
      </c>
      <c r="I9" s="1">
        <v>0.4</v>
      </c>
      <c r="K9" s="1" t="s">
        <v>28</v>
      </c>
      <c r="L9" s="1" t="s">
        <v>2</v>
      </c>
      <c r="M9" s="1">
        <v>0</v>
      </c>
      <c r="N9" s="1">
        <v>0</v>
      </c>
      <c r="P9" s="1" t="s">
        <v>66</v>
      </c>
      <c r="Q9" s="2" t="s">
        <v>37</v>
      </c>
      <c r="R9" s="2"/>
      <c r="T9" s="2"/>
      <c r="U9" s="2"/>
    </row>
    <row r="10" spans="2:21">
      <c r="B10" s="1" t="s">
        <v>8</v>
      </c>
      <c r="C10" s="1" t="s">
        <v>152</v>
      </c>
      <c r="D10" s="1" t="s">
        <v>18</v>
      </c>
      <c r="E10" s="1">
        <v>0.1</v>
      </c>
      <c r="F10" s="1">
        <v>2E-3</v>
      </c>
      <c r="G10" s="1">
        <v>2E-3</v>
      </c>
      <c r="H10" s="1">
        <v>0.02</v>
      </c>
      <c r="I10" s="1">
        <v>0.02</v>
      </c>
      <c r="K10" s="1" t="s">
        <v>72</v>
      </c>
      <c r="L10" s="1">
        <v>0.01</v>
      </c>
      <c r="M10" s="1">
        <v>0.01</v>
      </c>
      <c r="N10" s="1">
        <v>0.1</v>
      </c>
      <c r="Q10" s="2" t="s">
        <v>38</v>
      </c>
      <c r="R10" s="2"/>
      <c r="T10" s="2"/>
      <c r="U10" s="2"/>
    </row>
    <row r="11" spans="2:21">
      <c r="B11" s="1" t="s">
        <v>9</v>
      </c>
      <c r="C11" s="1" t="s">
        <v>153</v>
      </c>
      <c r="D11" s="1" t="s">
        <v>18</v>
      </c>
      <c r="E11" s="1">
        <v>0.1</v>
      </c>
      <c r="F11" s="1">
        <v>0.02</v>
      </c>
      <c r="G11" s="1">
        <v>0.02</v>
      </c>
      <c r="H11" s="1">
        <v>0.2</v>
      </c>
      <c r="I11" s="1">
        <v>0.1</v>
      </c>
      <c r="K11" s="1" t="s">
        <v>73</v>
      </c>
      <c r="L11" s="1">
        <v>0.01</v>
      </c>
      <c r="M11" s="1">
        <v>0.01</v>
      </c>
      <c r="N11" s="1">
        <v>0.1</v>
      </c>
      <c r="Q11" s="2" t="s">
        <v>39</v>
      </c>
      <c r="R11" s="2"/>
      <c r="T11" s="2"/>
      <c r="U11" s="2"/>
    </row>
    <row r="12" spans="2:21">
      <c r="B12" s="1" t="s">
        <v>10</v>
      </c>
      <c r="C12" s="1" t="s">
        <v>154</v>
      </c>
      <c r="D12" s="1" t="s">
        <v>18</v>
      </c>
      <c r="E12" s="1">
        <v>0.1</v>
      </c>
      <c r="F12" s="1">
        <v>0.01</v>
      </c>
      <c r="G12" s="1">
        <v>0.01</v>
      </c>
      <c r="H12" s="1">
        <v>0.1</v>
      </c>
      <c r="I12" s="1">
        <v>0.1</v>
      </c>
      <c r="K12" s="1" t="s">
        <v>74</v>
      </c>
      <c r="L12" s="1">
        <v>0.01</v>
      </c>
      <c r="M12" s="1">
        <v>0.01</v>
      </c>
      <c r="N12" s="1">
        <v>0.1</v>
      </c>
      <c r="Q12" s="2" t="s">
        <v>40</v>
      </c>
      <c r="R12" s="2"/>
      <c r="T12" s="2"/>
      <c r="U12" s="2"/>
    </row>
    <row r="13" spans="2:21">
      <c r="B13" s="1" t="s">
        <v>11</v>
      </c>
      <c r="C13" s="1" t="s">
        <v>155</v>
      </c>
      <c r="D13" s="1" t="s">
        <v>18</v>
      </c>
      <c r="E13" s="1">
        <v>0.1</v>
      </c>
      <c r="F13" s="1">
        <v>1</v>
      </c>
      <c r="G13" s="1">
        <v>1</v>
      </c>
      <c r="H13" s="1">
        <v>3</v>
      </c>
      <c r="I13" s="1">
        <v>3</v>
      </c>
      <c r="K13" s="1" t="s">
        <v>75</v>
      </c>
      <c r="L13" s="1">
        <v>0.8</v>
      </c>
      <c r="M13" s="1">
        <v>0.8</v>
      </c>
      <c r="N13" s="1">
        <v>8</v>
      </c>
      <c r="Q13" s="2" t="s">
        <v>41</v>
      </c>
      <c r="R13" s="2"/>
      <c r="T13" s="2"/>
      <c r="U13" s="2"/>
    </row>
    <row r="14" spans="2:21">
      <c r="B14" s="1" t="s">
        <v>1</v>
      </c>
      <c r="C14" s="1" t="s">
        <v>156</v>
      </c>
      <c r="D14" s="1" t="s">
        <v>18</v>
      </c>
      <c r="E14" s="1">
        <v>0.1</v>
      </c>
      <c r="F14" s="1">
        <v>6.0000000000000001E-3</v>
      </c>
      <c r="G14" s="1">
        <v>6.0000000000000001E-3</v>
      </c>
      <c r="H14" s="1">
        <v>0.06</v>
      </c>
      <c r="I14" s="1">
        <v>0.06</v>
      </c>
      <c r="K14" s="1" t="s">
        <v>76</v>
      </c>
      <c r="L14" s="1">
        <v>1</v>
      </c>
      <c r="M14" s="1">
        <v>1</v>
      </c>
      <c r="N14" s="1">
        <v>10</v>
      </c>
      <c r="Q14" s="2" t="s">
        <v>42</v>
      </c>
      <c r="R14" s="2"/>
      <c r="T14" s="2"/>
      <c r="U14" s="2"/>
    </row>
    <row r="15" spans="2:21">
      <c r="B15" s="1" t="s">
        <v>12</v>
      </c>
      <c r="C15" s="1" t="s">
        <v>157</v>
      </c>
      <c r="D15" s="1" t="s">
        <v>18</v>
      </c>
      <c r="E15" s="1">
        <v>0.1</v>
      </c>
      <c r="F15" s="1">
        <v>0.01</v>
      </c>
      <c r="G15" s="1">
        <v>0.01</v>
      </c>
      <c r="H15" s="1">
        <v>0.1</v>
      </c>
      <c r="I15" s="1">
        <v>0.1</v>
      </c>
      <c r="K15" s="1" t="s">
        <v>16</v>
      </c>
      <c r="L15" s="1">
        <v>3.0000000000000001E-3</v>
      </c>
      <c r="M15" s="1">
        <v>3.0000000000000001E-3</v>
      </c>
      <c r="N15" s="1">
        <v>0.03</v>
      </c>
      <c r="Q15" s="2" t="s">
        <v>43</v>
      </c>
      <c r="R15" s="2"/>
      <c r="T15" s="2"/>
      <c r="U15" s="2"/>
    </row>
    <row r="16" spans="2:21">
      <c r="B16" s="1" t="s">
        <v>13</v>
      </c>
      <c r="C16" s="1" t="s">
        <v>158</v>
      </c>
      <c r="D16" s="1" t="s">
        <v>18</v>
      </c>
      <c r="E16" s="1">
        <v>0.05</v>
      </c>
      <c r="F16" s="1">
        <v>0.01</v>
      </c>
      <c r="G16" s="1">
        <v>0.01</v>
      </c>
      <c r="H16" s="1">
        <v>0.1</v>
      </c>
      <c r="I16" s="1">
        <v>0.1</v>
      </c>
      <c r="K16" s="1" t="s">
        <v>17</v>
      </c>
      <c r="L16" s="1">
        <v>0.02</v>
      </c>
      <c r="M16" s="1">
        <v>0.02</v>
      </c>
      <c r="N16" s="1">
        <v>0.2</v>
      </c>
      <c r="Q16" s="2" t="s">
        <v>44</v>
      </c>
      <c r="R16" s="2"/>
      <c r="T16" s="2"/>
      <c r="U16" s="2"/>
    </row>
    <row r="17" spans="2:18">
      <c r="B17" s="1" t="s">
        <v>24</v>
      </c>
      <c r="C17" s="1" t="s">
        <v>116</v>
      </c>
      <c r="D17" s="1" t="s">
        <v>18</v>
      </c>
      <c r="F17" s="1">
        <v>3.0000000000000001E-3</v>
      </c>
      <c r="G17" s="1">
        <v>3.0000000000000001E-3</v>
      </c>
      <c r="H17" s="1">
        <v>0.09</v>
      </c>
      <c r="I17" s="1">
        <v>0.03</v>
      </c>
      <c r="K17" s="1" t="s">
        <v>15</v>
      </c>
      <c r="L17" s="1">
        <v>6.0000000000000001E-3</v>
      </c>
      <c r="M17" s="1">
        <v>6.0000000000000001E-3</v>
      </c>
      <c r="N17" s="1">
        <v>0.06</v>
      </c>
      <c r="Q17" s="2" t="s">
        <v>45</v>
      </c>
      <c r="R17" s="2"/>
    </row>
    <row r="18" spans="2:18">
      <c r="B18" s="1" t="s">
        <v>25</v>
      </c>
      <c r="C18" s="1" t="s">
        <v>117</v>
      </c>
      <c r="D18" s="1" t="s">
        <v>18</v>
      </c>
      <c r="F18" s="1">
        <v>0.05</v>
      </c>
      <c r="G18" s="1">
        <v>0.05</v>
      </c>
      <c r="H18" s="1">
        <v>1.5</v>
      </c>
      <c r="I18" s="1">
        <v>0.5</v>
      </c>
      <c r="K18" s="1" t="s">
        <v>14</v>
      </c>
      <c r="L18" s="1" t="s">
        <v>2</v>
      </c>
      <c r="M18" s="1">
        <v>0</v>
      </c>
      <c r="N18" s="1">
        <v>3.0000000000000001E-3</v>
      </c>
      <c r="Q18" s="2" t="s">
        <v>46</v>
      </c>
      <c r="R18" s="2"/>
    </row>
    <row r="19" spans="2:18">
      <c r="B19" s="1" t="s">
        <v>26</v>
      </c>
      <c r="C19" s="1" t="s">
        <v>118</v>
      </c>
      <c r="D19" s="1" t="s">
        <v>18</v>
      </c>
      <c r="F19" s="1" t="s">
        <v>2</v>
      </c>
      <c r="G19" s="1">
        <v>0</v>
      </c>
      <c r="H19" s="1">
        <v>1</v>
      </c>
      <c r="I19" s="1">
        <v>1</v>
      </c>
      <c r="K19" s="1" t="s">
        <v>3</v>
      </c>
      <c r="L19" s="1" t="s">
        <v>2</v>
      </c>
      <c r="M19" s="1">
        <v>0</v>
      </c>
      <c r="N19" s="1">
        <v>1</v>
      </c>
      <c r="Q19" s="2"/>
      <c r="R19" s="2"/>
    </row>
    <row r="20" spans="2:18">
      <c r="B20" s="1" t="s">
        <v>27</v>
      </c>
      <c r="C20" s="1" t="s">
        <v>119</v>
      </c>
      <c r="D20" s="1" t="s">
        <v>18</v>
      </c>
      <c r="F20" s="1">
        <v>5.0000000000000001E-4</v>
      </c>
      <c r="G20" s="1">
        <v>5.0000000000000001E-4</v>
      </c>
      <c r="H20" s="1">
        <v>5.0000000000000001E-3</v>
      </c>
      <c r="I20" s="1">
        <v>5.0000000000000001E-3</v>
      </c>
      <c r="Q20" s="2"/>
      <c r="R20" s="2"/>
    </row>
    <row r="21" spans="2:18">
      <c r="B21" s="1" t="s">
        <v>28</v>
      </c>
      <c r="C21" s="1" t="s">
        <v>120</v>
      </c>
      <c r="D21" s="1" t="s">
        <v>18</v>
      </c>
      <c r="F21" s="1" t="s">
        <v>2</v>
      </c>
      <c r="G21" s="1">
        <v>0</v>
      </c>
      <c r="H21" s="1">
        <v>0</v>
      </c>
      <c r="I21" s="1">
        <v>0</v>
      </c>
      <c r="Q21" s="2"/>
      <c r="R21" s="2"/>
    </row>
    <row r="22" spans="2:18">
      <c r="B22" s="1" t="s">
        <v>29</v>
      </c>
      <c r="C22" s="1" t="s">
        <v>121</v>
      </c>
      <c r="D22" s="1" t="s">
        <v>18</v>
      </c>
      <c r="F22" s="1">
        <v>0.01</v>
      </c>
      <c r="G22" s="1">
        <v>0.01</v>
      </c>
      <c r="H22" s="1">
        <v>0.3</v>
      </c>
      <c r="I22" s="1">
        <v>0.1</v>
      </c>
      <c r="Q22" s="2"/>
      <c r="R22" s="2"/>
    </row>
    <row r="23" spans="2:18">
      <c r="B23" s="1" t="s">
        <v>30</v>
      </c>
      <c r="C23" s="1" t="s">
        <v>122</v>
      </c>
      <c r="D23" s="1" t="s">
        <v>18</v>
      </c>
      <c r="F23" s="1">
        <v>0.01</v>
      </c>
      <c r="G23" s="1">
        <v>0.01</v>
      </c>
      <c r="H23" s="1">
        <v>0.3</v>
      </c>
      <c r="I23" s="1">
        <v>0.1</v>
      </c>
      <c r="Q23" s="2"/>
      <c r="R23" s="2"/>
    </row>
    <row r="24" spans="2:18">
      <c r="B24" s="1" t="s">
        <v>31</v>
      </c>
      <c r="C24" s="1" t="s">
        <v>123</v>
      </c>
      <c r="D24" s="1" t="s">
        <v>18</v>
      </c>
      <c r="F24" s="1">
        <v>0.01</v>
      </c>
      <c r="G24" s="1">
        <v>0.01</v>
      </c>
      <c r="H24" s="1">
        <v>0.3</v>
      </c>
      <c r="I24" s="1">
        <v>0.1</v>
      </c>
      <c r="Q24" s="2"/>
      <c r="R24" s="2"/>
    </row>
    <row r="25" spans="2:18">
      <c r="B25" s="1" t="s">
        <v>32</v>
      </c>
      <c r="C25" s="1" t="s">
        <v>124</v>
      </c>
      <c r="D25" s="1" t="s">
        <v>18</v>
      </c>
      <c r="F25" s="1">
        <v>0.8</v>
      </c>
      <c r="G25" s="1">
        <v>0.8</v>
      </c>
      <c r="H25" s="7">
        <v>24</v>
      </c>
      <c r="I25" s="7">
        <v>8</v>
      </c>
      <c r="Q25" s="2"/>
      <c r="R25" s="2"/>
    </row>
    <row r="26" spans="2:18">
      <c r="B26" s="1" t="s">
        <v>33</v>
      </c>
      <c r="C26" s="1" t="s">
        <v>125</v>
      </c>
      <c r="D26" s="1" t="s">
        <v>18</v>
      </c>
      <c r="F26" s="1">
        <v>1</v>
      </c>
      <c r="G26" s="1">
        <v>1</v>
      </c>
      <c r="H26" s="7">
        <v>30</v>
      </c>
      <c r="I26" s="7">
        <v>10</v>
      </c>
      <c r="Q26" s="2"/>
      <c r="R26" s="2"/>
    </row>
    <row r="27" spans="2:18">
      <c r="B27" s="1" t="s">
        <v>16</v>
      </c>
      <c r="C27" s="1" t="s">
        <v>159</v>
      </c>
      <c r="D27" s="1" t="s">
        <v>18</v>
      </c>
      <c r="F27" s="1">
        <v>3.0000000000000001E-3</v>
      </c>
      <c r="G27" s="1">
        <v>3.0000000000000001E-3</v>
      </c>
      <c r="H27" s="1">
        <v>0.03</v>
      </c>
      <c r="I27" s="1">
        <v>0.03</v>
      </c>
    </row>
    <row r="28" spans="2:18">
      <c r="B28" s="1" t="s">
        <v>17</v>
      </c>
      <c r="C28" s="1" t="s">
        <v>160</v>
      </c>
      <c r="D28" s="1" t="s">
        <v>18</v>
      </c>
      <c r="F28" s="1">
        <v>0.02</v>
      </c>
      <c r="G28" s="1">
        <v>0.02</v>
      </c>
      <c r="H28" s="1">
        <v>0.2</v>
      </c>
      <c r="I28" s="1">
        <v>0.2</v>
      </c>
    </row>
    <row r="29" spans="2:18">
      <c r="B29" s="1" t="s">
        <v>15</v>
      </c>
      <c r="C29" s="1" t="s">
        <v>161</v>
      </c>
      <c r="D29" s="1" t="s">
        <v>18</v>
      </c>
      <c r="F29" s="1">
        <v>6.0000000000000001E-3</v>
      </c>
      <c r="G29" s="1">
        <v>6.0000000000000001E-3</v>
      </c>
      <c r="H29" s="1">
        <v>0.06</v>
      </c>
      <c r="I29" s="1">
        <v>0.06</v>
      </c>
    </row>
    <row r="30" spans="2:18">
      <c r="B30" s="1" t="s">
        <v>14</v>
      </c>
      <c r="C30" s="1" t="s">
        <v>162</v>
      </c>
      <c r="D30" s="1" t="s">
        <v>18</v>
      </c>
      <c r="F30" s="1" t="s">
        <v>2</v>
      </c>
      <c r="G30" s="1">
        <v>0</v>
      </c>
      <c r="H30" s="1">
        <v>3.0000000000000001E-3</v>
      </c>
      <c r="I30" s="1">
        <v>3.0000000000000001E-3</v>
      </c>
    </row>
    <row r="31" spans="2:18">
      <c r="B31" s="1" t="s">
        <v>3</v>
      </c>
      <c r="C31" s="1" t="s">
        <v>163</v>
      </c>
      <c r="D31" s="1" t="s">
        <v>18</v>
      </c>
      <c r="F31" s="1" t="s">
        <v>2</v>
      </c>
      <c r="G31" s="1">
        <v>0</v>
      </c>
      <c r="H31" s="1">
        <v>1</v>
      </c>
      <c r="I31" s="1">
        <v>1</v>
      </c>
    </row>
    <row r="32" spans="2:18">
      <c r="C32" s="1" t="s">
        <v>126</v>
      </c>
      <c r="D32" s="1" t="s">
        <v>19</v>
      </c>
      <c r="F32" s="1">
        <v>45</v>
      </c>
      <c r="G32" s="1">
        <v>45</v>
      </c>
      <c r="H32" s="6">
        <v>10000000</v>
      </c>
      <c r="Q32" s="2"/>
      <c r="R32" s="2"/>
    </row>
    <row r="33" spans="3:18">
      <c r="C33" s="1" t="s">
        <v>127</v>
      </c>
      <c r="D33" s="1" t="s">
        <v>19</v>
      </c>
      <c r="F33" s="1">
        <v>250</v>
      </c>
      <c r="G33" s="1">
        <v>250</v>
      </c>
      <c r="H33" s="6">
        <v>10000000</v>
      </c>
      <c r="Q33" s="2"/>
      <c r="R33" s="2"/>
    </row>
    <row r="34" spans="3:18">
      <c r="C34" s="1" t="s">
        <v>128</v>
      </c>
      <c r="D34" s="1" t="s">
        <v>19</v>
      </c>
      <c r="F34" s="1">
        <v>50</v>
      </c>
      <c r="G34" s="1">
        <v>50</v>
      </c>
      <c r="H34" s="6">
        <v>10000000</v>
      </c>
      <c r="Q34" s="2"/>
      <c r="R34" s="2"/>
    </row>
    <row r="35" spans="3:18">
      <c r="C35" s="1" t="s">
        <v>129</v>
      </c>
      <c r="D35" s="1" t="s">
        <v>19</v>
      </c>
      <c r="F35" s="1">
        <v>15</v>
      </c>
      <c r="G35" s="1">
        <v>15</v>
      </c>
      <c r="H35" s="6">
        <v>10000000</v>
      </c>
      <c r="Q35" s="2"/>
      <c r="R35" s="2"/>
    </row>
    <row r="36" spans="3:18">
      <c r="C36" s="1" t="s">
        <v>130</v>
      </c>
      <c r="D36" s="1" t="s">
        <v>19</v>
      </c>
      <c r="F36" s="1">
        <v>150</v>
      </c>
      <c r="G36" s="1">
        <v>150</v>
      </c>
      <c r="H36" s="6">
        <v>10000000</v>
      </c>
      <c r="Q36" s="2"/>
    </row>
    <row r="37" spans="3:18">
      <c r="C37" s="1" t="s">
        <v>131</v>
      </c>
      <c r="D37" s="1" t="s">
        <v>19</v>
      </c>
      <c r="F37" s="1">
        <v>150</v>
      </c>
      <c r="G37" s="1">
        <v>150</v>
      </c>
      <c r="H37" s="6">
        <v>10000000</v>
      </c>
    </row>
    <row r="38" spans="3:18">
      <c r="C38" s="1" t="s">
        <v>132</v>
      </c>
      <c r="D38" s="1" t="s">
        <v>19</v>
      </c>
      <c r="F38" s="1">
        <v>150</v>
      </c>
      <c r="G38" s="1">
        <v>150</v>
      </c>
      <c r="H38" s="6">
        <v>10000000</v>
      </c>
    </row>
    <row r="39" spans="3:18">
      <c r="C39" s="1" t="s">
        <v>133</v>
      </c>
      <c r="D39" s="1" t="s">
        <v>19</v>
      </c>
      <c r="F39" s="1">
        <v>4000</v>
      </c>
      <c r="G39" s="1">
        <v>4000</v>
      </c>
      <c r="H39" s="6">
        <v>10000000</v>
      </c>
    </row>
    <row r="40" spans="3:18">
      <c r="C40" s="1" t="s">
        <v>134</v>
      </c>
      <c r="D40" s="1" t="s">
        <v>19</v>
      </c>
      <c r="F40" s="1">
        <v>4000</v>
      </c>
      <c r="G40" s="1">
        <v>4000</v>
      </c>
      <c r="H40" s="6">
        <v>10000000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土壌ガス調査</vt:lpstr>
      <vt:lpstr>汚染状況調査（2種,3種）</vt:lpstr>
      <vt:lpstr>汚染状況調査（2種,3種の地下水）</vt:lpstr>
      <vt:lpstr>汚染状況調査（1種）</vt:lpstr>
      <vt:lpstr>詳細調査</vt:lpstr>
      <vt:lpstr>基準値マスタ_結果</vt:lpstr>
      <vt:lpstr>'汚染状況調査（2種,3種の地下水）'!Print_Area</vt:lpstr>
      <vt:lpstr>'汚染状況調査（1種）'!Print_Titles</vt:lpstr>
      <vt:lpstr>'汚染状況調査（2種,3種）'!Print_Titles</vt:lpstr>
      <vt:lpstr>'汚染状況調査（2種,3種の地下水）'!Print_Titles</vt:lpstr>
      <vt:lpstr>詳細調査!Print_Titles</vt:lpstr>
      <vt:lpstr>土壌ガス調査!Print_Titles</vt:lpstr>
      <vt:lpstr>空欄</vt:lpstr>
      <vt:lpstr>結果</vt:lpstr>
      <vt:lpstr>採取位置</vt:lpstr>
      <vt:lpstr>深度</vt:lpstr>
      <vt:lpstr>深度標記</vt:lpstr>
      <vt:lpstr>調査対象物質名</vt:lpstr>
      <vt:lpstr>物質名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2024-03-20T07:36:42Z</dcterms:created>
  <dcterms:modified xsi:type="dcterms:W3CDTF">2024-03-20T07:36:47Z</dcterms:modified>
</cp:coreProperties>
</file>