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filterPrivacy="1" codeName="ThisWorkbook" defaultThemeVersion="124226"/>
  <xr:revisionPtr revIDLastSave="0" documentId="13_ncr:1_{B0B324C4-F47D-4816-B6C5-156979F62951}" xr6:coauthVersionLast="36" xr6:coauthVersionMax="36" xr10:uidLastSave="{00000000-0000-0000-0000-000000000000}"/>
  <bookViews>
    <workbookView xWindow="0" yWindow="0" windowWidth="38400" windowHeight="16788" tabRatio="951" xr2:uid="{00000000-000D-0000-FFFF-FFFF00000000}"/>
  </bookViews>
  <sheets>
    <sheet name="提出書" sheetId="58" r:id="rId1"/>
    <sheet name="計画書１" sheetId="52" r:id="rId2"/>
    <sheet name="計画書２" sheetId="60" r:id="rId3"/>
    <sheet name="計画書３" sheetId="61" r:id="rId4"/>
    <sheet name="点検表１" sheetId="63" r:id="rId5"/>
    <sheet name="点検表２" sheetId="36" r:id="rId6"/>
    <sheet name="点検表３" sheetId="37" r:id="rId7"/>
    <sheet name="点検表４" sheetId="46" r:id="rId8"/>
    <sheet name="点検表５，６作業シート" sheetId="67" r:id="rId9"/>
    <sheet name="点検表５" sheetId="42" r:id="rId10"/>
    <sheet name="点検表６－１" sheetId="39" r:id="rId11"/>
    <sheet name="点検表６－２" sheetId="69" r:id="rId12"/>
    <sheet name="点検表７" sheetId="40" r:id="rId13"/>
    <sheet name="点検表８" sheetId="70" r:id="rId14"/>
    <sheet name="選択リスト" sheetId="62" state="hidden" r:id="rId15"/>
    <sheet name="35条リスト" sheetId="48" state="hidden" r:id="rId16"/>
    <sheet name="排出係数" sheetId="49" state="hidden" r:id="rId17"/>
    <sheet name="点検表４リスト用" sheetId="50" state="hidden" r:id="rId18"/>
    <sheet name="環境性能の高いＵＤタクシー" sheetId="56" state="hidden" r:id="rId19"/>
    <sheet name="軽乗用車一覧" sheetId="64" state="hidden" r:id="rId20"/>
  </sheets>
  <definedNames>
    <definedName name="_xlnm._FilterDatabase" localSheetId="15" hidden="1">'35条リスト'!$A$1:$C$1713</definedName>
    <definedName name="_xlnm._FilterDatabase" localSheetId="1" hidden="1">計画書１!#REF!</definedName>
    <definedName name="_xlnm._FilterDatabase" localSheetId="2" hidden="1">計画書２!#REF!</definedName>
    <definedName name="_xlnm._FilterDatabase" localSheetId="3" hidden="1">計画書３!#REF!</definedName>
    <definedName name="_xlnm._FilterDatabase" localSheetId="19" hidden="1">軽乗用車一覧!$A$1:$D$1</definedName>
    <definedName name="_xlnm._FilterDatabase" localSheetId="4" hidden="1">点検表１!#REF!</definedName>
    <definedName name="_xlnm._FilterDatabase" localSheetId="7" hidden="1">点検表４!$A$5:$AC$6</definedName>
    <definedName name="_xlnm._FilterDatabase" localSheetId="16" hidden="1">排出係数!$A$3:$N$3</definedName>
    <definedName name="LIST_業種">OFFSET(選択リスト!$A$3,0,0,COUNTA(選択リスト!$A$3:$A$120),1)</definedName>
    <definedName name="LIST_資本金等">OFFSET(選択リスト!$H$17,0,0,COUNTA(選択リスト!$H$17:$H$28),1)</definedName>
    <definedName name="LIST_従業員数">OFFSET(選択リスト!$H$3,0,0,COUNTA(選択リスト!$H$3:$H$14),1)</definedName>
    <definedName name="MSG_電気・燃料電池車確認">点検表４リスト用!$V$2</definedName>
    <definedName name="_xlnm.Print_Area" localSheetId="1">計画書１!$A$1:$G$39</definedName>
    <definedName name="_xlnm.Print_Area" localSheetId="2">計画書２!$A$1:$G$51</definedName>
    <definedName name="_xlnm.Print_Area" localSheetId="3">計画書３!$A$1:$F$27</definedName>
    <definedName name="_xlnm.Print_Area" localSheetId="0">提出書!$A$1:$F$40</definedName>
    <definedName name="_xlnm.Print_Area" localSheetId="4">点検表１!$A$1:$G$40</definedName>
    <definedName name="_xlnm.Print_Area" localSheetId="5">点検表２!$A$1:$H$41</definedName>
    <definedName name="_xlnm.Print_Area" localSheetId="6">点検表３!$A$1:$K$22</definedName>
    <definedName name="_xlnm.Print_Area" localSheetId="7">点検表４!$A$1:$AC$205</definedName>
    <definedName name="_xlnm.Print_Area" localSheetId="9">点検表５!$A$1:$I$46</definedName>
    <definedName name="_xlnm.Print_Area" localSheetId="10">'点検表６－１'!$A$1:$O$39</definedName>
    <definedName name="_xlnm.Print_Area" localSheetId="11">'点検表６－２'!$A$1:$O$47</definedName>
    <definedName name="_xlnm.Print_Area" localSheetId="12">点検表７!$A$1:$S$28</definedName>
    <definedName name="_xlnm.Print_Area" localSheetId="13">点検表８!$A$1:$D$77</definedName>
    <definedName name="_xlnm.Print_Titles" localSheetId="5">点検表２!$A:$D</definedName>
    <definedName name="_xlnm.Print_Titles" localSheetId="7">点検表４!$1:$5</definedName>
    <definedName name="車種区分">点検表４リスト用!$D$2:$D$10</definedName>
    <definedName name="日野自動車新型式">点検表４リスト用!$V$3</definedName>
    <definedName name="日野自動車新型式②">点検表４リスト用!$V$4</definedName>
    <definedName name="日野自動車新型式③">点検表４リスト用!$V$5</definedName>
    <definedName name="日野自動車新型式④">点検表４リスト用!$V$6</definedName>
    <definedName name="燃費基準達成状況の区分">点検表４リスト用!$A$2:$A$10</definedName>
    <definedName name="燃料区分">点検表４リスト用!$L$2:$L$11</definedName>
  </definedNames>
  <calcPr calcId="191029"/>
</workbook>
</file>

<file path=xl/calcChain.xml><?xml version="1.0" encoding="utf-8"?>
<calcChain xmlns="http://schemas.openxmlformats.org/spreadsheetml/2006/main">
  <c r="BR7" i="46" l="1"/>
  <c r="BR8" i="46"/>
  <c r="BR9" i="46"/>
  <c r="BR10" i="46"/>
  <c r="BR11" i="46"/>
  <c r="BR12" i="46"/>
  <c r="BR13" i="46"/>
  <c r="BR14" i="46"/>
  <c r="BR15" i="46"/>
  <c r="BR16" i="46"/>
  <c r="BR17" i="46"/>
  <c r="BR18" i="46"/>
  <c r="BR19" i="46"/>
  <c r="BR20" i="46"/>
  <c r="BR21" i="46"/>
  <c r="BR22" i="46"/>
  <c r="BR23" i="46"/>
  <c r="BR24" i="46"/>
  <c r="BR25" i="46"/>
  <c r="BR26" i="46"/>
  <c r="BR27" i="46"/>
  <c r="BR28" i="46"/>
  <c r="BR29" i="46"/>
  <c r="BR30" i="46"/>
  <c r="BR31" i="46"/>
  <c r="BR32" i="46"/>
  <c r="BR33" i="46"/>
  <c r="BR34" i="46"/>
  <c r="BR35" i="46"/>
  <c r="BR36" i="46"/>
  <c r="BR37" i="46"/>
  <c r="BR38" i="46"/>
  <c r="BR39" i="46"/>
  <c r="BR40" i="46"/>
  <c r="BR41" i="46"/>
  <c r="BR42" i="46"/>
  <c r="BR43" i="46"/>
  <c r="BR44" i="46"/>
  <c r="BR45" i="46"/>
  <c r="BR46" i="46"/>
  <c r="BR47" i="46"/>
  <c r="BR48" i="46"/>
  <c r="BR49" i="46"/>
  <c r="BR50" i="46"/>
  <c r="BR51" i="46"/>
  <c r="BR52" i="46"/>
  <c r="BR53" i="46"/>
  <c r="BR54" i="46"/>
  <c r="BR55" i="46"/>
  <c r="BR56" i="46"/>
  <c r="BR57" i="46"/>
  <c r="BR58" i="46"/>
  <c r="BR59" i="46"/>
  <c r="BR60" i="46"/>
  <c r="BR61" i="46"/>
  <c r="BR62" i="46"/>
  <c r="BR63" i="46"/>
  <c r="BR64" i="46"/>
  <c r="BR65" i="46"/>
  <c r="BR66" i="46"/>
  <c r="BR67" i="46"/>
  <c r="BR68" i="46"/>
  <c r="BR69" i="46"/>
  <c r="BR70" i="46"/>
  <c r="BR71" i="46"/>
  <c r="BR72" i="46"/>
  <c r="BR73" i="46"/>
  <c r="BR74" i="46"/>
  <c r="BR75" i="46"/>
  <c r="BR76" i="46"/>
  <c r="BR77" i="46"/>
  <c r="BR78" i="46"/>
  <c r="BR79" i="46"/>
  <c r="BR80" i="46"/>
  <c r="BR81" i="46"/>
  <c r="BR82" i="46"/>
  <c r="BR83" i="46"/>
  <c r="BR84" i="46"/>
  <c r="BR85" i="46"/>
  <c r="BR86" i="46"/>
  <c r="BR87" i="46"/>
  <c r="BR88" i="46"/>
  <c r="BR89" i="46"/>
  <c r="BR90" i="46"/>
  <c r="BR91" i="46"/>
  <c r="BR92" i="46"/>
  <c r="BR93" i="46"/>
  <c r="BR94" i="46"/>
  <c r="BR95" i="46"/>
  <c r="BR96" i="46"/>
  <c r="BR97" i="46"/>
  <c r="BR98" i="46"/>
  <c r="BR99" i="46"/>
  <c r="BR100" i="46"/>
  <c r="BR101" i="46"/>
  <c r="BR102" i="46"/>
  <c r="BR103" i="46"/>
  <c r="BR104" i="46"/>
  <c r="BR105" i="46"/>
  <c r="BR106" i="46"/>
  <c r="BR107" i="46"/>
  <c r="BR108" i="46"/>
  <c r="BR109" i="46"/>
  <c r="BR110" i="46"/>
  <c r="BR111" i="46"/>
  <c r="BR112" i="46"/>
  <c r="BR113" i="46"/>
  <c r="BR114" i="46"/>
  <c r="BR115" i="46"/>
  <c r="BR116" i="46"/>
  <c r="BR117" i="46"/>
  <c r="BR118" i="46"/>
  <c r="BR119" i="46"/>
  <c r="BR120" i="46"/>
  <c r="BR121" i="46"/>
  <c r="BR122" i="46"/>
  <c r="BR123" i="46"/>
  <c r="BR124" i="46"/>
  <c r="BR125" i="46"/>
  <c r="BR126" i="46"/>
  <c r="BR127" i="46"/>
  <c r="BR128" i="46"/>
  <c r="BR129" i="46"/>
  <c r="BR130" i="46"/>
  <c r="BR131" i="46"/>
  <c r="BR132" i="46"/>
  <c r="BR133" i="46"/>
  <c r="BR134" i="46"/>
  <c r="BR135" i="46"/>
  <c r="BR136" i="46"/>
  <c r="BR137" i="46"/>
  <c r="BR138" i="46"/>
  <c r="BR139" i="46"/>
  <c r="BR140" i="46"/>
  <c r="BR141" i="46"/>
  <c r="BR142" i="46"/>
  <c r="BR143" i="46"/>
  <c r="BR144" i="46"/>
  <c r="BR145" i="46"/>
  <c r="BR146" i="46"/>
  <c r="BR147" i="46"/>
  <c r="BR148" i="46"/>
  <c r="BR149" i="46"/>
  <c r="BR150" i="46"/>
  <c r="BR151" i="46"/>
  <c r="BR152" i="46"/>
  <c r="BR153" i="46"/>
  <c r="BR154" i="46"/>
  <c r="BR155" i="46"/>
  <c r="BR156" i="46"/>
  <c r="BR157" i="46"/>
  <c r="BR158" i="46"/>
  <c r="BR159" i="46"/>
  <c r="BR160" i="46"/>
  <c r="BR161" i="46"/>
  <c r="BR162" i="46"/>
  <c r="BR163" i="46"/>
  <c r="BR164" i="46"/>
  <c r="BR165" i="46"/>
  <c r="BR166" i="46"/>
  <c r="BR167" i="46"/>
  <c r="BR168" i="46"/>
  <c r="BR169" i="46"/>
  <c r="BR170" i="46"/>
  <c r="BR171" i="46"/>
  <c r="BR172" i="46"/>
  <c r="BR173" i="46"/>
  <c r="BR174" i="46"/>
  <c r="BR175" i="46"/>
  <c r="BR176" i="46"/>
  <c r="BR177" i="46"/>
  <c r="BR178" i="46"/>
  <c r="BR179" i="46"/>
  <c r="BR180" i="46"/>
  <c r="BR181" i="46"/>
  <c r="BR182" i="46"/>
  <c r="BR183" i="46"/>
  <c r="BR184" i="46"/>
  <c r="BR185" i="46"/>
  <c r="BR186" i="46"/>
  <c r="BR187" i="46"/>
  <c r="BR188" i="46"/>
  <c r="BR189" i="46"/>
  <c r="BR190" i="46"/>
  <c r="BR191" i="46"/>
  <c r="BR192" i="46"/>
  <c r="BR193" i="46"/>
  <c r="BR194" i="46"/>
  <c r="BR195" i="46"/>
  <c r="BR196" i="46"/>
  <c r="BR197" i="46"/>
  <c r="BR198" i="46"/>
  <c r="BR199" i="46"/>
  <c r="BR200" i="46"/>
  <c r="BR201" i="46"/>
  <c r="BR202" i="46"/>
  <c r="BR203" i="46"/>
  <c r="BR204" i="46"/>
  <c r="BR205" i="46"/>
  <c r="BR6" i="46"/>
  <c r="BH205" i="46"/>
  <c r="AV205" i="46"/>
  <c r="AM205" i="46"/>
  <c r="BH204" i="46"/>
  <c r="AV204" i="46"/>
  <c r="AM204" i="46"/>
  <c r="BH203" i="46"/>
  <c r="AV203" i="46"/>
  <c r="AM203" i="46"/>
  <c r="BH202" i="46"/>
  <c r="AV202" i="46"/>
  <c r="AM202" i="46"/>
  <c r="BH201" i="46"/>
  <c r="AV201" i="46"/>
  <c r="AM201" i="46"/>
  <c r="BH200" i="46"/>
  <c r="AV200" i="46"/>
  <c r="AM200" i="46"/>
  <c r="BH199" i="46"/>
  <c r="AV199" i="46"/>
  <c r="AM199" i="46"/>
  <c r="BH198" i="46"/>
  <c r="AV198" i="46"/>
  <c r="AM198" i="46"/>
  <c r="BH197" i="46"/>
  <c r="AV197" i="46"/>
  <c r="AM197" i="46"/>
  <c r="BH196" i="46"/>
  <c r="AV196" i="46"/>
  <c r="AM196" i="46"/>
  <c r="BH195" i="46"/>
  <c r="AV195" i="46"/>
  <c r="AM195" i="46"/>
  <c r="BH194" i="46"/>
  <c r="AV194" i="46"/>
  <c r="AM194" i="46"/>
  <c r="BH193" i="46"/>
  <c r="AV193" i="46"/>
  <c r="AM193" i="46"/>
  <c r="BH192" i="46"/>
  <c r="AV192" i="46"/>
  <c r="AM192" i="46"/>
  <c r="BH191" i="46"/>
  <c r="AV191" i="46"/>
  <c r="AM191" i="46"/>
  <c r="BH190" i="46"/>
  <c r="AV190" i="46"/>
  <c r="AM190" i="46"/>
  <c r="BH189" i="46"/>
  <c r="AV189" i="46"/>
  <c r="AM189" i="46"/>
  <c r="BH188" i="46"/>
  <c r="AV188" i="46"/>
  <c r="AM188" i="46"/>
  <c r="BH187" i="46"/>
  <c r="AV187" i="46"/>
  <c r="AM187" i="46"/>
  <c r="BH186" i="46"/>
  <c r="AV186" i="46"/>
  <c r="AM186" i="46"/>
  <c r="BH185" i="46"/>
  <c r="AV185" i="46"/>
  <c r="AM185" i="46"/>
  <c r="BH184" i="46"/>
  <c r="AV184" i="46"/>
  <c r="AM184" i="46"/>
  <c r="BH183" i="46"/>
  <c r="AV183" i="46"/>
  <c r="AM183" i="46"/>
  <c r="BH182" i="46"/>
  <c r="AV182" i="46"/>
  <c r="AM182" i="46"/>
  <c r="BH181" i="46"/>
  <c r="AV181" i="46"/>
  <c r="AM181" i="46"/>
  <c r="BH180" i="46"/>
  <c r="AV180" i="46"/>
  <c r="AM180" i="46"/>
  <c r="BH179" i="46"/>
  <c r="AV179" i="46"/>
  <c r="AM179" i="46"/>
  <c r="BH178" i="46"/>
  <c r="AV178" i="46"/>
  <c r="AM178" i="46"/>
  <c r="BH177" i="46"/>
  <c r="AV177" i="46"/>
  <c r="AM177" i="46"/>
  <c r="BH176" i="46"/>
  <c r="AV176" i="46"/>
  <c r="AM176" i="46"/>
  <c r="BH175" i="46"/>
  <c r="AV175" i="46"/>
  <c r="AM175" i="46"/>
  <c r="BH174" i="46"/>
  <c r="AV174" i="46"/>
  <c r="AM174" i="46"/>
  <c r="BH173" i="46"/>
  <c r="AV173" i="46"/>
  <c r="AM173" i="46"/>
  <c r="BH172" i="46"/>
  <c r="AV172" i="46"/>
  <c r="AM172" i="46"/>
  <c r="BH171" i="46"/>
  <c r="AV171" i="46"/>
  <c r="AM171" i="46"/>
  <c r="BH170" i="46"/>
  <c r="AV170" i="46"/>
  <c r="AM170" i="46"/>
  <c r="BH169" i="46"/>
  <c r="AV169" i="46"/>
  <c r="AM169" i="46"/>
  <c r="BH168" i="46"/>
  <c r="AV168" i="46"/>
  <c r="AM168" i="46"/>
  <c r="BH167" i="46"/>
  <c r="AV167" i="46"/>
  <c r="AM167" i="46"/>
  <c r="BH166" i="46"/>
  <c r="AV166" i="46"/>
  <c r="AM166" i="46"/>
  <c r="BH165" i="46"/>
  <c r="AV165" i="46"/>
  <c r="AM165" i="46"/>
  <c r="BH164" i="46"/>
  <c r="AV164" i="46"/>
  <c r="AM164" i="46"/>
  <c r="BH163" i="46"/>
  <c r="AV163" i="46"/>
  <c r="AM163" i="46"/>
  <c r="BH162" i="46"/>
  <c r="AV162" i="46"/>
  <c r="AM162" i="46"/>
  <c r="BH161" i="46"/>
  <c r="AV161" i="46"/>
  <c r="AM161" i="46"/>
  <c r="BH160" i="46"/>
  <c r="AV160" i="46"/>
  <c r="AM160" i="46"/>
  <c r="BH159" i="46"/>
  <c r="AV159" i="46"/>
  <c r="AM159" i="46"/>
  <c r="BH158" i="46"/>
  <c r="AV158" i="46"/>
  <c r="AM158" i="46"/>
  <c r="BH157" i="46"/>
  <c r="AV157" i="46"/>
  <c r="AM157" i="46"/>
  <c r="BH156" i="46"/>
  <c r="AV156" i="46"/>
  <c r="AM156" i="46"/>
  <c r="BH155" i="46"/>
  <c r="AV155" i="46"/>
  <c r="AM155" i="46"/>
  <c r="BH154" i="46"/>
  <c r="AV154" i="46"/>
  <c r="AM154" i="46"/>
  <c r="BH153" i="46"/>
  <c r="AV153" i="46"/>
  <c r="AM153" i="46"/>
  <c r="BH152" i="46"/>
  <c r="AV152" i="46"/>
  <c r="AM152" i="46"/>
  <c r="BH151" i="46"/>
  <c r="AV151" i="46"/>
  <c r="AM151" i="46"/>
  <c r="BH150" i="46"/>
  <c r="AV150" i="46"/>
  <c r="AM150" i="46"/>
  <c r="BH149" i="46"/>
  <c r="AV149" i="46"/>
  <c r="AM149" i="46"/>
  <c r="BH148" i="46"/>
  <c r="AV148" i="46"/>
  <c r="AM148" i="46"/>
  <c r="BH147" i="46"/>
  <c r="AV147" i="46"/>
  <c r="AM147" i="46"/>
  <c r="BH146" i="46"/>
  <c r="AV146" i="46"/>
  <c r="AM146" i="46"/>
  <c r="BH145" i="46"/>
  <c r="AV145" i="46"/>
  <c r="AM145" i="46"/>
  <c r="BH144" i="46"/>
  <c r="AV144" i="46"/>
  <c r="AM144" i="46"/>
  <c r="BH143" i="46"/>
  <c r="AV143" i="46"/>
  <c r="AM143" i="46"/>
  <c r="BH142" i="46"/>
  <c r="AV142" i="46"/>
  <c r="AM142" i="46"/>
  <c r="BH141" i="46"/>
  <c r="AV141" i="46"/>
  <c r="AM141" i="46"/>
  <c r="BH140" i="46"/>
  <c r="AV140" i="46"/>
  <c r="AM140" i="46"/>
  <c r="BH139" i="46"/>
  <c r="AV139" i="46"/>
  <c r="AM139" i="46"/>
  <c r="BH138" i="46"/>
  <c r="AV138" i="46"/>
  <c r="AM138" i="46"/>
  <c r="BH137" i="46"/>
  <c r="AV137" i="46"/>
  <c r="AM137" i="46"/>
  <c r="BH136" i="46"/>
  <c r="AV136" i="46"/>
  <c r="AM136" i="46"/>
  <c r="BH135" i="46"/>
  <c r="AV135" i="46"/>
  <c r="AM135" i="46"/>
  <c r="BH134" i="46"/>
  <c r="AV134" i="46"/>
  <c r="AM134" i="46"/>
  <c r="BH133" i="46"/>
  <c r="AV133" i="46"/>
  <c r="AM133" i="46"/>
  <c r="BH132" i="46"/>
  <c r="AV132" i="46"/>
  <c r="AM132" i="46"/>
  <c r="BH131" i="46"/>
  <c r="AV131" i="46"/>
  <c r="AM131" i="46"/>
  <c r="BH130" i="46"/>
  <c r="AV130" i="46"/>
  <c r="AM130" i="46"/>
  <c r="BH129" i="46"/>
  <c r="AV129" i="46"/>
  <c r="AM129" i="46"/>
  <c r="BH128" i="46"/>
  <c r="AV128" i="46"/>
  <c r="AM128" i="46"/>
  <c r="BH127" i="46"/>
  <c r="AV127" i="46"/>
  <c r="AM127" i="46"/>
  <c r="BH126" i="46"/>
  <c r="AV126" i="46"/>
  <c r="AM126" i="46"/>
  <c r="BH125" i="46"/>
  <c r="AV125" i="46"/>
  <c r="AM125" i="46"/>
  <c r="BH124" i="46"/>
  <c r="AV124" i="46"/>
  <c r="AM124" i="46"/>
  <c r="BH123" i="46"/>
  <c r="AV123" i="46"/>
  <c r="AM123" i="46"/>
  <c r="BH122" i="46"/>
  <c r="AV122" i="46"/>
  <c r="AM122" i="46"/>
  <c r="BH121" i="46"/>
  <c r="AV121" i="46"/>
  <c r="AM121" i="46"/>
  <c r="BH120" i="46"/>
  <c r="AV120" i="46"/>
  <c r="AM120" i="46"/>
  <c r="BL119" i="46"/>
  <c r="BK119" i="46"/>
  <c r="BI119" i="46"/>
  <c r="BH119" i="46"/>
  <c r="AW119" i="46"/>
  <c r="BS119" i="46" s="1"/>
  <c r="AV119" i="46"/>
  <c r="AU119" i="46"/>
  <c r="AS119" i="46"/>
  <c r="AR119" i="46"/>
  <c r="BN119" i="46" s="1"/>
  <c r="AP119" i="46"/>
  <c r="AN119" i="46"/>
  <c r="AO119" i="46" s="1"/>
  <c r="AM119" i="46"/>
  <c r="AL119" i="46"/>
  <c r="AK119" i="46"/>
  <c r="AQ119" i="46" s="1"/>
  <c r="AJ119" i="46"/>
  <c r="BM119" i="46" s="1"/>
  <c r="AI119" i="46"/>
  <c r="AH119" i="46"/>
  <c r="AG119" i="46"/>
  <c r="AE119" i="46"/>
  <c r="AF119" i="46" s="1"/>
  <c r="AD119" i="46"/>
  <c r="AB119" i="46"/>
  <c r="W119" i="46"/>
  <c r="V119" i="46"/>
  <c r="U119" i="46"/>
  <c r="T119" i="46"/>
  <c r="S119" i="46"/>
  <c r="R119" i="46"/>
  <c r="Q119" i="46"/>
  <c r="BL118" i="46"/>
  <c r="BK118" i="46"/>
  <c r="BI118" i="46"/>
  <c r="BH118" i="46"/>
  <c r="AV118" i="46"/>
  <c r="BO118" i="46" s="1"/>
  <c r="AU118" i="46"/>
  <c r="AW118" i="46" s="1"/>
  <c r="BS118" i="46" s="1"/>
  <c r="AS118" i="46"/>
  <c r="AR118" i="46"/>
  <c r="BN118" i="46" s="1"/>
  <c r="AP118" i="46"/>
  <c r="AN118" i="46"/>
  <c r="AO118" i="46" s="1"/>
  <c r="AM118" i="46"/>
  <c r="AL118" i="46"/>
  <c r="AK118" i="46"/>
  <c r="AQ118" i="46" s="1"/>
  <c r="AJ118" i="46"/>
  <c r="AI118" i="46"/>
  <c r="AH118" i="46"/>
  <c r="AG118" i="46"/>
  <c r="AE118" i="46"/>
  <c r="AF118" i="46" s="1"/>
  <c r="AD118" i="46"/>
  <c r="AB118" i="46"/>
  <c r="W118" i="46"/>
  <c r="V118" i="46"/>
  <c r="U118" i="46"/>
  <c r="T118" i="46"/>
  <c r="S118" i="46"/>
  <c r="R118" i="46"/>
  <c r="Q118" i="46"/>
  <c r="BL117" i="46"/>
  <c r="BK117" i="46"/>
  <c r="BI117" i="46"/>
  <c r="BH117" i="46"/>
  <c r="AW117" i="46"/>
  <c r="BS117" i="46" s="1"/>
  <c r="AV117" i="46"/>
  <c r="AU117" i="46"/>
  <c r="AS117" i="46"/>
  <c r="AR117" i="46"/>
  <c r="AQ117" i="46"/>
  <c r="AP117" i="46"/>
  <c r="AN117" i="46"/>
  <c r="AO117" i="46" s="1"/>
  <c r="AM117" i="46"/>
  <c r="AL117" i="46"/>
  <c r="AK117" i="46"/>
  <c r="AJ117" i="46"/>
  <c r="BM117" i="46" s="1"/>
  <c r="AI117" i="46"/>
  <c r="AH117" i="46"/>
  <c r="AG117" i="46"/>
  <c r="AF117" i="46"/>
  <c r="AE117" i="46"/>
  <c r="AD117" i="46"/>
  <c r="AB117" i="46"/>
  <c r="W117" i="46"/>
  <c r="V117" i="46"/>
  <c r="U117" i="46"/>
  <c r="T117" i="46"/>
  <c r="S117" i="46"/>
  <c r="R117" i="46"/>
  <c r="Q117" i="46"/>
  <c r="BL116" i="46"/>
  <c r="BK116" i="46"/>
  <c r="BI116" i="46"/>
  <c r="BH116" i="46"/>
  <c r="AV116" i="46"/>
  <c r="AU116" i="46"/>
  <c r="AW116" i="46" s="1"/>
  <c r="BS116" i="46" s="1"/>
  <c r="AS116" i="46"/>
  <c r="AR116" i="46"/>
  <c r="AP116" i="46"/>
  <c r="AN116" i="46"/>
  <c r="AO116" i="46" s="1"/>
  <c r="AM116" i="46"/>
  <c r="AL116" i="46"/>
  <c r="AK116" i="46"/>
  <c r="AQ116" i="46" s="1"/>
  <c r="AJ116" i="46"/>
  <c r="AI116" i="46"/>
  <c r="AH116" i="46"/>
  <c r="AG116" i="46"/>
  <c r="AE116" i="46"/>
  <c r="AF116" i="46" s="1"/>
  <c r="AD116" i="46"/>
  <c r="AB116" i="46"/>
  <c r="W116" i="46"/>
  <c r="V116" i="46"/>
  <c r="U116" i="46"/>
  <c r="T116" i="46"/>
  <c r="S116" i="46"/>
  <c r="R116" i="46"/>
  <c r="Q116" i="46"/>
  <c r="BL115" i="46"/>
  <c r="BK115" i="46"/>
  <c r="BI115" i="46"/>
  <c r="BH115" i="46"/>
  <c r="AW115" i="46"/>
  <c r="AV115" i="46"/>
  <c r="AU115" i="46"/>
  <c r="AS115" i="46"/>
  <c r="AR115" i="46"/>
  <c r="BN115" i="46" s="1"/>
  <c r="AQ115" i="46"/>
  <c r="AP115" i="46"/>
  <c r="AN115" i="46"/>
  <c r="AO115" i="46" s="1"/>
  <c r="AM115" i="46"/>
  <c r="AL115" i="46"/>
  <c r="AK115" i="46"/>
  <c r="AJ115" i="46"/>
  <c r="BM115" i="46" s="1"/>
  <c r="AI115" i="46"/>
  <c r="AH115" i="46"/>
  <c r="AG115" i="46"/>
  <c r="AE115" i="46"/>
  <c r="AF115" i="46" s="1"/>
  <c r="AD115" i="46"/>
  <c r="AB115" i="46"/>
  <c r="W115" i="46"/>
  <c r="V115" i="46"/>
  <c r="U115" i="46"/>
  <c r="T115" i="46"/>
  <c r="S115" i="46"/>
  <c r="R115" i="46"/>
  <c r="Q115" i="46"/>
  <c r="BL114" i="46"/>
  <c r="BK114" i="46"/>
  <c r="BI114" i="46"/>
  <c r="BH114" i="46"/>
  <c r="AV114" i="46"/>
  <c r="BO114" i="46" s="1"/>
  <c r="AU114" i="46"/>
  <c r="AW114" i="46" s="1"/>
  <c r="BS114" i="46" s="1"/>
  <c r="AS114" i="46"/>
  <c r="AR114" i="46"/>
  <c r="BN114" i="46" s="1"/>
  <c r="AP114" i="46"/>
  <c r="AN114" i="46"/>
  <c r="AO114" i="46" s="1"/>
  <c r="AM114" i="46"/>
  <c r="AL114" i="46"/>
  <c r="AK114" i="46"/>
  <c r="AQ114" i="46" s="1"/>
  <c r="AJ114" i="46"/>
  <c r="AI114" i="46"/>
  <c r="AH114" i="46"/>
  <c r="AG114" i="46"/>
  <c r="AF114" i="46"/>
  <c r="AE114" i="46"/>
  <c r="AD114" i="46"/>
  <c r="AB114" i="46"/>
  <c r="W114" i="46"/>
  <c r="V114" i="46"/>
  <c r="U114" i="46"/>
  <c r="T114" i="46"/>
  <c r="S114" i="46"/>
  <c r="R114" i="46"/>
  <c r="Q114" i="46"/>
  <c r="BL113" i="46"/>
  <c r="BK113" i="46"/>
  <c r="BI113" i="46"/>
  <c r="BH113" i="46"/>
  <c r="AW113" i="46"/>
  <c r="BS113" i="46" s="1"/>
  <c r="AV113" i="46"/>
  <c r="AU113" i="46"/>
  <c r="AS113" i="46"/>
  <c r="AR113" i="46"/>
  <c r="AQ113" i="46"/>
  <c r="AP113" i="46"/>
  <c r="AN113" i="46"/>
  <c r="AO113" i="46" s="1"/>
  <c r="AM113" i="46"/>
  <c r="AL113" i="46"/>
  <c r="AK113" i="46"/>
  <c r="AJ113" i="46"/>
  <c r="BM113" i="46" s="1"/>
  <c r="AI113" i="46"/>
  <c r="AH113" i="46"/>
  <c r="AG113" i="46"/>
  <c r="AF113" i="46"/>
  <c r="AE113" i="46"/>
  <c r="AD113" i="46"/>
  <c r="AB113" i="46"/>
  <c r="W113" i="46"/>
  <c r="V113" i="46"/>
  <c r="U113" i="46"/>
  <c r="T113" i="46"/>
  <c r="S113" i="46"/>
  <c r="R113" i="46"/>
  <c r="Q113" i="46"/>
  <c r="BL112" i="46"/>
  <c r="BK112" i="46"/>
  <c r="BI112" i="46"/>
  <c r="BH112" i="46"/>
  <c r="AV112" i="46"/>
  <c r="AU112" i="46"/>
  <c r="AW112" i="46" s="1"/>
  <c r="BS112" i="46" s="1"/>
  <c r="AS112" i="46"/>
  <c r="AR112" i="46"/>
  <c r="AP112" i="46"/>
  <c r="AN112" i="46"/>
  <c r="AO112" i="46" s="1"/>
  <c r="AM112" i="46"/>
  <c r="AL112" i="46"/>
  <c r="AK112" i="46"/>
  <c r="AQ112" i="46" s="1"/>
  <c r="AJ112" i="46"/>
  <c r="AI112" i="46"/>
  <c r="AH112" i="46"/>
  <c r="AG112" i="46"/>
  <c r="AE112" i="46"/>
  <c r="AF112" i="46" s="1"/>
  <c r="AD112" i="46"/>
  <c r="AB112" i="46"/>
  <c r="W112" i="46"/>
  <c r="V112" i="46"/>
  <c r="U112" i="46"/>
  <c r="T112" i="46"/>
  <c r="S112" i="46"/>
  <c r="R112" i="46"/>
  <c r="Q112" i="46"/>
  <c r="BL111" i="46"/>
  <c r="BK111" i="46"/>
  <c r="BI111" i="46"/>
  <c r="BH111" i="46"/>
  <c r="AW111" i="46"/>
  <c r="AV111" i="46"/>
  <c r="AU111" i="46"/>
  <c r="AS111" i="46"/>
  <c r="AR111" i="46"/>
  <c r="BN111" i="46" s="1"/>
  <c r="AQ111" i="46"/>
  <c r="AP111" i="46"/>
  <c r="AN111" i="46"/>
  <c r="AO111" i="46" s="1"/>
  <c r="AM111" i="46"/>
  <c r="AL111" i="46"/>
  <c r="AK111" i="46"/>
  <c r="AJ111" i="46"/>
  <c r="BM111" i="46" s="1"/>
  <c r="AI111" i="46"/>
  <c r="AH111" i="46"/>
  <c r="AG111" i="46"/>
  <c r="AE111" i="46"/>
  <c r="AF111" i="46" s="1"/>
  <c r="AD111" i="46"/>
  <c r="AB111" i="46"/>
  <c r="W111" i="46"/>
  <c r="V111" i="46"/>
  <c r="U111" i="46"/>
  <c r="T111" i="46"/>
  <c r="S111" i="46"/>
  <c r="R111" i="46"/>
  <c r="Q111" i="46"/>
  <c r="BL110" i="46"/>
  <c r="BK110" i="46"/>
  <c r="BI110" i="46"/>
  <c r="BH110" i="46"/>
  <c r="AV110" i="46"/>
  <c r="BO110" i="46" s="1"/>
  <c r="AU110" i="46"/>
  <c r="AW110" i="46" s="1"/>
  <c r="BS110" i="46" s="1"/>
  <c r="AS110" i="46"/>
  <c r="AR110" i="46"/>
  <c r="AP110" i="46"/>
  <c r="AN110" i="46"/>
  <c r="AO110" i="46" s="1"/>
  <c r="AM110" i="46"/>
  <c r="AL110" i="46"/>
  <c r="AK110" i="46"/>
  <c r="AQ110" i="46" s="1"/>
  <c r="AJ110" i="46"/>
  <c r="AI110" i="46"/>
  <c r="AH110" i="46"/>
  <c r="AG110" i="46"/>
  <c r="AF110" i="46"/>
  <c r="AE110" i="46"/>
  <c r="AD110" i="46"/>
  <c r="AB110" i="46"/>
  <c r="W110" i="46"/>
  <c r="V110" i="46"/>
  <c r="U110" i="46"/>
  <c r="T110" i="46"/>
  <c r="S110" i="46"/>
  <c r="R110" i="46"/>
  <c r="Q110" i="46"/>
  <c r="BH109" i="46"/>
  <c r="AV109" i="46"/>
  <c r="AM109" i="46"/>
  <c r="BH108" i="46"/>
  <c r="AV108" i="46"/>
  <c r="AM108" i="46"/>
  <c r="BH107" i="46"/>
  <c r="AV107" i="46"/>
  <c r="AM107" i="46"/>
  <c r="BH106" i="46"/>
  <c r="AV106" i="46"/>
  <c r="AM106" i="46"/>
  <c r="BH105" i="46"/>
  <c r="AV105" i="46"/>
  <c r="AM105" i="46"/>
  <c r="BH104" i="46"/>
  <c r="AV104" i="46"/>
  <c r="AM104" i="46"/>
  <c r="BH103" i="46"/>
  <c r="AV103" i="46"/>
  <c r="AM103" i="46"/>
  <c r="BH102" i="46"/>
  <c r="AV102" i="46"/>
  <c r="AM102" i="46"/>
  <c r="BH101" i="46"/>
  <c r="AV101" i="46"/>
  <c r="AM101" i="46"/>
  <c r="BH100" i="46"/>
  <c r="AV100" i="46"/>
  <c r="AM100" i="46"/>
  <c r="BH99" i="46"/>
  <c r="AV99" i="46"/>
  <c r="AM99" i="46"/>
  <c r="BH98" i="46"/>
  <c r="AV98" i="46"/>
  <c r="AM98" i="46"/>
  <c r="BH97" i="46"/>
  <c r="AV97" i="46"/>
  <c r="AM97" i="46"/>
  <c r="BH96" i="46"/>
  <c r="AV96" i="46"/>
  <c r="AM96" i="46"/>
  <c r="BH95" i="46"/>
  <c r="AV95" i="46"/>
  <c r="AM95" i="46"/>
  <c r="BH94" i="46"/>
  <c r="AV94" i="46"/>
  <c r="AM94" i="46"/>
  <c r="BH93" i="46"/>
  <c r="AV93" i="46"/>
  <c r="AM93" i="46"/>
  <c r="BH92" i="46"/>
  <c r="AV92" i="46"/>
  <c r="AM92" i="46"/>
  <c r="BH91" i="46"/>
  <c r="AV91" i="46"/>
  <c r="AM91" i="46"/>
  <c r="BH90" i="46"/>
  <c r="AV90" i="46"/>
  <c r="AM90" i="46"/>
  <c r="BH89" i="46"/>
  <c r="AV89" i="46"/>
  <c r="AM89" i="46"/>
  <c r="BH88" i="46"/>
  <c r="AV88" i="46"/>
  <c r="AM88" i="46"/>
  <c r="BH87" i="46"/>
  <c r="AV87" i="46"/>
  <c r="AM87" i="46"/>
  <c r="BH86" i="46"/>
  <c r="AV86" i="46"/>
  <c r="AM86" i="46"/>
  <c r="BH85" i="46"/>
  <c r="AV85" i="46"/>
  <c r="AM85" i="46"/>
  <c r="BH84" i="46"/>
  <c r="AV84" i="46"/>
  <c r="AM84" i="46"/>
  <c r="BH83" i="46"/>
  <c r="AV83" i="46"/>
  <c r="AM83" i="46"/>
  <c r="BH82" i="46"/>
  <c r="AV82" i="46"/>
  <c r="AM82" i="46"/>
  <c r="BH81" i="46"/>
  <c r="AV81" i="46"/>
  <c r="AM81" i="46"/>
  <c r="BH80" i="46"/>
  <c r="AV80" i="46"/>
  <c r="AM80" i="46"/>
  <c r="BH79" i="46"/>
  <c r="AV79" i="46"/>
  <c r="AM79" i="46"/>
  <c r="BH78" i="46"/>
  <c r="AV78" i="46"/>
  <c r="AM78" i="46"/>
  <c r="BH77" i="46"/>
  <c r="AV77" i="46"/>
  <c r="AM77" i="46"/>
  <c r="BH76" i="46"/>
  <c r="AV76" i="46"/>
  <c r="AM76" i="46"/>
  <c r="BH75" i="46"/>
  <c r="AV75" i="46"/>
  <c r="AM75" i="46"/>
  <c r="BH74" i="46"/>
  <c r="AV74" i="46"/>
  <c r="AM74" i="46"/>
  <c r="BH73" i="46"/>
  <c r="AV73" i="46"/>
  <c r="AM73" i="46"/>
  <c r="BH72" i="46"/>
  <c r="AV72" i="46"/>
  <c r="AM72" i="46"/>
  <c r="BH71" i="46"/>
  <c r="AV71" i="46"/>
  <c r="AM71" i="46"/>
  <c r="BH70" i="46"/>
  <c r="AV70" i="46"/>
  <c r="AM70" i="46"/>
  <c r="BH69" i="46"/>
  <c r="AV69" i="46"/>
  <c r="AM69" i="46"/>
  <c r="BH68" i="46"/>
  <c r="AV68" i="46"/>
  <c r="AM68" i="46"/>
  <c r="BH67" i="46"/>
  <c r="AV67" i="46"/>
  <c r="AM67" i="46"/>
  <c r="BH66" i="46"/>
  <c r="AV66" i="46"/>
  <c r="AM66" i="46"/>
  <c r="BH65" i="46"/>
  <c r="AV65" i="46"/>
  <c r="AM65" i="46"/>
  <c r="BH64" i="46"/>
  <c r="AV64" i="46"/>
  <c r="AM64" i="46"/>
  <c r="BH63" i="46"/>
  <c r="AV63" i="46"/>
  <c r="AM63" i="46"/>
  <c r="BH62" i="46"/>
  <c r="AV62" i="46"/>
  <c r="AM62" i="46"/>
  <c r="BH61" i="46"/>
  <c r="AV61" i="46"/>
  <c r="AM61" i="46"/>
  <c r="BH60" i="46"/>
  <c r="AV60" i="46"/>
  <c r="AM60" i="46"/>
  <c r="BH59" i="46"/>
  <c r="AV59" i="46"/>
  <c r="AM59" i="46"/>
  <c r="BH58" i="46"/>
  <c r="AV58" i="46"/>
  <c r="AM58" i="46"/>
  <c r="BH57" i="46"/>
  <c r="AV57" i="46"/>
  <c r="AM57" i="46"/>
  <c r="BH56" i="46"/>
  <c r="AV56" i="46"/>
  <c r="AM56" i="46"/>
  <c r="BH55" i="46"/>
  <c r="AV55" i="46"/>
  <c r="AM55" i="46"/>
  <c r="BH54" i="46"/>
  <c r="AV54" i="46"/>
  <c r="AM54" i="46"/>
  <c r="BH53" i="46"/>
  <c r="AV53" i="46"/>
  <c r="AM53" i="46"/>
  <c r="BH52" i="46"/>
  <c r="AV52" i="46"/>
  <c r="AM52" i="46"/>
  <c r="BH51" i="46"/>
  <c r="AV51" i="46"/>
  <c r="AM51" i="46"/>
  <c r="BH50" i="46"/>
  <c r="AV50" i="46"/>
  <c r="AM50" i="46"/>
  <c r="BH49" i="46"/>
  <c r="AV49" i="46"/>
  <c r="AM49" i="46"/>
  <c r="BH48" i="46"/>
  <c r="AV48" i="46"/>
  <c r="AM48" i="46"/>
  <c r="BH47" i="46"/>
  <c r="AV47" i="46"/>
  <c r="AM47" i="46"/>
  <c r="BH46" i="46"/>
  <c r="AV46" i="46"/>
  <c r="AM46" i="46"/>
  <c r="BH45" i="46"/>
  <c r="AV45" i="46"/>
  <c r="AM45" i="46"/>
  <c r="BH44" i="46"/>
  <c r="AV44" i="46"/>
  <c r="AM44" i="46"/>
  <c r="BH43" i="46"/>
  <c r="AV43" i="46"/>
  <c r="AM43" i="46"/>
  <c r="BH42" i="46"/>
  <c r="AV42" i="46"/>
  <c r="AM42" i="46"/>
  <c r="BH41" i="46"/>
  <c r="AV41" i="46"/>
  <c r="AM41" i="46"/>
  <c r="BH40" i="46"/>
  <c r="AV40" i="46"/>
  <c r="AM40" i="46"/>
  <c r="BH39" i="46"/>
  <c r="AV39" i="46"/>
  <c r="AM39" i="46"/>
  <c r="BH38" i="46"/>
  <c r="AV38" i="46"/>
  <c r="AM38" i="46"/>
  <c r="BH37" i="46"/>
  <c r="AV37" i="46"/>
  <c r="AM37" i="46"/>
  <c r="BH36" i="46"/>
  <c r="AV36" i="46"/>
  <c r="AM36" i="46"/>
  <c r="BH35" i="46"/>
  <c r="AV35" i="46"/>
  <c r="AM35" i="46"/>
  <c r="BH34" i="46"/>
  <c r="AV34" i="46"/>
  <c r="AM34" i="46"/>
  <c r="BH33" i="46"/>
  <c r="AV33" i="46"/>
  <c r="AM33" i="46"/>
  <c r="BH32" i="46"/>
  <c r="AV32" i="46"/>
  <c r="AM32" i="46"/>
  <c r="BH31" i="46"/>
  <c r="AV31" i="46"/>
  <c r="AM31" i="46"/>
  <c r="BH30" i="46"/>
  <c r="AV30" i="46"/>
  <c r="AM30" i="46"/>
  <c r="BH29" i="46"/>
  <c r="AV29" i="46"/>
  <c r="AM29" i="46"/>
  <c r="BH28" i="46"/>
  <c r="AV28" i="46"/>
  <c r="AM28" i="46"/>
  <c r="BH27" i="46"/>
  <c r="AV27" i="46"/>
  <c r="AM27" i="46"/>
  <c r="BH26" i="46"/>
  <c r="AV26" i="46"/>
  <c r="AM26" i="46"/>
  <c r="BH25" i="46"/>
  <c r="AV25" i="46"/>
  <c r="AM25" i="46"/>
  <c r="BH24" i="46"/>
  <c r="AV24" i="46"/>
  <c r="AM24" i="46"/>
  <c r="BH23" i="46"/>
  <c r="AV23" i="46"/>
  <c r="AM23" i="46"/>
  <c r="BH22" i="46"/>
  <c r="AV22" i="46"/>
  <c r="AM22" i="46"/>
  <c r="BH21" i="46"/>
  <c r="AV21" i="46"/>
  <c r="AM21" i="46"/>
  <c r="BH20" i="46"/>
  <c r="AV20" i="46"/>
  <c r="AM20" i="46"/>
  <c r="BH19" i="46"/>
  <c r="AV19" i="46"/>
  <c r="AM19" i="46"/>
  <c r="BH18" i="46"/>
  <c r="AV18" i="46"/>
  <c r="AM18" i="46"/>
  <c r="BH17" i="46"/>
  <c r="AV17" i="46"/>
  <c r="AM17" i="46"/>
  <c r="BH16" i="46"/>
  <c r="AV16" i="46"/>
  <c r="AM16" i="46"/>
  <c r="BH15" i="46"/>
  <c r="AV15" i="46"/>
  <c r="AM15" i="46"/>
  <c r="BH14" i="46"/>
  <c r="AV14" i="46"/>
  <c r="AM14" i="46"/>
  <c r="BH13" i="46"/>
  <c r="AV13" i="46"/>
  <c r="AM13" i="46"/>
  <c r="BH12" i="46"/>
  <c r="AV12" i="46"/>
  <c r="AM12" i="46"/>
  <c r="BL11" i="46"/>
  <c r="BK11" i="46"/>
  <c r="BI11" i="46"/>
  <c r="BH11" i="46"/>
  <c r="AV11" i="46"/>
  <c r="AU11" i="46"/>
  <c r="AS11" i="46"/>
  <c r="AR11" i="46"/>
  <c r="AN11" i="46"/>
  <c r="AO11" i="46" s="1"/>
  <c r="AM11" i="46"/>
  <c r="AL11" i="46"/>
  <c r="AK11" i="46"/>
  <c r="AQ11" i="46" s="1"/>
  <c r="AJ11" i="46"/>
  <c r="AT11" i="46" s="1"/>
  <c r="BA11" i="46" s="1"/>
  <c r="AI11" i="46"/>
  <c r="AH11" i="46"/>
  <c r="AG11" i="46"/>
  <c r="AD11" i="46"/>
  <c r="S11" i="46" s="1"/>
  <c r="AB11" i="46"/>
  <c r="T11" i="46"/>
  <c r="BH10" i="46"/>
  <c r="AV10" i="46"/>
  <c r="AM10" i="46"/>
  <c r="BH9" i="46"/>
  <c r="AV9" i="46"/>
  <c r="AM9" i="46"/>
  <c r="BH8" i="46"/>
  <c r="AV8" i="46"/>
  <c r="AM8" i="46"/>
  <c r="BH7" i="46"/>
  <c r="AV7" i="46"/>
  <c r="AM7" i="46"/>
  <c r="BH6" i="46"/>
  <c r="AV6" i="46"/>
  <c r="AM6" i="46"/>
  <c r="BN117" i="46" l="1"/>
  <c r="BN112" i="46"/>
  <c r="BN116" i="46"/>
  <c r="BS115" i="46"/>
  <c r="BO112" i="46"/>
  <c r="BO116" i="46"/>
  <c r="BS111" i="46"/>
  <c r="BN113" i="46"/>
  <c r="BN110" i="46"/>
  <c r="AP11" i="46"/>
  <c r="BM11" i="46"/>
  <c r="AZ11" i="46"/>
  <c r="BB11" i="46" s="1"/>
  <c r="BN11" i="46"/>
  <c r="BP117" i="46"/>
  <c r="Z117" i="46" s="1"/>
  <c r="BD11" i="46"/>
  <c r="BF11" i="46" s="1"/>
  <c r="BG11" i="46" s="1"/>
  <c r="R11" i="46" s="1"/>
  <c r="V11" i="46" s="1"/>
  <c r="AT110" i="46"/>
  <c r="BJ110" i="46"/>
  <c r="AX111" i="46"/>
  <c r="BF111" i="46"/>
  <c r="BG111" i="46" s="1"/>
  <c r="AT112" i="46"/>
  <c r="BJ112" i="46"/>
  <c r="AX113" i="46"/>
  <c r="BF113" i="46"/>
  <c r="BG113" i="46" s="1"/>
  <c r="AT114" i="46"/>
  <c r="BJ114" i="46"/>
  <c r="AX115" i="46"/>
  <c r="BF115" i="46"/>
  <c r="BG115" i="46" s="1"/>
  <c r="AT116" i="46"/>
  <c r="BJ116" i="46"/>
  <c r="AX117" i="46"/>
  <c r="BF117" i="46"/>
  <c r="BG117" i="46" s="1"/>
  <c r="AT118" i="46"/>
  <c r="BJ118" i="46"/>
  <c r="AX119" i="46"/>
  <c r="BF119" i="46"/>
  <c r="BG119" i="46" s="1"/>
  <c r="W11" i="46"/>
  <c r="AW11" i="46"/>
  <c r="BE11" i="46"/>
  <c r="BO111" i="46"/>
  <c r="BJ111" i="46" s="1"/>
  <c r="BO113" i="46"/>
  <c r="BP113" i="46" s="1"/>
  <c r="Z113" i="46" s="1"/>
  <c r="AY115" i="46"/>
  <c r="BO115" i="46"/>
  <c r="BJ115" i="46" s="1"/>
  <c r="BO117" i="46"/>
  <c r="BJ117" i="46" s="1"/>
  <c r="BO119" i="46"/>
  <c r="BJ119" i="46" s="1"/>
  <c r="AY11" i="46"/>
  <c r="BO11" i="46"/>
  <c r="BJ11" i="46" s="1"/>
  <c r="BM110" i="46"/>
  <c r="BP110" i="46" s="1"/>
  <c r="Z110" i="46" s="1"/>
  <c r="BM112" i="46"/>
  <c r="BP112" i="46" s="1"/>
  <c r="Z112" i="46" s="1"/>
  <c r="BM114" i="46"/>
  <c r="BP114" i="46" s="1"/>
  <c r="Z114" i="46" s="1"/>
  <c r="BM116" i="46"/>
  <c r="BP116" i="46" s="1"/>
  <c r="Z116" i="46" s="1"/>
  <c r="BM118" i="46"/>
  <c r="BP118" i="46" s="1"/>
  <c r="Z118" i="46" s="1"/>
  <c r="AX110" i="46"/>
  <c r="BF110" i="46"/>
  <c r="BG110" i="46" s="1"/>
  <c r="AT111" i="46"/>
  <c r="AX112" i="46"/>
  <c r="BF112" i="46"/>
  <c r="BG112" i="46" s="1"/>
  <c r="AT113" i="46"/>
  <c r="AY113" i="46" s="1"/>
  <c r="AX114" i="46"/>
  <c r="BF114" i="46"/>
  <c r="BG114" i="46" s="1"/>
  <c r="AT115" i="46"/>
  <c r="AX116" i="46"/>
  <c r="BF116" i="46"/>
  <c r="BG116" i="46" s="1"/>
  <c r="AT117" i="46"/>
  <c r="AY117" i="46" s="1"/>
  <c r="AX118" i="46"/>
  <c r="BF118" i="46"/>
  <c r="BG118" i="46" s="1"/>
  <c r="AT119" i="46"/>
  <c r="AE11" i="46"/>
  <c r="AF11" i="46" s="1"/>
  <c r="AY110" i="46"/>
  <c r="AY112" i="46"/>
  <c r="AY116" i="46"/>
  <c r="AY118" i="46"/>
  <c r="BP115" i="46" l="1"/>
  <c r="Z115" i="46" s="1"/>
  <c r="BC11" i="46"/>
  <c r="Q11" i="46" s="1"/>
  <c r="U11" i="46" s="1"/>
  <c r="BQ116" i="46"/>
  <c r="AC116" i="46"/>
  <c r="BQ118" i="46"/>
  <c r="AC118" i="46"/>
  <c r="BQ114" i="46"/>
  <c r="AC114" i="46"/>
  <c r="BQ112" i="46"/>
  <c r="AC112" i="46"/>
  <c r="BQ110" i="46"/>
  <c r="AC110" i="46"/>
  <c r="BQ113" i="46"/>
  <c r="AC113" i="46"/>
  <c r="BJ113" i="46"/>
  <c r="BA119" i="46"/>
  <c r="BE119" i="46"/>
  <c r="AY119" i="46"/>
  <c r="AZ110" i="46"/>
  <c r="BB110" i="46" s="1"/>
  <c r="BD110" i="46"/>
  <c r="BE110" i="46"/>
  <c r="BA110" i="46"/>
  <c r="BP111" i="46"/>
  <c r="Z111" i="46" s="1"/>
  <c r="BP119" i="46"/>
  <c r="Z119" i="46" s="1"/>
  <c r="AZ116" i="46"/>
  <c r="BB116" i="46" s="1"/>
  <c r="BC116" i="46" s="1"/>
  <c r="BA116" i="46"/>
  <c r="BE116" i="46"/>
  <c r="BD116" i="46"/>
  <c r="BD119" i="46"/>
  <c r="AZ114" i="46"/>
  <c r="BB114" i="46" s="1"/>
  <c r="BE114" i="46"/>
  <c r="BD114" i="46"/>
  <c r="BA114" i="46"/>
  <c r="BQ115" i="46"/>
  <c r="AC115" i="46"/>
  <c r="BD117" i="46"/>
  <c r="BA117" i="46"/>
  <c r="BE117" i="46"/>
  <c r="AZ117" i="46"/>
  <c r="BB117" i="46" s="1"/>
  <c r="BC117" i="46" s="1"/>
  <c r="BD111" i="46"/>
  <c r="BE111" i="46"/>
  <c r="AZ111" i="46"/>
  <c r="BB111" i="46" s="1"/>
  <c r="BA111" i="46"/>
  <c r="AY111" i="46"/>
  <c r="BC111" i="46" s="1"/>
  <c r="AY114" i="46"/>
  <c r="BC114" i="46" s="1"/>
  <c r="BC110" i="46"/>
  <c r="BD115" i="46"/>
  <c r="BE115" i="46"/>
  <c r="AZ115" i="46"/>
  <c r="BB115" i="46" s="1"/>
  <c r="BA115" i="46"/>
  <c r="AZ112" i="46"/>
  <c r="BB112" i="46" s="1"/>
  <c r="BC112" i="46" s="1"/>
  <c r="BD112" i="46"/>
  <c r="BA112" i="46"/>
  <c r="BE112" i="46"/>
  <c r="BC115" i="46"/>
  <c r="BQ117" i="46"/>
  <c r="AC117" i="46"/>
  <c r="AZ119" i="46"/>
  <c r="BB119" i="46" s="1"/>
  <c r="AZ118" i="46"/>
  <c r="BB118" i="46" s="1"/>
  <c r="BC118" i="46" s="1"/>
  <c r="BA118" i="46"/>
  <c r="BE118" i="46"/>
  <c r="BD118" i="46"/>
  <c r="BD113" i="46"/>
  <c r="AZ113" i="46"/>
  <c r="BB113" i="46" s="1"/>
  <c r="BC113" i="46" s="1"/>
  <c r="BA113" i="46"/>
  <c r="BE113" i="46"/>
  <c r="AX11" i="46"/>
  <c r="BS11" i="46"/>
  <c r="BP11" i="46"/>
  <c r="Z11" i="46" s="1"/>
  <c r="BQ11" i="46" l="1"/>
  <c r="AC11" i="46"/>
  <c r="BQ119" i="46"/>
  <c r="AC119" i="46"/>
  <c r="BQ111" i="46"/>
  <c r="AC111" i="46"/>
  <c r="BC119" i="46"/>
  <c r="BL14" i="46" l="1"/>
  <c r="BL15" i="46"/>
  <c r="BL16" i="46"/>
  <c r="BL17" i="46"/>
  <c r="BL18" i="46"/>
  <c r="BL19" i="46"/>
  <c r="BL20" i="46"/>
  <c r="BL21" i="46"/>
  <c r="BL22" i="46"/>
  <c r="BL23" i="46"/>
  <c r="BL24" i="46"/>
  <c r="BL25" i="46"/>
  <c r="BL26" i="46"/>
  <c r="BL27" i="46"/>
  <c r="BL28" i="46"/>
  <c r="BL29" i="46"/>
  <c r="BL30" i="46"/>
  <c r="BL31" i="46"/>
  <c r="BL32" i="46"/>
  <c r="BL33" i="46"/>
  <c r="BL34" i="46"/>
  <c r="BL35" i="46"/>
  <c r="BL36" i="46"/>
  <c r="BL37" i="46"/>
  <c r="BL38" i="46"/>
  <c r="BL39" i="46"/>
  <c r="BL40" i="46"/>
  <c r="BL41" i="46"/>
  <c r="BL42" i="46"/>
  <c r="BL43" i="46"/>
  <c r="BL44" i="46"/>
  <c r="BL45" i="46"/>
  <c r="BL46" i="46"/>
  <c r="BL47" i="46"/>
  <c r="BL48" i="46"/>
  <c r="BL49" i="46"/>
  <c r="BL50" i="46"/>
  <c r="BL51" i="46"/>
  <c r="BL52" i="46"/>
  <c r="BL53" i="46"/>
  <c r="BL54" i="46"/>
  <c r="BL55" i="46"/>
  <c r="BL56" i="46"/>
  <c r="BL57" i="46"/>
  <c r="BL58" i="46"/>
  <c r="BL59" i="46"/>
  <c r="BL60" i="46"/>
  <c r="BL61" i="46"/>
  <c r="BL62" i="46"/>
  <c r="BL63" i="46"/>
  <c r="BL64" i="46"/>
  <c r="BL65" i="46"/>
  <c r="BL66" i="46"/>
  <c r="BL67" i="46"/>
  <c r="BL68" i="46"/>
  <c r="BL69" i="46"/>
  <c r="BL70" i="46"/>
  <c r="BL71" i="46"/>
  <c r="BL72" i="46"/>
  <c r="BL73" i="46"/>
  <c r="BL74" i="46"/>
  <c r="BL75" i="46"/>
  <c r="BL76" i="46"/>
  <c r="BL77" i="46"/>
  <c r="BL78" i="46"/>
  <c r="BL79" i="46"/>
  <c r="BL80" i="46"/>
  <c r="BL81" i="46"/>
  <c r="BL82" i="46"/>
  <c r="BL83" i="46"/>
  <c r="BL84" i="46"/>
  <c r="BL85" i="46"/>
  <c r="BL86" i="46"/>
  <c r="BL87" i="46"/>
  <c r="BL88" i="46"/>
  <c r="BL89" i="46"/>
  <c r="BL90" i="46"/>
  <c r="BL91" i="46"/>
  <c r="BL92" i="46"/>
  <c r="BL93" i="46"/>
  <c r="BL94" i="46"/>
  <c r="BL95" i="46"/>
  <c r="BL96" i="46"/>
  <c r="BL97" i="46"/>
  <c r="BL98" i="46"/>
  <c r="BL99" i="46"/>
  <c r="BL100" i="46"/>
  <c r="BL101" i="46"/>
  <c r="BL102" i="46"/>
  <c r="BL103" i="46"/>
  <c r="BL104" i="46"/>
  <c r="BL105" i="46"/>
  <c r="BL106" i="46"/>
  <c r="BL107" i="46"/>
  <c r="BL108" i="46"/>
  <c r="BL109" i="46"/>
  <c r="BL120" i="46"/>
  <c r="BL121" i="46"/>
  <c r="BL122" i="46"/>
  <c r="BL123" i="46"/>
  <c r="BL124" i="46"/>
  <c r="BL125" i="46"/>
  <c r="BL126" i="46"/>
  <c r="BL127" i="46"/>
  <c r="BL128" i="46"/>
  <c r="BL129" i="46"/>
  <c r="BL130" i="46"/>
  <c r="BL131" i="46"/>
  <c r="BL132" i="46"/>
  <c r="BL133" i="46"/>
  <c r="BL134" i="46"/>
  <c r="BL135" i="46"/>
  <c r="BL136" i="46"/>
  <c r="BL137" i="46"/>
  <c r="BL138" i="46"/>
  <c r="BL139" i="46"/>
  <c r="BL140" i="46"/>
  <c r="BL141" i="46"/>
  <c r="BL142" i="46"/>
  <c r="BL143" i="46"/>
  <c r="BL144" i="46"/>
  <c r="BL145" i="46"/>
  <c r="BL146" i="46"/>
  <c r="BL147" i="46"/>
  <c r="BL148" i="46"/>
  <c r="BL149" i="46"/>
  <c r="BL150" i="46"/>
  <c r="BL151" i="46"/>
  <c r="BL152" i="46"/>
  <c r="BL153" i="46"/>
  <c r="BL154" i="46"/>
  <c r="BL155" i="46"/>
  <c r="BL156" i="46"/>
  <c r="BL157" i="46"/>
  <c r="BL158" i="46"/>
  <c r="BL159" i="46"/>
  <c r="BL160" i="46"/>
  <c r="BL161" i="46"/>
  <c r="BL162" i="46"/>
  <c r="BL163" i="46"/>
  <c r="BL164" i="46"/>
  <c r="BL165" i="46"/>
  <c r="BL166" i="46"/>
  <c r="BL167" i="46"/>
  <c r="BL168" i="46"/>
  <c r="BL169" i="46"/>
  <c r="BL170" i="46"/>
  <c r="BL171" i="46"/>
  <c r="BL172" i="46"/>
  <c r="BL173" i="46"/>
  <c r="BL174" i="46"/>
  <c r="BL175" i="46"/>
  <c r="BL176" i="46"/>
  <c r="BL177" i="46"/>
  <c r="BL178" i="46"/>
  <c r="BL179" i="46"/>
  <c r="BL180" i="46"/>
  <c r="BL181" i="46"/>
  <c r="BL182" i="46"/>
  <c r="BL183" i="46"/>
  <c r="BL184" i="46"/>
  <c r="BL185" i="46"/>
  <c r="BL186" i="46"/>
  <c r="BL187" i="46"/>
  <c r="BL188" i="46"/>
  <c r="BL189" i="46"/>
  <c r="BL190" i="46"/>
  <c r="BL191" i="46"/>
  <c r="BL192" i="46"/>
  <c r="BL193" i="46"/>
  <c r="BL194" i="46"/>
  <c r="BL195" i="46"/>
  <c r="BL196" i="46"/>
  <c r="BL197" i="46"/>
  <c r="BL198" i="46"/>
  <c r="BL199" i="46"/>
  <c r="BL200" i="46"/>
  <c r="BL201" i="46"/>
  <c r="BL202" i="46"/>
  <c r="BL203" i="46"/>
  <c r="BL204" i="46"/>
  <c r="BL205" i="46"/>
  <c r="BL7" i="46"/>
  <c r="BL8" i="46"/>
  <c r="BL9" i="46"/>
  <c r="BL10" i="46"/>
  <c r="BL12" i="46"/>
  <c r="BL13" i="46"/>
  <c r="BL6" i="46"/>
  <c r="F11" i="42" l="1"/>
  <c r="G23" i="40" l="1"/>
  <c r="F23" i="40"/>
  <c r="G22" i="40"/>
  <c r="F22" i="40"/>
  <c r="BK205" i="46" l="1"/>
  <c r="BI205" i="46"/>
  <c r="AU205" i="46"/>
  <c r="AW205" i="46" s="1"/>
  <c r="AS205" i="46"/>
  <c r="AR205" i="46"/>
  <c r="BN205" i="46" s="1"/>
  <c r="AP205" i="46"/>
  <c r="AN205" i="46"/>
  <c r="AO205" i="46" s="1"/>
  <c r="AL205" i="46"/>
  <c r="AK205" i="46"/>
  <c r="AQ205" i="46" s="1"/>
  <c r="AJ205" i="46"/>
  <c r="BM205" i="46" s="1"/>
  <c r="AI205" i="46"/>
  <c r="AH205" i="46"/>
  <c r="AG205" i="46"/>
  <c r="AD205" i="46"/>
  <c r="AE205" i="46" s="1"/>
  <c r="AF205" i="46" s="1"/>
  <c r="AB205" i="46"/>
  <c r="W205" i="46"/>
  <c r="V205" i="46"/>
  <c r="U205" i="46"/>
  <c r="T205" i="46"/>
  <c r="S205" i="46"/>
  <c r="R205" i="46"/>
  <c r="Q205" i="46"/>
  <c r="BK204" i="46"/>
  <c r="BI204" i="46"/>
  <c r="BF204" i="46"/>
  <c r="BG204" i="46" s="1"/>
  <c r="AW204" i="46"/>
  <c r="AU204" i="46"/>
  <c r="AS204" i="46"/>
  <c r="AR204" i="46"/>
  <c r="AP204" i="46"/>
  <c r="AN204" i="46"/>
  <c r="AO204" i="46" s="1"/>
  <c r="AL204" i="46"/>
  <c r="AK204" i="46"/>
  <c r="AQ204" i="46" s="1"/>
  <c r="AJ204" i="46"/>
  <c r="AT204" i="46" s="1"/>
  <c r="BE204" i="46" s="1"/>
  <c r="AI204" i="46"/>
  <c r="AH204" i="46"/>
  <c r="AG204" i="46"/>
  <c r="AD204" i="46"/>
  <c r="AE204" i="46" s="1"/>
  <c r="AF204" i="46" s="1"/>
  <c r="AB204" i="46"/>
  <c r="W204" i="46"/>
  <c r="V204" i="46"/>
  <c r="U204" i="46"/>
  <c r="T204" i="46"/>
  <c r="S204" i="46"/>
  <c r="R204" i="46"/>
  <c r="Q204" i="46"/>
  <c r="BK203" i="46"/>
  <c r="BI203" i="46"/>
  <c r="BO203" i="46"/>
  <c r="AU203" i="46"/>
  <c r="AW203" i="46" s="1"/>
  <c r="AS203" i="46"/>
  <c r="AR203" i="46"/>
  <c r="AP203" i="46"/>
  <c r="AN203" i="46"/>
  <c r="AO203" i="46" s="1"/>
  <c r="AL203" i="46"/>
  <c r="AK203" i="46"/>
  <c r="AQ203" i="46" s="1"/>
  <c r="AJ203" i="46"/>
  <c r="BM203" i="46" s="1"/>
  <c r="AI203" i="46"/>
  <c r="AH203" i="46"/>
  <c r="AG203" i="46"/>
  <c r="AD203" i="46"/>
  <c r="AE203" i="46" s="1"/>
  <c r="AF203" i="46" s="1"/>
  <c r="AB203" i="46"/>
  <c r="W203" i="46"/>
  <c r="V203" i="46"/>
  <c r="U203" i="46"/>
  <c r="T203" i="46"/>
  <c r="S203" i="46"/>
  <c r="R203" i="46"/>
  <c r="Q203" i="46"/>
  <c r="BK202" i="46"/>
  <c r="BI202" i="46"/>
  <c r="AU202" i="46"/>
  <c r="AW202" i="46" s="1"/>
  <c r="AX202" i="46" s="1"/>
  <c r="AS202" i="46"/>
  <c r="AR202" i="46"/>
  <c r="AP202" i="46"/>
  <c r="AN202" i="46"/>
  <c r="AO202" i="46" s="1"/>
  <c r="AL202" i="46"/>
  <c r="AK202" i="46"/>
  <c r="AQ202" i="46" s="1"/>
  <c r="AJ202" i="46"/>
  <c r="AT202" i="46" s="1"/>
  <c r="AI202" i="46"/>
  <c r="AH202" i="46"/>
  <c r="AG202" i="46"/>
  <c r="AD202" i="46"/>
  <c r="AE202" i="46" s="1"/>
  <c r="AF202" i="46" s="1"/>
  <c r="AB202" i="46"/>
  <c r="W202" i="46"/>
  <c r="V202" i="46"/>
  <c r="U202" i="46"/>
  <c r="T202" i="46"/>
  <c r="S202" i="46"/>
  <c r="R202" i="46"/>
  <c r="Q202" i="46"/>
  <c r="BK201" i="46"/>
  <c r="BI201" i="46"/>
  <c r="BO201" i="46"/>
  <c r="AU201" i="46"/>
  <c r="AW201" i="46" s="1"/>
  <c r="AS201" i="46"/>
  <c r="AR201" i="46"/>
  <c r="BN201" i="46" s="1"/>
  <c r="AP201" i="46"/>
  <c r="AN201" i="46"/>
  <c r="AO201" i="46" s="1"/>
  <c r="AL201" i="46"/>
  <c r="AK201" i="46"/>
  <c r="AQ201" i="46" s="1"/>
  <c r="AJ201" i="46"/>
  <c r="AI201" i="46"/>
  <c r="AH201" i="46"/>
  <c r="AG201" i="46"/>
  <c r="AD201" i="46"/>
  <c r="AE201" i="46" s="1"/>
  <c r="AF201" i="46" s="1"/>
  <c r="AB201" i="46"/>
  <c r="W201" i="46"/>
  <c r="V201" i="46"/>
  <c r="U201" i="46"/>
  <c r="T201" i="46"/>
  <c r="S201" i="46"/>
  <c r="R201" i="46"/>
  <c r="Q201" i="46"/>
  <c r="BK200" i="46"/>
  <c r="BI200" i="46"/>
  <c r="BO200" i="46"/>
  <c r="AU200" i="46"/>
  <c r="AW200" i="46" s="1"/>
  <c r="AX200" i="46" s="1"/>
  <c r="AS200" i="46"/>
  <c r="AR200" i="46"/>
  <c r="BN200" i="46" s="1"/>
  <c r="AP200" i="46"/>
  <c r="AN200" i="46"/>
  <c r="AO200" i="46" s="1"/>
  <c r="AL200" i="46"/>
  <c r="AK200" i="46"/>
  <c r="AQ200" i="46" s="1"/>
  <c r="AJ200" i="46"/>
  <c r="AT200" i="46" s="1"/>
  <c r="BE200" i="46" s="1"/>
  <c r="AI200" i="46"/>
  <c r="AH200" i="46"/>
  <c r="AG200" i="46"/>
  <c r="AE200" i="46"/>
  <c r="AF200" i="46" s="1"/>
  <c r="AD200" i="46"/>
  <c r="AB200" i="46"/>
  <c r="W200" i="46"/>
  <c r="V200" i="46"/>
  <c r="U200" i="46"/>
  <c r="T200" i="46"/>
  <c r="S200" i="46"/>
  <c r="R200" i="46"/>
  <c r="Q200" i="46"/>
  <c r="BK199" i="46"/>
  <c r="BI199" i="46"/>
  <c r="BO199" i="46"/>
  <c r="AU199" i="46"/>
  <c r="AW199" i="46" s="1"/>
  <c r="AS199" i="46"/>
  <c r="AR199" i="46"/>
  <c r="BN199" i="46" s="1"/>
  <c r="AP199" i="46"/>
  <c r="AN199" i="46"/>
  <c r="AO199" i="46" s="1"/>
  <c r="AL199" i="46"/>
  <c r="AK199" i="46"/>
  <c r="AQ199" i="46" s="1"/>
  <c r="AJ199" i="46"/>
  <c r="AI199" i="46"/>
  <c r="AH199" i="46"/>
  <c r="AG199" i="46"/>
  <c r="AD199" i="46"/>
  <c r="AE199" i="46" s="1"/>
  <c r="AF199" i="46" s="1"/>
  <c r="AB199" i="46"/>
  <c r="W199" i="46"/>
  <c r="V199" i="46"/>
  <c r="U199" i="46"/>
  <c r="T199" i="46"/>
  <c r="S199" i="46"/>
  <c r="R199" i="46"/>
  <c r="Q199" i="46"/>
  <c r="BK198" i="46"/>
  <c r="BI198" i="46"/>
  <c r="AU198" i="46"/>
  <c r="AW198" i="46" s="1"/>
  <c r="AX198" i="46" s="1"/>
  <c r="AS198" i="46"/>
  <c r="AR198" i="46"/>
  <c r="AP198" i="46"/>
  <c r="AO198" i="46"/>
  <c r="AN198" i="46"/>
  <c r="AL198" i="46"/>
  <c r="AK198" i="46"/>
  <c r="AQ198" i="46" s="1"/>
  <c r="AJ198" i="46"/>
  <c r="AI198" i="46"/>
  <c r="AH198" i="46"/>
  <c r="AG198" i="46"/>
  <c r="AD198" i="46"/>
  <c r="AE198" i="46" s="1"/>
  <c r="AF198" i="46" s="1"/>
  <c r="AB198" i="46"/>
  <c r="W198" i="46"/>
  <c r="V198" i="46"/>
  <c r="U198" i="46"/>
  <c r="T198" i="46"/>
  <c r="S198" i="46"/>
  <c r="R198" i="46"/>
  <c r="Q198" i="46"/>
  <c r="BK197" i="46"/>
  <c r="BI197" i="46"/>
  <c r="AU197" i="46"/>
  <c r="AS197" i="46"/>
  <c r="AR197" i="46"/>
  <c r="AP197" i="46"/>
  <c r="AN197" i="46"/>
  <c r="AO197" i="46" s="1"/>
  <c r="AL197" i="46"/>
  <c r="AK197" i="46"/>
  <c r="AQ197" i="46" s="1"/>
  <c r="AJ197" i="46"/>
  <c r="AI197" i="46"/>
  <c r="AH197" i="46"/>
  <c r="AG197" i="46"/>
  <c r="AD197" i="46"/>
  <c r="AE197" i="46" s="1"/>
  <c r="AF197" i="46" s="1"/>
  <c r="AB197" i="46"/>
  <c r="W197" i="46"/>
  <c r="V197" i="46"/>
  <c r="U197" i="46"/>
  <c r="T197" i="46"/>
  <c r="S197" i="46"/>
  <c r="R197" i="46"/>
  <c r="Q197" i="46"/>
  <c r="BK196" i="46"/>
  <c r="BI196" i="46"/>
  <c r="AU196" i="46"/>
  <c r="AW196" i="46" s="1"/>
  <c r="AS196" i="46"/>
  <c r="AR196" i="46"/>
  <c r="AP196" i="46"/>
  <c r="AN196" i="46"/>
  <c r="AO196" i="46" s="1"/>
  <c r="AL196" i="46"/>
  <c r="AK196" i="46"/>
  <c r="AQ196" i="46" s="1"/>
  <c r="AJ196" i="46"/>
  <c r="AI196" i="46"/>
  <c r="AH196" i="46"/>
  <c r="AG196" i="46"/>
  <c r="AD196" i="46"/>
  <c r="AE196" i="46" s="1"/>
  <c r="AF196" i="46" s="1"/>
  <c r="AB196" i="46"/>
  <c r="W196" i="46"/>
  <c r="V196" i="46"/>
  <c r="U196" i="46"/>
  <c r="T196" i="46"/>
  <c r="S196" i="46"/>
  <c r="R196" i="46"/>
  <c r="Q196" i="46"/>
  <c r="BK195" i="46"/>
  <c r="BI195" i="46"/>
  <c r="BO195" i="46"/>
  <c r="AU195" i="46"/>
  <c r="AS195" i="46"/>
  <c r="AR195" i="46"/>
  <c r="AP195" i="46"/>
  <c r="AN195" i="46"/>
  <c r="AO195" i="46" s="1"/>
  <c r="AL195" i="46"/>
  <c r="AK195" i="46"/>
  <c r="AQ195" i="46" s="1"/>
  <c r="AJ195" i="46"/>
  <c r="AT195" i="46" s="1"/>
  <c r="BE195" i="46" s="1"/>
  <c r="AI195" i="46"/>
  <c r="AH195" i="46"/>
  <c r="AG195" i="46"/>
  <c r="AD195" i="46"/>
  <c r="AE195" i="46" s="1"/>
  <c r="AF195" i="46" s="1"/>
  <c r="AB195" i="46"/>
  <c r="W195" i="46"/>
  <c r="V195" i="46"/>
  <c r="U195" i="46"/>
  <c r="T195" i="46"/>
  <c r="S195" i="46"/>
  <c r="R195" i="46"/>
  <c r="Q195" i="46"/>
  <c r="BK194" i="46"/>
  <c r="BI194" i="46"/>
  <c r="AU194" i="46"/>
  <c r="AW194" i="46" s="1"/>
  <c r="AS194" i="46"/>
  <c r="AR194" i="46"/>
  <c r="BN194" i="46" s="1"/>
  <c r="AP194" i="46"/>
  <c r="AN194" i="46"/>
  <c r="AO194" i="46" s="1"/>
  <c r="AL194" i="46"/>
  <c r="AK194" i="46"/>
  <c r="AQ194" i="46" s="1"/>
  <c r="AJ194" i="46"/>
  <c r="AT194" i="46" s="1"/>
  <c r="BE194" i="46" s="1"/>
  <c r="AI194" i="46"/>
  <c r="AH194" i="46"/>
  <c r="AG194" i="46"/>
  <c r="AD194" i="46"/>
  <c r="AE194" i="46" s="1"/>
  <c r="AF194" i="46" s="1"/>
  <c r="AB194" i="46"/>
  <c r="W194" i="46"/>
  <c r="V194" i="46"/>
  <c r="U194" i="46"/>
  <c r="T194" i="46"/>
  <c r="S194" i="46"/>
  <c r="R194" i="46"/>
  <c r="Q194" i="46"/>
  <c r="BK193" i="46"/>
  <c r="BI193" i="46"/>
  <c r="AU193" i="46"/>
  <c r="AW193" i="46" s="1"/>
  <c r="AX193" i="46" s="1"/>
  <c r="AS193" i="46"/>
  <c r="AR193" i="46"/>
  <c r="BN193" i="46" s="1"/>
  <c r="AP193" i="46"/>
  <c r="AN193" i="46"/>
  <c r="AO193" i="46" s="1"/>
  <c r="AL193" i="46"/>
  <c r="AK193" i="46"/>
  <c r="AQ193" i="46" s="1"/>
  <c r="AJ193" i="46"/>
  <c r="AI193" i="46"/>
  <c r="AH193" i="46"/>
  <c r="AG193" i="46"/>
  <c r="AD193" i="46"/>
  <c r="AE193" i="46" s="1"/>
  <c r="AF193" i="46" s="1"/>
  <c r="AB193" i="46"/>
  <c r="W193" i="46"/>
  <c r="V193" i="46"/>
  <c r="U193" i="46"/>
  <c r="T193" i="46"/>
  <c r="S193" i="46"/>
  <c r="R193" i="46"/>
  <c r="Q193" i="46"/>
  <c r="BK192" i="46"/>
  <c r="BI192" i="46"/>
  <c r="AU192" i="46"/>
  <c r="AW192" i="46" s="1"/>
  <c r="AS192" i="46"/>
  <c r="AR192" i="46"/>
  <c r="AP192" i="46"/>
  <c r="AN192" i="46"/>
  <c r="AO192" i="46" s="1"/>
  <c r="AL192" i="46"/>
  <c r="AK192" i="46"/>
  <c r="AQ192" i="46" s="1"/>
  <c r="AJ192" i="46"/>
  <c r="AT192" i="46" s="1"/>
  <c r="BE192" i="46" s="1"/>
  <c r="AI192" i="46"/>
  <c r="AH192" i="46"/>
  <c r="AG192" i="46"/>
  <c r="AD192" i="46"/>
  <c r="AE192" i="46" s="1"/>
  <c r="AF192" i="46" s="1"/>
  <c r="AB192" i="46"/>
  <c r="W192" i="46"/>
  <c r="V192" i="46"/>
  <c r="U192" i="46"/>
  <c r="T192" i="46"/>
  <c r="S192" i="46"/>
  <c r="R192" i="46"/>
  <c r="Q192" i="46"/>
  <c r="BK191" i="46"/>
  <c r="BI191" i="46"/>
  <c r="BO191" i="46"/>
  <c r="AU191" i="46"/>
  <c r="AW191" i="46" s="1"/>
  <c r="AX191" i="46" s="1"/>
  <c r="AS191" i="46"/>
  <c r="AR191" i="46"/>
  <c r="BN191" i="46" s="1"/>
  <c r="AP191" i="46"/>
  <c r="AN191" i="46"/>
  <c r="AO191" i="46" s="1"/>
  <c r="AL191" i="46"/>
  <c r="AK191" i="46"/>
  <c r="AQ191" i="46" s="1"/>
  <c r="AJ191" i="46"/>
  <c r="AT191" i="46" s="1"/>
  <c r="AI191" i="46"/>
  <c r="AH191" i="46"/>
  <c r="AG191" i="46"/>
  <c r="AD191" i="46"/>
  <c r="AE191" i="46" s="1"/>
  <c r="AF191" i="46" s="1"/>
  <c r="AB191" i="46"/>
  <c r="W191" i="46"/>
  <c r="V191" i="46"/>
  <c r="U191" i="46"/>
  <c r="T191" i="46"/>
  <c r="S191" i="46"/>
  <c r="R191" i="46"/>
  <c r="Q191" i="46"/>
  <c r="BK190" i="46"/>
  <c r="BI190" i="46"/>
  <c r="AW190" i="46"/>
  <c r="AX190" i="46" s="1"/>
  <c r="AU190" i="46"/>
  <c r="AS190" i="46"/>
  <c r="AR190" i="46"/>
  <c r="AP190" i="46"/>
  <c r="AN190" i="46"/>
  <c r="AO190" i="46" s="1"/>
  <c r="AL190" i="46"/>
  <c r="AK190" i="46"/>
  <c r="AQ190" i="46" s="1"/>
  <c r="AJ190" i="46"/>
  <c r="AT190" i="46" s="1"/>
  <c r="AI190" i="46"/>
  <c r="AH190" i="46"/>
  <c r="AG190" i="46"/>
  <c r="AD190" i="46"/>
  <c r="AE190" i="46" s="1"/>
  <c r="AF190" i="46" s="1"/>
  <c r="AB190" i="46"/>
  <c r="W190" i="46"/>
  <c r="V190" i="46"/>
  <c r="U190" i="46"/>
  <c r="T190" i="46"/>
  <c r="S190" i="46"/>
  <c r="R190" i="46"/>
  <c r="Q190" i="46"/>
  <c r="BK189" i="46"/>
  <c r="BI189" i="46"/>
  <c r="BO189" i="46"/>
  <c r="AU189" i="46"/>
  <c r="AS189" i="46"/>
  <c r="AR189" i="46"/>
  <c r="AP189" i="46"/>
  <c r="AN189" i="46"/>
  <c r="AO189" i="46" s="1"/>
  <c r="AL189" i="46"/>
  <c r="AK189" i="46"/>
  <c r="AQ189" i="46" s="1"/>
  <c r="AJ189" i="46"/>
  <c r="AT189" i="46" s="1"/>
  <c r="BE189" i="46" s="1"/>
  <c r="AI189" i="46"/>
  <c r="AH189" i="46"/>
  <c r="AG189" i="46"/>
  <c r="AD189" i="46"/>
  <c r="AE189" i="46" s="1"/>
  <c r="AF189" i="46" s="1"/>
  <c r="AB189" i="46"/>
  <c r="W189" i="46"/>
  <c r="V189" i="46"/>
  <c r="U189" i="46"/>
  <c r="T189" i="46"/>
  <c r="S189" i="46"/>
  <c r="R189" i="46"/>
  <c r="Q189" i="46"/>
  <c r="BK188" i="46"/>
  <c r="BI188" i="46"/>
  <c r="BF188" i="46"/>
  <c r="BG188" i="46" s="1"/>
  <c r="BO188" i="46"/>
  <c r="AU188" i="46"/>
  <c r="AW188" i="46" s="1"/>
  <c r="AX188" i="46" s="1"/>
  <c r="AS188" i="46"/>
  <c r="AR188" i="46"/>
  <c r="AP188" i="46"/>
  <c r="AN188" i="46"/>
  <c r="AO188" i="46" s="1"/>
  <c r="AL188" i="46"/>
  <c r="AK188" i="46"/>
  <c r="AQ188" i="46" s="1"/>
  <c r="AJ188" i="46"/>
  <c r="AT188" i="46" s="1"/>
  <c r="BE188" i="46" s="1"/>
  <c r="AI188" i="46"/>
  <c r="AH188" i="46"/>
  <c r="AG188" i="46"/>
  <c r="AD188" i="46"/>
  <c r="AE188" i="46" s="1"/>
  <c r="AF188" i="46" s="1"/>
  <c r="AB188" i="46"/>
  <c r="W188" i="46"/>
  <c r="V188" i="46"/>
  <c r="U188" i="46"/>
  <c r="T188" i="46"/>
  <c r="S188" i="46"/>
  <c r="R188" i="46"/>
  <c r="Q188" i="46"/>
  <c r="BK187" i="46"/>
  <c r="BI187" i="46"/>
  <c r="BO187" i="46"/>
  <c r="AU187" i="46"/>
  <c r="AW187" i="46" s="1"/>
  <c r="AS187" i="46"/>
  <c r="AR187" i="46"/>
  <c r="AP187" i="46"/>
  <c r="AN187" i="46"/>
  <c r="AO187" i="46" s="1"/>
  <c r="AL187" i="46"/>
  <c r="AK187" i="46"/>
  <c r="AQ187" i="46" s="1"/>
  <c r="AJ187" i="46"/>
  <c r="AI187" i="46"/>
  <c r="AH187" i="46"/>
  <c r="AG187" i="46"/>
  <c r="AD187" i="46"/>
  <c r="AE187" i="46" s="1"/>
  <c r="AF187" i="46" s="1"/>
  <c r="AB187" i="46"/>
  <c r="W187" i="46"/>
  <c r="V187" i="46"/>
  <c r="U187" i="46"/>
  <c r="T187" i="46"/>
  <c r="S187" i="46"/>
  <c r="R187" i="46"/>
  <c r="Q187" i="46"/>
  <c r="BK186" i="46"/>
  <c r="BI186" i="46"/>
  <c r="AU186" i="46"/>
  <c r="AW186" i="46" s="1"/>
  <c r="AS186" i="46"/>
  <c r="AR186" i="46"/>
  <c r="BN186" i="46" s="1"/>
  <c r="AP186" i="46"/>
  <c r="AN186" i="46"/>
  <c r="AO186" i="46" s="1"/>
  <c r="AL186" i="46"/>
  <c r="AK186" i="46"/>
  <c r="AQ186" i="46" s="1"/>
  <c r="AJ186" i="46"/>
  <c r="AI186" i="46"/>
  <c r="AH186" i="46"/>
  <c r="AG186" i="46"/>
  <c r="AD186" i="46"/>
  <c r="AE186" i="46" s="1"/>
  <c r="AF186" i="46" s="1"/>
  <c r="AB186" i="46"/>
  <c r="W186" i="46"/>
  <c r="V186" i="46"/>
  <c r="U186" i="46"/>
  <c r="T186" i="46"/>
  <c r="S186" i="46"/>
  <c r="R186" i="46"/>
  <c r="Q186" i="46"/>
  <c r="BK185" i="46"/>
  <c r="BI185" i="46"/>
  <c r="BF185" i="46"/>
  <c r="BG185" i="46" s="1"/>
  <c r="BO185" i="46"/>
  <c r="AU185" i="46"/>
  <c r="AW185" i="46" s="1"/>
  <c r="AX185" i="46" s="1"/>
  <c r="AS185" i="46"/>
  <c r="AR185" i="46"/>
  <c r="AP185" i="46"/>
  <c r="AN185" i="46"/>
  <c r="AO185" i="46" s="1"/>
  <c r="AL185" i="46"/>
  <c r="AK185" i="46"/>
  <c r="AQ185" i="46" s="1"/>
  <c r="AJ185" i="46"/>
  <c r="AI185" i="46"/>
  <c r="AH185" i="46"/>
  <c r="AG185" i="46"/>
  <c r="AD185" i="46"/>
  <c r="AE185" i="46" s="1"/>
  <c r="AF185" i="46" s="1"/>
  <c r="AB185" i="46"/>
  <c r="W185" i="46"/>
  <c r="V185" i="46"/>
  <c r="U185" i="46"/>
  <c r="T185" i="46"/>
  <c r="S185" i="46"/>
  <c r="R185" i="46"/>
  <c r="Q185" i="46"/>
  <c r="BK184" i="46"/>
  <c r="BI184" i="46"/>
  <c r="AU184" i="46"/>
  <c r="AW184" i="46" s="1"/>
  <c r="AS184" i="46"/>
  <c r="AR184" i="46"/>
  <c r="AP184" i="46"/>
  <c r="AN184" i="46"/>
  <c r="AO184" i="46" s="1"/>
  <c r="AL184" i="46"/>
  <c r="AK184" i="46"/>
  <c r="AQ184" i="46" s="1"/>
  <c r="AJ184" i="46"/>
  <c r="AI184" i="46"/>
  <c r="AH184" i="46"/>
  <c r="AG184" i="46"/>
  <c r="AE184" i="46"/>
  <c r="AF184" i="46" s="1"/>
  <c r="AD184" i="46"/>
  <c r="AB184" i="46"/>
  <c r="W184" i="46"/>
  <c r="V184" i="46"/>
  <c r="U184" i="46"/>
  <c r="T184" i="46"/>
  <c r="S184" i="46"/>
  <c r="R184" i="46"/>
  <c r="Q184" i="46"/>
  <c r="BK183" i="46"/>
  <c r="BI183" i="46"/>
  <c r="AU183" i="46"/>
  <c r="AW183" i="46" s="1"/>
  <c r="AX183" i="46" s="1"/>
  <c r="AS183" i="46"/>
  <c r="AR183" i="46"/>
  <c r="BN183" i="46" s="1"/>
  <c r="AP183" i="46"/>
  <c r="AN183" i="46"/>
  <c r="AO183" i="46" s="1"/>
  <c r="AL183" i="46"/>
  <c r="AK183" i="46"/>
  <c r="AQ183" i="46" s="1"/>
  <c r="AJ183" i="46"/>
  <c r="AI183" i="46"/>
  <c r="AH183" i="46"/>
  <c r="AG183" i="46"/>
  <c r="AD183" i="46"/>
  <c r="AB183" i="46"/>
  <c r="W183" i="46"/>
  <c r="V183" i="46"/>
  <c r="U183" i="46"/>
  <c r="T183" i="46"/>
  <c r="S183" i="46"/>
  <c r="R183" i="46"/>
  <c r="Q183" i="46"/>
  <c r="BK182" i="46"/>
  <c r="BI182" i="46"/>
  <c r="AU182" i="46"/>
  <c r="AW182" i="46" s="1"/>
  <c r="AS182" i="46"/>
  <c r="AR182" i="46"/>
  <c r="AP182" i="46"/>
  <c r="AN182" i="46"/>
  <c r="AO182" i="46" s="1"/>
  <c r="AL182" i="46"/>
  <c r="AK182" i="46"/>
  <c r="AQ182" i="46" s="1"/>
  <c r="AJ182" i="46"/>
  <c r="AT182" i="46" s="1"/>
  <c r="BE182" i="46" s="1"/>
  <c r="AI182" i="46"/>
  <c r="AH182" i="46"/>
  <c r="AG182" i="46"/>
  <c r="AD182" i="46"/>
  <c r="AE182" i="46" s="1"/>
  <c r="AF182" i="46" s="1"/>
  <c r="AB182" i="46"/>
  <c r="W182" i="46"/>
  <c r="V182" i="46"/>
  <c r="U182" i="46"/>
  <c r="T182" i="46"/>
  <c r="S182" i="46"/>
  <c r="R182" i="46"/>
  <c r="Q182" i="46"/>
  <c r="BK181" i="46"/>
  <c r="BI181" i="46"/>
  <c r="AU181" i="46"/>
  <c r="AW181" i="46" s="1"/>
  <c r="AS181" i="46"/>
  <c r="AR181" i="46"/>
  <c r="AP181" i="46"/>
  <c r="AN181" i="46"/>
  <c r="AO181" i="46" s="1"/>
  <c r="AL181" i="46"/>
  <c r="AK181" i="46"/>
  <c r="AQ181" i="46" s="1"/>
  <c r="AJ181" i="46"/>
  <c r="AT181" i="46" s="1"/>
  <c r="BE181" i="46" s="1"/>
  <c r="AI181" i="46"/>
  <c r="AH181" i="46"/>
  <c r="AG181" i="46"/>
  <c r="AD181" i="46"/>
  <c r="AE181" i="46" s="1"/>
  <c r="AF181" i="46" s="1"/>
  <c r="AB181" i="46"/>
  <c r="W181" i="46"/>
  <c r="V181" i="46"/>
  <c r="U181" i="46"/>
  <c r="T181" i="46"/>
  <c r="S181" i="46"/>
  <c r="R181" i="46"/>
  <c r="Q181" i="46"/>
  <c r="BK180" i="46"/>
  <c r="BI180" i="46"/>
  <c r="BO180" i="46"/>
  <c r="AU180" i="46"/>
  <c r="AS180" i="46"/>
  <c r="AR180" i="46"/>
  <c r="AP180" i="46"/>
  <c r="AN180" i="46"/>
  <c r="AO180" i="46" s="1"/>
  <c r="AL180" i="46"/>
  <c r="AK180" i="46"/>
  <c r="AQ180" i="46" s="1"/>
  <c r="AJ180" i="46"/>
  <c r="AT180" i="46" s="1"/>
  <c r="BE180" i="46" s="1"/>
  <c r="AI180" i="46"/>
  <c r="AH180" i="46"/>
  <c r="AG180" i="46"/>
  <c r="AD180" i="46"/>
  <c r="AE180" i="46" s="1"/>
  <c r="AF180" i="46" s="1"/>
  <c r="AB180" i="46"/>
  <c r="W180" i="46"/>
  <c r="V180" i="46"/>
  <c r="U180" i="46"/>
  <c r="T180" i="46"/>
  <c r="S180" i="46"/>
  <c r="R180" i="46"/>
  <c r="Q180" i="46"/>
  <c r="BK179" i="46"/>
  <c r="BI179" i="46"/>
  <c r="AW179" i="46"/>
  <c r="AX179" i="46" s="1"/>
  <c r="AU179" i="46"/>
  <c r="AS179" i="46"/>
  <c r="AR179" i="46"/>
  <c r="AP179" i="46"/>
  <c r="AN179" i="46"/>
  <c r="AO179" i="46" s="1"/>
  <c r="AL179" i="46"/>
  <c r="AK179" i="46"/>
  <c r="AQ179" i="46" s="1"/>
  <c r="AJ179" i="46"/>
  <c r="AT179" i="46" s="1"/>
  <c r="AI179" i="46"/>
  <c r="AH179" i="46"/>
  <c r="AG179" i="46"/>
  <c r="AD179" i="46"/>
  <c r="AE179" i="46" s="1"/>
  <c r="AF179" i="46" s="1"/>
  <c r="AB179" i="46"/>
  <c r="W179" i="46"/>
  <c r="V179" i="46"/>
  <c r="U179" i="46"/>
  <c r="T179" i="46"/>
  <c r="S179" i="46"/>
  <c r="R179" i="46"/>
  <c r="Q179" i="46"/>
  <c r="BK178" i="46"/>
  <c r="BI178" i="46"/>
  <c r="AU178" i="46"/>
  <c r="AS178" i="46"/>
  <c r="AR178" i="46"/>
  <c r="AP178" i="46"/>
  <c r="AN178" i="46"/>
  <c r="AO178" i="46" s="1"/>
  <c r="AL178" i="46"/>
  <c r="AK178" i="46"/>
  <c r="AQ178" i="46" s="1"/>
  <c r="AJ178" i="46"/>
  <c r="AI178" i="46"/>
  <c r="AH178" i="46"/>
  <c r="AG178" i="46"/>
  <c r="AD178" i="46"/>
  <c r="AE178" i="46" s="1"/>
  <c r="AF178" i="46" s="1"/>
  <c r="AB178" i="46"/>
  <c r="W178" i="46"/>
  <c r="V178" i="46"/>
  <c r="U178" i="46"/>
  <c r="T178" i="46"/>
  <c r="S178" i="46"/>
  <c r="R178" i="46"/>
  <c r="Q178" i="46"/>
  <c r="BK177" i="46"/>
  <c r="BI177" i="46"/>
  <c r="AU177" i="46"/>
  <c r="AS177" i="46"/>
  <c r="AR177" i="46"/>
  <c r="BN177" i="46" s="1"/>
  <c r="AP177" i="46"/>
  <c r="AN177" i="46"/>
  <c r="AO177" i="46" s="1"/>
  <c r="AL177" i="46"/>
  <c r="AK177" i="46"/>
  <c r="AQ177" i="46" s="1"/>
  <c r="AJ177" i="46"/>
  <c r="AI177" i="46"/>
  <c r="AH177" i="46"/>
  <c r="AG177" i="46"/>
  <c r="AD177" i="46"/>
  <c r="AB177" i="46"/>
  <c r="W177" i="46"/>
  <c r="V177" i="46"/>
  <c r="U177" i="46"/>
  <c r="T177" i="46"/>
  <c r="S177" i="46"/>
  <c r="R177" i="46"/>
  <c r="Q177" i="46"/>
  <c r="BK176" i="46"/>
  <c r="BI176" i="46"/>
  <c r="BO176" i="46"/>
  <c r="AU176" i="46"/>
  <c r="AS176" i="46"/>
  <c r="AR176" i="46"/>
  <c r="AP176" i="46"/>
  <c r="AN176" i="46"/>
  <c r="AO176" i="46" s="1"/>
  <c r="AL176" i="46"/>
  <c r="AK176" i="46"/>
  <c r="AQ176" i="46" s="1"/>
  <c r="AJ176" i="46"/>
  <c r="AI176" i="46"/>
  <c r="AH176" i="46"/>
  <c r="AG176" i="46"/>
  <c r="AE176" i="46"/>
  <c r="AF176" i="46" s="1"/>
  <c r="AD176" i="46"/>
  <c r="AB176" i="46"/>
  <c r="W176" i="46"/>
  <c r="V176" i="46"/>
  <c r="U176" i="46"/>
  <c r="T176" i="46"/>
  <c r="S176" i="46"/>
  <c r="R176" i="46"/>
  <c r="Q176" i="46"/>
  <c r="BK175" i="46"/>
  <c r="BI175" i="46"/>
  <c r="AU175" i="46"/>
  <c r="AS175" i="46"/>
  <c r="AR175" i="46"/>
  <c r="AP175" i="46"/>
  <c r="AN175" i="46"/>
  <c r="AO175" i="46" s="1"/>
  <c r="AL175" i="46"/>
  <c r="AK175" i="46"/>
  <c r="AQ175" i="46" s="1"/>
  <c r="AJ175" i="46"/>
  <c r="AT175" i="46" s="1"/>
  <c r="BE175" i="46" s="1"/>
  <c r="AI175" i="46"/>
  <c r="AH175" i="46"/>
  <c r="AG175" i="46"/>
  <c r="AD175" i="46"/>
  <c r="AE175" i="46" s="1"/>
  <c r="AF175" i="46" s="1"/>
  <c r="AB175" i="46"/>
  <c r="W175" i="46"/>
  <c r="V175" i="46"/>
  <c r="U175" i="46"/>
  <c r="T175" i="46"/>
  <c r="S175" i="46"/>
  <c r="R175" i="46"/>
  <c r="Q175" i="46"/>
  <c r="BK174" i="46"/>
  <c r="BI174" i="46"/>
  <c r="AU174" i="46"/>
  <c r="AW174" i="46" s="1"/>
  <c r="AX174" i="46" s="1"/>
  <c r="AS174" i="46"/>
  <c r="AR174" i="46"/>
  <c r="AQ174" i="46"/>
  <c r="AP174" i="46"/>
  <c r="AN174" i="46"/>
  <c r="AO174" i="46" s="1"/>
  <c r="AL174" i="46"/>
  <c r="AK174" i="46"/>
  <c r="AJ174" i="46"/>
  <c r="AI174" i="46"/>
  <c r="AH174" i="46"/>
  <c r="AG174" i="46"/>
  <c r="AE174" i="46"/>
  <c r="AF174" i="46" s="1"/>
  <c r="AD174" i="46"/>
  <c r="AB174" i="46"/>
  <c r="W174" i="46"/>
  <c r="V174" i="46"/>
  <c r="U174" i="46"/>
  <c r="T174" i="46"/>
  <c r="S174" i="46"/>
  <c r="R174" i="46"/>
  <c r="Q174" i="46"/>
  <c r="BK173" i="46"/>
  <c r="BI173" i="46"/>
  <c r="AU173" i="46"/>
  <c r="AW173" i="46" s="1"/>
  <c r="AS173" i="46"/>
  <c r="AR173" i="46"/>
  <c r="AP173" i="46"/>
  <c r="AO173" i="46"/>
  <c r="AN173" i="46"/>
  <c r="AL173" i="46"/>
  <c r="AK173" i="46"/>
  <c r="AQ173" i="46" s="1"/>
  <c r="AJ173" i="46"/>
  <c r="AI173" i="46"/>
  <c r="AH173" i="46"/>
  <c r="AG173" i="46"/>
  <c r="AD173" i="46"/>
  <c r="AE173" i="46" s="1"/>
  <c r="AF173" i="46" s="1"/>
  <c r="AB173" i="46"/>
  <c r="W173" i="46"/>
  <c r="V173" i="46"/>
  <c r="U173" i="46"/>
  <c r="T173" i="46"/>
  <c r="S173" i="46"/>
  <c r="R173" i="46"/>
  <c r="Q173" i="46"/>
  <c r="BK172" i="46"/>
  <c r="BI172" i="46"/>
  <c r="AU172" i="46"/>
  <c r="AS172" i="46"/>
  <c r="AR172" i="46"/>
  <c r="BN172" i="46" s="1"/>
  <c r="AP172" i="46"/>
  <c r="AN172" i="46"/>
  <c r="AO172" i="46" s="1"/>
  <c r="AL172" i="46"/>
  <c r="AK172" i="46"/>
  <c r="AQ172" i="46" s="1"/>
  <c r="AJ172" i="46"/>
  <c r="AT172" i="46" s="1"/>
  <c r="BE172" i="46" s="1"/>
  <c r="AI172" i="46"/>
  <c r="AH172" i="46"/>
  <c r="AG172" i="46"/>
  <c r="AD172" i="46"/>
  <c r="AE172" i="46" s="1"/>
  <c r="AF172" i="46" s="1"/>
  <c r="AB172" i="46"/>
  <c r="W172" i="46"/>
  <c r="V172" i="46"/>
  <c r="U172" i="46"/>
  <c r="T172" i="46"/>
  <c r="S172" i="46"/>
  <c r="R172" i="46"/>
  <c r="Q172" i="46"/>
  <c r="BK171" i="46"/>
  <c r="BI171" i="46"/>
  <c r="AU171" i="46"/>
  <c r="AW171" i="46" s="1"/>
  <c r="AX171" i="46" s="1"/>
  <c r="AS171" i="46"/>
  <c r="AR171" i="46"/>
  <c r="BN171" i="46" s="1"/>
  <c r="AP171" i="46"/>
  <c r="AN171" i="46"/>
  <c r="AO171" i="46" s="1"/>
  <c r="AL171" i="46"/>
  <c r="AK171" i="46"/>
  <c r="AQ171" i="46" s="1"/>
  <c r="AJ171" i="46"/>
  <c r="AT171" i="46" s="1"/>
  <c r="BE171" i="46" s="1"/>
  <c r="AI171" i="46"/>
  <c r="AH171" i="46"/>
  <c r="AG171" i="46"/>
  <c r="AD171" i="46"/>
  <c r="AB171" i="46"/>
  <c r="W171" i="46"/>
  <c r="V171" i="46"/>
  <c r="U171" i="46"/>
  <c r="T171" i="46"/>
  <c r="S171" i="46"/>
  <c r="R171" i="46"/>
  <c r="Q171" i="46"/>
  <c r="BK170" i="46"/>
  <c r="BI170" i="46"/>
  <c r="AU170" i="46"/>
  <c r="AW170" i="46" s="1"/>
  <c r="AS170" i="46"/>
  <c r="AR170" i="46"/>
  <c r="AP170" i="46"/>
  <c r="AN170" i="46"/>
  <c r="AO170" i="46" s="1"/>
  <c r="AL170" i="46"/>
  <c r="AK170" i="46"/>
  <c r="AQ170" i="46" s="1"/>
  <c r="AJ170" i="46"/>
  <c r="AI170" i="46"/>
  <c r="AH170" i="46"/>
  <c r="AG170" i="46"/>
  <c r="AD170" i="46"/>
  <c r="AE170" i="46" s="1"/>
  <c r="AF170" i="46" s="1"/>
  <c r="AB170" i="46"/>
  <c r="W170" i="46"/>
  <c r="V170" i="46"/>
  <c r="U170" i="46"/>
  <c r="T170" i="46"/>
  <c r="S170" i="46"/>
  <c r="R170" i="46"/>
  <c r="Q170" i="46"/>
  <c r="BK169" i="46"/>
  <c r="BI169" i="46"/>
  <c r="AU169" i="46"/>
  <c r="AW169" i="46" s="1"/>
  <c r="AX169" i="46" s="1"/>
  <c r="AS169" i="46"/>
  <c r="AR169" i="46"/>
  <c r="AP169" i="46"/>
  <c r="AN169" i="46"/>
  <c r="AO169" i="46" s="1"/>
  <c r="AL169" i="46"/>
  <c r="AK169" i="46"/>
  <c r="AQ169" i="46" s="1"/>
  <c r="AJ169" i="46"/>
  <c r="AT169" i="46" s="1"/>
  <c r="BE169" i="46" s="1"/>
  <c r="AI169" i="46"/>
  <c r="AH169" i="46"/>
  <c r="AG169" i="46"/>
  <c r="AD169" i="46"/>
  <c r="AE169" i="46" s="1"/>
  <c r="AF169" i="46" s="1"/>
  <c r="AB169" i="46"/>
  <c r="W169" i="46"/>
  <c r="V169" i="46"/>
  <c r="U169" i="46"/>
  <c r="T169" i="46"/>
  <c r="S169" i="46"/>
  <c r="R169" i="46"/>
  <c r="Q169" i="46"/>
  <c r="BK168" i="46"/>
  <c r="BI168" i="46"/>
  <c r="AU168" i="46"/>
  <c r="AS168" i="46"/>
  <c r="AR168" i="46"/>
  <c r="BN168" i="46" s="1"/>
  <c r="AP168" i="46"/>
  <c r="AN168" i="46"/>
  <c r="AO168" i="46" s="1"/>
  <c r="AL168" i="46"/>
  <c r="AK168" i="46"/>
  <c r="AQ168" i="46" s="1"/>
  <c r="AJ168" i="46"/>
  <c r="AI168" i="46"/>
  <c r="AH168" i="46"/>
  <c r="AG168" i="46"/>
  <c r="AD168" i="46"/>
  <c r="AE168" i="46" s="1"/>
  <c r="AF168" i="46" s="1"/>
  <c r="AB168" i="46"/>
  <c r="W168" i="46"/>
  <c r="V168" i="46"/>
  <c r="U168" i="46"/>
  <c r="T168" i="46"/>
  <c r="S168" i="46"/>
  <c r="R168" i="46"/>
  <c r="Q168" i="46"/>
  <c r="BK167" i="46"/>
  <c r="BI167" i="46"/>
  <c r="AU167" i="46"/>
  <c r="AW167" i="46" s="1"/>
  <c r="AX167" i="46" s="1"/>
  <c r="AS167" i="46"/>
  <c r="AR167" i="46"/>
  <c r="AP167" i="46"/>
  <c r="AN167" i="46"/>
  <c r="AO167" i="46" s="1"/>
  <c r="AL167" i="46"/>
  <c r="AK167" i="46"/>
  <c r="AQ167" i="46" s="1"/>
  <c r="AJ167" i="46"/>
  <c r="AT167" i="46" s="1"/>
  <c r="BE167" i="46" s="1"/>
  <c r="AI167" i="46"/>
  <c r="AH167" i="46"/>
  <c r="AG167" i="46"/>
  <c r="AD167" i="46"/>
  <c r="AE167" i="46" s="1"/>
  <c r="AF167" i="46" s="1"/>
  <c r="AB167" i="46"/>
  <c r="W167" i="46"/>
  <c r="V167" i="46"/>
  <c r="U167" i="46"/>
  <c r="T167" i="46"/>
  <c r="S167" i="46"/>
  <c r="R167" i="46"/>
  <c r="Q167" i="46"/>
  <c r="BK166" i="46"/>
  <c r="BI166" i="46"/>
  <c r="AU166" i="46"/>
  <c r="AW166" i="46" s="1"/>
  <c r="AS166" i="46"/>
  <c r="AR166" i="46"/>
  <c r="BN166" i="46" s="1"/>
  <c r="AP166" i="46"/>
  <c r="AN166" i="46"/>
  <c r="AO166" i="46" s="1"/>
  <c r="AL166" i="46"/>
  <c r="AK166" i="46"/>
  <c r="AQ166" i="46" s="1"/>
  <c r="AJ166" i="46"/>
  <c r="AI166" i="46"/>
  <c r="AH166" i="46"/>
  <c r="AG166" i="46"/>
  <c r="AD166" i="46"/>
  <c r="AE166" i="46" s="1"/>
  <c r="AF166" i="46" s="1"/>
  <c r="AB166" i="46"/>
  <c r="W166" i="46"/>
  <c r="V166" i="46"/>
  <c r="U166" i="46"/>
  <c r="T166" i="46"/>
  <c r="S166" i="46"/>
  <c r="R166" i="46"/>
  <c r="Q166" i="46"/>
  <c r="BK165" i="46"/>
  <c r="BI165" i="46"/>
  <c r="AU165" i="46"/>
  <c r="AW165" i="46" s="1"/>
  <c r="AX165" i="46" s="1"/>
  <c r="AS165" i="46"/>
  <c r="AR165" i="46"/>
  <c r="AP165" i="46"/>
  <c r="AN165" i="46"/>
  <c r="AO165" i="46" s="1"/>
  <c r="AL165" i="46"/>
  <c r="AK165" i="46"/>
  <c r="AQ165" i="46" s="1"/>
  <c r="AJ165" i="46"/>
  <c r="BM165" i="46" s="1"/>
  <c r="AI165" i="46"/>
  <c r="AH165" i="46"/>
  <c r="AG165" i="46"/>
  <c r="AD165" i="46"/>
  <c r="AE165" i="46" s="1"/>
  <c r="AF165" i="46" s="1"/>
  <c r="AB165" i="46"/>
  <c r="W165" i="46"/>
  <c r="V165" i="46"/>
  <c r="U165" i="46"/>
  <c r="T165" i="46"/>
  <c r="S165" i="46"/>
  <c r="R165" i="46"/>
  <c r="Q165" i="46"/>
  <c r="BK164" i="46"/>
  <c r="BI164" i="46"/>
  <c r="BO164" i="46"/>
  <c r="AU164" i="46"/>
  <c r="AS164" i="46"/>
  <c r="AR164" i="46"/>
  <c r="BN164" i="46" s="1"/>
  <c r="AP164" i="46"/>
  <c r="AN164" i="46"/>
  <c r="AO164" i="46" s="1"/>
  <c r="AL164" i="46"/>
  <c r="AK164" i="46"/>
  <c r="AQ164" i="46" s="1"/>
  <c r="AJ164" i="46"/>
  <c r="AI164" i="46"/>
  <c r="AH164" i="46"/>
  <c r="AG164" i="46"/>
  <c r="AD164" i="46"/>
  <c r="AE164" i="46" s="1"/>
  <c r="AF164" i="46" s="1"/>
  <c r="AB164" i="46"/>
  <c r="W164" i="46"/>
  <c r="V164" i="46"/>
  <c r="U164" i="46"/>
  <c r="T164" i="46"/>
  <c r="S164" i="46"/>
  <c r="R164" i="46"/>
  <c r="Q164" i="46"/>
  <c r="BK163" i="46"/>
  <c r="BI163" i="46"/>
  <c r="BO163" i="46"/>
  <c r="AU163" i="46"/>
  <c r="AW163" i="46" s="1"/>
  <c r="AX163" i="46" s="1"/>
  <c r="AS163" i="46"/>
  <c r="AR163" i="46"/>
  <c r="AP163" i="46"/>
  <c r="AN163" i="46"/>
  <c r="AO163" i="46" s="1"/>
  <c r="AL163" i="46"/>
  <c r="AK163" i="46"/>
  <c r="AQ163" i="46" s="1"/>
  <c r="AJ163" i="46"/>
  <c r="AI163" i="46"/>
  <c r="AH163" i="46"/>
  <c r="AG163" i="46"/>
  <c r="AD163" i="46"/>
  <c r="AE163" i="46" s="1"/>
  <c r="AF163" i="46" s="1"/>
  <c r="AB163" i="46"/>
  <c r="W163" i="46"/>
  <c r="V163" i="46"/>
  <c r="U163" i="46"/>
  <c r="T163" i="46"/>
  <c r="S163" i="46"/>
  <c r="R163" i="46"/>
  <c r="Q163" i="46"/>
  <c r="BK162" i="46"/>
  <c r="BI162" i="46"/>
  <c r="AU162" i="46"/>
  <c r="AW162" i="46" s="1"/>
  <c r="AX162" i="46" s="1"/>
  <c r="AS162" i="46"/>
  <c r="AR162" i="46"/>
  <c r="AP162" i="46"/>
  <c r="AN162" i="46"/>
  <c r="AO162" i="46" s="1"/>
  <c r="AL162" i="46"/>
  <c r="AK162" i="46"/>
  <c r="AQ162" i="46" s="1"/>
  <c r="AJ162" i="46"/>
  <c r="AI162" i="46"/>
  <c r="AH162" i="46"/>
  <c r="AG162" i="46"/>
  <c r="AD162" i="46"/>
  <c r="AE162" i="46" s="1"/>
  <c r="AF162" i="46" s="1"/>
  <c r="AB162" i="46"/>
  <c r="W162" i="46"/>
  <c r="V162" i="46"/>
  <c r="U162" i="46"/>
  <c r="T162" i="46"/>
  <c r="S162" i="46"/>
  <c r="R162" i="46"/>
  <c r="Q162" i="46"/>
  <c r="BK161" i="46"/>
  <c r="BI161" i="46"/>
  <c r="BO161" i="46"/>
  <c r="AU161" i="46"/>
  <c r="AW161" i="46" s="1"/>
  <c r="AS161" i="46"/>
  <c r="AR161" i="46"/>
  <c r="BN161" i="46" s="1"/>
  <c r="AP161" i="46"/>
  <c r="AN161" i="46"/>
  <c r="AO161" i="46" s="1"/>
  <c r="AL161" i="46"/>
  <c r="AK161" i="46"/>
  <c r="AQ161" i="46" s="1"/>
  <c r="AJ161" i="46"/>
  <c r="AI161" i="46"/>
  <c r="AH161" i="46"/>
  <c r="AG161" i="46"/>
  <c r="AD161" i="46"/>
  <c r="AE161" i="46" s="1"/>
  <c r="AF161" i="46" s="1"/>
  <c r="AB161" i="46"/>
  <c r="W161" i="46"/>
  <c r="V161" i="46"/>
  <c r="U161" i="46"/>
  <c r="T161" i="46"/>
  <c r="S161" i="46"/>
  <c r="R161" i="46"/>
  <c r="Q161" i="46"/>
  <c r="BK160" i="46"/>
  <c r="BI160" i="46"/>
  <c r="AU160" i="46"/>
  <c r="AS160" i="46"/>
  <c r="AR160" i="46"/>
  <c r="AP160" i="46"/>
  <c r="AN160" i="46"/>
  <c r="AO160" i="46" s="1"/>
  <c r="AL160" i="46"/>
  <c r="AK160" i="46"/>
  <c r="AQ160" i="46" s="1"/>
  <c r="AJ160" i="46"/>
  <c r="AT160" i="46" s="1"/>
  <c r="BE160" i="46" s="1"/>
  <c r="AI160" i="46"/>
  <c r="AH160" i="46"/>
  <c r="AG160" i="46"/>
  <c r="AD160" i="46"/>
  <c r="AE160" i="46" s="1"/>
  <c r="AF160" i="46" s="1"/>
  <c r="AB160" i="46"/>
  <c r="W160" i="46"/>
  <c r="V160" i="46"/>
  <c r="U160" i="46"/>
  <c r="T160" i="46"/>
  <c r="S160" i="46"/>
  <c r="R160" i="46"/>
  <c r="Q160" i="46"/>
  <c r="BK159" i="46"/>
  <c r="BI159" i="46"/>
  <c r="BO159" i="46"/>
  <c r="AU159" i="46"/>
  <c r="AS159" i="46"/>
  <c r="AR159" i="46"/>
  <c r="AP159" i="46"/>
  <c r="AN159" i="46"/>
  <c r="AO159" i="46" s="1"/>
  <c r="AL159" i="46"/>
  <c r="AK159" i="46"/>
  <c r="AQ159" i="46" s="1"/>
  <c r="AJ159" i="46"/>
  <c r="AI159" i="46"/>
  <c r="AH159" i="46"/>
  <c r="AG159" i="46"/>
  <c r="AD159" i="46"/>
  <c r="AE159" i="46" s="1"/>
  <c r="AF159" i="46" s="1"/>
  <c r="AB159" i="46"/>
  <c r="W159" i="46"/>
  <c r="V159" i="46"/>
  <c r="U159" i="46"/>
  <c r="T159" i="46"/>
  <c r="S159" i="46"/>
  <c r="R159" i="46"/>
  <c r="Q159" i="46"/>
  <c r="BK158" i="46"/>
  <c r="BI158" i="46"/>
  <c r="AU158" i="46"/>
  <c r="AW158" i="46" s="1"/>
  <c r="AS158" i="46"/>
  <c r="AR158" i="46"/>
  <c r="AP158" i="46"/>
  <c r="AN158" i="46"/>
  <c r="AO158" i="46" s="1"/>
  <c r="AL158" i="46"/>
  <c r="AK158" i="46"/>
  <c r="AQ158" i="46" s="1"/>
  <c r="AJ158" i="46"/>
  <c r="AT158" i="46" s="1"/>
  <c r="BE158" i="46" s="1"/>
  <c r="AI158" i="46"/>
  <c r="AH158" i="46"/>
  <c r="AG158" i="46"/>
  <c r="AE158" i="46"/>
  <c r="AF158" i="46" s="1"/>
  <c r="AD158" i="46"/>
  <c r="BO158" i="46" s="1"/>
  <c r="BJ158" i="46" s="1"/>
  <c r="AB158" i="46"/>
  <c r="W158" i="46"/>
  <c r="V158" i="46"/>
  <c r="U158" i="46"/>
  <c r="T158" i="46"/>
  <c r="S158" i="46"/>
  <c r="R158" i="46"/>
  <c r="Q158" i="46"/>
  <c r="BK157" i="46"/>
  <c r="BI157" i="46"/>
  <c r="BF157" i="46"/>
  <c r="BG157" i="46" s="1"/>
  <c r="AU157" i="46"/>
  <c r="AS157" i="46"/>
  <c r="AR157" i="46"/>
  <c r="AP157" i="46"/>
  <c r="AN157" i="46"/>
  <c r="AO157" i="46" s="1"/>
  <c r="AL157" i="46"/>
  <c r="AK157" i="46"/>
  <c r="AQ157" i="46" s="1"/>
  <c r="AJ157" i="46"/>
  <c r="AI157" i="46"/>
  <c r="AH157" i="46"/>
  <c r="AG157" i="46"/>
  <c r="AD157" i="46"/>
  <c r="AE157" i="46" s="1"/>
  <c r="AF157" i="46" s="1"/>
  <c r="AB157" i="46"/>
  <c r="W157" i="46"/>
  <c r="V157" i="46"/>
  <c r="U157" i="46"/>
  <c r="T157" i="46"/>
  <c r="S157" i="46"/>
  <c r="R157" i="46"/>
  <c r="Q157" i="46"/>
  <c r="BK156" i="46"/>
  <c r="BI156" i="46"/>
  <c r="AU156" i="46"/>
  <c r="AW156" i="46" s="1"/>
  <c r="AX156" i="46" s="1"/>
  <c r="AS156" i="46"/>
  <c r="AR156" i="46"/>
  <c r="AP156" i="46"/>
  <c r="AN156" i="46"/>
  <c r="AO156" i="46" s="1"/>
  <c r="AL156" i="46"/>
  <c r="AK156" i="46"/>
  <c r="AQ156" i="46" s="1"/>
  <c r="AJ156" i="46"/>
  <c r="AI156" i="46"/>
  <c r="AH156" i="46"/>
  <c r="AG156" i="46"/>
  <c r="AD156" i="46"/>
  <c r="AE156" i="46" s="1"/>
  <c r="AF156" i="46" s="1"/>
  <c r="AB156" i="46"/>
  <c r="W156" i="46"/>
  <c r="V156" i="46"/>
  <c r="U156" i="46"/>
  <c r="T156" i="46"/>
  <c r="S156" i="46"/>
  <c r="R156" i="46"/>
  <c r="Q156" i="46"/>
  <c r="BK155" i="46"/>
  <c r="BI155" i="46"/>
  <c r="AU155" i="46"/>
  <c r="AS155" i="46"/>
  <c r="AR155" i="46"/>
  <c r="AP155" i="46"/>
  <c r="AN155" i="46"/>
  <c r="AO155" i="46" s="1"/>
  <c r="AL155" i="46"/>
  <c r="AK155" i="46"/>
  <c r="AQ155" i="46" s="1"/>
  <c r="AJ155" i="46"/>
  <c r="BM155" i="46" s="1"/>
  <c r="AI155" i="46"/>
  <c r="AH155" i="46"/>
  <c r="AG155" i="46"/>
  <c r="AD155" i="46"/>
  <c r="AB155" i="46"/>
  <c r="W155" i="46"/>
  <c r="V155" i="46"/>
  <c r="U155" i="46"/>
  <c r="T155" i="46"/>
  <c r="S155" i="46"/>
  <c r="R155" i="46"/>
  <c r="Q155" i="46"/>
  <c r="BK154" i="46"/>
  <c r="BI154" i="46"/>
  <c r="BO154" i="46"/>
  <c r="AU154" i="46"/>
  <c r="AW154" i="46" s="1"/>
  <c r="AS154" i="46"/>
  <c r="AR154" i="46"/>
  <c r="AP154" i="46"/>
  <c r="AN154" i="46"/>
  <c r="AO154" i="46" s="1"/>
  <c r="AL154" i="46"/>
  <c r="AK154" i="46"/>
  <c r="AQ154" i="46" s="1"/>
  <c r="AJ154" i="46"/>
  <c r="AT154" i="46" s="1"/>
  <c r="BE154" i="46" s="1"/>
  <c r="AI154" i="46"/>
  <c r="AH154" i="46"/>
  <c r="AG154" i="46"/>
  <c r="AD154" i="46"/>
  <c r="AE154" i="46" s="1"/>
  <c r="AF154" i="46" s="1"/>
  <c r="AB154" i="46"/>
  <c r="W154" i="46"/>
  <c r="V154" i="46"/>
  <c r="U154" i="46"/>
  <c r="T154" i="46"/>
  <c r="S154" i="46"/>
  <c r="R154" i="46"/>
  <c r="Q154" i="46"/>
  <c r="BK153" i="46"/>
  <c r="BI153" i="46"/>
  <c r="AU153" i="46"/>
  <c r="AS153" i="46"/>
  <c r="AR153" i="46"/>
  <c r="AP153" i="46"/>
  <c r="AN153" i="46"/>
  <c r="AO153" i="46" s="1"/>
  <c r="AL153" i="46"/>
  <c r="AK153" i="46"/>
  <c r="AQ153" i="46" s="1"/>
  <c r="AJ153" i="46"/>
  <c r="AI153" i="46"/>
  <c r="AH153" i="46"/>
  <c r="AG153" i="46"/>
  <c r="AD153" i="46"/>
  <c r="AE153" i="46" s="1"/>
  <c r="AF153" i="46" s="1"/>
  <c r="AB153" i="46"/>
  <c r="W153" i="46"/>
  <c r="V153" i="46"/>
  <c r="U153" i="46"/>
  <c r="T153" i="46"/>
  <c r="S153" i="46"/>
  <c r="R153" i="46"/>
  <c r="Q153" i="46"/>
  <c r="BK152" i="46"/>
  <c r="BI152" i="46"/>
  <c r="AW152" i="46"/>
  <c r="AU152" i="46"/>
  <c r="AS152" i="46"/>
  <c r="AR152" i="46"/>
  <c r="BN152" i="46" s="1"/>
  <c r="AP152" i="46"/>
  <c r="AN152" i="46"/>
  <c r="AO152" i="46" s="1"/>
  <c r="AL152" i="46"/>
  <c r="AK152" i="46"/>
  <c r="AQ152" i="46" s="1"/>
  <c r="AJ152" i="46"/>
  <c r="AI152" i="46"/>
  <c r="AH152" i="46"/>
  <c r="AG152" i="46"/>
  <c r="AD152" i="46"/>
  <c r="AE152" i="46" s="1"/>
  <c r="AF152" i="46" s="1"/>
  <c r="AB152" i="46"/>
  <c r="W152" i="46"/>
  <c r="V152" i="46"/>
  <c r="U152" i="46"/>
  <c r="T152" i="46"/>
  <c r="S152" i="46"/>
  <c r="R152" i="46"/>
  <c r="Q152" i="46"/>
  <c r="BK151" i="46"/>
  <c r="BI151" i="46"/>
  <c r="AU151" i="46"/>
  <c r="AS151" i="46"/>
  <c r="AR151" i="46"/>
  <c r="AP151" i="46"/>
  <c r="AN151" i="46"/>
  <c r="AO151" i="46" s="1"/>
  <c r="AL151" i="46"/>
  <c r="AK151" i="46"/>
  <c r="AQ151" i="46" s="1"/>
  <c r="AJ151" i="46"/>
  <c r="AT151" i="46" s="1"/>
  <c r="AI151" i="46"/>
  <c r="AH151" i="46"/>
  <c r="AG151" i="46"/>
  <c r="AD151" i="46"/>
  <c r="AB151" i="46"/>
  <c r="W151" i="46"/>
  <c r="V151" i="46"/>
  <c r="U151" i="46"/>
  <c r="T151" i="46"/>
  <c r="S151" i="46"/>
  <c r="R151" i="46"/>
  <c r="Q151" i="46"/>
  <c r="BK150" i="46"/>
  <c r="BI150" i="46"/>
  <c r="BO150" i="46"/>
  <c r="AU150" i="46"/>
  <c r="AS150" i="46"/>
  <c r="AR150" i="46"/>
  <c r="BN150" i="46" s="1"/>
  <c r="AP150" i="46"/>
  <c r="AN150" i="46"/>
  <c r="AO150" i="46" s="1"/>
  <c r="AL150" i="46"/>
  <c r="AK150" i="46"/>
  <c r="AQ150" i="46" s="1"/>
  <c r="AJ150" i="46"/>
  <c r="AT150" i="46" s="1"/>
  <c r="BE150" i="46" s="1"/>
  <c r="AI150" i="46"/>
  <c r="AH150" i="46"/>
  <c r="AG150" i="46"/>
  <c r="AD150" i="46"/>
  <c r="AE150" i="46" s="1"/>
  <c r="AF150" i="46" s="1"/>
  <c r="AB150" i="46"/>
  <c r="W150" i="46"/>
  <c r="V150" i="46"/>
  <c r="U150" i="46"/>
  <c r="T150" i="46"/>
  <c r="S150" i="46"/>
  <c r="R150" i="46"/>
  <c r="Q150" i="46"/>
  <c r="BK149" i="46"/>
  <c r="BI149" i="46"/>
  <c r="AU149" i="46"/>
  <c r="AW149" i="46" s="1"/>
  <c r="AX149" i="46" s="1"/>
  <c r="AS149" i="46"/>
  <c r="AR149" i="46"/>
  <c r="BN149" i="46" s="1"/>
  <c r="AP149" i="46"/>
  <c r="AN149" i="46"/>
  <c r="AO149" i="46" s="1"/>
  <c r="AL149" i="46"/>
  <c r="AK149" i="46"/>
  <c r="AQ149" i="46" s="1"/>
  <c r="AJ149" i="46"/>
  <c r="AI149" i="46"/>
  <c r="AH149" i="46"/>
  <c r="AG149" i="46"/>
  <c r="AD149" i="46"/>
  <c r="AE149" i="46" s="1"/>
  <c r="AF149" i="46" s="1"/>
  <c r="AB149" i="46"/>
  <c r="W149" i="46"/>
  <c r="V149" i="46"/>
  <c r="U149" i="46"/>
  <c r="T149" i="46"/>
  <c r="S149" i="46"/>
  <c r="R149" i="46"/>
  <c r="Q149" i="46"/>
  <c r="BK148" i="46"/>
  <c r="BI148" i="46"/>
  <c r="AU148" i="46"/>
  <c r="AW148" i="46" s="1"/>
  <c r="AS148" i="46"/>
  <c r="AR148" i="46"/>
  <c r="BN148" i="46" s="1"/>
  <c r="AP148" i="46"/>
  <c r="AN148" i="46"/>
  <c r="AO148" i="46" s="1"/>
  <c r="AL148" i="46"/>
  <c r="AK148" i="46"/>
  <c r="AQ148" i="46" s="1"/>
  <c r="AJ148" i="46"/>
  <c r="AI148" i="46"/>
  <c r="AH148" i="46"/>
  <c r="AG148" i="46"/>
  <c r="AD148" i="46"/>
  <c r="AE148" i="46" s="1"/>
  <c r="AF148" i="46" s="1"/>
  <c r="AB148" i="46"/>
  <c r="W148" i="46"/>
  <c r="V148" i="46"/>
  <c r="U148" i="46"/>
  <c r="T148" i="46"/>
  <c r="S148" i="46"/>
  <c r="R148" i="46"/>
  <c r="Q148" i="46"/>
  <c r="BK147" i="46"/>
  <c r="BI147" i="46"/>
  <c r="BO147" i="46"/>
  <c r="AU147" i="46"/>
  <c r="AW147" i="46" s="1"/>
  <c r="AX147" i="46" s="1"/>
  <c r="AS147" i="46"/>
  <c r="AR147" i="46"/>
  <c r="AP147" i="46"/>
  <c r="AN147" i="46"/>
  <c r="AO147" i="46" s="1"/>
  <c r="AL147" i="46"/>
  <c r="AK147" i="46"/>
  <c r="AQ147" i="46" s="1"/>
  <c r="AJ147" i="46"/>
  <c r="AT147" i="46" s="1"/>
  <c r="BE147" i="46" s="1"/>
  <c r="AI147" i="46"/>
  <c r="AH147" i="46"/>
  <c r="AG147" i="46"/>
  <c r="AD147" i="46"/>
  <c r="AE147" i="46" s="1"/>
  <c r="AF147" i="46" s="1"/>
  <c r="AB147" i="46"/>
  <c r="W147" i="46"/>
  <c r="V147" i="46"/>
  <c r="U147" i="46"/>
  <c r="T147" i="46"/>
  <c r="S147" i="46"/>
  <c r="R147" i="46"/>
  <c r="Q147" i="46"/>
  <c r="BK146" i="46"/>
  <c r="BI146" i="46"/>
  <c r="AU146" i="46"/>
  <c r="AS146" i="46"/>
  <c r="AR146" i="46"/>
  <c r="AP146" i="46"/>
  <c r="AN146" i="46"/>
  <c r="AO146" i="46" s="1"/>
  <c r="AL146" i="46"/>
  <c r="AK146" i="46"/>
  <c r="AQ146" i="46" s="1"/>
  <c r="AJ146" i="46"/>
  <c r="AI146" i="46"/>
  <c r="AH146" i="46"/>
  <c r="AG146" i="46"/>
  <c r="AD146" i="46"/>
  <c r="AE146" i="46" s="1"/>
  <c r="AF146" i="46" s="1"/>
  <c r="AB146" i="46"/>
  <c r="W146" i="46"/>
  <c r="V146" i="46"/>
  <c r="U146" i="46"/>
  <c r="T146" i="46"/>
  <c r="S146" i="46"/>
  <c r="R146" i="46"/>
  <c r="Q146" i="46"/>
  <c r="BK145" i="46"/>
  <c r="BI145" i="46"/>
  <c r="BO145" i="46"/>
  <c r="AU145" i="46"/>
  <c r="AW145" i="46" s="1"/>
  <c r="AX145" i="46" s="1"/>
  <c r="AS145" i="46"/>
  <c r="AR145" i="46"/>
  <c r="BN145" i="46" s="1"/>
  <c r="AP145" i="46"/>
  <c r="AN145" i="46"/>
  <c r="AO145" i="46" s="1"/>
  <c r="AL145" i="46"/>
  <c r="AK145" i="46"/>
  <c r="AQ145" i="46" s="1"/>
  <c r="AJ145" i="46"/>
  <c r="AI145" i="46"/>
  <c r="AH145" i="46"/>
  <c r="AG145" i="46"/>
  <c r="AD145" i="46"/>
  <c r="AE145" i="46" s="1"/>
  <c r="AF145" i="46" s="1"/>
  <c r="AB145" i="46"/>
  <c r="W145" i="46"/>
  <c r="V145" i="46"/>
  <c r="U145" i="46"/>
  <c r="T145" i="46"/>
  <c r="S145" i="46"/>
  <c r="R145" i="46"/>
  <c r="Q145" i="46"/>
  <c r="BK144" i="46"/>
  <c r="BI144" i="46"/>
  <c r="AU144" i="46"/>
  <c r="AS144" i="46"/>
  <c r="AR144" i="46"/>
  <c r="AP144" i="46"/>
  <c r="AN144" i="46"/>
  <c r="AO144" i="46" s="1"/>
  <c r="AL144" i="46"/>
  <c r="AK144" i="46"/>
  <c r="AQ144" i="46" s="1"/>
  <c r="AJ144" i="46"/>
  <c r="BM144" i="46" s="1"/>
  <c r="AI144" i="46"/>
  <c r="AH144" i="46"/>
  <c r="AG144" i="46"/>
  <c r="AD144" i="46"/>
  <c r="AE144" i="46" s="1"/>
  <c r="AF144" i="46" s="1"/>
  <c r="AB144" i="46"/>
  <c r="W144" i="46"/>
  <c r="V144" i="46"/>
  <c r="U144" i="46"/>
  <c r="T144" i="46"/>
  <c r="S144" i="46"/>
  <c r="R144" i="46"/>
  <c r="Q144" i="46"/>
  <c r="BK143" i="46"/>
  <c r="BI143" i="46"/>
  <c r="AU143" i="46"/>
  <c r="AW143" i="46" s="1"/>
  <c r="AS143" i="46"/>
  <c r="AR143" i="46"/>
  <c r="AP143" i="46"/>
  <c r="AN143" i="46"/>
  <c r="AO143" i="46" s="1"/>
  <c r="AL143" i="46"/>
  <c r="AK143" i="46"/>
  <c r="AQ143" i="46" s="1"/>
  <c r="AJ143" i="46"/>
  <c r="AI143" i="46"/>
  <c r="AH143" i="46"/>
  <c r="AG143" i="46"/>
  <c r="AD143" i="46"/>
  <c r="AE143" i="46" s="1"/>
  <c r="AF143" i="46" s="1"/>
  <c r="AB143" i="46"/>
  <c r="W143" i="46"/>
  <c r="V143" i="46"/>
  <c r="U143" i="46"/>
  <c r="T143" i="46"/>
  <c r="S143" i="46"/>
  <c r="R143" i="46"/>
  <c r="Q143" i="46"/>
  <c r="BK142" i="46"/>
  <c r="BI142" i="46"/>
  <c r="AU142" i="46"/>
  <c r="AW142" i="46" s="1"/>
  <c r="AS142" i="46"/>
  <c r="AR142" i="46"/>
  <c r="AP142" i="46"/>
  <c r="AN142" i="46"/>
  <c r="AO142" i="46" s="1"/>
  <c r="AL142" i="46"/>
  <c r="AK142" i="46"/>
  <c r="AQ142" i="46" s="1"/>
  <c r="AJ142" i="46"/>
  <c r="AT142" i="46" s="1"/>
  <c r="BE142" i="46" s="1"/>
  <c r="AI142" i="46"/>
  <c r="AH142" i="46"/>
  <c r="AG142" i="46"/>
  <c r="AD142" i="46"/>
  <c r="AE142" i="46" s="1"/>
  <c r="AF142" i="46" s="1"/>
  <c r="AB142" i="46"/>
  <c r="W142" i="46"/>
  <c r="V142" i="46"/>
  <c r="U142" i="46"/>
  <c r="T142" i="46"/>
  <c r="S142" i="46"/>
  <c r="R142" i="46"/>
  <c r="Q142" i="46"/>
  <c r="BK141" i="46"/>
  <c r="BI141" i="46"/>
  <c r="BO141" i="46"/>
  <c r="AU141" i="46"/>
  <c r="AS141" i="46"/>
  <c r="AR141" i="46"/>
  <c r="BN141" i="46" s="1"/>
  <c r="AP141" i="46"/>
  <c r="AN141" i="46"/>
  <c r="AO141" i="46" s="1"/>
  <c r="AL141" i="46"/>
  <c r="AK141" i="46"/>
  <c r="AQ141" i="46" s="1"/>
  <c r="AJ141" i="46"/>
  <c r="AI141" i="46"/>
  <c r="AH141" i="46"/>
  <c r="AG141" i="46"/>
  <c r="AD141" i="46"/>
  <c r="AE141" i="46" s="1"/>
  <c r="AF141" i="46" s="1"/>
  <c r="AB141" i="46"/>
  <c r="W141" i="46"/>
  <c r="V141" i="46"/>
  <c r="U141" i="46"/>
  <c r="T141" i="46"/>
  <c r="S141" i="46"/>
  <c r="R141" i="46"/>
  <c r="Q141" i="46"/>
  <c r="BK140" i="46"/>
  <c r="BI140" i="46"/>
  <c r="AU140" i="46"/>
  <c r="AW140" i="46" s="1"/>
  <c r="AS140" i="46"/>
  <c r="AR140" i="46"/>
  <c r="AP140" i="46"/>
  <c r="AN140" i="46"/>
  <c r="AO140" i="46" s="1"/>
  <c r="AL140" i="46"/>
  <c r="AK140" i="46"/>
  <c r="AQ140" i="46" s="1"/>
  <c r="AJ140" i="46"/>
  <c r="AI140" i="46"/>
  <c r="AH140" i="46"/>
  <c r="AG140" i="46"/>
  <c r="AD140" i="46"/>
  <c r="AE140" i="46" s="1"/>
  <c r="AF140" i="46" s="1"/>
  <c r="AB140" i="46"/>
  <c r="W140" i="46"/>
  <c r="V140" i="46"/>
  <c r="U140" i="46"/>
  <c r="T140" i="46"/>
  <c r="S140" i="46"/>
  <c r="R140" i="46"/>
  <c r="Q140" i="46"/>
  <c r="BK139" i="46"/>
  <c r="BI139" i="46"/>
  <c r="AU139" i="46"/>
  <c r="AS139" i="46"/>
  <c r="AR139" i="46"/>
  <c r="BN139" i="46" s="1"/>
  <c r="AP139" i="46"/>
  <c r="AN139" i="46"/>
  <c r="AO139" i="46" s="1"/>
  <c r="AL139" i="46"/>
  <c r="AK139" i="46"/>
  <c r="AQ139" i="46" s="1"/>
  <c r="AJ139" i="46"/>
  <c r="AI139" i="46"/>
  <c r="AH139" i="46"/>
  <c r="AG139" i="46"/>
  <c r="AD139" i="46"/>
  <c r="AE139" i="46" s="1"/>
  <c r="AF139" i="46" s="1"/>
  <c r="AB139" i="46"/>
  <c r="W139" i="46"/>
  <c r="V139" i="46"/>
  <c r="U139" i="46"/>
  <c r="T139" i="46"/>
  <c r="S139" i="46"/>
  <c r="R139" i="46"/>
  <c r="Q139" i="46"/>
  <c r="BK138" i="46"/>
  <c r="BI138" i="46"/>
  <c r="BO138" i="46"/>
  <c r="AU138" i="46"/>
  <c r="AS138" i="46"/>
  <c r="AR138" i="46"/>
  <c r="AP138" i="46"/>
  <c r="AN138" i="46"/>
  <c r="AO138" i="46" s="1"/>
  <c r="AL138" i="46"/>
  <c r="AK138" i="46"/>
  <c r="AQ138" i="46" s="1"/>
  <c r="AJ138" i="46"/>
  <c r="AT138" i="46" s="1"/>
  <c r="AI138" i="46"/>
  <c r="AH138" i="46"/>
  <c r="AG138" i="46"/>
  <c r="AD138" i="46"/>
  <c r="AE138" i="46" s="1"/>
  <c r="AF138" i="46" s="1"/>
  <c r="AB138" i="46"/>
  <c r="W138" i="46"/>
  <c r="V138" i="46"/>
  <c r="U138" i="46"/>
  <c r="T138" i="46"/>
  <c r="S138" i="46"/>
  <c r="R138" i="46"/>
  <c r="Q138" i="46"/>
  <c r="BK137" i="46"/>
  <c r="BI137" i="46"/>
  <c r="AU137" i="46"/>
  <c r="AS137" i="46"/>
  <c r="AR137" i="46"/>
  <c r="AP137" i="46"/>
  <c r="AN137" i="46"/>
  <c r="AO137" i="46" s="1"/>
  <c r="AL137" i="46"/>
  <c r="AK137" i="46"/>
  <c r="AQ137" i="46" s="1"/>
  <c r="AJ137" i="46"/>
  <c r="AT137" i="46" s="1"/>
  <c r="AI137" i="46"/>
  <c r="AH137" i="46"/>
  <c r="AG137" i="46"/>
  <c r="AD137" i="46"/>
  <c r="AE137" i="46" s="1"/>
  <c r="AF137" i="46" s="1"/>
  <c r="AB137" i="46"/>
  <c r="W137" i="46"/>
  <c r="V137" i="46"/>
  <c r="U137" i="46"/>
  <c r="T137" i="46"/>
  <c r="S137" i="46"/>
  <c r="R137" i="46"/>
  <c r="Q137" i="46"/>
  <c r="BK136" i="46"/>
  <c r="BI136" i="46"/>
  <c r="BO136" i="46"/>
  <c r="AU136" i="46"/>
  <c r="AS136" i="46"/>
  <c r="AR136" i="46"/>
  <c r="BN136" i="46" s="1"/>
  <c r="AP136" i="46"/>
  <c r="AN136" i="46"/>
  <c r="AO136" i="46" s="1"/>
  <c r="AL136" i="46"/>
  <c r="AK136" i="46"/>
  <c r="AQ136" i="46" s="1"/>
  <c r="AJ136" i="46"/>
  <c r="AI136" i="46"/>
  <c r="AH136" i="46"/>
  <c r="AG136" i="46"/>
  <c r="AD136" i="46"/>
  <c r="AE136" i="46" s="1"/>
  <c r="AF136" i="46" s="1"/>
  <c r="AB136" i="46"/>
  <c r="W136" i="46"/>
  <c r="V136" i="46"/>
  <c r="U136" i="46"/>
  <c r="T136" i="46"/>
  <c r="S136" i="46"/>
  <c r="R136" i="46"/>
  <c r="Q136" i="46"/>
  <c r="BK135" i="46"/>
  <c r="BI135" i="46"/>
  <c r="AU135" i="46"/>
  <c r="AS135" i="46"/>
  <c r="AR135" i="46"/>
  <c r="AP135" i="46"/>
  <c r="AN135" i="46"/>
  <c r="AO135" i="46" s="1"/>
  <c r="AL135" i="46"/>
  <c r="AK135" i="46"/>
  <c r="AQ135" i="46" s="1"/>
  <c r="AJ135" i="46"/>
  <c r="AT135" i="46" s="1"/>
  <c r="BE135" i="46" s="1"/>
  <c r="AI135" i="46"/>
  <c r="AH135" i="46"/>
  <c r="AG135" i="46"/>
  <c r="AD135" i="46"/>
  <c r="AE135" i="46" s="1"/>
  <c r="AF135" i="46" s="1"/>
  <c r="AB135" i="46"/>
  <c r="W135" i="46"/>
  <c r="V135" i="46"/>
  <c r="U135" i="46"/>
  <c r="T135" i="46"/>
  <c r="S135" i="46"/>
  <c r="R135" i="46"/>
  <c r="Q135" i="46"/>
  <c r="BK134" i="46"/>
  <c r="BI134" i="46"/>
  <c r="AU134" i="46"/>
  <c r="AW134" i="46" s="1"/>
  <c r="AS134" i="46"/>
  <c r="AR134" i="46"/>
  <c r="AP134" i="46"/>
  <c r="AN134" i="46"/>
  <c r="AO134" i="46" s="1"/>
  <c r="AL134" i="46"/>
  <c r="AK134" i="46"/>
  <c r="AQ134" i="46" s="1"/>
  <c r="AJ134" i="46"/>
  <c r="AI134" i="46"/>
  <c r="AH134" i="46"/>
  <c r="AG134" i="46"/>
  <c r="AD134" i="46"/>
  <c r="AE134" i="46" s="1"/>
  <c r="AF134" i="46" s="1"/>
  <c r="AB134" i="46"/>
  <c r="W134" i="46"/>
  <c r="V134" i="46"/>
  <c r="U134" i="46"/>
  <c r="T134" i="46"/>
  <c r="S134" i="46"/>
  <c r="R134" i="46"/>
  <c r="Q134" i="46"/>
  <c r="BK133" i="46"/>
  <c r="BI133" i="46"/>
  <c r="AU133" i="46"/>
  <c r="AW133" i="46" s="1"/>
  <c r="AS133" i="46"/>
  <c r="AR133" i="46"/>
  <c r="AP133" i="46"/>
  <c r="AN133" i="46"/>
  <c r="AO133" i="46" s="1"/>
  <c r="AL133" i="46"/>
  <c r="AK133" i="46"/>
  <c r="AQ133" i="46" s="1"/>
  <c r="AJ133" i="46"/>
  <c r="AI133" i="46"/>
  <c r="AH133" i="46"/>
  <c r="AG133" i="46"/>
  <c r="AD133" i="46"/>
  <c r="AE133" i="46" s="1"/>
  <c r="AF133" i="46" s="1"/>
  <c r="AB133" i="46"/>
  <c r="W133" i="46"/>
  <c r="V133" i="46"/>
  <c r="U133" i="46"/>
  <c r="T133" i="46"/>
  <c r="S133" i="46"/>
  <c r="R133" i="46"/>
  <c r="Q133" i="46"/>
  <c r="BK132" i="46"/>
  <c r="BI132" i="46"/>
  <c r="AU132" i="46"/>
  <c r="AW132" i="46" s="1"/>
  <c r="AX132" i="46" s="1"/>
  <c r="AS132" i="46"/>
  <c r="AR132" i="46"/>
  <c r="BN132" i="46" s="1"/>
  <c r="AP132" i="46"/>
  <c r="AN132" i="46"/>
  <c r="AO132" i="46" s="1"/>
  <c r="AL132" i="46"/>
  <c r="AK132" i="46"/>
  <c r="AQ132" i="46" s="1"/>
  <c r="AJ132" i="46"/>
  <c r="AI132" i="46"/>
  <c r="AH132" i="46"/>
  <c r="AG132" i="46"/>
  <c r="AD132" i="46"/>
  <c r="AE132" i="46" s="1"/>
  <c r="AF132" i="46" s="1"/>
  <c r="AB132" i="46"/>
  <c r="W132" i="46"/>
  <c r="V132" i="46"/>
  <c r="U132" i="46"/>
  <c r="T132" i="46"/>
  <c r="S132" i="46"/>
  <c r="R132" i="46"/>
  <c r="Q132" i="46"/>
  <c r="BK131" i="46"/>
  <c r="BI131" i="46"/>
  <c r="AU131" i="46"/>
  <c r="AS131" i="46"/>
  <c r="AR131" i="46"/>
  <c r="BN131" i="46" s="1"/>
  <c r="AP131" i="46"/>
  <c r="AN131" i="46"/>
  <c r="AO131" i="46" s="1"/>
  <c r="AL131" i="46"/>
  <c r="AK131" i="46"/>
  <c r="AQ131" i="46" s="1"/>
  <c r="AJ131" i="46"/>
  <c r="AT131" i="46" s="1"/>
  <c r="AI131" i="46"/>
  <c r="AH131" i="46"/>
  <c r="AG131" i="46"/>
  <c r="AD131" i="46"/>
  <c r="AE131" i="46" s="1"/>
  <c r="AF131" i="46" s="1"/>
  <c r="AB131" i="46"/>
  <c r="W131" i="46"/>
  <c r="V131" i="46"/>
  <c r="U131" i="46"/>
  <c r="T131" i="46"/>
  <c r="S131" i="46"/>
  <c r="R131" i="46"/>
  <c r="Q131" i="46"/>
  <c r="BK130" i="46"/>
  <c r="BI130" i="46"/>
  <c r="AU130" i="46"/>
  <c r="AW130" i="46" s="1"/>
  <c r="AS130" i="46"/>
  <c r="AR130" i="46"/>
  <c r="AP130" i="46"/>
  <c r="AN130" i="46"/>
  <c r="AO130" i="46" s="1"/>
  <c r="AL130" i="46"/>
  <c r="AK130" i="46"/>
  <c r="AQ130" i="46" s="1"/>
  <c r="AJ130" i="46"/>
  <c r="AI130" i="46"/>
  <c r="AH130" i="46"/>
  <c r="AG130" i="46"/>
  <c r="AD130" i="46"/>
  <c r="AE130" i="46" s="1"/>
  <c r="AF130" i="46" s="1"/>
  <c r="AB130" i="46"/>
  <c r="W130" i="46"/>
  <c r="V130" i="46"/>
  <c r="U130" i="46"/>
  <c r="T130" i="46"/>
  <c r="S130" i="46"/>
  <c r="R130" i="46"/>
  <c r="Q130" i="46"/>
  <c r="BK129" i="46"/>
  <c r="BI129" i="46"/>
  <c r="AU129" i="46"/>
  <c r="AW129" i="46" s="1"/>
  <c r="AX129" i="46" s="1"/>
  <c r="AS129" i="46"/>
  <c r="AR129" i="46"/>
  <c r="AP129" i="46"/>
  <c r="AN129" i="46"/>
  <c r="AO129" i="46" s="1"/>
  <c r="AL129" i="46"/>
  <c r="AK129" i="46"/>
  <c r="AQ129" i="46" s="1"/>
  <c r="AJ129" i="46"/>
  <c r="AI129" i="46"/>
  <c r="AH129" i="46"/>
  <c r="AG129" i="46"/>
  <c r="AD129" i="46"/>
  <c r="AE129" i="46" s="1"/>
  <c r="AF129" i="46" s="1"/>
  <c r="AB129" i="46"/>
  <c r="W129" i="46"/>
  <c r="V129" i="46"/>
  <c r="U129" i="46"/>
  <c r="T129" i="46"/>
  <c r="S129" i="46"/>
  <c r="R129" i="46"/>
  <c r="Q129" i="46"/>
  <c r="BK128" i="46"/>
  <c r="BI128" i="46"/>
  <c r="AU128" i="46"/>
  <c r="AS128" i="46"/>
  <c r="AR128" i="46"/>
  <c r="BN128" i="46" s="1"/>
  <c r="AP128" i="46"/>
  <c r="AN128" i="46"/>
  <c r="AO128" i="46" s="1"/>
  <c r="AL128" i="46"/>
  <c r="AK128" i="46"/>
  <c r="AQ128" i="46" s="1"/>
  <c r="AJ128" i="46"/>
  <c r="AI128" i="46"/>
  <c r="AH128" i="46"/>
  <c r="AG128" i="46"/>
  <c r="AD128" i="46"/>
  <c r="AE128" i="46" s="1"/>
  <c r="AF128" i="46" s="1"/>
  <c r="AB128" i="46"/>
  <c r="W128" i="46"/>
  <c r="V128" i="46"/>
  <c r="U128" i="46"/>
  <c r="T128" i="46"/>
  <c r="S128" i="46"/>
  <c r="R128" i="46"/>
  <c r="Q128" i="46"/>
  <c r="BK127" i="46"/>
  <c r="BI127" i="46"/>
  <c r="AU127" i="46"/>
  <c r="AW127" i="46" s="1"/>
  <c r="AX127" i="46" s="1"/>
  <c r="AS127" i="46"/>
  <c r="AR127" i="46"/>
  <c r="AP127" i="46"/>
  <c r="AN127" i="46"/>
  <c r="AO127" i="46" s="1"/>
  <c r="AL127" i="46"/>
  <c r="AK127" i="46"/>
  <c r="AQ127" i="46" s="1"/>
  <c r="AJ127" i="46"/>
  <c r="AI127" i="46"/>
  <c r="AH127" i="46"/>
  <c r="AG127" i="46"/>
  <c r="AD127" i="46"/>
  <c r="AE127" i="46" s="1"/>
  <c r="AF127" i="46" s="1"/>
  <c r="AB127" i="46"/>
  <c r="W127" i="46"/>
  <c r="V127" i="46"/>
  <c r="U127" i="46"/>
  <c r="T127" i="46"/>
  <c r="S127" i="46"/>
  <c r="R127" i="46"/>
  <c r="Q127" i="46"/>
  <c r="BK126" i="46"/>
  <c r="BI126" i="46"/>
  <c r="AU126" i="46"/>
  <c r="AW126" i="46" s="1"/>
  <c r="AX126" i="46" s="1"/>
  <c r="AS126" i="46"/>
  <c r="AR126" i="46"/>
  <c r="AP126" i="46"/>
  <c r="AO126" i="46"/>
  <c r="AN126" i="46"/>
  <c r="AL126" i="46"/>
  <c r="AK126" i="46"/>
  <c r="AQ126" i="46" s="1"/>
  <c r="AJ126" i="46"/>
  <c r="BM126" i="46" s="1"/>
  <c r="AI126" i="46"/>
  <c r="AH126" i="46"/>
  <c r="AG126" i="46"/>
  <c r="AD126" i="46"/>
  <c r="BO126" i="46" s="1"/>
  <c r="AB126" i="46"/>
  <c r="W126" i="46"/>
  <c r="V126" i="46"/>
  <c r="U126" i="46"/>
  <c r="T126" i="46"/>
  <c r="S126" i="46"/>
  <c r="R126" i="46"/>
  <c r="Q126" i="46"/>
  <c r="BK125" i="46"/>
  <c r="BI125" i="46"/>
  <c r="AU125" i="46"/>
  <c r="AW125" i="46" s="1"/>
  <c r="AS125" i="46"/>
  <c r="AR125" i="46"/>
  <c r="AP125" i="46"/>
  <c r="AN125" i="46"/>
  <c r="AO125" i="46" s="1"/>
  <c r="AL125" i="46"/>
  <c r="AK125" i="46"/>
  <c r="AQ125" i="46" s="1"/>
  <c r="AJ125" i="46"/>
  <c r="AI125" i="46"/>
  <c r="AH125" i="46"/>
  <c r="AG125" i="46"/>
  <c r="AD125" i="46"/>
  <c r="AE125" i="46" s="1"/>
  <c r="AF125" i="46" s="1"/>
  <c r="AB125" i="46"/>
  <c r="W125" i="46"/>
  <c r="V125" i="46"/>
  <c r="U125" i="46"/>
  <c r="T125" i="46"/>
  <c r="S125" i="46"/>
  <c r="R125" i="46"/>
  <c r="Q125" i="46"/>
  <c r="BK124" i="46"/>
  <c r="BI124" i="46"/>
  <c r="AU124" i="46"/>
  <c r="AS124" i="46"/>
  <c r="AR124" i="46"/>
  <c r="BN124" i="46" s="1"/>
  <c r="AP124" i="46"/>
  <c r="AN124" i="46"/>
  <c r="AO124" i="46" s="1"/>
  <c r="AL124" i="46"/>
  <c r="AK124" i="46"/>
  <c r="AQ124" i="46" s="1"/>
  <c r="AJ124" i="46"/>
  <c r="AI124" i="46"/>
  <c r="AH124" i="46"/>
  <c r="AG124" i="46"/>
  <c r="AD124" i="46"/>
  <c r="AE124" i="46" s="1"/>
  <c r="AF124" i="46" s="1"/>
  <c r="AB124" i="46"/>
  <c r="W124" i="46"/>
  <c r="V124" i="46"/>
  <c r="U124" i="46"/>
  <c r="T124" i="46"/>
  <c r="S124" i="46"/>
  <c r="R124" i="46"/>
  <c r="Q124" i="46"/>
  <c r="BK123" i="46"/>
  <c r="BI123" i="46"/>
  <c r="AW123" i="46"/>
  <c r="AX123" i="46" s="1"/>
  <c r="AU123" i="46"/>
  <c r="AS123" i="46"/>
  <c r="AR123" i="46"/>
  <c r="BN123" i="46" s="1"/>
  <c r="AP123" i="46"/>
  <c r="AN123" i="46"/>
  <c r="AO123" i="46" s="1"/>
  <c r="AL123" i="46"/>
  <c r="AK123" i="46"/>
  <c r="AQ123" i="46" s="1"/>
  <c r="AJ123" i="46"/>
  <c r="AI123" i="46"/>
  <c r="AH123" i="46"/>
  <c r="AG123" i="46"/>
  <c r="AD123" i="46"/>
  <c r="AE123" i="46" s="1"/>
  <c r="AF123" i="46" s="1"/>
  <c r="AB123" i="46"/>
  <c r="W123" i="46"/>
  <c r="V123" i="46"/>
  <c r="U123" i="46"/>
  <c r="T123" i="46"/>
  <c r="S123" i="46"/>
  <c r="R123" i="46"/>
  <c r="Q123" i="46"/>
  <c r="BK122" i="46"/>
  <c r="BI122" i="46"/>
  <c r="AU122" i="46"/>
  <c r="AW122" i="46" s="1"/>
  <c r="AS122" i="46"/>
  <c r="AR122" i="46"/>
  <c r="AP122" i="46"/>
  <c r="AN122" i="46"/>
  <c r="AO122" i="46" s="1"/>
  <c r="AL122" i="46"/>
  <c r="AK122" i="46"/>
  <c r="AQ122" i="46" s="1"/>
  <c r="AJ122" i="46"/>
  <c r="AI122" i="46"/>
  <c r="AH122" i="46"/>
  <c r="AG122" i="46"/>
  <c r="AD122" i="46"/>
  <c r="AE122" i="46" s="1"/>
  <c r="AF122" i="46" s="1"/>
  <c r="AB122" i="46"/>
  <c r="W122" i="46"/>
  <c r="V122" i="46"/>
  <c r="U122" i="46"/>
  <c r="T122" i="46"/>
  <c r="S122" i="46"/>
  <c r="R122" i="46"/>
  <c r="Q122" i="46"/>
  <c r="BK121" i="46"/>
  <c r="BI121" i="46"/>
  <c r="BO121" i="46"/>
  <c r="AU121" i="46"/>
  <c r="AW121" i="46" s="1"/>
  <c r="AX121" i="46" s="1"/>
  <c r="AS121" i="46"/>
  <c r="AR121" i="46"/>
  <c r="AP121" i="46"/>
  <c r="AN121" i="46"/>
  <c r="AO121" i="46" s="1"/>
  <c r="AL121" i="46"/>
  <c r="AK121" i="46"/>
  <c r="AQ121" i="46" s="1"/>
  <c r="AJ121" i="46"/>
  <c r="AI121" i="46"/>
  <c r="AH121" i="46"/>
  <c r="AG121" i="46"/>
  <c r="AD121" i="46"/>
  <c r="AE121" i="46" s="1"/>
  <c r="AF121" i="46" s="1"/>
  <c r="AB121" i="46"/>
  <c r="W121" i="46"/>
  <c r="V121" i="46"/>
  <c r="U121" i="46"/>
  <c r="T121" i="46"/>
  <c r="S121" i="46"/>
  <c r="R121" i="46"/>
  <c r="Q121" i="46"/>
  <c r="BK120" i="46"/>
  <c r="BI120" i="46"/>
  <c r="AU120" i="46"/>
  <c r="AS120" i="46"/>
  <c r="AR120" i="46"/>
  <c r="AP120" i="46"/>
  <c r="AN120" i="46"/>
  <c r="AO120" i="46" s="1"/>
  <c r="AL120" i="46"/>
  <c r="AK120" i="46"/>
  <c r="AQ120" i="46" s="1"/>
  <c r="AJ120" i="46"/>
  <c r="AI120" i="46"/>
  <c r="AH120" i="46"/>
  <c r="AG120" i="46"/>
  <c r="AD120" i="46"/>
  <c r="AE120" i="46" s="1"/>
  <c r="AF120" i="46" s="1"/>
  <c r="AB120" i="46"/>
  <c r="W120" i="46"/>
  <c r="V120" i="46"/>
  <c r="U120" i="46"/>
  <c r="T120" i="46"/>
  <c r="S120" i="46"/>
  <c r="R120" i="46"/>
  <c r="Q120" i="46"/>
  <c r="BK109" i="46"/>
  <c r="BI109" i="46"/>
  <c r="BO109" i="46"/>
  <c r="AU109" i="46"/>
  <c r="AS109" i="46"/>
  <c r="AR109" i="46"/>
  <c r="BN109" i="46" s="1"/>
  <c r="AP109" i="46"/>
  <c r="AN109" i="46"/>
  <c r="AO109" i="46" s="1"/>
  <c r="AL109" i="46"/>
  <c r="AK109" i="46"/>
  <c r="AQ109" i="46" s="1"/>
  <c r="AJ109" i="46"/>
  <c r="AI109" i="46"/>
  <c r="AH109" i="46"/>
  <c r="AG109" i="46"/>
  <c r="AD109" i="46"/>
  <c r="AE109" i="46" s="1"/>
  <c r="AF109" i="46" s="1"/>
  <c r="AB109" i="46"/>
  <c r="W109" i="46"/>
  <c r="V109" i="46"/>
  <c r="U109" i="46"/>
  <c r="T109" i="46"/>
  <c r="S109" i="46"/>
  <c r="R109" i="46"/>
  <c r="Q109" i="46"/>
  <c r="BK108" i="46"/>
  <c r="BI108" i="46"/>
  <c r="BO108" i="46"/>
  <c r="AU108" i="46"/>
  <c r="AS108" i="46"/>
  <c r="AR108" i="46"/>
  <c r="AP108" i="46"/>
  <c r="AN108" i="46"/>
  <c r="AO108" i="46" s="1"/>
  <c r="AL108" i="46"/>
  <c r="AK108" i="46"/>
  <c r="AQ108" i="46" s="1"/>
  <c r="AJ108" i="46"/>
  <c r="AT108" i="46" s="1"/>
  <c r="BE108" i="46" s="1"/>
  <c r="AI108" i="46"/>
  <c r="AH108" i="46"/>
  <c r="AG108" i="46"/>
  <c r="AD108" i="46"/>
  <c r="AE108" i="46" s="1"/>
  <c r="AF108" i="46" s="1"/>
  <c r="AB108" i="46"/>
  <c r="W108" i="46"/>
  <c r="V108" i="46"/>
  <c r="U108" i="46"/>
  <c r="T108" i="46"/>
  <c r="S108" i="46"/>
  <c r="R108" i="46"/>
  <c r="Q108" i="46"/>
  <c r="BK107" i="46"/>
  <c r="BI107" i="46"/>
  <c r="AU107" i="46"/>
  <c r="AW107" i="46" s="1"/>
  <c r="AX107" i="46" s="1"/>
  <c r="AS107" i="46"/>
  <c r="AR107" i="46"/>
  <c r="BN107" i="46" s="1"/>
  <c r="AP107" i="46"/>
  <c r="AN107" i="46"/>
  <c r="AO107" i="46" s="1"/>
  <c r="AL107" i="46"/>
  <c r="AK107" i="46"/>
  <c r="AQ107" i="46" s="1"/>
  <c r="AJ107" i="46"/>
  <c r="AI107" i="46"/>
  <c r="AH107" i="46"/>
  <c r="AG107" i="46"/>
  <c r="AD107" i="46"/>
  <c r="AB107" i="46"/>
  <c r="W107" i="46"/>
  <c r="V107" i="46"/>
  <c r="U107" i="46"/>
  <c r="T107" i="46"/>
  <c r="S107" i="46"/>
  <c r="R107" i="46"/>
  <c r="Q107" i="46"/>
  <c r="BK106" i="46"/>
  <c r="BI106" i="46"/>
  <c r="AU106" i="46"/>
  <c r="AS106" i="46"/>
  <c r="AR106" i="46"/>
  <c r="BN106" i="46" s="1"/>
  <c r="AP106" i="46"/>
  <c r="AN106" i="46"/>
  <c r="AO106" i="46" s="1"/>
  <c r="AL106" i="46"/>
  <c r="AK106" i="46"/>
  <c r="AQ106" i="46" s="1"/>
  <c r="AJ106" i="46"/>
  <c r="AI106" i="46"/>
  <c r="AH106" i="46"/>
  <c r="AG106" i="46"/>
  <c r="AD106" i="46"/>
  <c r="AE106" i="46" s="1"/>
  <c r="AF106" i="46" s="1"/>
  <c r="AB106" i="46"/>
  <c r="W106" i="46"/>
  <c r="V106" i="46"/>
  <c r="U106" i="46"/>
  <c r="T106" i="46"/>
  <c r="S106" i="46"/>
  <c r="R106" i="46"/>
  <c r="Q106" i="46"/>
  <c r="BK105" i="46"/>
  <c r="BI105" i="46"/>
  <c r="AU105" i="46"/>
  <c r="AS105" i="46"/>
  <c r="AR105" i="46"/>
  <c r="BN105" i="46" s="1"/>
  <c r="AP105" i="46"/>
  <c r="AN105" i="46"/>
  <c r="AO105" i="46" s="1"/>
  <c r="AL105" i="46"/>
  <c r="AK105" i="46"/>
  <c r="AQ105" i="46" s="1"/>
  <c r="AJ105" i="46"/>
  <c r="AT105" i="46" s="1"/>
  <c r="BE105" i="46" s="1"/>
  <c r="AI105" i="46"/>
  <c r="AH105" i="46"/>
  <c r="AG105" i="46"/>
  <c r="AD105" i="46"/>
  <c r="AE105" i="46" s="1"/>
  <c r="AF105" i="46" s="1"/>
  <c r="AB105" i="46"/>
  <c r="W105" i="46"/>
  <c r="V105" i="46"/>
  <c r="U105" i="46"/>
  <c r="T105" i="46"/>
  <c r="S105" i="46"/>
  <c r="R105" i="46"/>
  <c r="Q105" i="46"/>
  <c r="BK104" i="46"/>
  <c r="BI104" i="46"/>
  <c r="AU104" i="46"/>
  <c r="AW104" i="46" s="1"/>
  <c r="AX104" i="46" s="1"/>
  <c r="AS104" i="46"/>
  <c r="AR104" i="46"/>
  <c r="AP104" i="46"/>
  <c r="AN104" i="46"/>
  <c r="AO104" i="46" s="1"/>
  <c r="AL104" i="46"/>
  <c r="AK104" i="46"/>
  <c r="AQ104" i="46" s="1"/>
  <c r="AJ104" i="46"/>
  <c r="AI104" i="46"/>
  <c r="AH104" i="46"/>
  <c r="AG104" i="46"/>
  <c r="AD104" i="46"/>
  <c r="AE104" i="46" s="1"/>
  <c r="AF104" i="46" s="1"/>
  <c r="AB104" i="46"/>
  <c r="W104" i="46"/>
  <c r="V104" i="46"/>
  <c r="U104" i="46"/>
  <c r="T104" i="46"/>
  <c r="S104" i="46"/>
  <c r="R104" i="46"/>
  <c r="Q104" i="46"/>
  <c r="BK103" i="46"/>
  <c r="BI103" i="46"/>
  <c r="AU103" i="46"/>
  <c r="AS103" i="46"/>
  <c r="AR103" i="46"/>
  <c r="AP103" i="46"/>
  <c r="AN103" i="46"/>
  <c r="AO103" i="46" s="1"/>
  <c r="AL103" i="46"/>
  <c r="AK103" i="46"/>
  <c r="AQ103" i="46" s="1"/>
  <c r="AJ103" i="46"/>
  <c r="AT103" i="46" s="1"/>
  <c r="AI103" i="46"/>
  <c r="AH103" i="46"/>
  <c r="AG103" i="46"/>
  <c r="AD103" i="46"/>
  <c r="AE103" i="46" s="1"/>
  <c r="AF103" i="46" s="1"/>
  <c r="AB103" i="46"/>
  <c r="W103" i="46"/>
  <c r="V103" i="46"/>
  <c r="U103" i="46"/>
  <c r="T103" i="46"/>
  <c r="S103" i="46"/>
  <c r="R103" i="46"/>
  <c r="Q103" i="46"/>
  <c r="BK102" i="46"/>
  <c r="BI102" i="46"/>
  <c r="BO102" i="46"/>
  <c r="AU102" i="46"/>
  <c r="AS102" i="46"/>
  <c r="AR102" i="46"/>
  <c r="BN102" i="46" s="1"/>
  <c r="AP102" i="46"/>
  <c r="AO102" i="46"/>
  <c r="AN102" i="46"/>
  <c r="AL102" i="46"/>
  <c r="AK102" i="46"/>
  <c r="AQ102" i="46" s="1"/>
  <c r="AJ102" i="46"/>
  <c r="AT102" i="46" s="1"/>
  <c r="BE102" i="46" s="1"/>
  <c r="AI102" i="46"/>
  <c r="AH102" i="46"/>
  <c r="AG102" i="46"/>
  <c r="AD102" i="46"/>
  <c r="AB102" i="46"/>
  <c r="W102" i="46"/>
  <c r="V102" i="46"/>
  <c r="U102" i="46"/>
  <c r="T102" i="46"/>
  <c r="S102" i="46"/>
  <c r="R102" i="46"/>
  <c r="Q102" i="46"/>
  <c r="BK101" i="46"/>
  <c r="BI101" i="46"/>
  <c r="BM101" i="46" s="1"/>
  <c r="AU101" i="46"/>
  <c r="AW101" i="46" s="1"/>
  <c r="AX101" i="46" s="1"/>
  <c r="AS101" i="46"/>
  <c r="AR101" i="46"/>
  <c r="AP101" i="46"/>
  <c r="AN101" i="46"/>
  <c r="AO101" i="46" s="1"/>
  <c r="AL101" i="46"/>
  <c r="AK101" i="46"/>
  <c r="AQ101" i="46" s="1"/>
  <c r="AJ101" i="46"/>
  <c r="AT101" i="46" s="1"/>
  <c r="BE101" i="46" s="1"/>
  <c r="AI101" i="46"/>
  <c r="AH101" i="46"/>
  <c r="AG101" i="46"/>
  <c r="AD101" i="46"/>
  <c r="AE101" i="46" s="1"/>
  <c r="AF101" i="46" s="1"/>
  <c r="AB101" i="46"/>
  <c r="W101" i="46"/>
  <c r="V101" i="46"/>
  <c r="U101" i="46"/>
  <c r="T101" i="46"/>
  <c r="S101" i="46"/>
  <c r="R101" i="46"/>
  <c r="Q101" i="46"/>
  <c r="BK100" i="46"/>
  <c r="BI100" i="46"/>
  <c r="BO100" i="46"/>
  <c r="AU100" i="46"/>
  <c r="AW100" i="46" s="1"/>
  <c r="AX100" i="46" s="1"/>
  <c r="AS100" i="46"/>
  <c r="AR100" i="46"/>
  <c r="BN100" i="46" s="1"/>
  <c r="AP100" i="46"/>
  <c r="AN100" i="46"/>
  <c r="AO100" i="46" s="1"/>
  <c r="AL100" i="46"/>
  <c r="AK100" i="46"/>
  <c r="AQ100" i="46" s="1"/>
  <c r="AJ100" i="46"/>
  <c r="AI100" i="46"/>
  <c r="AH100" i="46"/>
  <c r="AG100" i="46"/>
  <c r="AD100" i="46"/>
  <c r="AE100" i="46" s="1"/>
  <c r="AF100" i="46" s="1"/>
  <c r="AB100" i="46"/>
  <c r="W100" i="46"/>
  <c r="V100" i="46"/>
  <c r="U100" i="46"/>
  <c r="T100" i="46"/>
  <c r="S100" i="46"/>
  <c r="R100" i="46"/>
  <c r="Q100" i="46"/>
  <c r="BK99" i="46"/>
  <c r="BI99" i="46"/>
  <c r="BF99" i="46"/>
  <c r="BG99" i="46" s="1"/>
  <c r="AW99" i="46"/>
  <c r="AU99" i="46"/>
  <c r="AS99" i="46"/>
  <c r="AR99" i="46"/>
  <c r="BN99" i="46" s="1"/>
  <c r="AP99" i="46"/>
  <c r="AN99" i="46"/>
  <c r="AO99" i="46" s="1"/>
  <c r="AL99" i="46"/>
  <c r="AK99" i="46"/>
  <c r="AQ99" i="46" s="1"/>
  <c r="AJ99" i="46"/>
  <c r="BM99" i="46" s="1"/>
  <c r="AI99" i="46"/>
  <c r="AH99" i="46"/>
  <c r="AG99" i="46"/>
  <c r="AD99" i="46"/>
  <c r="AE99" i="46" s="1"/>
  <c r="AF99" i="46" s="1"/>
  <c r="AB99" i="46"/>
  <c r="W99" i="46"/>
  <c r="V99" i="46"/>
  <c r="U99" i="46"/>
  <c r="T99" i="46"/>
  <c r="S99" i="46"/>
  <c r="R99" i="46"/>
  <c r="Q99" i="46"/>
  <c r="BK98" i="46"/>
  <c r="BI98" i="46"/>
  <c r="AW98" i="46"/>
  <c r="AU98" i="46"/>
  <c r="AS98" i="46"/>
  <c r="AR98" i="46"/>
  <c r="AP98" i="46"/>
  <c r="AN98" i="46"/>
  <c r="AO98" i="46" s="1"/>
  <c r="AL98" i="46"/>
  <c r="AK98" i="46"/>
  <c r="AQ98" i="46" s="1"/>
  <c r="AJ98" i="46"/>
  <c r="AI98" i="46"/>
  <c r="AH98" i="46"/>
  <c r="AG98" i="46"/>
  <c r="AD98" i="46"/>
  <c r="AE98" i="46" s="1"/>
  <c r="AF98" i="46" s="1"/>
  <c r="AB98" i="46"/>
  <c r="W98" i="46"/>
  <c r="V98" i="46"/>
  <c r="U98" i="46"/>
  <c r="T98" i="46"/>
  <c r="S98" i="46"/>
  <c r="R98" i="46"/>
  <c r="Q98" i="46"/>
  <c r="BK97" i="46"/>
  <c r="BI97" i="46"/>
  <c r="AW97" i="46"/>
  <c r="AX97" i="46" s="1"/>
  <c r="AU97" i="46"/>
  <c r="AS97" i="46"/>
  <c r="AR97" i="46"/>
  <c r="BN97" i="46" s="1"/>
  <c r="AP97" i="46"/>
  <c r="AN97" i="46"/>
  <c r="AO97" i="46" s="1"/>
  <c r="AL97" i="46"/>
  <c r="AK97" i="46"/>
  <c r="AQ97" i="46" s="1"/>
  <c r="AJ97" i="46"/>
  <c r="AT97" i="46" s="1"/>
  <c r="BE97" i="46" s="1"/>
  <c r="AI97" i="46"/>
  <c r="AH97" i="46"/>
  <c r="AG97" i="46"/>
  <c r="AD97" i="46"/>
  <c r="AE97" i="46" s="1"/>
  <c r="AF97" i="46" s="1"/>
  <c r="AB97" i="46"/>
  <c r="W97" i="46"/>
  <c r="V97" i="46"/>
  <c r="U97" i="46"/>
  <c r="T97" i="46"/>
  <c r="S97" i="46"/>
  <c r="R97" i="46"/>
  <c r="Q97" i="46"/>
  <c r="BK96" i="46"/>
  <c r="BI96" i="46"/>
  <c r="AU96" i="46"/>
  <c r="AW96" i="46" s="1"/>
  <c r="AX96" i="46" s="1"/>
  <c r="AS96" i="46"/>
  <c r="AR96" i="46"/>
  <c r="AP96" i="46"/>
  <c r="AN96" i="46"/>
  <c r="AO96" i="46" s="1"/>
  <c r="AL96" i="46"/>
  <c r="AK96" i="46"/>
  <c r="AQ96" i="46" s="1"/>
  <c r="AJ96" i="46"/>
  <c r="AI96" i="46"/>
  <c r="AH96" i="46"/>
  <c r="AG96" i="46"/>
  <c r="AD96" i="46"/>
  <c r="AB96" i="46"/>
  <c r="W96" i="46"/>
  <c r="V96" i="46"/>
  <c r="U96" i="46"/>
  <c r="T96" i="46"/>
  <c r="S96" i="46"/>
  <c r="R96" i="46"/>
  <c r="Q96" i="46"/>
  <c r="BK95" i="46"/>
  <c r="BI95" i="46"/>
  <c r="BF95" i="46"/>
  <c r="BG95" i="46" s="1"/>
  <c r="AW95" i="46"/>
  <c r="AX95" i="46" s="1"/>
  <c r="BO95" i="46"/>
  <c r="AU95" i="46"/>
  <c r="AS95" i="46"/>
  <c r="AR95" i="46"/>
  <c r="BN95" i="46" s="1"/>
  <c r="AP95" i="46"/>
  <c r="AN95" i="46"/>
  <c r="AO95" i="46" s="1"/>
  <c r="AL95" i="46"/>
  <c r="AK95" i="46"/>
  <c r="AQ95" i="46" s="1"/>
  <c r="AJ95" i="46"/>
  <c r="AI95" i="46"/>
  <c r="AH95" i="46"/>
  <c r="AG95" i="46"/>
  <c r="AD95" i="46"/>
  <c r="AB95" i="46"/>
  <c r="W95" i="46"/>
  <c r="V95" i="46"/>
  <c r="U95" i="46"/>
  <c r="T95" i="46"/>
  <c r="S95" i="46"/>
  <c r="R95" i="46"/>
  <c r="Q95" i="46"/>
  <c r="BK94" i="46"/>
  <c r="BI94" i="46"/>
  <c r="AW94" i="46"/>
  <c r="BO94" i="46"/>
  <c r="AU94" i="46"/>
  <c r="AS94" i="46"/>
  <c r="AR94" i="46"/>
  <c r="AP94" i="46"/>
  <c r="AN94" i="46"/>
  <c r="AO94" i="46" s="1"/>
  <c r="AL94" i="46"/>
  <c r="AK94" i="46"/>
  <c r="AQ94" i="46" s="1"/>
  <c r="AJ94" i="46"/>
  <c r="AI94" i="46"/>
  <c r="AH94" i="46"/>
  <c r="AG94" i="46"/>
  <c r="AD94" i="46"/>
  <c r="AE94" i="46" s="1"/>
  <c r="AF94" i="46" s="1"/>
  <c r="AB94" i="46"/>
  <c r="W94" i="46"/>
  <c r="V94" i="46"/>
  <c r="U94" i="46"/>
  <c r="T94" i="46"/>
  <c r="S94" i="46"/>
  <c r="R94" i="46"/>
  <c r="Q94" i="46"/>
  <c r="BK93" i="46"/>
  <c r="BI93" i="46"/>
  <c r="BO93" i="46"/>
  <c r="AU93" i="46"/>
  <c r="AW93" i="46" s="1"/>
  <c r="AX93" i="46" s="1"/>
  <c r="AS93" i="46"/>
  <c r="AR93" i="46"/>
  <c r="AP93" i="46"/>
  <c r="AN93" i="46"/>
  <c r="AO93" i="46" s="1"/>
  <c r="AL93" i="46"/>
  <c r="AK93" i="46"/>
  <c r="AQ93" i="46" s="1"/>
  <c r="AJ93" i="46"/>
  <c r="AI93" i="46"/>
  <c r="AH93" i="46"/>
  <c r="AG93" i="46"/>
  <c r="AD93" i="46"/>
  <c r="AE93" i="46" s="1"/>
  <c r="AF93" i="46" s="1"/>
  <c r="AB93" i="46"/>
  <c r="W93" i="46"/>
  <c r="V93" i="46"/>
  <c r="U93" i="46"/>
  <c r="T93" i="46"/>
  <c r="S93" i="46"/>
  <c r="R93" i="46"/>
  <c r="Q93" i="46"/>
  <c r="BK92" i="46"/>
  <c r="BI92" i="46"/>
  <c r="AU92" i="46"/>
  <c r="AW92" i="46" s="1"/>
  <c r="AS92" i="46"/>
  <c r="AR92" i="46"/>
  <c r="BN92" i="46" s="1"/>
  <c r="AP92" i="46"/>
  <c r="AN92" i="46"/>
  <c r="AO92" i="46" s="1"/>
  <c r="AL92" i="46"/>
  <c r="AK92" i="46"/>
  <c r="AQ92" i="46" s="1"/>
  <c r="AJ92" i="46"/>
  <c r="AT92" i="46" s="1"/>
  <c r="BE92" i="46" s="1"/>
  <c r="AI92" i="46"/>
  <c r="AH92" i="46"/>
  <c r="AG92" i="46"/>
  <c r="AD92" i="46"/>
  <c r="AB92" i="46"/>
  <c r="W92" i="46"/>
  <c r="V92" i="46"/>
  <c r="U92" i="46"/>
  <c r="T92" i="46"/>
  <c r="S92" i="46"/>
  <c r="R92" i="46"/>
  <c r="Q92" i="46"/>
  <c r="BK91" i="46"/>
  <c r="BI91" i="46"/>
  <c r="BO91" i="46"/>
  <c r="AU91" i="46"/>
  <c r="AS91" i="46"/>
  <c r="AR91" i="46"/>
  <c r="BN91" i="46" s="1"/>
  <c r="AP91" i="46"/>
  <c r="AN91" i="46"/>
  <c r="AO91" i="46" s="1"/>
  <c r="AL91" i="46"/>
  <c r="AK91" i="46"/>
  <c r="AQ91" i="46" s="1"/>
  <c r="AJ91" i="46"/>
  <c r="AI91" i="46"/>
  <c r="AH91" i="46"/>
  <c r="AG91" i="46"/>
  <c r="AD91" i="46"/>
  <c r="AE91" i="46" s="1"/>
  <c r="AF91" i="46" s="1"/>
  <c r="AB91" i="46"/>
  <c r="W91" i="46"/>
  <c r="V91" i="46"/>
  <c r="U91" i="46"/>
  <c r="T91" i="46"/>
  <c r="S91" i="46"/>
  <c r="R91" i="46"/>
  <c r="Q91" i="46"/>
  <c r="BK90" i="46"/>
  <c r="BI90" i="46"/>
  <c r="AU90" i="46"/>
  <c r="AS90" i="46"/>
  <c r="AR90" i="46"/>
  <c r="BN90" i="46" s="1"/>
  <c r="AP90" i="46"/>
  <c r="AN90" i="46"/>
  <c r="AO90" i="46" s="1"/>
  <c r="AL90" i="46"/>
  <c r="AK90" i="46"/>
  <c r="AQ90" i="46" s="1"/>
  <c r="AJ90" i="46"/>
  <c r="AT90" i="46" s="1"/>
  <c r="BE90" i="46" s="1"/>
  <c r="AI90" i="46"/>
  <c r="AH90" i="46"/>
  <c r="AG90" i="46"/>
  <c r="AD90" i="46"/>
  <c r="AE90" i="46" s="1"/>
  <c r="AF90" i="46" s="1"/>
  <c r="AB90" i="46"/>
  <c r="W90" i="46"/>
  <c r="V90" i="46"/>
  <c r="U90" i="46"/>
  <c r="T90" i="46"/>
  <c r="S90" i="46"/>
  <c r="R90" i="46"/>
  <c r="Q90" i="46"/>
  <c r="BK89" i="46"/>
  <c r="BI89" i="46"/>
  <c r="AU89" i="46"/>
  <c r="AW89" i="46" s="1"/>
  <c r="AX89" i="46" s="1"/>
  <c r="AS89" i="46"/>
  <c r="AR89" i="46"/>
  <c r="BN89" i="46" s="1"/>
  <c r="AP89" i="46"/>
  <c r="AN89" i="46"/>
  <c r="AO89" i="46" s="1"/>
  <c r="AL89" i="46"/>
  <c r="AK89" i="46"/>
  <c r="AQ89" i="46" s="1"/>
  <c r="AJ89" i="46"/>
  <c r="BM89" i="46" s="1"/>
  <c r="AI89" i="46"/>
  <c r="AH89" i="46"/>
  <c r="AG89" i="46"/>
  <c r="AD89" i="46"/>
  <c r="AE89" i="46" s="1"/>
  <c r="AF89" i="46" s="1"/>
  <c r="AB89" i="46"/>
  <c r="W89" i="46"/>
  <c r="V89" i="46"/>
  <c r="U89" i="46"/>
  <c r="T89" i="46"/>
  <c r="S89" i="46"/>
  <c r="R89" i="46"/>
  <c r="Q89" i="46"/>
  <c r="BK88" i="46"/>
  <c r="BI88" i="46"/>
  <c r="AU88" i="46"/>
  <c r="AS88" i="46"/>
  <c r="AR88" i="46"/>
  <c r="AP88" i="46"/>
  <c r="AN88" i="46"/>
  <c r="AO88" i="46" s="1"/>
  <c r="AL88" i="46"/>
  <c r="AK88" i="46"/>
  <c r="AQ88" i="46" s="1"/>
  <c r="AJ88" i="46"/>
  <c r="AT88" i="46" s="1"/>
  <c r="BE88" i="46" s="1"/>
  <c r="AI88" i="46"/>
  <c r="AH88" i="46"/>
  <c r="AG88" i="46"/>
  <c r="AD88" i="46"/>
  <c r="AB88" i="46"/>
  <c r="W88" i="46"/>
  <c r="V88" i="46"/>
  <c r="U88" i="46"/>
  <c r="T88" i="46"/>
  <c r="S88" i="46"/>
  <c r="R88" i="46"/>
  <c r="Q88" i="46"/>
  <c r="BK87" i="46"/>
  <c r="BI87" i="46"/>
  <c r="BO87" i="46"/>
  <c r="AU87" i="46"/>
  <c r="AS87" i="46"/>
  <c r="AR87" i="46"/>
  <c r="BN87" i="46" s="1"/>
  <c r="AP87" i="46"/>
  <c r="AN87" i="46"/>
  <c r="AO87" i="46" s="1"/>
  <c r="AL87" i="46"/>
  <c r="AK87" i="46"/>
  <c r="AQ87" i="46" s="1"/>
  <c r="AJ87" i="46"/>
  <c r="AI87" i="46"/>
  <c r="AH87" i="46"/>
  <c r="AG87" i="46"/>
  <c r="AD87" i="46"/>
  <c r="AE87" i="46" s="1"/>
  <c r="AF87" i="46" s="1"/>
  <c r="AB87" i="46"/>
  <c r="W87" i="46"/>
  <c r="V87" i="46"/>
  <c r="U87" i="46"/>
  <c r="T87" i="46"/>
  <c r="S87" i="46"/>
  <c r="R87" i="46"/>
  <c r="Q87" i="46"/>
  <c r="BK86" i="46"/>
  <c r="BI86" i="46"/>
  <c r="BO86" i="46"/>
  <c r="AU86" i="46"/>
  <c r="AW86" i="46" s="1"/>
  <c r="AX86" i="46" s="1"/>
  <c r="AS86" i="46"/>
  <c r="AR86" i="46"/>
  <c r="AP86" i="46"/>
  <c r="AN86" i="46"/>
  <c r="AO86" i="46" s="1"/>
  <c r="AL86" i="46"/>
  <c r="AK86" i="46"/>
  <c r="AQ86" i="46" s="1"/>
  <c r="AJ86" i="46"/>
  <c r="AI86" i="46"/>
  <c r="AH86" i="46"/>
  <c r="AG86" i="46"/>
  <c r="AD86" i="46"/>
  <c r="AE86" i="46" s="1"/>
  <c r="AF86" i="46" s="1"/>
  <c r="AB86" i="46"/>
  <c r="W86" i="46"/>
  <c r="V86" i="46"/>
  <c r="U86" i="46"/>
  <c r="T86" i="46"/>
  <c r="S86" i="46"/>
  <c r="R86" i="46"/>
  <c r="Q86" i="46"/>
  <c r="BK85" i="46"/>
  <c r="BI85" i="46"/>
  <c r="BF85" i="46"/>
  <c r="BG85" i="46" s="1"/>
  <c r="BO85" i="46"/>
  <c r="AU85" i="46"/>
  <c r="AW85" i="46" s="1"/>
  <c r="AS85" i="46"/>
  <c r="AR85" i="46"/>
  <c r="AP85" i="46"/>
  <c r="AN85" i="46"/>
  <c r="AO85" i="46" s="1"/>
  <c r="AL85" i="46"/>
  <c r="AK85" i="46"/>
  <c r="AQ85" i="46" s="1"/>
  <c r="AJ85" i="46"/>
  <c r="AI85" i="46"/>
  <c r="AH85" i="46"/>
  <c r="AG85" i="46"/>
  <c r="AD85" i="46"/>
  <c r="AE85" i="46" s="1"/>
  <c r="AF85" i="46" s="1"/>
  <c r="AB85" i="46"/>
  <c r="W85" i="46"/>
  <c r="V85" i="46"/>
  <c r="U85" i="46"/>
  <c r="T85" i="46"/>
  <c r="S85" i="46"/>
  <c r="R85" i="46"/>
  <c r="Q85" i="46"/>
  <c r="BK84" i="46"/>
  <c r="BI84" i="46"/>
  <c r="AU84" i="46"/>
  <c r="AW84" i="46" s="1"/>
  <c r="AX84" i="46" s="1"/>
  <c r="AS84" i="46"/>
  <c r="AR84" i="46"/>
  <c r="AP84" i="46"/>
  <c r="AN84" i="46"/>
  <c r="AO84" i="46" s="1"/>
  <c r="AL84" i="46"/>
  <c r="AK84" i="46"/>
  <c r="AQ84" i="46" s="1"/>
  <c r="AJ84" i="46"/>
  <c r="AI84" i="46"/>
  <c r="AH84" i="46"/>
  <c r="AG84" i="46"/>
  <c r="AD84" i="46"/>
  <c r="AE84" i="46" s="1"/>
  <c r="AF84" i="46" s="1"/>
  <c r="AB84" i="46"/>
  <c r="W84" i="46"/>
  <c r="V84" i="46"/>
  <c r="U84" i="46"/>
  <c r="T84" i="46"/>
  <c r="S84" i="46"/>
  <c r="R84" i="46"/>
  <c r="Q84" i="46"/>
  <c r="BK83" i="46"/>
  <c r="BI83" i="46"/>
  <c r="BO83" i="46"/>
  <c r="AU83" i="46"/>
  <c r="AS83" i="46"/>
  <c r="AR83" i="46"/>
  <c r="AP83" i="46"/>
  <c r="AN83" i="46"/>
  <c r="AO83" i="46" s="1"/>
  <c r="AL83" i="46"/>
  <c r="AK83" i="46"/>
  <c r="AQ83" i="46" s="1"/>
  <c r="AJ83" i="46"/>
  <c r="BM83" i="46" s="1"/>
  <c r="AI83" i="46"/>
  <c r="AH83" i="46"/>
  <c r="AG83" i="46"/>
  <c r="AD83" i="46"/>
  <c r="AE83" i="46" s="1"/>
  <c r="AF83" i="46" s="1"/>
  <c r="AB83" i="46"/>
  <c r="W83" i="46"/>
  <c r="V83" i="46"/>
  <c r="U83" i="46"/>
  <c r="T83" i="46"/>
  <c r="S83" i="46"/>
  <c r="R83" i="46"/>
  <c r="Q83" i="46"/>
  <c r="BK82" i="46"/>
  <c r="BI82" i="46"/>
  <c r="AU82" i="46"/>
  <c r="AW82" i="46" s="1"/>
  <c r="AX82" i="46" s="1"/>
  <c r="AS82" i="46"/>
  <c r="AR82" i="46"/>
  <c r="AP82" i="46"/>
  <c r="AN82" i="46"/>
  <c r="AO82" i="46" s="1"/>
  <c r="AL82" i="46"/>
  <c r="AK82" i="46"/>
  <c r="AQ82" i="46" s="1"/>
  <c r="AJ82" i="46"/>
  <c r="AI82" i="46"/>
  <c r="AH82" i="46"/>
  <c r="AG82" i="46"/>
  <c r="AD82" i="46"/>
  <c r="AE82" i="46" s="1"/>
  <c r="AF82" i="46" s="1"/>
  <c r="AB82" i="46"/>
  <c r="W82" i="46"/>
  <c r="V82" i="46"/>
  <c r="U82" i="46"/>
  <c r="T82" i="46"/>
  <c r="S82" i="46"/>
  <c r="R82" i="46"/>
  <c r="Q82" i="46"/>
  <c r="BK81" i="46"/>
  <c r="BI81" i="46"/>
  <c r="AU81" i="46"/>
  <c r="AS81" i="46"/>
  <c r="AR81" i="46"/>
  <c r="BN81" i="46" s="1"/>
  <c r="AP81" i="46"/>
  <c r="AN81" i="46"/>
  <c r="AO81" i="46" s="1"/>
  <c r="AL81" i="46"/>
  <c r="AK81" i="46"/>
  <c r="AQ81" i="46" s="1"/>
  <c r="AJ81" i="46"/>
  <c r="AI81" i="46"/>
  <c r="AH81" i="46"/>
  <c r="AG81" i="46"/>
  <c r="AD81" i="46"/>
  <c r="AE81" i="46" s="1"/>
  <c r="AF81" i="46" s="1"/>
  <c r="AB81" i="46"/>
  <c r="W81" i="46"/>
  <c r="V81" i="46"/>
  <c r="U81" i="46"/>
  <c r="T81" i="46"/>
  <c r="S81" i="46"/>
  <c r="R81" i="46"/>
  <c r="Q81" i="46"/>
  <c r="BK80" i="46"/>
  <c r="BI80" i="46"/>
  <c r="AU80" i="46"/>
  <c r="AW80" i="46" s="1"/>
  <c r="AX80" i="46" s="1"/>
  <c r="AS80" i="46"/>
  <c r="AR80" i="46"/>
  <c r="BN80" i="46" s="1"/>
  <c r="AP80" i="46"/>
  <c r="AN80" i="46"/>
  <c r="AO80" i="46" s="1"/>
  <c r="AL80" i="46"/>
  <c r="AK80" i="46"/>
  <c r="AQ80" i="46" s="1"/>
  <c r="AJ80" i="46"/>
  <c r="AI80" i="46"/>
  <c r="AH80" i="46"/>
  <c r="AG80" i="46"/>
  <c r="AD80" i="46"/>
  <c r="AE80" i="46" s="1"/>
  <c r="AF80" i="46" s="1"/>
  <c r="AB80" i="46"/>
  <c r="W80" i="46"/>
  <c r="V80" i="46"/>
  <c r="U80" i="46"/>
  <c r="T80" i="46"/>
  <c r="S80" i="46"/>
  <c r="R80" i="46"/>
  <c r="Q80" i="46"/>
  <c r="BK79" i="46"/>
  <c r="BI79" i="46"/>
  <c r="AU79" i="46"/>
  <c r="AW79" i="46" s="1"/>
  <c r="AX79" i="46" s="1"/>
  <c r="AS79" i="46"/>
  <c r="AR79" i="46"/>
  <c r="AP79" i="46"/>
  <c r="AN79" i="46"/>
  <c r="AO79" i="46" s="1"/>
  <c r="AL79" i="46"/>
  <c r="AK79" i="46"/>
  <c r="AQ79" i="46" s="1"/>
  <c r="AJ79" i="46"/>
  <c r="AI79" i="46"/>
  <c r="AH79" i="46"/>
  <c r="AG79" i="46"/>
  <c r="AD79" i="46"/>
  <c r="AE79" i="46" s="1"/>
  <c r="AF79" i="46" s="1"/>
  <c r="AB79" i="46"/>
  <c r="W79" i="46"/>
  <c r="V79" i="46"/>
  <c r="U79" i="46"/>
  <c r="T79" i="46"/>
  <c r="S79" i="46"/>
  <c r="R79" i="46"/>
  <c r="Q79" i="46"/>
  <c r="BK78" i="46"/>
  <c r="BI78" i="46"/>
  <c r="AW78" i="46"/>
  <c r="AX78" i="46" s="1"/>
  <c r="AU78" i="46"/>
  <c r="AS78" i="46"/>
  <c r="AR78" i="46"/>
  <c r="AP78" i="46"/>
  <c r="AN78" i="46"/>
  <c r="AO78" i="46" s="1"/>
  <c r="AL78" i="46"/>
  <c r="AK78" i="46"/>
  <c r="AQ78" i="46" s="1"/>
  <c r="AJ78" i="46"/>
  <c r="AI78" i="46"/>
  <c r="AH78" i="46"/>
  <c r="AG78" i="46"/>
  <c r="AD78" i="46"/>
  <c r="AE78" i="46" s="1"/>
  <c r="AF78" i="46" s="1"/>
  <c r="AB78" i="46"/>
  <c r="W78" i="46"/>
  <c r="V78" i="46"/>
  <c r="U78" i="46"/>
  <c r="T78" i="46"/>
  <c r="S78" i="46"/>
  <c r="R78" i="46"/>
  <c r="Q78" i="46"/>
  <c r="BK77" i="46"/>
  <c r="BI77" i="46"/>
  <c r="BO77" i="46"/>
  <c r="AU77" i="46"/>
  <c r="AW77" i="46" s="1"/>
  <c r="AX77" i="46" s="1"/>
  <c r="AS77" i="46"/>
  <c r="AR77" i="46"/>
  <c r="AP77" i="46"/>
  <c r="AN77" i="46"/>
  <c r="AO77" i="46" s="1"/>
  <c r="AL77" i="46"/>
  <c r="AK77" i="46"/>
  <c r="AQ77" i="46" s="1"/>
  <c r="AJ77" i="46"/>
  <c r="AI77" i="46"/>
  <c r="AH77" i="46"/>
  <c r="AG77" i="46"/>
  <c r="AD77" i="46"/>
  <c r="AE77" i="46" s="1"/>
  <c r="AF77" i="46" s="1"/>
  <c r="AB77" i="46"/>
  <c r="W77" i="46"/>
  <c r="V77" i="46"/>
  <c r="U77" i="46"/>
  <c r="T77" i="46"/>
  <c r="S77" i="46"/>
  <c r="R77" i="46"/>
  <c r="Q77" i="46"/>
  <c r="BK76" i="46"/>
  <c r="BI76" i="46"/>
  <c r="AU76" i="46"/>
  <c r="AW76" i="46" s="1"/>
  <c r="AX76" i="46" s="1"/>
  <c r="AS76" i="46"/>
  <c r="AR76" i="46"/>
  <c r="AP76" i="46"/>
  <c r="AN76" i="46"/>
  <c r="AO76" i="46" s="1"/>
  <c r="AL76" i="46"/>
  <c r="AK76" i="46"/>
  <c r="AQ76" i="46" s="1"/>
  <c r="AJ76" i="46"/>
  <c r="AT76" i="46" s="1"/>
  <c r="BE76" i="46" s="1"/>
  <c r="AI76" i="46"/>
  <c r="AH76" i="46"/>
  <c r="AG76" i="46"/>
  <c r="AD76" i="46"/>
  <c r="AB76" i="46"/>
  <c r="W76" i="46"/>
  <c r="V76" i="46"/>
  <c r="U76" i="46"/>
  <c r="T76" i="46"/>
  <c r="S76" i="46"/>
  <c r="R76" i="46"/>
  <c r="Q76" i="46"/>
  <c r="BK75" i="46"/>
  <c r="BI75" i="46"/>
  <c r="AU75" i="46"/>
  <c r="AS75" i="46"/>
  <c r="AR75" i="46"/>
  <c r="BN75" i="46" s="1"/>
  <c r="AP75" i="46"/>
  <c r="AN75" i="46"/>
  <c r="AO75" i="46" s="1"/>
  <c r="AL75" i="46"/>
  <c r="AK75" i="46"/>
  <c r="AQ75" i="46" s="1"/>
  <c r="AJ75" i="46"/>
  <c r="AI75" i="46"/>
  <c r="AH75" i="46"/>
  <c r="AG75" i="46"/>
  <c r="AD75" i="46"/>
  <c r="AE75" i="46" s="1"/>
  <c r="AF75" i="46" s="1"/>
  <c r="AB75" i="46"/>
  <c r="W75" i="46"/>
  <c r="V75" i="46"/>
  <c r="U75" i="46"/>
  <c r="T75" i="46"/>
  <c r="S75" i="46"/>
  <c r="R75" i="46"/>
  <c r="Q75" i="46"/>
  <c r="BK74" i="46"/>
  <c r="BI74" i="46"/>
  <c r="BF74" i="46"/>
  <c r="BG74" i="46" s="1"/>
  <c r="BO74" i="46"/>
  <c r="AU74" i="46"/>
  <c r="AS74" i="46"/>
  <c r="AR74" i="46"/>
  <c r="BN74" i="46" s="1"/>
  <c r="AP74" i="46"/>
  <c r="AN74" i="46"/>
  <c r="AO74" i="46" s="1"/>
  <c r="AL74" i="46"/>
  <c r="AK74" i="46"/>
  <c r="AQ74" i="46" s="1"/>
  <c r="AJ74" i="46"/>
  <c r="AI74" i="46"/>
  <c r="AH74" i="46"/>
  <c r="AG74" i="46"/>
  <c r="AD74" i="46"/>
  <c r="AE74" i="46" s="1"/>
  <c r="AF74" i="46" s="1"/>
  <c r="AB74" i="46"/>
  <c r="W74" i="46"/>
  <c r="V74" i="46"/>
  <c r="U74" i="46"/>
  <c r="T74" i="46"/>
  <c r="S74" i="46"/>
  <c r="R74" i="46"/>
  <c r="Q74" i="46"/>
  <c r="BK73" i="46"/>
  <c r="BI73" i="46"/>
  <c r="BO73" i="46"/>
  <c r="AU73" i="46"/>
  <c r="AW73" i="46" s="1"/>
  <c r="AS73" i="46"/>
  <c r="AR73" i="46"/>
  <c r="BN73" i="46" s="1"/>
  <c r="AP73" i="46"/>
  <c r="AN73" i="46"/>
  <c r="AO73" i="46" s="1"/>
  <c r="AL73" i="46"/>
  <c r="AK73" i="46"/>
  <c r="AQ73" i="46" s="1"/>
  <c r="AJ73" i="46"/>
  <c r="AI73" i="46"/>
  <c r="AH73" i="46"/>
  <c r="AG73" i="46"/>
  <c r="AD73" i="46"/>
  <c r="AE73" i="46" s="1"/>
  <c r="AF73" i="46" s="1"/>
  <c r="AB73" i="46"/>
  <c r="W73" i="46"/>
  <c r="V73" i="46"/>
  <c r="U73" i="46"/>
  <c r="T73" i="46"/>
  <c r="S73" i="46"/>
  <c r="R73" i="46"/>
  <c r="Q73" i="46"/>
  <c r="BK72" i="46"/>
  <c r="BI72" i="46"/>
  <c r="BF72" i="46"/>
  <c r="BG72" i="46" s="1"/>
  <c r="BO72" i="46"/>
  <c r="AU72" i="46"/>
  <c r="AW72" i="46" s="1"/>
  <c r="AS72" i="46"/>
  <c r="AR72" i="46"/>
  <c r="AP72" i="46"/>
  <c r="AN72" i="46"/>
  <c r="AO72" i="46" s="1"/>
  <c r="AL72" i="46"/>
  <c r="AK72" i="46"/>
  <c r="AQ72" i="46" s="1"/>
  <c r="AJ72" i="46"/>
  <c r="AT72" i="46" s="1"/>
  <c r="AI72" i="46"/>
  <c r="AH72" i="46"/>
  <c r="AG72" i="46"/>
  <c r="AD72" i="46"/>
  <c r="AE72" i="46" s="1"/>
  <c r="AF72" i="46" s="1"/>
  <c r="AB72" i="46"/>
  <c r="W72" i="46"/>
  <c r="V72" i="46"/>
  <c r="U72" i="46"/>
  <c r="T72" i="46"/>
  <c r="S72" i="46"/>
  <c r="R72" i="46"/>
  <c r="Q72" i="46"/>
  <c r="BK71" i="46"/>
  <c r="BI71" i="46"/>
  <c r="AU71" i="46"/>
  <c r="AW71" i="46" s="1"/>
  <c r="AX71" i="46" s="1"/>
  <c r="AS71" i="46"/>
  <c r="AR71" i="46"/>
  <c r="BN71" i="46" s="1"/>
  <c r="AP71" i="46"/>
  <c r="AN71" i="46"/>
  <c r="AO71" i="46" s="1"/>
  <c r="AL71" i="46"/>
  <c r="AK71" i="46"/>
  <c r="AQ71" i="46" s="1"/>
  <c r="AJ71" i="46"/>
  <c r="AI71" i="46"/>
  <c r="AH71" i="46"/>
  <c r="AG71" i="46"/>
  <c r="AD71" i="46"/>
  <c r="AE71" i="46" s="1"/>
  <c r="AF71" i="46" s="1"/>
  <c r="AB71" i="46"/>
  <c r="W71" i="46"/>
  <c r="V71" i="46"/>
  <c r="U71" i="46"/>
  <c r="T71" i="46"/>
  <c r="S71" i="46"/>
  <c r="R71" i="46"/>
  <c r="Q71" i="46"/>
  <c r="BK70" i="46"/>
  <c r="BI70" i="46"/>
  <c r="AU70" i="46"/>
  <c r="AS70" i="46"/>
  <c r="AR70" i="46"/>
  <c r="BN70" i="46" s="1"/>
  <c r="AP70" i="46"/>
  <c r="AN70" i="46"/>
  <c r="AO70" i="46" s="1"/>
  <c r="AL70" i="46"/>
  <c r="AK70" i="46"/>
  <c r="AQ70" i="46" s="1"/>
  <c r="AJ70" i="46"/>
  <c r="AT70" i="46" s="1"/>
  <c r="BE70" i="46" s="1"/>
  <c r="AI70" i="46"/>
  <c r="AH70" i="46"/>
  <c r="AG70" i="46"/>
  <c r="AD70" i="46"/>
  <c r="AE70" i="46" s="1"/>
  <c r="AF70" i="46" s="1"/>
  <c r="AB70" i="46"/>
  <c r="W70" i="46"/>
  <c r="V70" i="46"/>
  <c r="U70" i="46"/>
  <c r="T70" i="46"/>
  <c r="S70" i="46"/>
  <c r="R70" i="46"/>
  <c r="Q70" i="46"/>
  <c r="BK69" i="46"/>
  <c r="BI69" i="46"/>
  <c r="AU69" i="46"/>
  <c r="AW69" i="46" s="1"/>
  <c r="AS69" i="46"/>
  <c r="AR69" i="46"/>
  <c r="AP69" i="46"/>
  <c r="AN69" i="46"/>
  <c r="AO69" i="46" s="1"/>
  <c r="AL69" i="46"/>
  <c r="AK69" i="46"/>
  <c r="AQ69" i="46" s="1"/>
  <c r="AJ69" i="46"/>
  <c r="AI69" i="46"/>
  <c r="AH69" i="46"/>
  <c r="AG69" i="46"/>
  <c r="AD69" i="46"/>
  <c r="AE69" i="46" s="1"/>
  <c r="AF69" i="46" s="1"/>
  <c r="AB69" i="46"/>
  <c r="W69" i="46"/>
  <c r="V69" i="46"/>
  <c r="U69" i="46"/>
  <c r="T69" i="46"/>
  <c r="S69" i="46"/>
  <c r="R69" i="46"/>
  <c r="Q69" i="46"/>
  <c r="BK68" i="46"/>
  <c r="BI68" i="46"/>
  <c r="AU68" i="46"/>
  <c r="AW68" i="46" s="1"/>
  <c r="AX68" i="46" s="1"/>
  <c r="AS68" i="46"/>
  <c r="AR68" i="46"/>
  <c r="AP68" i="46"/>
  <c r="AN68" i="46"/>
  <c r="AO68" i="46" s="1"/>
  <c r="AL68" i="46"/>
  <c r="AK68" i="46"/>
  <c r="AQ68" i="46" s="1"/>
  <c r="AJ68" i="46"/>
  <c r="AT68" i="46" s="1"/>
  <c r="BE68" i="46" s="1"/>
  <c r="AI68" i="46"/>
  <c r="AH68" i="46"/>
  <c r="AG68" i="46"/>
  <c r="AD68" i="46"/>
  <c r="AB68" i="46"/>
  <c r="W68" i="46"/>
  <c r="V68" i="46"/>
  <c r="U68" i="46"/>
  <c r="T68" i="46"/>
  <c r="S68" i="46"/>
  <c r="R68" i="46"/>
  <c r="Q68" i="46"/>
  <c r="BK67" i="46"/>
  <c r="BI67" i="46"/>
  <c r="BO67" i="46"/>
  <c r="AU67" i="46"/>
  <c r="AW67" i="46" s="1"/>
  <c r="AS67" i="46"/>
  <c r="AR67" i="46"/>
  <c r="AP67" i="46"/>
  <c r="AN67" i="46"/>
  <c r="AO67" i="46" s="1"/>
  <c r="AL67" i="46"/>
  <c r="AK67" i="46"/>
  <c r="AQ67" i="46" s="1"/>
  <c r="AJ67" i="46"/>
  <c r="AI67" i="46"/>
  <c r="AH67" i="46"/>
  <c r="AG67" i="46"/>
  <c r="AE67" i="46"/>
  <c r="AF67" i="46" s="1"/>
  <c r="AD67" i="46"/>
  <c r="AB67" i="46"/>
  <c r="W67" i="46"/>
  <c r="V67" i="46"/>
  <c r="U67" i="46"/>
  <c r="T67" i="46"/>
  <c r="S67" i="46"/>
  <c r="R67" i="46"/>
  <c r="Q67" i="46"/>
  <c r="BK66" i="46"/>
  <c r="BI66" i="46"/>
  <c r="AU66" i="46"/>
  <c r="AS66" i="46"/>
  <c r="AR66" i="46"/>
  <c r="AP66" i="46"/>
  <c r="AO66" i="46"/>
  <c r="AN66" i="46"/>
  <c r="AL66" i="46"/>
  <c r="AK66" i="46"/>
  <c r="AQ66" i="46" s="1"/>
  <c r="AJ66" i="46"/>
  <c r="AT66" i="46" s="1"/>
  <c r="BE66" i="46" s="1"/>
  <c r="AI66" i="46"/>
  <c r="AH66" i="46"/>
  <c r="AG66" i="46"/>
  <c r="AD66" i="46"/>
  <c r="AE66" i="46" s="1"/>
  <c r="AF66" i="46" s="1"/>
  <c r="AB66" i="46"/>
  <c r="W66" i="46"/>
  <c r="V66" i="46"/>
  <c r="U66" i="46"/>
  <c r="T66" i="46"/>
  <c r="S66" i="46"/>
  <c r="R66" i="46"/>
  <c r="Q66" i="46"/>
  <c r="BK65" i="46"/>
  <c r="BI65" i="46"/>
  <c r="BO65" i="46"/>
  <c r="AU65" i="46"/>
  <c r="AW65" i="46" s="1"/>
  <c r="AS65" i="46"/>
  <c r="AR65" i="46"/>
  <c r="AP65" i="46"/>
  <c r="AN65" i="46"/>
  <c r="AO65" i="46" s="1"/>
  <c r="AL65" i="46"/>
  <c r="AK65" i="46"/>
  <c r="AQ65" i="46" s="1"/>
  <c r="AJ65" i="46"/>
  <c r="AT65" i="46" s="1"/>
  <c r="AI65" i="46"/>
  <c r="AH65" i="46"/>
  <c r="AG65" i="46"/>
  <c r="AD65" i="46"/>
  <c r="AE65" i="46" s="1"/>
  <c r="AF65" i="46" s="1"/>
  <c r="AB65" i="46"/>
  <c r="W65" i="46"/>
  <c r="V65" i="46"/>
  <c r="U65" i="46"/>
  <c r="T65" i="46"/>
  <c r="S65" i="46"/>
  <c r="R65" i="46"/>
  <c r="Q65" i="46"/>
  <c r="BK64" i="46"/>
  <c r="BI64" i="46"/>
  <c r="AW64" i="46"/>
  <c r="AX64" i="46" s="1"/>
  <c r="AU64" i="46"/>
  <c r="AS64" i="46"/>
  <c r="AR64" i="46"/>
  <c r="BN64" i="46" s="1"/>
  <c r="AP64" i="46"/>
  <c r="AN64" i="46"/>
  <c r="AO64" i="46" s="1"/>
  <c r="AL64" i="46"/>
  <c r="AK64" i="46"/>
  <c r="AQ64" i="46" s="1"/>
  <c r="AJ64" i="46"/>
  <c r="AT64" i="46" s="1"/>
  <c r="BE64" i="46" s="1"/>
  <c r="AI64" i="46"/>
  <c r="AH64" i="46"/>
  <c r="AG64" i="46"/>
  <c r="AD64" i="46"/>
  <c r="AE64" i="46" s="1"/>
  <c r="AF64" i="46" s="1"/>
  <c r="AB64" i="46"/>
  <c r="W64" i="46"/>
  <c r="V64" i="46"/>
  <c r="U64" i="46"/>
  <c r="T64" i="46"/>
  <c r="S64" i="46"/>
  <c r="R64" i="46"/>
  <c r="Q64" i="46"/>
  <c r="BK63" i="46"/>
  <c r="BI63" i="46"/>
  <c r="AU63" i="46"/>
  <c r="AW63" i="46" s="1"/>
  <c r="AS63" i="46"/>
  <c r="AR63" i="46"/>
  <c r="BN63" i="46" s="1"/>
  <c r="AP63" i="46"/>
  <c r="AN63" i="46"/>
  <c r="AO63" i="46" s="1"/>
  <c r="AL63" i="46"/>
  <c r="AK63" i="46"/>
  <c r="AQ63" i="46" s="1"/>
  <c r="AJ63" i="46"/>
  <c r="AT63" i="46" s="1"/>
  <c r="BE63" i="46" s="1"/>
  <c r="AI63" i="46"/>
  <c r="AH63" i="46"/>
  <c r="AG63" i="46"/>
  <c r="AD63" i="46"/>
  <c r="AE63" i="46" s="1"/>
  <c r="AF63" i="46" s="1"/>
  <c r="AB63" i="46"/>
  <c r="W63" i="46"/>
  <c r="V63" i="46"/>
  <c r="U63" i="46"/>
  <c r="T63" i="46"/>
  <c r="S63" i="46"/>
  <c r="R63" i="46"/>
  <c r="Q63" i="46"/>
  <c r="BK62" i="46"/>
  <c r="BI62" i="46"/>
  <c r="AU62" i="46"/>
  <c r="AS62" i="46"/>
  <c r="AR62" i="46"/>
  <c r="BN62" i="46" s="1"/>
  <c r="AP62" i="46"/>
  <c r="AN62" i="46"/>
  <c r="AO62" i="46" s="1"/>
  <c r="AL62" i="46"/>
  <c r="AK62" i="46"/>
  <c r="AQ62" i="46" s="1"/>
  <c r="AJ62" i="46"/>
  <c r="AT62" i="46" s="1"/>
  <c r="BE62" i="46" s="1"/>
  <c r="AI62" i="46"/>
  <c r="AH62" i="46"/>
  <c r="AG62" i="46"/>
  <c r="AD62" i="46"/>
  <c r="AE62" i="46" s="1"/>
  <c r="AF62" i="46" s="1"/>
  <c r="AB62" i="46"/>
  <c r="W62" i="46"/>
  <c r="V62" i="46"/>
  <c r="U62" i="46"/>
  <c r="T62" i="46"/>
  <c r="S62" i="46"/>
  <c r="R62" i="46"/>
  <c r="Q62" i="46"/>
  <c r="BK61" i="46"/>
  <c r="BI61" i="46"/>
  <c r="AU61" i="46"/>
  <c r="AW61" i="46" s="1"/>
  <c r="AS61" i="46"/>
  <c r="AR61" i="46"/>
  <c r="AP61" i="46"/>
  <c r="AN61" i="46"/>
  <c r="AO61" i="46" s="1"/>
  <c r="AL61" i="46"/>
  <c r="AK61" i="46"/>
  <c r="AQ61" i="46" s="1"/>
  <c r="AJ61" i="46"/>
  <c r="AI61" i="46"/>
  <c r="AH61" i="46"/>
  <c r="AG61" i="46"/>
  <c r="AD61" i="46"/>
  <c r="AE61" i="46" s="1"/>
  <c r="AF61" i="46" s="1"/>
  <c r="AB61" i="46"/>
  <c r="W61" i="46"/>
  <c r="V61" i="46"/>
  <c r="U61" i="46"/>
  <c r="T61" i="46"/>
  <c r="S61" i="46"/>
  <c r="R61" i="46"/>
  <c r="Q61" i="46"/>
  <c r="BK60" i="46"/>
  <c r="BI60" i="46"/>
  <c r="AW60" i="46"/>
  <c r="AU60" i="46"/>
  <c r="AS60" i="46"/>
  <c r="AR60" i="46"/>
  <c r="BN60" i="46" s="1"/>
  <c r="AP60" i="46"/>
  <c r="AN60" i="46"/>
  <c r="AO60" i="46" s="1"/>
  <c r="AL60" i="46"/>
  <c r="AK60" i="46"/>
  <c r="AQ60" i="46" s="1"/>
  <c r="AJ60" i="46"/>
  <c r="AT60" i="46" s="1"/>
  <c r="AI60" i="46"/>
  <c r="AH60" i="46"/>
  <c r="AG60" i="46"/>
  <c r="AD60" i="46"/>
  <c r="AE60" i="46" s="1"/>
  <c r="AF60" i="46" s="1"/>
  <c r="AB60" i="46"/>
  <c r="W60" i="46"/>
  <c r="V60" i="46"/>
  <c r="U60" i="46"/>
  <c r="T60" i="46"/>
  <c r="S60" i="46"/>
  <c r="R60" i="46"/>
  <c r="Q60" i="46"/>
  <c r="BK59" i="46"/>
  <c r="BI59" i="46"/>
  <c r="AU59" i="46"/>
  <c r="AW59" i="46" s="1"/>
  <c r="AX59" i="46" s="1"/>
  <c r="AS59" i="46"/>
  <c r="AR59" i="46"/>
  <c r="AP59" i="46"/>
  <c r="AN59" i="46"/>
  <c r="AO59" i="46" s="1"/>
  <c r="AL59" i="46"/>
  <c r="AK59" i="46"/>
  <c r="AQ59" i="46" s="1"/>
  <c r="AJ59" i="46"/>
  <c r="AI59" i="46"/>
  <c r="AH59" i="46"/>
  <c r="AG59" i="46"/>
  <c r="AD59" i="46"/>
  <c r="AE59" i="46" s="1"/>
  <c r="AF59" i="46" s="1"/>
  <c r="AB59" i="46"/>
  <c r="W59" i="46"/>
  <c r="V59" i="46"/>
  <c r="U59" i="46"/>
  <c r="T59" i="46"/>
  <c r="S59" i="46"/>
  <c r="R59" i="46"/>
  <c r="Q59" i="46"/>
  <c r="BK58" i="46"/>
  <c r="BI58" i="46"/>
  <c r="AU58" i="46"/>
  <c r="AW58" i="46" s="1"/>
  <c r="AX58" i="46" s="1"/>
  <c r="AS58" i="46"/>
  <c r="AR58" i="46"/>
  <c r="BN58" i="46" s="1"/>
  <c r="AP58" i="46"/>
  <c r="AN58" i="46"/>
  <c r="AO58" i="46" s="1"/>
  <c r="AL58" i="46"/>
  <c r="AK58" i="46"/>
  <c r="AQ58" i="46" s="1"/>
  <c r="AJ58" i="46"/>
  <c r="AI58" i="46"/>
  <c r="AH58" i="46"/>
  <c r="AG58" i="46"/>
  <c r="AE58" i="46"/>
  <c r="AF58" i="46" s="1"/>
  <c r="AD58" i="46"/>
  <c r="AB58" i="46"/>
  <c r="W58" i="46"/>
  <c r="V58" i="46"/>
  <c r="U58" i="46"/>
  <c r="T58" i="46"/>
  <c r="S58" i="46"/>
  <c r="R58" i="46"/>
  <c r="Q58" i="46"/>
  <c r="BK57" i="46"/>
  <c r="BI57" i="46"/>
  <c r="AU57" i="46"/>
  <c r="AW57" i="46" s="1"/>
  <c r="AX57" i="46" s="1"/>
  <c r="AS57" i="46"/>
  <c r="AR57" i="46"/>
  <c r="BN57" i="46" s="1"/>
  <c r="AP57" i="46"/>
  <c r="AN57" i="46"/>
  <c r="AO57" i="46" s="1"/>
  <c r="AL57" i="46"/>
  <c r="AK57" i="46"/>
  <c r="AQ57" i="46" s="1"/>
  <c r="AJ57" i="46"/>
  <c r="AI57" i="46"/>
  <c r="AH57" i="46"/>
  <c r="AG57" i="46"/>
  <c r="AD57" i="46"/>
  <c r="AE57" i="46" s="1"/>
  <c r="AF57" i="46" s="1"/>
  <c r="AB57" i="46"/>
  <c r="W57" i="46"/>
  <c r="V57" i="46"/>
  <c r="U57" i="46"/>
  <c r="T57" i="46"/>
  <c r="S57" i="46"/>
  <c r="R57" i="46"/>
  <c r="Q57" i="46"/>
  <c r="BK56" i="46"/>
  <c r="BI56" i="46"/>
  <c r="AW56" i="46"/>
  <c r="AX56" i="46" s="1"/>
  <c r="AU56" i="46"/>
  <c r="AS56" i="46"/>
  <c r="AR56" i="46"/>
  <c r="BN56" i="46" s="1"/>
  <c r="AQ56" i="46"/>
  <c r="AP56" i="46"/>
  <c r="AN56" i="46"/>
  <c r="AO56" i="46" s="1"/>
  <c r="AL56" i="46"/>
  <c r="AK56" i="46"/>
  <c r="AJ56" i="46"/>
  <c r="AI56" i="46"/>
  <c r="AH56" i="46"/>
  <c r="AG56" i="46"/>
  <c r="AD56" i="46"/>
  <c r="AB56" i="46"/>
  <c r="W56" i="46"/>
  <c r="V56" i="46"/>
  <c r="U56" i="46"/>
  <c r="T56" i="46"/>
  <c r="S56" i="46"/>
  <c r="R56" i="46"/>
  <c r="Q56" i="46"/>
  <c r="BK55" i="46"/>
  <c r="BI55" i="46"/>
  <c r="AU55" i="46"/>
  <c r="AS55" i="46"/>
  <c r="AR55" i="46"/>
  <c r="BN55" i="46" s="1"/>
  <c r="AP55" i="46"/>
  <c r="AN55" i="46"/>
  <c r="AO55" i="46" s="1"/>
  <c r="AL55" i="46"/>
  <c r="AK55" i="46"/>
  <c r="AQ55" i="46" s="1"/>
  <c r="AJ55" i="46"/>
  <c r="AI55" i="46"/>
  <c r="AH55" i="46"/>
  <c r="AG55" i="46"/>
  <c r="AD55" i="46"/>
  <c r="AE55" i="46" s="1"/>
  <c r="AF55" i="46" s="1"/>
  <c r="AB55" i="46"/>
  <c r="W55" i="46"/>
  <c r="V55" i="46"/>
  <c r="U55" i="46"/>
  <c r="T55" i="46"/>
  <c r="S55" i="46"/>
  <c r="R55" i="46"/>
  <c r="Q55" i="46"/>
  <c r="BK54" i="46"/>
  <c r="BI54" i="46"/>
  <c r="AU54" i="46"/>
  <c r="AW54" i="46" s="1"/>
  <c r="AS54" i="46"/>
  <c r="AR54" i="46"/>
  <c r="AP54" i="46"/>
  <c r="AN54" i="46"/>
  <c r="AO54" i="46" s="1"/>
  <c r="AL54" i="46"/>
  <c r="AK54" i="46"/>
  <c r="AQ54" i="46" s="1"/>
  <c r="AJ54" i="46"/>
  <c r="AI54" i="46"/>
  <c r="AH54" i="46"/>
  <c r="AG54" i="46"/>
  <c r="AD54" i="46"/>
  <c r="AE54" i="46" s="1"/>
  <c r="AF54" i="46" s="1"/>
  <c r="AB54" i="46"/>
  <c r="W54" i="46"/>
  <c r="V54" i="46"/>
  <c r="U54" i="46"/>
  <c r="T54" i="46"/>
  <c r="S54" i="46"/>
  <c r="R54" i="46"/>
  <c r="Q54" i="46"/>
  <c r="BK53" i="46"/>
  <c r="BI53" i="46"/>
  <c r="BF53" i="46"/>
  <c r="BG53" i="46" s="1"/>
  <c r="AU53" i="46"/>
  <c r="AW53" i="46" s="1"/>
  <c r="AS53" i="46"/>
  <c r="AR53" i="46"/>
  <c r="AP53" i="46"/>
  <c r="AN53" i="46"/>
  <c r="AO53" i="46" s="1"/>
  <c r="AL53" i="46"/>
  <c r="AK53" i="46"/>
  <c r="AQ53" i="46" s="1"/>
  <c r="AJ53" i="46"/>
  <c r="AI53" i="46"/>
  <c r="AH53" i="46"/>
  <c r="AG53" i="46"/>
  <c r="AD53" i="46"/>
  <c r="AE53" i="46" s="1"/>
  <c r="AF53" i="46" s="1"/>
  <c r="AB53" i="46"/>
  <c r="W53" i="46"/>
  <c r="V53" i="46"/>
  <c r="U53" i="46"/>
  <c r="T53" i="46"/>
  <c r="S53" i="46"/>
  <c r="R53" i="46"/>
  <c r="Q53" i="46"/>
  <c r="BK52" i="46"/>
  <c r="BI52" i="46"/>
  <c r="AU52" i="46"/>
  <c r="AW52" i="46" s="1"/>
  <c r="AX52" i="46" s="1"/>
  <c r="AS52" i="46"/>
  <c r="AR52" i="46"/>
  <c r="AP52" i="46"/>
  <c r="AN52" i="46"/>
  <c r="AO52" i="46" s="1"/>
  <c r="AL52" i="46"/>
  <c r="AK52" i="46"/>
  <c r="AQ52" i="46" s="1"/>
  <c r="AJ52" i="46"/>
  <c r="AI52" i="46"/>
  <c r="AH52" i="46"/>
  <c r="AG52" i="46"/>
  <c r="AD52" i="46"/>
  <c r="AE52" i="46" s="1"/>
  <c r="AF52" i="46" s="1"/>
  <c r="AB52" i="46"/>
  <c r="W52" i="46"/>
  <c r="V52" i="46"/>
  <c r="U52" i="46"/>
  <c r="T52" i="46"/>
  <c r="S52" i="46"/>
  <c r="R52" i="46"/>
  <c r="Q52" i="46"/>
  <c r="BK51" i="46"/>
  <c r="BI51" i="46"/>
  <c r="BO51" i="46"/>
  <c r="AU51" i="46"/>
  <c r="AS51" i="46"/>
  <c r="AR51" i="46"/>
  <c r="BN51" i="46" s="1"/>
  <c r="AP51" i="46"/>
  <c r="AN51" i="46"/>
  <c r="AO51" i="46" s="1"/>
  <c r="AL51" i="46"/>
  <c r="AK51" i="46"/>
  <c r="AQ51" i="46" s="1"/>
  <c r="AJ51" i="46"/>
  <c r="AT51" i="46" s="1"/>
  <c r="AI51" i="46"/>
  <c r="AH51" i="46"/>
  <c r="AG51" i="46"/>
  <c r="AD51" i="46"/>
  <c r="AE51" i="46" s="1"/>
  <c r="AF51" i="46" s="1"/>
  <c r="AB51" i="46"/>
  <c r="W51" i="46"/>
  <c r="V51" i="46"/>
  <c r="U51" i="46"/>
  <c r="T51" i="46"/>
  <c r="S51" i="46"/>
  <c r="R51" i="46"/>
  <c r="Q51" i="46"/>
  <c r="BK50" i="46"/>
  <c r="BI50" i="46"/>
  <c r="AU50" i="46"/>
  <c r="AS50" i="46"/>
  <c r="AR50" i="46"/>
  <c r="AP50" i="46"/>
  <c r="AN50" i="46"/>
  <c r="AO50" i="46" s="1"/>
  <c r="AL50" i="46"/>
  <c r="AK50" i="46"/>
  <c r="AQ50" i="46" s="1"/>
  <c r="AJ50" i="46"/>
  <c r="AI50" i="46"/>
  <c r="AH50" i="46"/>
  <c r="AG50" i="46"/>
  <c r="AD50" i="46"/>
  <c r="AE50" i="46" s="1"/>
  <c r="AF50" i="46" s="1"/>
  <c r="AB50" i="46"/>
  <c r="W50" i="46"/>
  <c r="V50" i="46"/>
  <c r="U50" i="46"/>
  <c r="T50" i="46"/>
  <c r="S50" i="46"/>
  <c r="R50" i="46"/>
  <c r="Q50" i="46"/>
  <c r="BK49" i="46"/>
  <c r="BI49" i="46"/>
  <c r="AU49" i="46"/>
  <c r="AS49" i="46"/>
  <c r="AR49" i="46"/>
  <c r="BN49" i="46" s="1"/>
  <c r="AP49" i="46"/>
  <c r="AN49" i="46"/>
  <c r="AO49" i="46" s="1"/>
  <c r="AL49" i="46"/>
  <c r="AK49" i="46"/>
  <c r="AQ49" i="46" s="1"/>
  <c r="AJ49" i="46"/>
  <c r="AT49" i="46" s="1"/>
  <c r="BE49" i="46" s="1"/>
  <c r="AI49" i="46"/>
  <c r="AH49" i="46"/>
  <c r="AG49" i="46"/>
  <c r="AD49" i="46"/>
  <c r="AE49" i="46" s="1"/>
  <c r="AF49" i="46" s="1"/>
  <c r="AB49" i="46"/>
  <c r="W49" i="46"/>
  <c r="V49" i="46"/>
  <c r="U49" i="46"/>
  <c r="T49" i="46"/>
  <c r="S49" i="46"/>
  <c r="R49" i="46"/>
  <c r="Q49" i="46"/>
  <c r="BK48" i="46"/>
  <c r="BI48" i="46"/>
  <c r="AU48" i="46"/>
  <c r="AW48" i="46" s="1"/>
  <c r="AX48" i="46" s="1"/>
  <c r="AS48" i="46"/>
  <c r="AR48" i="46"/>
  <c r="AP48" i="46"/>
  <c r="AN48" i="46"/>
  <c r="AO48" i="46" s="1"/>
  <c r="AL48" i="46"/>
  <c r="AK48" i="46"/>
  <c r="AQ48" i="46" s="1"/>
  <c r="AJ48" i="46"/>
  <c r="AT48" i="46" s="1"/>
  <c r="AI48" i="46"/>
  <c r="AH48" i="46"/>
  <c r="AG48" i="46"/>
  <c r="AD48" i="46"/>
  <c r="AE48" i="46" s="1"/>
  <c r="AF48" i="46" s="1"/>
  <c r="AB48" i="46"/>
  <c r="W48" i="46"/>
  <c r="V48" i="46"/>
  <c r="U48" i="46"/>
  <c r="T48" i="46"/>
  <c r="S48" i="46"/>
  <c r="R48" i="46"/>
  <c r="Q48" i="46"/>
  <c r="BK47" i="46"/>
  <c r="BI47" i="46"/>
  <c r="AU47" i="46"/>
  <c r="AW47" i="46" s="1"/>
  <c r="AX47" i="46" s="1"/>
  <c r="AS47" i="46"/>
  <c r="AR47" i="46"/>
  <c r="AP47" i="46"/>
  <c r="AN47" i="46"/>
  <c r="AO47" i="46" s="1"/>
  <c r="AL47" i="46"/>
  <c r="AK47" i="46"/>
  <c r="AQ47" i="46" s="1"/>
  <c r="AJ47" i="46"/>
  <c r="AT47" i="46" s="1"/>
  <c r="BE47" i="46" s="1"/>
  <c r="AI47" i="46"/>
  <c r="AH47" i="46"/>
  <c r="AG47" i="46"/>
  <c r="AD47" i="46"/>
  <c r="AE47" i="46" s="1"/>
  <c r="AF47" i="46" s="1"/>
  <c r="AB47" i="46"/>
  <c r="W47" i="46"/>
  <c r="V47" i="46"/>
  <c r="U47" i="46"/>
  <c r="T47" i="46"/>
  <c r="S47" i="46"/>
  <c r="R47" i="46"/>
  <c r="Q47" i="46"/>
  <c r="BK46" i="46"/>
  <c r="BI46" i="46"/>
  <c r="AU46" i="46"/>
  <c r="AW46" i="46" s="1"/>
  <c r="AX46" i="46" s="1"/>
  <c r="AS46" i="46"/>
  <c r="AR46" i="46"/>
  <c r="AP46" i="46"/>
  <c r="AN46" i="46"/>
  <c r="AO46" i="46" s="1"/>
  <c r="AL46" i="46"/>
  <c r="AK46" i="46"/>
  <c r="AQ46" i="46" s="1"/>
  <c r="AJ46" i="46"/>
  <c r="AT46" i="46" s="1"/>
  <c r="BE46" i="46" s="1"/>
  <c r="AI46" i="46"/>
  <c r="AH46" i="46"/>
  <c r="AG46" i="46"/>
  <c r="AD46" i="46"/>
  <c r="AE46" i="46" s="1"/>
  <c r="AF46" i="46" s="1"/>
  <c r="AB46" i="46"/>
  <c r="W46" i="46"/>
  <c r="V46" i="46"/>
  <c r="U46" i="46"/>
  <c r="T46" i="46"/>
  <c r="S46" i="46"/>
  <c r="R46" i="46"/>
  <c r="Q46" i="46"/>
  <c r="BK45" i="46"/>
  <c r="BI45" i="46"/>
  <c r="BO45" i="46"/>
  <c r="AU45" i="46"/>
  <c r="AW45" i="46" s="1"/>
  <c r="AS45" i="46"/>
  <c r="AR45" i="46"/>
  <c r="AP45" i="46"/>
  <c r="AN45" i="46"/>
  <c r="AO45" i="46" s="1"/>
  <c r="AL45" i="46"/>
  <c r="AK45" i="46"/>
  <c r="AQ45" i="46" s="1"/>
  <c r="AJ45" i="46"/>
  <c r="AI45" i="46"/>
  <c r="AH45" i="46"/>
  <c r="AG45" i="46"/>
  <c r="AD45" i="46"/>
  <c r="AE45" i="46" s="1"/>
  <c r="AF45" i="46" s="1"/>
  <c r="AB45" i="46"/>
  <c r="W45" i="46"/>
  <c r="V45" i="46"/>
  <c r="U45" i="46"/>
  <c r="T45" i="46"/>
  <c r="S45" i="46"/>
  <c r="R45" i="46"/>
  <c r="Q45" i="46"/>
  <c r="BK44" i="46"/>
  <c r="BI44" i="46"/>
  <c r="AU44" i="46"/>
  <c r="AW44" i="46" s="1"/>
  <c r="AS44" i="46"/>
  <c r="AR44" i="46"/>
  <c r="BN44" i="46" s="1"/>
  <c r="AP44" i="46"/>
  <c r="AN44" i="46"/>
  <c r="AO44" i="46" s="1"/>
  <c r="AL44" i="46"/>
  <c r="AK44" i="46"/>
  <c r="AQ44" i="46" s="1"/>
  <c r="AJ44" i="46"/>
  <c r="AI44" i="46"/>
  <c r="AH44" i="46"/>
  <c r="AG44" i="46"/>
  <c r="AD44" i="46"/>
  <c r="AE44" i="46" s="1"/>
  <c r="AF44" i="46" s="1"/>
  <c r="AB44" i="46"/>
  <c r="W44" i="46"/>
  <c r="V44" i="46"/>
  <c r="U44" i="46"/>
  <c r="T44" i="46"/>
  <c r="S44" i="46"/>
  <c r="R44" i="46"/>
  <c r="Q44" i="46"/>
  <c r="BK43" i="46"/>
  <c r="BI43" i="46"/>
  <c r="AU43" i="46"/>
  <c r="AS43" i="46"/>
  <c r="AR43" i="46"/>
  <c r="AP43" i="46"/>
  <c r="AN43" i="46"/>
  <c r="AO43" i="46" s="1"/>
  <c r="AL43" i="46"/>
  <c r="AK43" i="46"/>
  <c r="AQ43" i="46" s="1"/>
  <c r="AJ43" i="46"/>
  <c r="AI43" i="46"/>
  <c r="AH43" i="46"/>
  <c r="AG43" i="46"/>
  <c r="AD43" i="46"/>
  <c r="AE43" i="46" s="1"/>
  <c r="AF43" i="46" s="1"/>
  <c r="AB43" i="46"/>
  <c r="W43" i="46"/>
  <c r="V43" i="46"/>
  <c r="U43" i="46"/>
  <c r="T43" i="46"/>
  <c r="S43" i="46"/>
  <c r="R43" i="46"/>
  <c r="Q43" i="46"/>
  <c r="BK42" i="46"/>
  <c r="BI42" i="46"/>
  <c r="AU42" i="46"/>
  <c r="AS42" i="46"/>
  <c r="AR42" i="46"/>
  <c r="AP42" i="46"/>
  <c r="AN42" i="46"/>
  <c r="AO42" i="46" s="1"/>
  <c r="AL42" i="46"/>
  <c r="AK42" i="46"/>
  <c r="AQ42" i="46" s="1"/>
  <c r="AJ42" i="46"/>
  <c r="AI42" i="46"/>
  <c r="AH42" i="46"/>
  <c r="AG42" i="46"/>
  <c r="AD42" i="46"/>
  <c r="AE42" i="46" s="1"/>
  <c r="AF42" i="46" s="1"/>
  <c r="AB42" i="46"/>
  <c r="W42" i="46"/>
  <c r="V42" i="46"/>
  <c r="U42" i="46"/>
  <c r="T42" i="46"/>
  <c r="S42" i="46"/>
  <c r="R42" i="46"/>
  <c r="Q42" i="46"/>
  <c r="BK41" i="46"/>
  <c r="BI41" i="46"/>
  <c r="AU41" i="46"/>
  <c r="AW41" i="46" s="1"/>
  <c r="AX41" i="46" s="1"/>
  <c r="AS41" i="46"/>
  <c r="AR41" i="46"/>
  <c r="AP41" i="46"/>
  <c r="AN41" i="46"/>
  <c r="AO41" i="46" s="1"/>
  <c r="AL41" i="46"/>
  <c r="AK41" i="46"/>
  <c r="AQ41" i="46" s="1"/>
  <c r="AJ41" i="46"/>
  <c r="AT41" i="46" s="1"/>
  <c r="AI41" i="46"/>
  <c r="AH41" i="46"/>
  <c r="AG41" i="46"/>
  <c r="AD41" i="46"/>
  <c r="AE41" i="46" s="1"/>
  <c r="AF41" i="46" s="1"/>
  <c r="AB41" i="46"/>
  <c r="W41" i="46"/>
  <c r="V41" i="46"/>
  <c r="U41" i="46"/>
  <c r="T41" i="46"/>
  <c r="S41" i="46"/>
  <c r="R41" i="46"/>
  <c r="Q41" i="46"/>
  <c r="BK40" i="46"/>
  <c r="BI40" i="46"/>
  <c r="AU40" i="46"/>
  <c r="AW40" i="46" s="1"/>
  <c r="AS40" i="46"/>
  <c r="AR40" i="46"/>
  <c r="AP40" i="46"/>
  <c r="AN40" i="46"/>
  <c r="AO40" i="46" s="1"/>
  <c r="AL40" i="46"/>
  <c r="AK40" i="46"/>
  <c r="AQ40" i="46" s="1"/>
  <c r="AJ40" i="46"/>
  <c r="AI40" i="46"/>
  <c r="AH40" i="46"/>
  <c r="AG40" i="46"/>
  <c r="AD40" i="46"/>
  <c r="AE40" i="46" s="1"/>
  <c r="AF40" i="46" s="1"/>
  <c r="AB40" i="46"/>
  <c r="W40" i="46"/>
  <c r="V40" i="46"/>
  <c r="U40" i="46"/>
  <c r="T40" i="46"/>
  <c r="S40" i="46"/>
  <c r="R40" i="46"/>
  <c r="Q40" i="46"/>
  <c r="BK39" i="46"/>
  <c r="BI39" i="46"/>
  <c r="AU39" i="46"/>
  <c r="AS39" i="46"/>
  <c r="AR39" i="46"/>
  <c r="AP39" i="46"/>
  <c r="AN39" i="46"/>
  <c r="AO39" i="46" s="1"/>
  <c r="AL39" i="46"/>
  <c r="AK39" i="46"/>
  <c r="AQ39" i="46" s="1"/>
  <c r="AJ39" i="46"/>
  <c r="AI39" i="46"/>
  <c r="AH39" i="46"/>
  <c r="AG39" i="46"/>
  <c r="AD39" i="46"/>
  <c r="AE39" i="46" s="1"/>
  <c r="AF39" i="46" s="1"/>
  <c r="AB39" i="46"/>
  <c r="W39" i="46"/>
  <c r="V39" i="46"/>
  <c r="U39" i="46"/>
  <c r="T39" i="46"/>
  <c r="S39" i="46"/>
  <c r="R39" i="46"/>
  <c r="Q39" i="46"/>
  <c r="BK38" i="46"/>
  <c r="BI38" i="46"/>
  <c r="AU38" i="46"/>
  <c r="AW38" i="46" s="1"/>
  <c r="AX38" i="46" s="1"/>
  <c r="AS38" i="46"/>
  <c r="AR38" i="46"/>
  <c r="AP38" i="46"/>
  <c r="AN38" i="46"/>
  <c r="AO38" i="46" s="1"/>
  <c r="AL38" i="46"/>
  <c r="AK38" i="46"/>
  <c r="AQ38" i="46" s="1"/>
  <c r="AJ38" i="46"/>
  <c r="AI38" i="46"/>
  <c r="AH38" i="46"/>
  <c r="AG38" i="46"/>
  <c r="AD38" i="46"/>
  <c r="AE38" i="46" s="1"/>
  <c r="AF38" i="46" s="1"/>
  <c r="AB38" i="46"/>
  <c r="W38" i="46"/>
  <c r="V38" i="46"/>
  <c r="U38" i="46"/>
  <c r="T38" i="46"/>
  <c r="S38" i="46"/>
  <c r="R38" i="46"/>
  <c r="Q38" i="46"/>
  <c r="BK37" i="46"/>
  <c r="BI37" i="46"/>
  <c r="AU37" i="46"/>
  <c r="AW37" i="46" s="1"/>
  <c r="AX37" i="46" s="1"/>
  <c r="AS37" i="46"/>
  <c r="AR37" i="46"/>
  <c r="AP37" i="46"/>
  <c r="AN37" i="46"/>
  <c r="AO37" i="46" s="1"/>
  <c r="AL37" i="46"/>
  <c r="AK37" i="46"/>
  <c r="AQ37" i="46" s="1"/>
  <c r="AJ37" i="46"/>
  <c r="BM37" i="46" s="1"/>
  <c r="AI37" i="46"/>
  <c r="AH37" i="46"/>
  <c r="AG37" i="46"/>
  <c r="AD37" i="46"/>
  <c r="AE37" i="46" s="1"/>
  <c r="AF37" i="46" s="1"/>
  <c r="AB37" i="46"/>
  <c r="W37" i="46"/>
  <c r="V37" i="46"/>
  <c r="U37" i="46"/>
  <c r="T37" i="46"/>
  <c r="S37" i="46"/>
  <c r="R37" i="46"/>
  <c r="Q37" i="46"/>
  <c r="BK36" i="46"/>
  <c r="BI36" i="46"/>
  <c r="AU36" i="46"/>
  <c r="AW36" i="46" s="1"/>
  <c r="AX36" i="46" s="1"/>
  <c r="AS36" i="46"/>
  <c r="AR36" i="46"/>
  <c r="AP36" i="46"/>
  <c r="AN36" i="46"/>
  <c r="AO36" i="46" s="1"/>
  <c r="AL36" i="46"/>
  <c r="AK36" i="46"/>
  <c r="AQ36" i="46" s="1"/>
  <c r="AJ36" i="46"/>
  <c r="AI36" i="46"/>
  <c r="AH36" i="46"/>
  <c r="AG36" i="46"/>
  <c r="AD36" i="46"/>
  <c r="AE36" i="46" s="1"/>
  <c r="AF36" i="46" s="1"/>
  <c r="AB36" i="46"/>
  <c r="W36" i="46"/>
  <c r="V36" i="46"/>
  <c r="U36" i="46"/>
  <c r="T36" i="46"/>
  <c r="S36" i="46"/>
  <c r="R36" i="46"/>
  <c r="Q36" i="46"/>
  <c r="BK35" i="46"/>
  <c r="BI35" i="46"/>
  <c r="AU35" i="46"/>
  <c r="AS35" i="46"/>
  <c r="AR35" i="46"/>
  <c r="AP35" i="46"/>
  <c r="AN35" i="46"/>
  <c r="AO35" i="46" s="1"/>
  <c r="AL35" i="46"/>
  <c r="AK35" i="46"/>
  <c r="AQ35" i="46" s="1"/>
  <c r="AJ35" i="46"/>
  <c r="AI35" i="46"/>
  <c r="AH35" i="46"/>
  <c r="AG35" i="46"/>
  <c r="AD35" i="46"/>
  <c r="AE35" i="46" s="1"/>
  <c r="AF35" i="46" s="1"/>
  <c r="AB35" i="46"/>
  <c r="W35" i="46"/>
  <c r="V35" i="46"/>
  <c r="U35" i="46"/>
  <c r="T35" i="46"/>
  <c r="S35" i="46"/>
  <c r="R35" i="46"/>
  <c r="Q35" i="46"/>
  <c r="BK34" i="46"/>
  <c r="BI34" i="46"/>
  <c r="AU34" i="46"/>
  <c r="AS34" i="46"/>
  <c r="AR34" i="46"/>
  <c r="AP34" i="46"/>
  <c r="AN34" i="46"/>
  <c r="AO34" i="46" s="1"/>
  <c r="AL34" i="46"/>
  <c r="AK34" i="46"/>
  <c r="AQ34" i="46" s="1"/>
  <c r="AJ34" i="46"/>
  <c r="AT34" i="46" s="1"/>
  <c r="BE34" i="46" s="1"/>
  <c r="AI34" i="46"/>
  <c r="AH34" i="46"/>
  <c r="AG34" i="46"/>
  <c r="AD34" i="46"/>
  <c r="BO34" i="46" s="1"/>
  <c r="AB34" i="46"/>
  <c r="W34" i="46"/>
  <c r="V34" i="46"/>
  <c r="U34" i="46"/>
  <c r="T34" i="46"/>
  <c r="S34" i="46"/>
  <c r="R34" i="46"/>
  <c r="Q34" i="46"/>
  <c r="BK33" i="46"/>
  <c r="BI33" i="46"/>
  <c r="BF33" i="46"/>
  <c r="BG33" i="46" s="1"/>
  <c r="AU33" i="46"/>
  <c r="AW33" i="46" s="1"/>
  <c r="AX33" i="46" s="1"/>
  <c r="AS33" i="46"/>
  <c r="AR33" i="46"/>
  <c r="AP33" i="46"/>
  <c r="AN33" i="46"/>
  <c r="AO33" i="46" s="1"/>
  <c r="AL33" i="46"/>
  <c r="AK33" i="46"/>
  <c r="AQ33" i="46" s="1"/>
  <c r="AJ33" i="46"/>
  <c r="AT33" i="46" s="1"/>
  <c r="BE33" i="46" s="1"/>
  <c r="AI33" i="46"/>
  <c r="AH33" i="46"/>
  <c r="AG33" i="46"/>
  <c r="AD33" i="46"/>
  <c r="AE33" i="46" s="1"/>
  <c r="AF33" i="46" s="1"/>
  <c r="AB33" i="46"/>
  <c r="W33" i="46"/>
  <c r="V33" i="46"/>
  <c r="U33" i="46"/>
  <c r="T33" i="46"/>
  <c r="S33" i="46"/>
  <c r="R33" i="46"/>
  <c r="Q33" i="46"/>
  <c r="BK32" i="46"/>
  <c r="BI32" i="46"/>
  <c r="AU32" i="46"/>
  <c r="AW32" i="46" s="1"/>
  <c r="AS32" i="46"/>
  <c r="AR32" i="46"/>
  <c r="AP32" i="46"/>
  <c r="AN32" i="46"/>
  <c r="AO32" i="46" s="1"/>
  <c r="AL32" i="46"/>
  <c r="AK32" i="46"/>
  <c r="AQ32" i="46" s="1"/>
  <c r="AJ32" i="46"/>
  <c r="AI32" i="46"/>
  <c r="AH32" i="46"/>
  <c r="AG32" i="46"/>
  <c r="AD32" i="46"/>
  <c r="AE32" i="46" s="1"/>
  <c r="AF32" i="46" s="1"/>
  <c r="AB32" i="46"/>
  <c r="W32" i="46"/>
  <c r="V32" i="46"/>
  <c r="U32" i="46"/>
  <c r="T32" i="46"/>
  <c r="S32" i="46"/>
  <c r="R32" i="46"/>
  <c r="Q32" i="46"/>
  <c r="BK31" i="46"/>
  <c r="BI31" i="46"/>
  <c r="AU31" i="46"/>
  <c r="AS31" i="46"/>
  <c r="AR31" i="46"/>
  <c r="AP31" i="46"/>
  <c r="AN31" i="46"/>
  <c r="AO31" i="46" s="1"/>
  <c r="AL31" i="46"/>
  <c r="AK31" i="46"/>
  <c r="AQ31" i="46" s="1"/>
  <c r="AJ31" i="46"/>
  <c r="AI31" i="46"/>
  <c r="AH31" i="46"/>
  <c r="AG31" i="46"/>
  <c r="AD31" i="46"/>
  <c r="AE31" i="46" s="1"/>
  <c r="AF31" i="46" s="1"/>
  <c r="AB31" i="46"/>
  <c r="W31" i="46"/>
  <c r="V31" i="46"/>
  <c r="U31" i="46"/>
  <c r="T31" i="46"/>
  <c r="S31" i="46"/>
  <c r="R31" i="46"/>
  <c r="Q31" i="46"/>
  <c r="BK30" i="46"/>
  <c r="BI30" i="46"/>
  <c r="AU30" i="46"/>
  <c r="AS30" i="46"/>
  <c r="AR30" i="46"/>
  <c r="AP30" i="46"/>
  <c r="AN30" i="46"/>
  <c r="AO30" i="46" s="1"/>
  <c r="AL30" i="46"/>
  <c r="AK30" i="46"/>
  <c r="AQ30" i="46" s="1"/>
  <c r="AJ30" i="46"/>
  <c r="AT30" i="46" s="1"/>
  <c r="AI30" i="46"/>
  <c r="AH30" i="46"/>
  <c r="AG30" i="46"/>
  <c r="AD30" i="46"/>
  <c r="AE30" i="46" s="1"/>
  <c r="AF30" i="46" s="1"/>
  <c r="AB30" i="46"/>
  <c r="W30" i="46"/>
  <c r="V30" i="46"/>
  <c r="U30" i="46"/>
  <c r="T30" i="46"/>
  <c r="S30" i="46"/>
  <c r="R30" i="46"/>
  <c r="Q30" i="46"/>
  <c r="BK29" i="46"/>
  <c r="BI29" i="46"/>
  <c r="AU29" i="46"/>
  <c r="AW29" i="46" s="1"/>
  <c r="AX29" i="46" s="1"/>
  <c r="AS29" i="46"/>
  <c r="AR29" i="46"/>
  <c r="AP29" i="46"/>
  <c r="AN29" i="46"/>
  <c r="AO29" i="46" s="1"/>
  <c r="AL29" i="46"/>
  <c r="AK29" i="46"/>
  <c r="AQ29" i="46" s="1"/>
  <c r="AJ29" i="46"/>
  <c r="BM29" i="46" s="1"/>
  <c r="AI29" i="46"/>
  <c r="AH29" i="46"/>
  <c r="AG29" i="46"/>
  <c r="AD29" i="46"/>
  <c r="AE29" i="46" s="1"/>
  <c r="AF29" i="46" s="1"/>
  <c r="AB29" i="46"/>
  <c r="W29" i="46"/>
  <c r="V29" i="46"/>
  <c r="U29" i="46"/>
  <c r="T29" i="46"/>
  <c r="S29" i="46"/>
  <c r="R29" i="46"/>
  <c r="Q29" i="46"/>
  <c r="BK28" i="46"/>
  <c r="BI28" i="46"/>
  <c r="AU28" i="46"/>
  <c r="AW28" i="46" s="1"/>
  <c r="AS28" i="46"/>
  <c r="AR28" i="46"/>
  <c r="AP28" i="46"/>
  <c r="AN28" i="46"/>
  <c r="AO28" i="46" s="1"/>
  <c r="AL28" i="46"/>
  <c r="AK28" i="46"/>
  <c r="AQ28" i="46" s="1"/>
  <c r="AJ28" i="46"/>
  <c r="AI28" i="46"/>
  <c r="AH28" i="46"/>
  <c r="AG28" i="46"/>
  <c r="AD28" i="46"/>
  <c r="AE28" i="46" s="1"/>
  <c r="AF28" i="46" s="1"/>
  <c r="AB28" i="46"/>
  <c r="W28" i="46"/>
  <c r="V28" i="46"/>
  <c r="U28" i="46"/>
  <c r="T28" i="46"/>
  <c r="S28" i="46"/>
  <c r="R28" i="46"/>
  <c r="Q28" i="46"/>
  <c r="BK27" i="46"/>
  <c r="BI27" i="46"/>
  <c r="AU27" i="46"/>
  <c r="AS27" i="46"/>
  <c r="AR27" i="46"/>
  <c r="AP27" i="46"/>
  <c r="AN27" i="46"/>
  <c r="AO27" i="46" s="1"/>
  <c r="AL27" i="46"/>
  <c r="AK27" i="46"/>
  <c r="AQ27" i="46" s="1"/>
  <c r="AJ27" i="46"/>
  <c r="AI27" i="46"/>
  <c r="AH27" i="46"/>
  <c r="AG27" i="46"/>
  <c r="AD27" i="46"/>
  <c r="AE27" i="46" s="1"/>
  <c r="AF27" i="46" s="1"/>
  <c r="AB27" i="46"/>
  <c r="W27" i="46"/>
  <c r="V27" i="46"/>
  <c r="U27" i="46"/>
  <c r="T27" i="46"/>
  <c r="S27" i="46"/>
  <c r="R27" i="46"/>
  <c r="Q27" i="46"/>
  <c r="BK26" i="46"/>
  <c r="BI26" i="46"/>
  <c r="AU26" i="46"/>
  <c r="AS26" i="46"/>
  <c r="AR26" i="46"/>
  <c r="AP26" i="46"/>
  <c r="AN26" i="46"/>
  <c r="AO26" i="46" s="1"/>
  <c r="AL26" i="46"/>
  <c r="AK26" i="46"/>
  <c r="AQ26" i="46" s="1"/>
  <c r="AJ26" i="46"/>
  <c r="AI26" i="46"/>
  <c r="AH26" i="46"/>
  <c r="AG26" i="46"/>
  <c r="AD26" i="46"/>
  <c r="AE26" i="46" s="1"/>
  <c r="AF26" i="46" s="1"/>
  <c r="AB26" i="46"/>
  <c r="W26" i="46"/>
  <c r="V26" i="46"/>
  <c r="U26" i="46"/>
  <c r="T26" i="46"/>
  <c r="S26" i="46"/>
  <c r="R26" i="46"/>
  <c r="Q26" i="46"/>
  <c r="BK25" i="46"/>
  <c r="BI25" i="46"/>
  <c r="BO25" i="46"/>
  <c r="AU25" i="46"/>
  <c r="AS25" i="46"/>
  <c r="AR25" i="46"/>
  <c r="AP25" i="46"/>
  <c r="AN25" i="46"/>
  <c r="AO25" i="46" s="1"/>
  <c r="AL25" i="46"/>
  <c r="AK25" i="46"/>
  <c r="AQ25" i="46" s="1"/>
  <c r="AJ25" i="46"/>
  <c r="AT25" i="46" s="1"/>
  <c r="BE25" i="46" s="1"/>
  <c r="AI25" i="46"/>
  <c r="AH25" i="46"/>
  <c r="AG25" i="46"/>
  <c r="AD25" i="46"/>
  <c r="AE25" i="46" s="1"/>
  <c r="AF25" i="46" s="1"/>
  <c r="AB25" i="46"/>
  <c r="W25" i="46"/>
  <c r="V25" i="46"/>
  <c r="U25" i="46"/>
  <c r="T25" i="46"/>
  <c r="S25" i="46"/>
  <c r="R25" i="46"/>
  <c r="Q25" i="46"/>
  <c r="BK24" i="46"/>
  <c r="BI24" i="46"/>
  <c r="AU24" i="46"/>
  <c r="AW24" i="46" s="1"/>
  <c r="AS24" i="46"/>
  <c r="AR24" i="46"/>
  <c r="AP24" i="46"/>
  <c r="AN24" i="46"/>
  <c r="AO24" i="46" s="1"/>
  <c r="AL24" i="46"/>
  <c r="AK24" i="46"/>
  <c r="AQ24" i="46" s="1"/>
  <c r="AJ24" i="46"/>
  <c r="AI24" i="46"/>
  <c r="AH24" i="46"/>
  <c r="AG24" i="46"/>
  <c r="AD24" i="46"/>
  <c r="AE24" i="46" s="1"/>
  <c r="AF24" i="46" s="1"/>
  <c r="AB24" i="46"/>
  <c r="W24" i="46"/>
  <c r="V24" i="46"/>
  <c r="U24" i="46"/>
  <c r="T24" i="46"/>
  <c r="S24" i="46"/>
  <c r="R24" i="46"/>
  <c r="Q24" i="46"/>
  <c r="BK23" i="46"/>
  <c r="BI23" i="46"/>
  <c r="AU23" i="46"/>
  <c r="AS23" i="46"/>
  <c r="AR23" i="46"/>
  <c r="AN23" i="46"/>
  <c r="AO23" i="46" s="1"/>
  <c r="AL23" i="46"/>
  <c r="AP23" i="46" s="1"/>
  <c r="AK23" i="46"/>
  <c r="AQ23" i="46" s="1"/>
  <c r="AJ23" i="46"/>
  <c r="AI23" i="46"/>
  <c r="AH23" i="46"/>
  <c r="AG23" i="46"/>
  <c r="AD23" i="46"/>
  <c r="AE23" i="46" s="1"/>
  <c r="AF23" i="46" s="1"/>
  <c r="AB23" i="46"/>
  <c r="T23" i="46"/>
  <c r="BK22" i="46"/>
  <c r="BI22" i="46"/>
  <c r="AU22" i="46"/>
  <c r="AW22" i="46" s="1"/>
  <c r="AX22" i="46" s="1"/>
  <c r="AS22" i="46"/>
  <c r="AR22" i="46"/>
  <c r="AN22" i="46"/>
  <c r="AO22" i="46" s="1"/>
  <c r="AL22" i="46"/>
  <c r="AP22" i="46" s="1"/>
  <c r="AK22" i="46"/>
  <c r="AQ22" i="46" s="1"/>
  <c r="AJ22" i="46"/>
  <c r="AI22" i="46"/>
  <c r="AH22" i="46"/>
  <c r="AG22" i="46"/>
  <c r="AD22" i="46"/>
  <c r="AE22" i="46" s="1"/>
  <c r="AF22" i="46" s="1"/>
  <c r="AB22" i="46"/>
  <c r="T22" i="46"/>
  <c r="BK21" i="46"/>
  <c r="BI21" i="46"/>
  <c r="AU21" i="46"/>
  <c r="AW21" i="46" s="1"/>
  <c r="AS21" i="46"/>
  <c r="AR21" i="46"/>
  <c r="AP21" i="46"/>
  <c r="AN21" i="46"/>
  <c r="AO21" i="46" s="1"/>
  <c r="AL21" i="46"/>
  <c r="AK21" i="46"/>
  <c r="AQ21" i="46" s="1"/>
  <c r="AJ21" i="46"/>
  <c r="AI21" i="46"/>
  <c r="AH21" i="46"/>
  <c r="AG21" i="46"/>
  <c r="AD21" i="46"/>
  <c r="AE21" i="46" s="1"/>
  <c r="AF21" i="46" s="1"/>
  <c r="AB21" i="46"/>
  <c r="T21" i="46"/>
  <c r="BK20" i="46"/>
  <c r="BI20" i="46"/>
  <c r="AU20" i="46"/>
  <c r="AW20" i="46" s="1"/>
  <c r="AS20" i="46"/>
  <c r="AR20" i="46"/>
  <c r="AP20" i="46"/>
  <c r="AN20" i="46"/>
  <c r="AO20" i="46" s="1"/>
  <c r="AL20" i="46"/>
  <c r="AK20" i="46"/>
  <c r="AQ20" i="46" s="1"/>
  <c r="AJ20" i="46"/>
  <c r="AI20" i="46"/>
  <c r="AH20" i="46"/>
  <c r="AG20" i="46"/>
  <c r="AD20" i="46"/>
  <c r="AE20" i="46" s="1"/>
  <c r="AF20" i="46" s="1"/>
  <c r="AB20" i="46"/>
  <c r="T20" i="46"/>
  <c r="BK19" i="46"/>
  <c r="BI19" i="46"/>
  <c r="AU19" i="46"/>
  <c r="AW19" i="46" s="1"/>
  <c r="AS19" i="46"/>
  <c r="AR19" i="46"/>
  <c r="AN19" i="46"/>
  <c r="AO19" i="46" s="1"/>
  <c r="AL19" i="46"/>
  <c r="AK19" i="46"/>
  <c r="AQ19" i="46" s="1"/>
  <c r="AJ19" i="46"/>
  <c r="AI19" i="46"/>
  <c r="AH19" i="46"/>
  <c r="AG19" i="46"/>
  <c r="AD19" i="46"/>
  <c r="AE19" i="46" s="1"/>
  <c r="AF19" i="46" s="1"/>
  <c r="AB19" i="46"/>
  <c r="T19" i="46"/>
  <c r="BK18" i="46"/>
  <c r="BI18" i="46"/>
  <c r="AU18" i="46"/>
  <c r="AW18" i="46" s="1"/>
  <c r="AS18" i="46"/>
  <c r="AR18" i="46"/>
  <c r="AN18" i="46"/>
  <c r="AO18" i="46" s="1"/>
  <c r="AL18" i="46"/>
  <c r="AP18" i="46" s="1"/>
  <c r="AK18" i="46"/>
  <c r="AQ18" i="46" s="1"/>
  <c r="AJ18" i="46"/>
  <c r="AI18" i="46"/>
  <c r="AH18" i="46"/>
  <c r="AG18" i="46"/>
  <c r="AD18" i="46"/>
  <c r="AE18" i="46" s="1"/>
  <c r="AF18" i="46" s="1"/>
  <c r="AB18" i="46"/>
  <c r="T18" i="46"/>
  <c r="BK17" i="46"/>
  <c r="BI17" i="46"/>
  <c r="AU17" i="46"/>
  <c r="AW17" i="46" s="1"/>
  <c r="AS17" i="46"/>
  <c r="AR17" i="46"/>
  <c r="AN17" i="46"/>
  <c r="AO17" i="46" s="1"/>
  <c r="AL17" i="46"/>
  <c r="AK17" i="46"/>
  <c r="AQ17" i="46" s="1"/>
  <c r="AJ17" i="46"/>
  <c r="AI17" i="46"/>
  <c r="AH17" i="46"/>
  <c r="AG17" i="46"/>
  <c r="AD17" i="46"/>
  <c r="AE17" i="46" s="1"/>
  <c r="AF17" i="46" s="1"/>
  <c r="AB17" i="46"/>
  <c r="T17" i="46"/>
  <c r="BK16" i="46"/>
  <c r="BI16" i="46"/>
  <c r="AU16" i="46"/>
  <c r="AW16" i="46" s="1"/>
  <c r="AS16" i="46"/>
  <c r="AR16" i="46"/>
  <c r="AN16" i="46"/>
  <c r="AO16" i="46" s="1"/>
  <c r="AL16" i="46"/>
  <c r="AP16" i="46" s="1"/>
  <c r="AK16" i="46"/>
  <c r="AQ16" i="46" s="1"/>
  <c r="AJ16" i="46"/>
  <c r="AI16" i="46"/>
  <c r="AH16" i="46"/>
  <c r="AG16" i="46"/>
  <c r="AD16" i="46"/>
  <c r="AE16" i="46" s="1"/>
  <c r="AF16" i="46" s="1"/>
  <c r="AB16" i="46"/>
  <c r="T16" i="46"/>
  <c r="BK15" i="46"/>
  <c r="BI15" i="46"/>
  <c r="AU15" i="46"/>
  <c r="AW15" i="46" s="1"/>
  <c r="AS15" i="46"/>
  <c r="AR15" i="46"/>
  <c r="AN15" i="46"/>
  <c r="AO15" i="46" s="1"/>
  <c r="AL15" i="46"/>
  <c r="AK15" i="46"/>
  <c r="AQ15" i="46" s="1"/>
  <c r="AJ15" i="46"/>
  <c r="AI15" i="46"/>
  <c r="AH15" i="46"/>
  <c r="AG15" i="46"/>
  <c r="AD15" i="46"/>
  <c r="AE15" i="46" s="1"/>
  <c r="AF15" i="46" s="1"/>
  <c r="AB15" i="46"/>
  <c r="T15" i="46"/>
  <c r="BK14" i="46"/>
  <c r="BI14" i="46"/>
  <c r="AU14" i="46"/>
  <c r="AW14" i="46" s="1"/>
  <c r="AX14" i="46" s="1"/>
  <c r="AS14" i="46"/>
  <c r="AR14" i="46"/>
  <c r="AN14" i="46"/>
  <c r="AO14" i="46" s="1"/>
  <c r="AL14" i="46"/>
  <c r="AK14" i="46"/>
  <c r="AQ14" i="46" s="1"/>
  <c r="AJ14" i="46"/>
  <c r="AI14" i="46"/>
  <c r="AH14" i="46"/>
  <c r="AG14" i="46"/>
  <c r="AD14" i="46"/>
  <c r="AB14" i="46"/>
  <c r="T14" i="46"/>
  <c r="BK13" i="46"/>
  <c r="BI13" i="46"/>
  <c r="AU13" i="46"/>
  <c r="AW13" i="46" s="1"/>
  <c r="AS13" i="46"/>
  <c r="AR13" i="46"/>
  <c r="AN13" i="46"/>
  <c r="AO13" i="46" s="1"/>
  <c r="AL13" i="46"/>
  <c r="AK13" i="46"/>
  <c r="AQ13" i="46" s="1"/>
  <c r="AJ13" i="46"/>
  <c r="AI13" i="46"/>
  <c r="AH13" i="46"/>
  <c r="AG13" i="46"/>
  <c r="AD13" i="46"/>
  <c r="AE13" i="46" s="1"/>
  <c r="AF13" i="46" s="1"/>
  <c r="AB13" i="46"/>
  <c r="T13" i="46"/>
  <c r="BK12" i="46"/>
  <c r="BI12" i="46"/>
  <c r="AU12" i="46"/>
  <c r="AS12" i="46"/>
  <c r="AR12" i="46"/>
  <c r="AN12" i="46"/>
  <c r="AO12" i="46" s="1"/>
  <c r="AL12" i="46"/>
  <c r="AP12" i="46" s="1"/>
  <c r="AK12" i="46"/>
  <c r="AQ12" i="46" s="1"/>
  <c r="AJ12" i="46"/>
  <c r="AI12" i="46"/>
  <c r="AH12" i="46"/>
  <c r="AG12" i="46"/>
  <c r="AD12" i="46"/>
  <c r="AE12" i="46" s="1"/>
  <c r="AF12" i="46" s="1"/>
  <c r="AB12" i="46"/>
  <c r="T12" i="46"/>
  <c r="BK10" i="46"/>
  <c r="BI10" i="46"/>
  <c r="AU10" i="46"/>
  <c r="AW10" i="46" s="1"/>
  <c r="AX10" i="46" s="1"/>
  <c r="AS10" i="46"/>
  <c r="AR10" i="46"/>
  <c r="AN10" i="46"/>
  <c r="AO10" i="46" s="1"/>
  <c r="AL10" i="46"/>
  <c r="AK10" i="46"/>
  <c r="AQ10" i="46" s="1"/>
  <c r="AJ10" i="46"/>
  <c r="AI10" i="46"/>
  <c r="AH10" i="46"/>
  <c r="AG10" i="46"/>
  <c r="AD10" i="46"/>
  <c r="AB10" i="46"/>
  <c r="T10" i="46"/>
  <c r="BK9" i="46"/>
  <c r="BI9" i="46"/>
  <c r="AU9" i="46"/>
  <c r="AW9" i="46" s="1"/>
  <c r="AS9" i="46"/>
  <c r="AR9" i="46"/>
  <c r="AN9" i="46"/>
  <c r="AO9" i="46" s="1"/>
  <c r="AL9" i="46"/>
  <c r="AK9" i="46"/>
  <c r="AQ9" i="46" s="1"/>
  <c r="AJ9" i="46"/>
  <c r="AI9" i="46"/>
  <c r="AH9" i="46"/>
  <c r="AG9" i="46"/>
  <c r="AD9" i="46"/>
  <c r="AE9" i="46" s="1"/>
  <c r="AF9" i="46" s="1"/>
  <c r="AB9" i="46"/>
  <c r="T9" i="46"/>
  <c r="BK8" i="46"/>
  <c r="BI8" i="46"/>
  <c r="AU8" i="46"/>
  <c r="AW8" i="46" s="1"/>
  <c r="BS8" i="46" s="1"/>
  <c r="AS8" i="46"/>
  <c r="AR8" i="46"/>
  <c r="AN8" i="46"/>
  <c r="AO8" i="46" s="1"/>
  <c r="AL8" i="46"/>
  <c r="AK8" i="46"/>
  <c r="AQ8" i="46" s="1"/>
  <c r="AJ8" i="46"/>
  <c r="AI8" i="46"/>
  <c r="AH8" i="46"/>
  <c r="AG8" i="46"/>
  <c r="AD8" i="46"/>
  <c r="AE8" i="46" s="1"/>
  <c r="AF8" i="46" s="1"/>
  <c r="AB8" i="46"/>
  <c r="T8" i="46"/>
  <c r="BK7" i="46"/>
  <c r="BI7" i="46"/>
  <c r="AU7" i="46"/>
  <c r="AS7" i="46"/>
  <c r="AR7" i="46"/>
  <c r="AN7" i="46"/>
  <c r="AO7" i="46" s="1"/>
  <c r="AL7" i="46"/>
  <c r="AK7" i="46"/>
  <c r="AQ7" i="46" s="1"/>
  <c r="AJ7" i="46"/>
  <c r="AI7" i="46"/>
  <c r="AH7" i="46"/>
  <c r="AG7" i="46"/>
  <c r="AD7" i="46"/>
  <c r="AE7" i="46" s="1"/>
  <c r="AF7" i="46" s="1"/>
  <c r="AB7" i="46"/>
  <c r="T7" i="46"/>
  <c r="K8" i="37"/>
  <c r="BN53" i="46" l="1"/>
  <c r="BN54" i="46"/>
  <c r="BN69" i="46"/>
  <c r="BJ73" i="46"/>
  <c r="BJ91" i="46"/>
  <c r="BN104" i="46"/>
  <c r="BN121" i="46"/>
  <c r="BN138" i="46"/>
  <c r="BJ141" i="46"/>
  <c r="BN147" i="46"/>
  <c r="BJ150" i="46"/>
  <c r="BN154" i="46"/>
  <c r="BN156" i="46"/>
  <c r="BN157" i="46"/>
  <c r="BN159" i="46"/>
  <c r="BJ161" i="46"/>
  <c r="BJ187" i="46"/>
  <c r="BJ199" i="46"/>
  <c r="BJ200" i="46"/>
  <c r="BN43" i="46"/>
  <c r="BN52" i="46"/>
  <c r="BN61" i="46"/>
  <c r="BO63" i="46"/>
  <c r="BJ74" i="46"/>
  <c r="BN79" i="46"/>
  <c r="BN88" i="46"/>
  <c r="BO90" i="46"/>
  <c r="BJ90" i="46" s="1"/>
  <c r="BN98" i="46"/>
  <c r="BN101" i="46"/>
  <c r="BP101" i="46" s="1"/>
  <c r="Z101" i="46" s="1"/>
  <c r="BN103" i="46"/>
  <c r="BO106" i="46"/>
  <c r="BJ106" i="46" s="1"/>
  <c r="BO123" i="46"/>
  <c r="BJ123" i="46" s="1"/>
  <c r="BN129" i="46"/>
  <c r="BN137" i="46"/>
  <c r="BN146" i="46"/>
  <c r="BM149" i="46"/>
  <c r="BO149" i="46"/>
  <c r="BJ149" i="46" s="1"/>
  <c r="BN155" i="46"/>
  <c r="BN158" i="46"/>
  <c r="BN167" i="46"/>
  <c r="BM169" i="46"/>
  <c r="BN173" i="46"/>
  <c r="BN174" i="46"/>
  <c r="BJ176" i="46"/>
  <c r="BN184" i="46"/>
  <c r="BO197" i="46"/>
  <c r="BJ197" i="46" s="1"/>
  <c r="BO198" i="46"/>
  <c r="BJ198" i="46" s="1"/>
  <c r="BN204" i="46"/>
  <c r="BO55" i="46"/>
  <c r="BJ55" i="46" s="1"/>
  <c r="BN68" i="46"/>
  <c r="BN78" i="46"/>
  <c r="BO89" i="46"/>
  <c r="BJ89" i="46" s="1"/>
  <c r="BN94" i="46"/>
  <c r="BO105" i="46"/>
  <c r="BJ105" i="46" s="1"/>
  <c r="BN120" i="46"/>
  <c r="BO122" i="46"/>
  <c r="BJ122" i="46" s="1"/>
  <c r="BO130" i="46"/>
  <c r="BJ130" i="46" s="1"/>
  <c r="BO131" i="46"/>
  <c r="BJ131" i="46" s="1"/>
  <c r="BO148" i="46"/>
  <c r="BJ148" i="46" s="1"/>
  <c r="BN153" i="46"/>
  <c r="BN165" i="46"/>
  <c r="BJ185" i="46"/>
  <c r="BJ195" i="46"/>
  <c r="BO196" i="46"/>
  <c r="BJ196" i="46" s="1"/>
  <c r="BN203" i="46"/>
  <c r="BM53" i="46"/>
  <c r="BO53" i="46"/>
  <c r="BJ53" i="46" s="1"/>
  <c r="BO54" i="46"/>
  <c r="BJ54" i="46" s="1"/>
  <c r="BN67" i="46"/>
  <c r="BO69" i="46"/>
  <c r="BN77" i="46"/>
  <c r="BN83" i="46"/>
  <c r="BN84" i="46"/>
  <c r="BN85" i="46"/>
  <c r="BN86" i="46"/>
  <c r="BN93" i="46"/>
  <c r="BN96" i="46"/>
  <c r="BO104" i="46"/>
  <c r="BJ104" i="46" s="1"/>
  <c r="BN108" i="46"/>
  <c r="BJ121" i="46"/>
  <c r="BJ138" i="46"/>
  <c r="BJ147" i="46"/>
  <c r="BJ154" i="46"/>
  <c r="BO156" i="46"/>
  <c r="BJ156" i="46" s="1"/>
  <c r="BM157" i="46"/>
  <c r="BP157" i="46" s="1"/>
  <c r="Z157" i="46" s="1"/>
  <c r="BO157" i="46"/>
  <c r="BJ157" i="46" s="1"/>
  <c r="BJ159" i="46"/>
  <c r="BN163" i="46"/>
  <c r="BN181" i="46"/>
  <c r="BN182" i="46"/>
  <c r="BN192" i="46"/>
  <c r="BO194" i="46"/>
  <c r="BJ194" i="46" s="1"/>
  <c r="BN202" i="46"/>
  <c r="BN25" i="46"/>
  <c r="BO27" i="46"/>
  <c r="BN50" i="46"/>
  <c r="BM52" i="46"/>
  <c r="BO52" i="46"/>
  <c r="BJ52" i="46" s="1"/>
  <c r="BN59" i="46"/>
  <c r="BO61" i="46"/>
  <c r="BN65" i="46"/>
  <c r="BN66" i="46"/>
  <c r="BN72" i="46"/>
  <c r="BN76" i="46"/>
  <c r="BO79" i="46"/>
  <c r="BJ79" i="46" s="1"/>
  <c r="BN82" i="46"/>
  <c r="BO98" i="46"/>
  <c r="BJ98" i="46" s="1"/>
  <c r="BO101" i="46"/>
  <c r="BJ101" i="46" s="1"/>
  <c r="BO103" i="46"/>
  <c r="BJ103" i="46" s="1"/>
  <c r="BN125" i="46"/>
  <c r="BN126" i="46"/>
  <c r="BN127" i="46"/>
  <c r="BN133" i="46"/>
  <c r="BN134" i="46"/>
  <c r="BN135" i="46"/>
  <c r="BO137" i="46"/>
  <c r="BJ137" i="46" s="1"/>
  <c r="BN142" i="46"/>
  <c r="BN143" i="46"/>
  <c r="BN144" i="46"/>
  <c r="BO146" i="46"/>
  <c r="BJ146" i="46" s="1"/>
  <c r="BN151" i="46"/>
  <c r="BM153" i="46"/>
  <c r="BN162" i="46"/>
  <c r="BO166" i="46"/>
  <c r="BJ166" i="46" s="1"/>
  <c r="BN170" i="46"/>
  <c r="BN178" i="46"/>
  <c r="BN179" i="46"/>
  <c r="BN180" i="46"/>
  <c r="BN188" i="46"/>
  <c r="BN189" i="46"/>
  <c r="BN190" i="46"/>
  <c r="BO193" i="46"/>
  <c r="BJ193" i="46" s="1"/>
  <c r="BO204" i="46"/>
  <c r="BJ204" i="46" s="1"/>
  <c r="BJ51" i="46"/>
  <c r="BJ87" i="46"/>
  <c r="BJ94" i="46"/>
  <c r="BJ95" i="46"/>
  <c r="BJ100" i="46"/>
  <c r="BJ102" i="46"/>
  <c r="BJ109" i="46"/>
  <c r="BJ136" i="46"/>
  <c r="BJ145" i="46"/>
  <c r="BJ164" i="46"/>
  <c r="BN187" i="46"/>
  <c r="BP203" i="46"/>
  <c r="Z203" i="46" s="1"/>
  <c r="BJ203" i="46"/>
  <c r="BO205" i="46"/>
  <c r="BJ205" i="46" s="1"/>
  <c r="BJ77" i="46"/>
  <c r="BJ83" i="46"/>
  <c r="BJ85" i="46"/>
  <c r="BJ86" i="46"/>
  <c r="BJ93" i="46"/>
  <c r="BJ108" i="46"/>
  <c r="AT126" i="46"/>
  <c r="BE126" i="46" s="1"/>
  <c r="BJ163" i="46"/>
  <c r="BN169" i="46"/>
  <c r="BN176" i="46"/>
  <c r="BO181" i="46"/>
  <c r="BJ181" i="46" s="1"/>
  <c r="BO182" i="46"/>
  <c r="BJ182" i="46" s="1"/>
  <c r="BN197" i="46"/>
  <c r="BN198" i="46"/>
  <c r="BJ72" i="46"/>
  <c r="BN122" i="46"/>
  <c r="BO125" i="46"/>
  <c r="BJ125" i="46" s="1"/>
  <c r="BO127" i="46"/>
  <c r="BJ127" i="46" s="1"/>
  <c r="BN130" i="46"/>
  <c r="BO133" i="46"/>
  <c r="BJ133" i="46" s="1"/>
  <c r="BO134" i="46"/>
  <c r="BJ134" i="46" s="1"/>
  <c r="BN140" i="46"/>
  <c r="BO142" i="46"/>
  <c r="BJ142" i="46" s="1"/>
  <c r="BO143" i="46"/>
  <c r="BJ143" i="46" s="1"/>
  <c r="BN160" i="46"/>
  <c r="BM162" i="46"/>
  <c r="BO162" i="46"/>
  <c r="BO170" i="46"/>
  <c r="BJ170" i="46" s="1"/>
  <c r="BN175" i="46"/>
  <c r="BO178" i="46"/>
  <c r="BJ178" i="46" s="1"/>
  <c r="BO179" i="46"/>
  <c r="BJ179" i="46" s="1"/>
  <c r="BJ180" i="46"/>
  <c r="BN185" i="46"/>
  <c r="BJ188" i="46"/>
  <c r="BJ189" i="46"/>
  <c r="BO190" i="46"/>
  <c r="BJ190" i="46" s="1"/>
  <c r="BJ191" i="46"/>
  <c r="BN195" i="46"/>
  <c r="BN196" i="46"/>
  <c r="BM201" i="46"/>
  <c r="BP201" i="46" s="1"/>
  <c r="Z201" i="46" s="1"/>
  <c r="BJ201" i="46"/>
  <c r="BO16" i="46"/>
  <c r="BJ16" i="46" s="1"/>
  <c r="BO17" i="46"/>
  <c r="BJ17" i="46" s="1"/>
  <c r="BO39" i="46"/>
  <c r="BO38" i="46"/>
  <c r="BJ38" i="46" s="1"/>
  <c r="BN35" i="46"/>
  <c r="U21" i="46"/>
  <c r="S22" i="46"/>
  <c r="W22" i="46" s="1"/>
  <c r="BN24" i="46"/>
  <c r="BO26" i="46"/>
  <c r="BO32" i="46"/>
  <c r="BJ32" i="46" s="1"/>
  <c r="BJ25" i="46"/>
  <c r="BM49" i="46"/>
  <c r="BJ34" i="46"/>
  <c r="BN33" i="46"/>
  <c r="BN32" i="46"/>
  <c r="BN37" i="46"/>
  <c r="BO28" i="46"/>
  <c r="BJ28" i="46" s="1"/>
  <c r="BO44" i="46"/>
  <c r="BO47" i="46"/>
  <c r="BJ47" i="46" s="1"/>
  <c r="BO48" i="46"/>
  <c r="BJ48" i="46" s="1"/>
  <c r="BJ27" i="46"/>
  <c r="BN36" i="46"/>
  <c r="BN42" i="46"/>
  <c r="BJ44" i="46"/>
  <c r="BJ26" i="46"/>
  <c r="BJ45" i="46"/>
  <c r="AE34" i="46"/>
  <c r="AF34" i="46" s="1"/>
  <c r="BN30" i="46"/>
  <c r="BN34" i="46"/>
  <c r="BN41" i="46"/>
  <c r="BN31" i="46"/>
  <c r="BO9" i="46"/>
  <c r="BJ9" i="46" s="1"/>
  <c r="BN18" i="46"/>
  <c r="BO33" i="46"/>
  <c r="BJ33" i="46" s="1"/>
  <c r="BN47" i="46"/>
  <c r="BN48" i="46"/>
  <c r="BN27" i="46"/>
  <c r="BN29" i="46"/>
  <c r="BO31" i="46"/>
  <c r="BJ31" i="46" s="1"/>
  <c r="BN40" i="46"/>
  <c r="BO42" i="46"/>
  <c r="BJ42" i="46" s="1"/>
  <c r="BN46" i="46"/>
  <c r="BJ39" i="46"/>
  <c r="BN26" i="46"/>
  <c r="BN28" i="46"/>
  <c r="BO30" i="46"/>
  <c r="BJ30" i="46" s="1"/>
  <c r="BN38" i="46"/>
  <c r="BN39" i="46"/>
  <c r="BN45" i="46"/>
  <c r="BN23" i="46"/>
  <c r="S23" i="46"/>
  <c r="W23" i="46" s="1"/>
  <c r="BO23" i="46"/>
  <c r="BJ23" i="46" s="1"/>
  <c r="BP126" i="46"/>
  <c r="Z126" i="46" s="1"/>
  <c r="BJ126" i="46"/>
  <c r="BJ63" i="46"/>
  <c r="BP83" i="46"/>
  <c r="Z83" i="46" s="1"/>
  <c r="BJ69" i="46"/>
  <c r="BJ61" i="46"/>
  <c r="BJ67" i="46"/>
  <c r="BJ65" i="46"/>
  <c r="BP162" i="46"/>
  <c r="Z162" i="46" s="1"/>
  <c r="BJ162" i="46"/>
  <c r="BM21" i="46"/>
  <c r="V21" i="46"/>
  <c r="BO21" i="46"/>
  <c r="BJ21" i="46" s="1"/>
  <c r="BM22" i="46"/>
  <c r="BN15" i="46"/>
  <c r="BN19" i="46"/>
  <c r="BO22" i="46"/>
  <c r="BJ22" i="46" s="1"/>
  <c r="BN7" i="46"/>
  <c r="AP17" i="46"/>
  <c r="Q21" i="46"/>
  <c r="AT7" i="46"/>
  <c r="BA7" i="46" s="1"/>
  <c r="R21" i="46"/>
  <c r="BN9" i="46"/>
  <c r="BN13" i="46"/>
  <c r="S21" i="46"/>
  <c r="W21" i="46" s="1"/>
  <c r="BN21" i="46"/>
  <c r="BO8" i="46"/>
  <c r="BJ8" i="46" s="1"/>
  <c r="AX8" i="46"/>
  <c r="AT12" i="46"/>
  <c r="BE12" i="46" s="1"/>
  <c r="AT16" i="46"/>
  <c r="BE16" i="46" s="1"/>
  <c r="BN22" i="46"/>
  <c r="BS9" i="46"/>
  <c r="AX9" i="46"/>
  <c r="BS13" i="46"/>
  <c r="AX13" i="46"/>
  <c r="BS17" i="46"/>
  <c r="AX17" i="46" s="1"/>
  <c r="BS21" i="46"/>
  <c r="AX21" i="46" s="1"/>
  <c r="BS69" i="46"/>
  <c r="AX69" i="46"/>
  <c r="BS140" i="46"/>
  <c r="AX140" i="46"/>
  <c r="BS152" i="46"/>
  <c r="AX152" i="46"/>
  <c r="BS187" i="46"/>
  <c r="AX187" i="46"/>
  <c r="BS192" i="46"/>
  <c r="AX192" i="46"/>
  <c r="BS53" i="46"/>
  <c r="AX53" i="46"/>
  <c r="BS54" i="46"/>
  <c r="AX54" i="46"/>
  <c r="BS73" i="46"/>
  <c r="AX73" i="46"/>
  <c r="BS94" i="46"/>
  <c r="AX94" i="46"/>
  <c r="BS130" i="46"/>
  <c r="AX130" i="46"/>
  <c r="BS134" i="46"/>
  <c r="AX134" i="46"/>
  <c r="BS173" i="46"/>
  <c r="AX173" i="46"/>
  <c r="BS182" i="46"/>
  <c r="AX182" i="46"/>
  <c r="BS199" i="46"/>
  <c r="AX199" i="46"/>
  <c r="BS18" i="46"/>
  <c r="AX18" i="46" s="1"/>
  <c r="BS44" i="46"/>
  <c r="AX44" i="46"/>
  <c r="BS65" i="46"/>
  <c r="AX65" i="46"/>
  <c r="BS98" i="46"/>
  <c r="AX98" i="46"/>
  <c r="BS125" i="46"/>
  <c r="AX125" i="46"/>
  <c r="BS148" i="46"/>
  <c r="AX148" i="46"/>
  <c r="BS194" i="46"/>
  <c r="AX194" i="46"/>
  <c r="BS204" i="46"/>
  <c r="AX204" i="46"/>
  <c r="BS28" i="46"/>
  <c r="AX28" i="46"/>
  <c r="BS45" i="46"/>
  <c r="AX45" i="46"/>
  <c r="BS205" i="46"/>
  <c r="AX205" i="46"/>
  <c r="BS19" i="46"/>
  <c r="AX19" i="46"/>
  <c r="BS85" i="46"/>
  <c r="AX85" i="46"/>
  <c r="BS142" i="46"/>
  <c r="AX142" i="46"/>
  <c r="BS143" i="46"/>
  <c r="AX143" i="46"/>
  <c r="BS154" i="46"/>
  <c r="AX154" i="46"/>
  <c r="BS158" i="46"/>
  <c r="AX158" i="46"/>
  <c r="BS170" i="46"/>
  <c r="AX170" i="46"/>
  <c r="BS184" i="46"/>
  <c r="AX184" i="46"/>
  <c r="BS201" i="46"/>
  <c r="AX201" i="46"/>
  <c r="BS15" i="46"/>
  <c r="AX15" i="46"/>
  <c r="BS24" i="46"/>
  <c r="AX24" i="46"/>
  <c r="BS40" i="46"/>
  <c r="AX40" i="46"/>
  <c r="BS60" i="46"/>
  <c r="AX60" i="46"/>
  <c r="BS61" i="46"/>
  <c r="AX61" i="46"/>
  <c r="BS92" i="46"/>
  <c r="AX92" i="46"/>
  <c r="BS99" i="46"/>
  <c r="AX99" i="46"/>
  <c r="BS133" i="46"/>
  <c r="AX133" i="46"/>
  <c r="BS196" i="46"/>
  <c r="AX196" i="46"/>
  <c r="BS16" i="46"/>
  <c r="AX16" i="46"/>
  <c r="BS32" i="46"/>
  <c r="AX32" i="46"/>
  <c r="BS67" i="46"/>
  <c r="AX67" i="46"/>
  <c r="BS72" i="46"/>
  <c r="AX72" i="46"/>
  <c r="BS122" i="46"/>
  <c r="AX122" i="46"/>
  <c r="BS166" i="46"/>
  <c r="AX166" i="46"/>
  <c r="BS20" i="46"/>
  <c r="AX20" i="46"/>
  <c r="BS63" i="46"/>
  <c r="AX63" i="46"/>
  <c r="BS161" i="46"/>
  <c r="AX161" i="46"/>
  <c r="BS181" i="46"/>
  <c r="AX181" i="46"/>
  <c r="BS186" i="46"/>
  <c r="AX186" i="46"/>
  <c r="BS203" i="46"/>
  <c r="AX203" i="46"/>
  <c r="BS10" i="46"/>
  <c r="BS14" i="46"/>
  <c r="BS22" i="46"/>
  <c r="BS47" i="46"/>
  <c r="BP52" i="46"/>
  <c r="Z52" i="46" s="1"/>
  <c r="BS52" i="46"/>
  <c r="BF60" i="46"/>
  <c r="BO60" i="46"/>
  <c r="BF70" i="46"/>
  <c r="BG70" i="46" s="1"/>
  <c r="BO70" i="46"/>
  <c r="BJ70" i="46" s="1"/>
  <c r="BS71" i="46"/>
  <c r="BS78" i="46"/>
  <c r="BS79" i="46"/>
  <c r="BS84" i="46"/>
  <c r="BF88" i="46"/>
  <c r="BG88" i="46" s="1"/>
  <c r="BO88" i="46"/>
  <c r="BJ88" i="46" s="1"/>
  <c r="BP89" i="46"/>
  <c r="Z89" i="46" s="1"/>
  <c r="BS89" i="46"/>
  <c r="BS97" i="46"/>
  <c r="BS100" i="46"/>
  <c r="BS104" i="46"/>
  <c r="BS123" i="46"/>
  <c r="BF128" i="46"/>
  <c r="BG128" i="46" s="1"/>
  <c r="BO128" i="46"/>
  <c r="BJ128" i="46" s="1"/>
  <c r="BS129" i="46"/>
  <c r="BM138" i="46"/>
  <c r="BP138" i="46" s="1"/>
  <c r="Z138" i="46" s="1"/>
  <c r="BF139" i="46"/>
  <c r="BG139" i="46" s="1"/>
  <c r="BO139" i="46"/>
  <c r="BJ139" i="46" s="1"/>
  <c r="BO144" i="46"/>
  <c r="BJ144" i="46" s="1"/>
  <c r="BS145" i="46"/>
  <c r="BF152" i="46"/>
  <c r="BG152" i="46" s="1"/>
  <c r="BO152" i="46"/>
  <c r="BJ152" i="46" s="1"/>
  <c r="BS156" i="46"/>
  <c r="BS163" i="46"/>
  <c r="BF175" i="46"/>
  <c r="BG175" i="46" s="1"/>
  <c r="BO175" i="46"/>
  <c r="BJ175" i="46" s="1"/>
  <c r="BS179" i="46"/>
  <c r="BF184" i="46"/>
  <c r="BG184" i="46" s="1"/>
  <c r="BO184" i="46"/>
  <c r="BJ184" i="46" s="1"/>
  <c r="BS185" i="46"/>
  <c r="BO37" i="46"/>
  <c r="BJ37" i="46" s="1"/>
  <c r="BF56" i="46"/>
  <c r="BG56" i="46" s="1"/>
  <c r="BO56" i="46"/>
  <c r="BJ56" i="46" s="1"/>
  <c r="BF71" i="46"/>
  <c r="BG71" i="46" s="1"/>
  <c r="BO71" i="46"/>
  <c r="BJ71" i="46" s="1"/>
  <c r="BF84" i="46"/>
  <c r="BG84" i="46" s="1"/>
  <c r="BO84" i="46"/>
  <c r="BJ84" i="46" s="1"/>
  <c r="BF124" i="46"/>
  <c r="BG124" i="46" s="1"/>
  <c r="BO124" i="46"/>
  <c r="BJ124" i="46" s="1"/>
  <c r="BF129" i="46"/>
  <c r="BG129" i="46" s="1"/>
  <c r="BO129" i="46"/>
  <c r="BJ129" i="46" s="1"/>
  <c r="BD158" i="46"/>
  <c r="BS167" i="46"/>
  <c r="BS200" i="46"/>
  <c r="BS29" i="46"/>
  <c r="BS33" i="46"/>
  <c r="BS37" i="46"/>
  <c r="BF43" i="46"/>
  <c r="BG43" i="46" s="1"/>
  <c r="BO43" i="46"/>
  <c r="BJ43" i="46" s="1"/>
  <c r="AT53" i="46"/>
  <c r="BE53" i="46" s="1"/>
  <c r="BS56" i="46"/>
  <c r="BM64" i="46"/>
  <c r="BF66" i="46"/>
  <c r="BO66" i="46"/>
  <c r="BF75" i="46"/>
  <c r="BG75" i="46" s="1"/>
  <c r="BO75" i="46"/>
  <c r="BJ75" i="46" s="1"/>
  <c r="BF79" i="46"/>
  <c r="BG79" i="46" s="1"/>
  <c r="BS80" i="46"/>
  <c r="BF100" i="46"/>
  <c r="BG100" i="46" s="1"/>
  <c r="BS101" i="46"/>
  <c r="BF135" i="46"/>
  <c r="BG135" i="46" s="1"/>
  <c r="BO135" i="46"/>
  <c r="BJ135" i="46" s="1"/>
  <c r="BF140" i="46"/>
  <c r="BG140" i="46" s="1"/>
  <c r="BO140" i="46"/>
  <c r="BJ140" i="46" s="1"/>
  <c r="BS147" i="46"/>
  <c r="BF156" i="46"/>
  <c r="BG156" i="46" s="1"/>
  <c r="BF167" i="46"/>
  <c r="BG167" i="46" s="1"/>
  <c r="BO167" i="46"/>
  <c r="BJ167" i="46" s="1"/>
  <c r="BO172" i="46"/>
  <c r="BJ172" i="46" s="1"/>
  <c r="BF57" i="46"/>
  <c r="BG57" i="46" s="1"/>
  <c r="BO57" i="46"/>
  <c r="BJ57" i="46" s="1"/>
  <c r="BF62" i="46"/>
  <c r="BO62" i="46"/>
  <c r="BF76" i="46"/>
  <c r="BG76" i="46" s="1"/>
  <c r="BO76" i="46"/>
  <c r="BJ76" i="46" s="1"/>
  <c r="BF80" i="46"/>
  <c r="BG80" i="46" s="1"/>
  <c r="BO80" i="46"/>
  <c r="BJ80" i="46" s="1"/>
  <c r="BS95" i="46"/>
  <c r="BA105" i="46"/>
  <c r="BF153" i="46"/>
  <c r="BG153" i="46" s="1"/>
  <c r="BO153" i="46"/>
  <c r="BM158" i="46"/>
  <c r="BP158" i="46" s="1"/>
  <c r="Z158" i="46" s="1"/>
  <c r="BF160" i="46"/>
  <c r="BG160" i="46" s="1"/>
  <c r="BO160" i="46"/>
  <c r="BJ160" i="46" s="1"/>
  <c r="AT165" i="46"/>
  <c r="BE165" i="46" s="1"/>
  <c r="BF177" i="46"/>
  <c r="BG177" i="46" s="1"/>
  <c r="BO177" i="46"/>
  <c r="BJ177" i="46" s="1"/>
  <c r="BF186" i="46"/>
  <c r="BG186" i="46" s="1"/>
  <c r="BO186" i="46"/>
  <c r="BJ186" i="46" s="1"/>
  <c r="BS190" i="46"/>
  <c r="BS191" i="46"/>
  <c r="BM194" i="46"/>
  <c r="BF24" i="46"/>
  <c r="BG24" i="46" s="1"/>
  <c r="BO24" i="46"/>
  <c r="BJ24" i="46" s="1"/>
  <c r="BS38" i="46"/>
  <c r="BS48" i="46"/>
  <c r="BS57" i="46"/>
  <c r="BS68" i="46"/>
  <c r="BS76" i="46"/>
  <c r="BF81" i="46"/>
  <c r="BG81" i="46" s="1"/>
  <c r="BO81" i="46"/>
  <c r="BJ81" i="46" s="1"/>
  <c r="BS82" i="46"/>
  <c r="BS96" i="46"/>
  <c r="AT99" i="46"/>
  <c r="BA99" i="46" s="1"/>
  <c r="BD105" i="46"/>
  <c r="BF120" i="46"/>
  <c r="BG120" i="46" s="1"/>
  <c r="BO120" i="46"/>
  <c r="BJ120" i="46" s="1"/>
  <c r="BS121" i="46"/>
  <c r="BS126" i="46"/>
  <c r="BS132" i="46"/>
  <c r="BP149" i="46"/>
  <c r="Z149" i="46" s="1"/>
  <c r="BS149" i="46"/>
  <c r="BD160" i="46"/>
  <c r="BS165" i="46"/>
  <c r="BF168" i="46"/>
  <c r="BG168" i="46" s="1"/>
  <c r="BO168" i="46"/>
  <c r="BJ168" i="46" s="1"/>
  <c r="BS169" i="46"/>
  <c r="BF173" i="46"/>
  <c r="BG173" i="46" s="1"/>
  <c r="BO173" i="46"/>
  <c r="BJ173" i="46" s="1"/>
  <c r="BF29" i="46"/>
  <c r="BG29" i="46" s="1"/>
  <c r="BO29" i="46"/>
  <c r="AP7" i="46"/>
  <c r="AY49" i="46"/>
  <c r="BO49" i="46"/>
  <c r="BS58" i="46"/>
  <c r="AY64" i="46"/>
  <c r="BO64" i="46"/>
  <c r="BF68" i="46"/>
  <c r="BO68" i="46"/>
  <c r="BS77" i="46"/>
  <c r="BF82" i="46"/>
  <c r="BG82" i="46" s="1"/>
  <c r="BO82" i="46"/>
  <c r="BS86" i="46"/>
  <c r="BF96" i="46"/>
  <c r="BG96" i="46" s="1"/>
  <c r="BO96" i="46"/>
  <c r="BJ96" i="46" s="1"/>
  <c r="BS107" i="46"/>
  <c r="BF132" i="46"/>
  <c r="BG132" i="46" s="1"/>
  <c r="BO132" i="46"/>
  <c r="BJ132" i="46" s="1"/>
  <c r="BF165" i="46"/>
  <c r="BG165" i="46" s="1"/>
  <c r="BO165" i="46"/>
  <c r="BF169" i="46"/>
  <c r="BG169" i="46" s="1"/>
  <c r="BO169" i="46"/>
  <c r="BF182" i="46"/>
  <c r="BG182" i="46" s="1"/>
  <c r="BS183" i="46"/>
  <c r="BS188" i="46"/>
  <c r="BF192" i="46"/>
  <c r="BG192" i="46" s="1"/>
  <c r="BO192" i="46"/>
  <c r="BJ192" i="46" s="1"/>
  <c r="BS193" i="46"/>
  <c r="BS198" i="46"/>
  <c r="BF202" i="46"/>
  <c r="BG202" i="46" s="1"/>
  <c r="BO202" i="46"/>
  <c r="BJ202" i="46" s="1"/>
  <c r="BF35" i="46"/>
  <c r="BG35" i="46" s="1"/>
  <c r="BO35" i="46"/>
  <c r="BJ35" i="46" s="1"/>
  <c r="BS36" i="46"/>
  <c r="BF40" i="46"/>
  <c r="BG40" i="46" s="1"/>
  <c r="BO40" i="46"/>
  <c r="BJ40" i="46" s="1"/>
  <c r="BS41" i="46"/>
  <c r="BS46" i="46"/>
  <c r="BF58" i="46"/>
  <c r="BG58" i="46" s="1"/>
  <c r="BO58" i="46"/>
  <c r="BJ58" i="46" s="1"/>
  <c r="BS59" i="46"/>
  <c r="BS64" i="46"/>
  <c r="BM90" i="46"/>
  <c r="BP90" i="46" s="1"/>
  <c r="Z90" i="46" s="1"/>
  <c r="BF92" i="46"/>
  <c r="BG92" i="46" s="1"/>
  <c r="BO92" i="46"/>
  <c r="BJ92" i="46" s="1"/>
  <c r="BS93" i="46"/>
  <c r="BO99" i="46"/>
  <c r="BF107" i="46"/>
  <c r="BG107" i="46" s="1"/>
  <c r="BO107" i="46"/>
  <c r="BJ107" i="46" s="1"/>
  <c r="BS127" i="46"/>
  <c r="BM131" i="46"/>
  <c r="BP131" i="46" s="1"/>
  <c r="Z131" i="46" s="1"/>
  <c r="BM148" i="46"/>
  <c r="BP148" i="46" s="1"/>
  <c r="Z148" i="46" s="1"/>
  <c r="BS162" i="46"/>
  <c r="BS171" i="46"/>
  <c r="BS174" i="46"/>
  <c r="BF183" i="46"/>
  <c r="BG183" i="46" s="1"/>
  <c r="BO183" i="46"/>
  <c r="BJ183" i="46" s="1"/>
  <c r="BS202" i="46"/>
  <c r="BF36" i="46"/>
  <c r="BG36" i="46" s="1"/>
  <c r="BO36" i="46"/>
  <c r="BJ36" i="46" s="1"/>
  <c r="BF41" i="46"/>
  <c r="BG41" i="46" s="1"/>
  <c r="BO41" i="46"/>
  <c r="BJ41" i="46" s="1"/>
  <c r="BF46" i="46"/>
  <c r="BG46" i="46" s="1"/>
  <c r="BO46" i="46"/>
  <c r="BJ46" i="46" s="1"/>
  <c r="BF50" i="46"/>
  <c r="BG50" i="46" s="1"/>
  <c r="BO50" i="46"/>
  <c r="BJ50" i="46" s="1"/>
  <c r="AZ51" i="46"/>
  <c r="BB51" i="46" s="1"/>
  <c r="BF59" i="46"/>
  <c r="BG59" i="46" s="1"/>
  <c r="BO59" i="46"/>
  <c r="BJ59" i="46" s="1"/>
  <c r="BD60" i="46"/>
  <c r="BF78" i="46"/>
  <c r="BG78" i="46" s="1"/>
  <c r="BO78" i="46"/>
  <c r="BJ78" i="46" s="1"/>
  <c r="BF97" i="46"/>
  <c r="BG97" i="46" s="1"/>
  <c r="BO97" i="46"/>
  <c r="BJ97" i="46" s="1"/>
  <c r="BP144" i="46"/>
  <c r="Z144" i="46" s="1"/>
  <c r="BF151" i="46"/>
  <c r="BG151" i="46" s="1"/>
  <c r="BO151" i="46"/>
  <c r="BJ151" i="46" s="1"/>
  <c r="BF155" i="46"/>
  <c r="BG155" i="46" s="1"/>
  <c r="BO155" i="46"/>
  <c r="BF171" i="46"/>
  <c r="BG171" i="46" s="1"/>
  <c r="BO171" i="46"/>
  <c r="BJ171" i="46" s="1"/>
  <c r="BF174" i="46"/>
  <c r="BG174" i="46" s="1"/>
  <c r="BO174" i="46"/>
  <c r="BJ174" i="46" s="1"/>
  <c r="BP194" i="46"/>
  <c r="Z194" i="46" s="1"/>
  <c r="BO12" i="46"/>
  <c r="BJ12" i="46" s="1"/>
  <c r="BN10" i="46"/>
  <c r="BN14" i="46"/>
  <c r="AP15" i="46"/>
  <c r="BO10" i="46"/>
  <c r="BJ10" i="46" s="1"/>
  <c r="AP13" i="46"/>
  <c r="BO14" i="46"/>
  <c r="BJ14" i="46" s="1"/>
  <c r="BO18" i="46"/>
  <c r="BJ18" i="46" s="1"/>
  <c r="S20" i="46"/>
  <c r="W20" i="46" s="1"/>
  <c r="BN20" i="46"/>
  <c r="BF13" i="46"/>
  <c r="BG13" i="46" s="1"/>
  <c r="R13" i="46" s="1"/>
  <c r="V13" i="46" s="1"/>
  <c r="BO13" i="46"/>
  <c r="BJ13" i="46" s="1"/>
  <c r="BN8" i="46"/>
  <c r="BN12" i="46"/>
  <c r="BN16" i="46"/>
  <c r="BO7" i="46"/>
  <c r="BJ7" i="46" s="1"/>
  <c r="AP10" i="46"/>
  <c r="AP14" i="46"/>
  <c r="BO15" i="46"/>
  <c r="BJ15" i="46" s="1"/>
  <c r="BO19" i="46"/>
  <c r="BJ19" i="46" s="1"/>
  <c r="BN17" i="46"/>
  <c r="BO20" i="46"/>
  <c r="BJ20" i="46" s="1"/>
  <c r="BA30" i="46"/>
  <c r="BE30" i="46"/>
  <c r="BD30" i="46"/>
  <c r="BA131" i="46"/>
  <c r="BE131" i="46"/>
  <c r="AZ131" i="46"/>
  <c r="BB131" i="46" s="1"/>
  <c r="BA137" i="46"/>
  <c r="BE137" i="46"/>
  <c r="BD65" i="46"/>
  <c r="BE65" i="46"/>
  <c r="BE151" i="46"/>
  <c r="AY151" i="46"/>
  <c r="AY179" i="46"/>
  <c r="BE179" i="46"/>
  <c r="BA179" i="46"/>
  <c r="BA202" i="46"/>
  <c r="BE202" i="46"/>
  <c r="AY33" i="46"/>
  <c r="BM41" i="46"/>
  <c r="BP41" i="46" s="1"/>
  <c r="Z41" i="46" s="1"/>
  <c r="BM65" i="46"/>
  <c r="BP65" i="46" s="1"/>
  <c r="Z65" i="46" s="1"/>
  <c r="AZ88" i="46"/>
  <c r="BB88" i="46" s="1"/>
  <c r="AE96" i="46"/>
  <c r="AF96" i="46" s="1"/>
  <c r="BF144" i="46"/>
  <c r="BG144" i="46" s="1"/>
  <c r="BF161" i="46"/>
  <c r="BG161" i="46" s="1"/>
  <c r="BF178" i="46"/>
  <c r="BG178" i="46" s="1"/>
  <c r="BA191" i="46"/>
  <c r="BE191" i="46"/>
  <c r="BM25" i="46"/>
  <c r="BP25" i="46" s="1"/>
  <c r="Z25" i="46" s="1"/>
  <c r="BF39" i="46"/>
  <c r="BG39" i="46" s="1"/>
  <c r="BA60" i="46"/>
  <c r="BE60" i="46"/>
  <c r="BM60" i="46"/>
  <c r="BP60" i="46" s="1"/>
  <c r="Z60" i="46" s="1"/>
  <c r="BM179" i="46"/>
  <c r="BP179" i="46" s="1"/>
  <c r="Z179" i="46" s="1"/>
  <c r="BD25" i="46"/>
  <c r="AZ30" i="46"/>
  <c r="BB30" i="46" s="1"/>
  <c r="BD41" i="46"/>
  <c r="BE41" i="46"/>
  <c r="BM38" i="46"/>
  <c r="BM45" i="46"/>
  <c r="BM48" i="46"/>
  <c r="BP48" i="46" s="1"/>
  <c r="Z48" i="46" s="1"/>
  <c r="BA72" i="46"/>
  <c r="BE72" i="46"/>
  <c r="BM78" i="46"/>
  <c r="AT78" i="46"/>
  <c r="BD78" i="46" s="1"/>
  <c r="BM84" i="46"/>
  <c r="AT84" i="46"/>
  <c r="BE84" i="46" s="1"/>
  <c r="AZ103" i="46"/>
  <c r="BM154" i="46"/>
  <c r="BP154" i="46" s="1"/>
  <c r="Z154" i="46" s="1"/>
  <c r="BA192" i="46"/>
  <c r="BA103" i="46"/>
  <c r="BE103" i="46"/>
  <c r="BM42" i="46"/>
  <c r="BP42" i="46" s="1"/>
  <c r="Z42" i="46" s="1"/>
  <c r="BM46" i="46"/>
  <c r="BA48" i="46"/>
  <c r="BE48" i="46"/>
  <c r="BM50" i="46"/>
  <c r="BM54" i="46"/>
  <c r="BP54" i="46" s="1"/>
  <c r="Z54" i="46" s="1"/>
  <c r="BM62" i="46"/>
  <c r="BM66" i="46"/>
  <c r="BM86" i="46"/>
  <c r="BP86" i="46" s="1"/>
  <c r="Z86" i="46" s="1"/>
  <c r="BM94" i="46"/>
  <c r="BP94" i="46" s="1"/>
  <c r="Z94" i="46" s="1"/>
  <c r="BM102" i="46"/>
  <c r="BP102" i="46" s="1"/>
  <c r="Z102" i="46" s="1"/>
  <c r="BM104" i="46"/>
  <c r="BP104" i="46" s="1"/>
  <c r="Z104" i="46" s="1"/>
  <c r="AT144" i="46"/>
  <c r="BM146" i="46"/>
  <c r="BP146" i="46" s="1"/>
  <c r="Z146" i="46" s="1"/>
  <c r="BM180" i="46"/>
  <c r="BP180" i="46" s="1"/>
  <c r="Z180" i="46" s="1"/>
  <c r="BA190" i="46"/>
  <c r="BE190" i="46"/>
  <c r="AY102" i="46"/>
  <c r="BM33" i="46"/>
  <c r="BD51" i="46"/>
  <c r="BE51" i="46"/>
  <c r="BM87" i="46"/>
  <c r="BP87" i="46" s="1"/>
  <c r="Z87" i="46" s="1"/>
  <c r="BM123" i="46"/>
  <c r="BP123" i="46" s="1"/>
  <c r="Z123" i="46" s="1"/>
  <c r="BM150" i="46"/>
  <c r="BP150" i="46" s="1"/>
  <c r="Z150" i="46" s="1"/>
  <c r="BM200" i="46"/>
  <c r="BP200" i="46" s="1"/>
  <c r="Z200" i="46" s="1"/>
  <c r="AT95" i="46"/>
  <c r="BE95" i="46" s="1"/>
  <c r="BM105" i="46"/>
  <c r="BP105" i="46" s="1"/>
  <c r="Z105" i="46" s="1"/>
  <c r="BD108" i="46"/>
  <c r="BM129" i="46"/>
  <c r="BP129" i="46" s="1"/>
  <c r="Z129" i="46" s="1"/>
  <c r="BA138" i="46"/>
  <c r="BE138" i="46"/>
  <c r="BM184" i="46"/>
  <c r="AP9" i="46"/>
  <c r="S8" i="46"/>
  <c r="W8" i="46" s="1"/>
  <c r="AP8" i="46"/>
  <c r="BM7" i="46"/>
  <c r="BE7" i="46"/>
  <c r="BM18" i="46"/>
  <c r="S19" i="46"/>
  <c r="W19" i="46" s="1"/>
  <c r="AP19" i="46"/>
  <c r="S18" i="46"/>
  <c r="W18" i="46" s="1"/>
  <c r="S17" i="46"/>
  <c r="W17" i="46" s="1"/>
  <c r="S15" i="46"/>
  <c r="W15" i="46" s="1"/>
  <c r="S12" i="46"/>
  <c r="W12" i="46" s="1"/>
  <c r="BF9" i="46"/>
  <c r="AE14" i="46"/>
  <c r="AF14" i="46" s="1"/>
  <c r="S7" i="46"/>
  <c r="W7" i="46" s="1"/>
  <c r="S10" i="46"/>
  <c r="W10" i="46" s="1"/>
  <c r="S13" i="46"/>
  <c r="W13" i="46" s="1"/>
  <c r="S14" i="46"/>
  <c r="W14" i="46" s="1"/>
  <c r="S16" i="46"/>
  <c r="W16" i="46" s="1"/>
  <c r="S9" i="46"/>
  <c r="W9" i="46" s="1"/>
  <c r="BD12" i="46"/>
  <c r="BF12" i="46" s="1"/>
  <c r="BG12" i="46" s="1"/>
  <c r="R12" i="46" s="1"/>
  <c r="V12" i="46" s="1"/>
  <c r="AT21" i="46"/>
  <c r="BE21" i="46" s="1"/>
  <c r="BD34" i="46"/>
  <c r="AZ62" i="46"/>
  <c r="BB62" i="46" s="1"/>
  <c r="BF103" i="46"/>
  <c r="BG103" i="46" s="1"/>
  <c r="AY103" i="46"/>
  <c r="AZ7" i="46"/>
  <c r="BB7" i="46" s="1"/>
  <c r="AW25" i="46"/>
  <c r="AX25" i="46" s="1"/>
  <c r="BA62" i="46"/>
  <c r="BA66" i="46"/>
  <c r="BM26" i="46"/>
  <c r="BP26" i="46" s="1"/>
  <c r="Z26" i="46" s="1"/>
  <c r="AT26" i="46"/>
  <c r="BE26" i="46" s="1"/>
  <c r="AT38" i="46"/>
  <c r="BD38" i="46" s="1"/>
  <c r="AW42" i="46"/>
  <c r="BM68" i="46"/>
  <c r="BP68" i="46" s="1"/>
  <c r="Z68" i="46" s="1"/>
  <c r="BA68" i="46"/>
  <c r="AW7" i="46"/>
  <c r="AX7" i="46" s="1"/>
  <c r="BD7" i="46"/>
  <c r="AW26" i="46"/>
  <c r="AX26" i="46" s="1"/>
  <c r="AW34" i="46"/>
  <c r="BD46" i="46"/>
  <c r="AY53" i="46"/>
  <c r="BA102" i="46"/>
  <c r="AT18" i="46"/>
  <c r="AT37" i="46"/>
  <c r="AZ37" i="46" s="1"/>
  <c r="BB37" i="46" s="1"/>
  <c r="BD76" i="46"/>
  <c r="BA76" i="46"/>
  <c r="AT45" i="46"/>
  <c r="AY45" i="46" s="1"/>
  <c r="AZ46" i="46"/>
  <c r="BB46" i="46" s="1"/>
  <c r="AT61" i="46"/>
  <c r="BE61" i="46" s="1"/>
  <c r="BM61" i="46"/>
  <c r="AZ64" i="46"/>
  <c r="BA64" i="46"/>
  <c r="AT69" i="46"/>
  <c r="AY69" i="46" s="1"/>
  <c r="BM69" i="46"/>
  <c r="BP69" i="46" s="1"/>
  <c r="Z69" i="46" s="1"/>
  <c r="AE88" i="46"/>
  <c r="AF88" i="46" s="1"/>
  <c r="AT94" i="46"/>
  <c r="BE94" i="46" s="1"/>
  <c r="AY25" i="46"/>
  <c r="AT29" i="46"/>
  <c r="BE29" i="46" s="1"/>
  <c r="BA46" i="46"/>
  <c r="AZ48" i="46"/>
  <c r="BB48" i="46" s="1"/>
  <c r="BD48" i="46"/>
  <c r="BA49" i="46"/>
  <c r="BA51" i="46"/>
  <c r="BF52" i="46"/>
  <c r="BG52" i="46" s="1"/>
  <c r="BF61" i="46"/>
  <c r="BM74" i="46"/>
  <c r="BP74" i="46" s="1"/>
  <c r="Z74" i="46" s="1"/>
  <c r="AT74" i="46"/>
  <c r="BE74" i="46" s="1"/>
  <c r="AY90" i="46"/>
  <c r="BA90" i="46"/>
  <c r="BA101" i="46"/>
  <c r="BD49" i="46"/>
  <c r="AW87" i="46"/>
  <c r="BF27" i="46"/>
  <c r="BG27" i="46" s="1"/>
  <c r="BD64" i="46"/>
  <c r="AE76" i="46"/>
  <c r="AF76" i="46" s="1"/>
  <c r="BA175" i="46"/>
  <c r="BD175" i="46"/>
  <c r="BD68" i="46"/>
  <c r="BM95" i="46"/>
  <c r="BP95" i="46" s="1"/>
  <c r="Z95" i="46" s="1"/>
  <c r="BM108" i="46"/>
  <c r="BP108" i="46" s="1"/>
  <c r="Z108" i="46" s="1"/>
  <c r="BM122" i="46"/>
  <c r="BP122" i="46" s="1"/>
  <c r="Z122" i="46" s="1"/>
  <c r="AT122" i="46"/>
  <c r="BD61" i="46"/>
  <c r="AT87" i="46"/>
  <c r="BB103" i="46"/>
  <c r="BM133" i="46"/>
  <c r="BP133" i="46" s="1"/>
  <c r="Z133" i="46" s="1"/>
  <c r="AT133" i="46"/>
  <c r="BE133" i="46" s="1"/>
  <c r="AW137" i="46"/>
  <c r="BD137" i="46"/>
  <c r="BM142" i="46"/>
  <c r="BP142" i="46" s="1"/>
  <c r="Z142" i="46" s="1"/>
  <c r="BA142" i="46"/>
  <c r="BA147" i="46"/>
  <c r="AY63" i="46"/>
  <c r="AT86" i="46"/>
  <c r="BE86" i="46" s="1"/>
  <c r="AZ92" i="46"/>
  <c r="BB92" i="46" s="1"/>
  <c r="BD102" i="46"/>
  <c r="AZ102" i="46"/>
  <c r="BB102" i="46" s="1"/>
  <c r="BC102" i="46" s="1"/>
  <c r="BF131" i="46"/>
  <c r="BG131" i="46" s="1"/>
  <c r="AY142" i="46"/>
  <c r="AY181" i="46"/>
  <c r="AW189" i="46"/>
  <c r="AZ189" i="46"/>
  <c r="BM35" i="46"/>
  <c r="BM72" i="46"/>
  <c r="BP72" i="46" s="1"/>
  <c r="Z72" i="46" s="1"/>
  <c r="BM73" i="46"/>
  <c r="BP73" i="46" s="1"/>
  <c r="Z73" i="46" s="1"/>
  <c r="BM96" i="46"/>
  <c r="BA97" i="46"/>
  <c r="BM103" i="46"/>
  <c r="BP103" i="46" s="1"/>
  <c r="Z103" i="46" s="1"/>
  <c r="AT129" i="46"/>
  <c r="BM92" i="46"/>
  <c r="BM98" i="46"/>
  <c r="BP98" i="46" s="1"/>
  <c r="Z98" i="46" s="1"/>
  <c r="AW102" i="46"/>
  <c r="BD147" i="46"/>
  <c r="BA150" i="46"/>
  <c r="AY160" i="46"/>
  <c r="AZ181" i="46"/>
  <c r="BB181" i="46" s="1"/>
  <c r="BM13" i="46"/>
  <c r="BM14" i="46"/>
  <c r="BM30" i="46"/>
  <c r="BF31" i="46"/>
  <c r="BG31" i="46" s="1"/>
  <c r="AT42" i="46"/>
  <c r="BE42" i="46" s="1"/>
  <c r="AT52" i="46"/>
  <c r="AY72" i="46"/>
  <c r="AY101" i="46"/>
  <c r="BM109" i="46"/>
  <c r="BP109" i="46" s="1"/>
  <c r="Z109" i="46" s="1"/>
  <c r="BM134" i="46"/>
  <c r="BP134" i="46" s="1"/>
  <c r="Z134" i="46" s="1"/>
  <c r="AT134" i="46"/>
  <c r="AZ134" i="46" s="1"/>
  <c r="BB134" i="46" s="1"/>
  <c r="BD138" i="46"/>
  <c r="AW138" i="46"/>
  <c r="BD172" i="46"/>
  <c r="BA172" i="46"/>
  <c r="BD180" i="46"/>
  <c r="BM76" i="46"/>
  <c r="AE92" i="46"/>
  <c r="AF92" i="46" s="1"/>
  <c r="BM97" i="46"/>
  <c r="AW141" i="46"/>
  <c r="AX141" i="46" s="1"/>
  <c r="BF148" i="46"/>
  <c r="BG148" i="46" s="1"/>
  <c r="BA151" i="46"/>
  <c r="BD154" i="46"/>
  <c r="BM175" i="46"/>
  <c r="BP175" i="46" s="1"/>
  <c r="Z175" i="46" s="1"/>
  <c r="AT176" i="46"/>
  <c r="BE176" i="46" s="1"/>
  <c r="BF190" i="46"/>
  <c r="BG190" i="46" s="1"/>
  <c r="AY190" i="46"/>
  <c r="BM191" i="46"/>
  <c r="BP191" i="46" s="1"/>
  <c r="Z191" i="46" s="1"/>
  <c r="BM159" i="46"/>
  <c r="BP159" i="46" s="1"/>
  <c r="Z159" i="46" s="1"/>
  <c r="BF162" i="46"/>
  <c r="BG162" i="46" s="1"/>
  <c r="AZ175" i="46"/>
  <c r="BM176" i="46"/>
  <c r="BP176" i="46" s="1"/>
  <c r="Z176" i="46" s="1"/>
  <c r="BD179" i="46"/>
  <c r="BF187" i="46"/>
  <c r="BG187" i="46" s="1"/>
  <c r="AZ192" i="46"/>
  <c r="BB192" i="46" s="1"/>
  <c r="BM192" i="46"/>
  <c r="BP192" i="46" s="1"/>
  <c r="Z192" i="46" s="1"/>
  <c r="AY202" i="46"/>
  <c r="AT146" i="46"/>
  <c r="BE146" i="46" s="1"/>
  <c r="BM195" i="46"/>
  <c r="BP195" i="46" s="1"/>
  <c r="Z195" i="46" s="1"/>
  <c r="BF199" i="46"/>
  <c r="BG199" i="46" s="1"/>
  <c r="BF121" i="46"/>
  <c r="BG121" i="46" s="1"/>
  <c r="BM127" i="46"/>
  <c r="BP127" i="46" s="1"/>
  <c r="Z127" i="46" s="1"/>
  <c r="AY147" i="46"/>
  <c r="BM166" i="46"/>
  <c r="BP166" i="46" s="1"/>
  <c r="Z166" i="46" s="1"/>
  <c r="AW175" i="46"/>
  <c r="AX175" i="46" s="1"/>
  <c r="AT177" i="46"/>
  <c r="BD177" i="46" s="1"/>
  <c r="BM177" i="46"/>
  <c r="BP177" i="46" s="1"/>
  <c r="Z177" i="46" s="1"/>
  <c r="AZ179" i="46"/>
  <c r="BB179" i="46" s="1"/>
  <c r="BD192" i="46"/>
  <c r="BF198" i="46"/>
  <c r="BG198" i="46" s="1"/>
  <c r="BM204" i="46"/>
  <c r="BP204" i="46" s="1"/>
  <c r="Z204" i="46" s="1"/>
  <c r="AZ165" i="46"/>
  <c r="BD189" i="46"/>
  <c r="AT203" i="46"/>
  <c r="BD131" i="46"/>
  <c r="BM135" i="46"/>
  <c r="BM137" i="46"/>
  <c r="BP137" i="46" s="1"/>
  <c r="Z137" i="46" s="1"/>
  <c r="BM141" i="46"/>
  <c r="BP141" i="46" s="1"/>
  <c r="Z141" i="46" s="1"/>
  <c r="AT141" i="46"/>
  <c r="BE141" i="46" s="1"/>
  <c r="BM172" i="46"/>
  <c r="BM190" i="46"/>
  <c r="BM19" i="46"/>
  <c r="AT19" i="46"/>
  <c r="BF28" i="46"/>
  <c r="BG28" i="46" s="1"/>
  <c r="BA34" i="46"/>
  <c r="AZ34" i="46"/>
  <c r="BB34" i="46" s="1"/>
  <c r="BF48" i="46"/>
  <c r="BG48" i="46" s="1"/>
  <c r="AY48" i="46"/>
  <c r="AY7" i="46"/>
  <c r="BM24" i="46"/>
  <c r="AT24" i="46"/>
  <c r="AW12" i="46"/>
  <c r="AX12" i="46" s="1"/>
  <c r="AZ12" i="46"/>
  <c r="BB12" i="46" s="1"/>
  <c r="AW23" i="46"/>
  <c r="AX23" i="46" s="1"/>
  <c r="AY34" i="46"/>
  <c r="BF34" i="46"/>
  <c r="BG34" i="46" s="1"/>
  <c r="AW39" i="46"/>
  <c r="AX39" i="46" s="1"/>
  <c r="BF7" i="46"/>
  <c r="BM9" i="46"/>
  <c r="AT9" i="46"/>
  <c r="BE9" i="46" s="1"/>
  <c r="AT10" i="46"/>
  <c r="BE10" i="46" s="1"/>
  <c r="BM10" i="46"/>
  <c r="BM15" i="46"/>
  <c r="AT15" i="46"/>
  <c r="BE15" i="46" s="1"/>
  <c r="BF21" i="46"/>
  <c r="BG21" i="46" s="1"/>
  <c r="BF37" i="46"/>
  <c r="BG37" i="46" s="1"/>
  <c r="AE10" i="46"/>
  <c r="AF10" i="46" s="1"/>
  <c r="BM17" i="46"/>
  <c r="BA45" i="46"/>
  <c r="AZ52" i="46"/>
  <c r="BB52" i="46" s="1"/>
  <c r="BD52" i="46"/>
  <c r="BD70" i="46"/>
  <c r="AZ70" i="46"/>
  <c r="BB70" i="46" s="1"/>
  <c r="AT77" i="46"/>
  <c r="BE77" i="46" s="1"/>
  <c r="BM77" i="46"/>
  <c r="BP77" i="46" s="1"/>
  <c r="Z77" i="46" s="1"/>
  <c r="AT17" i="46"/>
  <c r="BE17" i="46" s="1"/>
  <c r="BM20" i="46"/>
  <c r="BA47" i="46"/>
  <c r="BM8" i="46"/>
  <c r="AZ16" i="46"/>
  <c r="BB16" i="46" s="1"/>
  <c r="BM34" i="46"/>
  <c r="BP34" i="46" s="1"/>
  <c r="Z34" i="46" s="1"/>
  <c r="AT35" i="46"/>
  <c r="BE35" i="46" s="1"/>
  <c r="BM36" i="46"/>
  <c r="AT36" i="46"/>
  <c r="BE36" i="46" s="1"/>
  <c r="AT8" i="46"/>
  <c r="AT13" i="46"/>
  <c r="BE13" i="46" s="1"/>
  <c r="AT14" i="46"/>
  <c r="BA16" i="46"/>
  <c r="AZ18" i="46"/>
  <c r="BB18" i="46" s="1"/>
  <c r="BF20" i="46"/>
  <c r="BG20" i="46" s="1"/>
  <c r="R20" i="46" s="1"/>
  <c r="V20" i="46" s="1"/>
  <c r="AT22" i="46"/>
  <c r="BA25" i="46"/>
  <c r="AZ25" i="46"/>
  <c r="BB25" i="46" s="1"/>
  <c r="AY30" i="46"/>
  <c r="BF30" i="46"/>
  <c r="BG30" i="46" s="1"/>
  <c r="AW35" i="46"/>
  <c r="AX35" i="46" s="1"/>
  <c r="BF45" i="46"/>
  <c r="BG45" i="46" s="1"/>
  <c r="AY47" i="46"/>
  <c r="AZ49" i="46"/>
  <c r="BB49" i="46" s="1"/>
  <c r="AW49" i="46"/>
  <c r="AX49" i="46" s="1"/>
  <c r="AT54" i="46"/>
  <c r="BE54" i="46" s="1"/>
  <c r="BD62" i="46"/>
  <c r="BM63" i="46"/>
  <c r="BP63" i="46" s="1"/>
  <c r="Z63" i="46" s="1"/>
  <c r="BD66" i="46"/>
  <c r="AZ66" i="46"/>
  <c r="BB66" i="46" s="1"/>
  <c r="AW66" i="46"/>
  <c r="AX66" i="46" s="1"/>
  <c r="BF26" i="46"/>
  <c r="BG26" i="46" s="1"/>
  <c r="AW31" i="46"/>
  <c r="AX31" i="46" s="1"/>
  <c r="BA33" i="46"/>
  <c r="AZ33" i="46"/>
  <c r="BB33" i="46" s="1"/>
  <c r="BF38" i="46"/>
  <c r="BG38" i="46" s="1"/>
  <c r="AW43" i="46"/>
  <c r="AX43" i="46" s="1"/>
  <c r="AT20" i="46"/>
  <c r="BE20" i="46" s="1"/>
  <c r="BM12" i="46"/>
  <c r="BM16" i="46"/>
  <c r="BF25" i="46"/>
  <c r="BG25" i="46" s="1"/>
  <c r="BM27" i="46"/>
  <c r="AT27" i="46"/>
  <c r="BE27" i="46" s="1"/>
  <c r="BM28" i="46"/>
  <c r="AT28" i="46"/>
  <c r="AW30" i="46"/>
  <c r="AX30" i="46" s="1"/>
  <c r="BA37" i="46"/>
  <c r="AY41" i="46"/>
  <c r="AY42" i="46"/>
  <c r="BF42" i="46"/>
  <c r="BG42" i="46" s="1"/>
  <c r="BF49" i="46"/>
  <c r="BG49" i="46" s="1"/>
  <c r="AW51" i="46"/>
  <c r="AX51" i="46" s="1"/>
  <c r="AY51" i="46"/>
  <c r="BC51" i="46" s="1"/>
  <c r="AE56" i="46"/>
  <c r="AF56" i="46" s="1"/>
  <c r="BA63" i="46"/>
  <c r="AE68" i="46"/>
  <c r="AF68" i="46" s="1"/>
  <c r="AW70" i="46"/>
  <c r="AX70" i="46" s="1"/>
  <c r="BM71" i="46"/>
  <c r="BP71" i="46" s="1"/>
  <c r="Z71" i="46" s="1"/>
  <c r="AT71" i="46"/>
  <c r="BF8" i="46"/>
  <c r="BD16" i="46"/>
  <c r="BF16" i="46" s="1"/>
  <c r="BM23" i="46"/>
  <c r="BP23" i="46" s="1"/>
  <c r="Z23" i="46" s="1"/>
  <c r="AT23" i="46"/>
  <c r="BE23" i="46" s="1"/>
  <c r="AW27" i="46"/>
  <c r="AX27" i="46" s="1"/>
  <c r="BM39" i="46"/>
  <c r="AT39" i="46"/>
  <c r="BM40" i="46"/>
  <c r="AT40" i="46"/>
  <c r="BE40" i="46" s="1"/>
  <c r="AZ47" i="46"/>
  <c r="BB47" i="46" s="1"/>
  <c r="AT50" i="46"/>
  <c r="BF54" i="46"/>
  <c r="BG54" i="46" s="1"/>
  <c r="BM55" i="46"/>
  <c r="BP55" i="46" s="1"/>
  <c r="Z55" i="46" s="1"/>
  <c r="AT55" i="46"/>
  <c r="AW55" i="46"/>
  <c r="AX55" i="46" s="1"/>
  <c r="BM58" i="46"/>
  <c r="AT58" i="46"/>
  <c r="BE58" i="46" s="1"/>
  <c r="BA69" i="46"/>
  <c r="AZ69" i="46"/>
  <c r="BB69" i="46" s="1"/>
  <c r="BM70" i="46"/>
  <c r="BM80" i="46"/>
  <c r="AT80" i="46"/>
  <c r="BM82" i="46"/>
  <c r="AT82" i="46"/>
  <c r="BM57" i="46"/>
  <c r="AT57" i="46"/>
  <c r="BE57" i="46" s="1"/>
  <c r="BA61" i="46"/>
  <c r="BA65" i="46"/>
  <c r="BM67" i="46"/>
  <c r="BP67" i="46" s="1"/>
  <c r="Z67" i="46" s="1"/>
  <c r="AT67" i="46"/>
  <c r="BD74" i="46"/>
  <c r="AZ74" i="46"/>
  <c r="BB74" i="46" s="1"/>
  <c r="AW74" i="46"/>
  <c r="AX74" i="46" s="1"/>
  <c r="BM31" i="46"/>
  <c r="BP31" i="46" s="1"/>
  <c r="Z31" i="46" s="1"/>
  <c r="AT31" i="46"/>
  <c r="BE31" i="46" s="1"/>
  <c r="BM32" i="46"/>
  <c r="AT32" i="46"/>
  <c r="BF32" i="46"/>
  <c r="BG32" i="46" s="1"/>
  <c r="BA41" i="46"/>
  <c r="AZ41" i="46"/>
  <c r="BB41" i="46" s="1"/>
  <c r="BA52" i="46"/>
  <c r="BA53" i="46"/>
  <c r="AZ53" i="46"/>
  <c r="BB53" i="46" s="1"/>
  <c r="BM59" i="46"/>
  <c r="AT59" i="46"/>
  <c r="BE59" i="46" s="1"/>
  <c r="AZ65" i="46"/>
  <c r="BB65" i="46" s="1"/>
  <c r="BF67" i="46"/>
  <c r="AW81" i="46"/>
  <c r="BD33" i="46"/>
  <c r="BM43" i="46"/>
  <c r="BP43" i="46" s="1"/>
  <c r="Z43" i="46" s="1"/>
  <c r="AT43" i="46"/>
  <c r="BE43" i="46" s="1"/>
  <c r="BM44" i="46"/>
  <c r="AT44" i="46"/>
  <c r="BE44" i="46" s="1"/>
  <c r="BF44" i="46"/>
  <c r="BG44" i="46" s="1"/>
  <c r="BM47" i="46"/>
  <c r="BP47" i="46" s="1"/>
  <c r="Z47" i="46" s="1"/>
  <c r="AW50" i="46"/>
  <c r="AX50" i="46" s="1"/>
  <c r="BD53" i="46"/>
  <c r="BM56" i="46"/>
  <c r="BP56" i="46" s="1"/>
  <c r="Z56" i="46" s="1"/>
  <c r="AT56" i="46"/>
  <c r="BE56" i="46" s="1"/>
  <c r="AZ60" i="46"/>
  <c r="BB60" i="46" s="1"/>
  <c r="AZ61" i="46"/>
  <c r="BB61" i="46" s="1"/>
  <c r="AW62" i="46"/>
  <c r="AX62" i="46" s="1"/>
  <c r="AZ63" i="46"/>
  <c r="BB63" i="46" s="1"/>
  <c r="BC63" i="46" s="1"/>
  <c r="BF65" i="46"/>
  <c r="AY65" i="46"/>
  <c r="AT73" i="46"/>
  <c r="BM75" i="46"/>
  <c r="AT75" i="46"/>
  <c r="BE75" i="46" s="1"/>
  <c r="AW75" i="46"/>
  <c r="AX75" i="46" s="1"/>
  <c r="AZ76" i="46"/>
  <c r="BB76" i="46" s="1"/>
  <c r="AY76" i="46"/>
  <c r="AW83" i="46"/>
  <c r="AY61" i="46"/>
  <c r="BB64" i="46"/>
  <c r="BC64" i="46" s="1"/>
  <c r="BF64" i="46"/>
  <c r="AZ68" i="46"/>
  <c r="BB68" i="46" s="1"/>
  <c r="AY68" i="46"/>
  <c r="BA70" i="46"/>
  <c r="BF93" i="46"/>
  <c r="BG93" i="46" s="1"/>
  <c r="BD47" i="46"/>
  <c r="BM51" i="46"/>
  <c r="AY60" i="46"/>
  <c r="BD63" i="46"/>
  <c r="BF73" i="46"/>
  <c r="BG73" i="46" s="1"/>
  <c r="AY86" i="46"/>
  <c r="BF86" i="46"/>
  <c r="BG86" i="46" s="1"/>
  <c r="AZ87" i="46"/>
  <c r="BB87" i="46" s="1"/>
  <c r="AY87" i="46"/>
  <c r="BF47" i="46"/>
  <c r="BG47" i="46" s="1"/>
  <c r="BF63" i="46"/>
  <c r="AZ84" i="46"/>
  <c r="BB84" i="46" s="1"/>
  <c r="BM91" i="46"/>
  <c r="BP91" i="46" s="1"/>
  <c r="Z91" i="46" s="1"/>
  <c r="AY94" i="46"/>
  <c r="BF94" i="46"/>
  <c r="BG94" i="46" s="1"/>
  <c r="BA84" i="46"/>
  <c r="BA88" i="46"/>
  <c r="AY88" i="46"/>
  <c r="AW91" i="46"/>
  <c r="BM79" i="46"/>
  <c r="BP79" i="46" s="1"/>
  <c r="Z79" i="46" s="1"/>
  <c r="AT79" i="46"/>
  <c r="BE79" i="46" s="1"/>
  <c r="AY46" i="46"/>
  <c r="BF51" i="46"/>
  <c r="BG51" i="46" s="1"/>
  <c r="AY62" i="46"/>
  <c r="AZ72" i="46"/>
  <c r="BB72" i="46" s="1"/>
  <c r="BD72" i="46"/>
  <c r="BF77" i="46"/>
  <c r="BG77" i="46" s="1"/>
  <c r="AT83" i="46"/>
  <c r="AY83" i="46" s="1"/>
  <c r="BD90" i="46"/>
  <c r="BF91" i="46"/>
  <c r="BG91" i="46" s="1"/>
  <c r="BF55" i="46"/>
  <c r="BG55" i="46" s="1"/>
  <c r="BF69" i="46"/>
  <c r="BF83" i="46"/>
  <c r="BG83" i="46" s="1"/>
  <c r="AY84" i="46"/>
  <c r="BM88" i="46"/>
  <c r="BP88" i="46" s="1"/>
  <c r="Z88" i="46" s="1"/>
  <c r="AT91" i="46"/>
  <c r="BA95" i="46"/>
  <c r="AZ95" i="46"/>
  <c r="BB95" i="46" s="1"/>
  <c r="AY97" i="46"/>
  <c r="AT98" i="46"/>
  <c r="BF104" i="46"/>
  <c r="BG104" i="46" s="1"/>
  <c r="AE95" i="46"/>
  <c r="AF95" i="46" s="1"/>
  <c r="AY66" i="46"/>
  <c r="AY70" i="46"/>
  <c r="AY74" i="46"/>
  <c r="BD88" i="46"/>
  <c r="AW88" i="46"/>
  <c r="AX88" i="46" s="1"/>
  <c r="AZ90" i="46"/>
  <c r="BB90" i="46" s="1"/>
  <c r="AW90" i="46"/>
  <c r="BA92" i="46"/>
  <c r="BF98" i="46"/>
  <c r="BG98" i="46" s="1"/>
  <c r="AT107" i="46"/>
  <c r="BM107" i="46"/>
  <c r="BP107" i="46" s="1"/>
  <c r="Z107" i="46" s="1"/>
  <c r="BM81" i="46"/>
  <c r="BA86" i="46"/>
  <c r="BF90" i="46"/>
  <c r="BG90" i="46" s="1"/>
  <c r="BF101" i="46"/>
  <c r="BG101" i="46" s="1"/>
  <c r="AT81" i="46"/>
  <c r="AT85" i="46"/>
  <c r="BE85" i="46" s="1"/>
  <c r="BM85" i="46"/>
  <c r="BF89" i="46"/>
  <c r="BG89" i="46" s="1"/>
  <c r="AY92" i="46"/>
  <c r="AZ97" i="46"/>
  <c r="BB97" i="46" s="1"/>
  <c r="BD97" i="46"/>
  <c r="BM106" i="46"/>
  <c r="BP106" i="46" s="1"/>
  <c r="Z106" i="46" s="1"/>
  <c r="AT106" i="46"/>
  <c r="BE106" i="46" s="1"/>
  <c r="AT93" i="46"/>
  <c r="BE93" i="46" s="1"/>
  <c r="BM93" i="46"/>
  <c r="BP93" i="46" s="1"/>
  <c r="Z93" i="46" s="1"/>
  <c r="AE102" i="46"/>
  <c r="AF102" i="46" s="1"/>
  <c r="BF105" i="46"/>
  <c r="BG105" i="46" s="1"/>
  <c r="AY105" i="46"/>
  <c r="AE107" i="46"/>
  <c r="AF107" i="46" s="1"/>
  <c r="AW108" i="46"/>
  <c r="AX108" i="46" s="1"/>
  <c r="AZ108" i="46"/>
  <c r="BB108" i="46" s="1"/>
  <c r="BD103" i="46"/>
  <c r="AW103" i="46"/>
  <c r="AX103" i="46" s="1"/>
  <c r="AW106" i="46"/>
  <c r="AT89" i="46"/>
  <c r="BE89" i="46" s="1"/>
  <c r="BD92" i="46"/>
  <c r="AZ94" i="46"/>
  <c r="BB94" i="46" s="1"/>
  <c r="BD94" i="46"/>
  <c r="BD95" i="46"/>
  <c r="BF102" i="46"/>
  <c r="BG102" i="46" s="1"/>
  <c r="AT104" i="46"/>
  <c r="BD104" i="46" s="1"/>
  <c r="BF106" i="46"/>
  <c r="BG106" i="46" s="1"/>
  <c r="AW109" i="46"/>
  <c r="AX109" i="46" s="1"/>
  <c r="AW124" i="46"/>
  <c r="AX124" i="46" s="1"/>
  <c r="BD84" i="46"/>
  <c r="AZ86" i="46"/>
  <c r="BB86" i="46" s="1"/>
  <c r="BD86" i="46"/>
  <c r="BF87" i="46"/>
  <c r="BG87" i="46" s="1"/>
  <c r="AT100" i="46"/>
  <c r="AZ100" i="46" s="1"/>
  <c r="BB100" i="46" s="1"/>
  <c r="BM100" i="46"/>
  <c r="BP100" i="46" s="1"/>
  <c r="Z100" i="46" s="1"/>
  <c r="AZ105" i="46"/>
  <c r="BB105" i="46" s="1"/>
  <c r="AW105" i="46"/>
  <c r="AX105" i="46" s="1"/>
  <c r="BM125" i="46"/>
  <c r="BP125" i="46" s="1"/>
  <c r="Z125" i="46" s="1"/>
  <c r="AT125" i="46"/>
  <c r="BD126" i="46"/>
  <c r="BA135" i="46"/>
  <c r="BM136" i="46"/>
  <c r="BP136" i="46" s="1"/>
  <c r="Z136" i="46" s="1"/>
  <c r="AT136" i="46"/>
  <c r="BD136" i="46" s="1"/>
  <c r="AW136" i="46"/>
  <c r="AY108" i="46"/>
  <c r="BF108" i="46"/>
  <c r="BG108" i="46" s="1"/>
  <c r="BM143" i="46"/>
  <c r="BP143" i="46" s="1"/>
  <c r="Z143" i="46" s="1"/>
  <c r="AT143" i="46"/>
  <c r="BE143" i="46" s="1"/>
  <c r="BA122" i="46"/>
  <c r="AZ129" i="46"/>
  <c r="BB129" i="46" s="1"/>
  <c r="BA129" i="46"/>
  <c r="AT130" i="46"/>
  <c r="BE130" i="46" s="1"/>
  <c r="BM130" i="46"/>
  <c r="BP130" i="46" s="1"/>
  <c r="Z130" i="46" s="1"/>
  <c r="BD135" i="46"/>
  <c r="AZ135" i="46"/>
  <c r="BB135" i="46" s="1"/>
  <c r="AW135" i="46"/>
  <c r="AX135" i="46" s="1"/>
  <c r="AT96" i="46"/>
  <c r="BE96" i="46" s="1"/>
  <c r="AZ101" i="46"/>
  <c r="BB101" i="46" s="1"/>
  <c r="BD101" i="46"/>
  <c r="BA108" i="46"/>
  <c r="AW120" i="46"/>
  <c r="AX120" i="46" s="1"/>
  <c r="BA126" i="46"/>
  <c r="AZ126" i="46"/>
  <c r="BB126" i="46" s="1"/>
  <c r="AW128" i="46"/>
  <c r="AX128" i="46" s="1"/>
  <c r="BM121" i="46"/>
  <c r="BP121" i="46" s="1"/>
  <c r="Z121" i="46" s="1"/>
  <c r="AT121" i="46"/>
  <c r="BE121" i="46" s="1"/>
  <c r="AE126" i="46"/>
  <c r="AF126" i="46" s="1"/>
  <c r="BF134" i="46"/>
  <c r="BG134" i="46" s="1"/>
  <c r="AY134" i="46"/>
  <c r="AT139" i="46"/>
  <c r="BE139" i="46" s="1"/>
  <c r="BM139" i="46"/>
  <c r="BP139" i="46" s="1"/>
  <c r="Z139" i="46" s="1"/>
  <c r="AT109" i="46"/>
  <c r="BE109" i="46" s="1"/>
  <c r="AZ122" i="46"/>
  <c r="BB122" i="46" s="1"/>
  <c r="AT123" i="46"/>
  <c r="AY146" i="46"/>
  <c r="BF146" i="46"/>
  <c r="BG146" i="46" s="1"/>
  <c r="BF123" i="46"/>
  <c r="BG123" i="46" s="1"/>
  <c r="BM124" i="46"/>
  <c r="BP124" i="46" s="1"/>
  <c r="Z124" i="46" s="1"/>
  <c r="AT124" i="46"/>
  <c r="BD124" i="46" s="1"/>
  <c r="BF126" i="46"/>
  <c r="BG126" i="46" s="1"/>
  <c r="BF141" i="46"/>
  <c r="BG141" i="46" s="1"/>
  <c r="AY137" i="46"/>
  <c r="BF138" i="46"/>
  <c r="BG138" i="46" s="1"/>
  <c r="BM140" i="46"/>
  <c r="AT140" i="46"/>
  <c r="BE140" i="46" s="1"/>
  <c r="BF143" i="46"/>
  <c r="BG143" i="46" s="1"/>
  <c r="AY143" i="46"/>
  <c r="AZ133" i="46"/>
  <c r="BB133" i="46" s="1"/>
  <c r="BF133" i="46"/>
  <c r="BG133" i="46" s="1"/>
  <c r="AT145" i="46"/>
  <c r="BE145" i="46" s="1"/>
  <c r="BM145" i="46"/>
  <c r="BP145" i="46" s="1"/>
  <c r="Z145" i="46" s="1"/>
  <c r="AT148" i="46"/>
  <c r="AZ150" i="46"/>
  <c r="BB150" i="46" s="1"/>
  <c r="BD150" i="46"/>
  <c r="AW150" i="46"/>
  <c r="AX150" i="46" s="1"/>
  <c r="BM120" i="46"/>
  <c r="BP120" i="46" s="1"/>
  <c r="Z120" i="46" s="1"/>
  <c r="AT120" i="46"/>
  <c r="BE120" i="46" s="1"/>
  <c r="BF122" i="46"/>
  <c r="BG122" i="46" s="1"/>
  <c r="BF125" i="46"/>
  <c r="BG125" i="46" s="1"/>
  <c r="AY126" i="46"/>
  <c r="AT127" i="46"/>
  <c r="AY129" i="46"/>
  <c r="BF130" i="46"/>
  <c r="BG130" i="46" s="1"/>
  <c r="BM132" i="46"/>
  <c r="BP132" i="46" s="1"/>
  <c r="Z132" i="46" s="1"/>
  <c r="AT132" i="46"/>
  <c r="BE132" i="46" s="1"/>
  <c r="AY138" i="46"/>
  <c r="AW139" i="46"/>
  <c r="AX139" i="46" s="1"/>
  <c r="AW153" i="46"/>
  <c r="AX153" i="46" s="1"/>
  <c r="AZ138" i="46"/>
  <c r="BB138" i="46" s="1"/>
  <c r="BF142" i="46"/>
  <c r="BG142" i="46" s="1"/>
  <c r="BF145" i="46"/>
  <c r="BG145" i="46" s="1"/>
  <c r="BF109" i="46"/>
  <c r="BG109" i="46" s="1"/>
  <c r="AY120" i="46"/>
  <c r="BF127" i="46"/>
  <c r="BG127" i="46" s="1"/>
  <c r="BM128" i="46"/>
  <c r="AT128" i="46"/>
  <c r="AW131" i="46"/>
  <c r="AX131" i="46" s="1"/>
  <c r="BF136" i="46"/>
  <c r="BG136" i="46" s="1"/>
  <c r="AZ137" i="46"/>
  <c r="BB137" i="46" s="1"/>
  <c r="BF137" i="46"/>
  <c r="BG137" i="46" s="1"/>
  <c r="BA141" i="46"/>
  <c r="AZ141" i="46"/>
  <c r="BB141" i="46" s="1"/>
  <c r="BM147" i="46"/>
  <c r="BP147" i="46" s="1"/>
  <c r="Z147" i="46" s="1"/>
  <c r="AT149" i="46"/>
  <c r="BM151" i="46"/>
  <c r="AT152" i="46"/>
  <c r="BM152" i="46"/>
  <c r="AZ154" i="46"/>
  <c r="BB154" i="46" s="1"/>
  <c r="AT155" i="46"/>
  <c r="BE155" i="46" s="1"/>
  <c r="AT156" i="46"/>
  <c r="BM156" i="46"/>
  <c r="AW157" i="46"/>
  <c r="AX157" i="46" s="1"/>
  <c r="AZ158" i="46"/>
  <c r="BB158" i="46" s="1"/>
  <c r="AW159" i="46"/>
  <c r="AX159" i="46" s="1"/>
  <c r="BM161" i="46"/>
  <c r="AT161" i="46"/>
  <c r="BE161" i="46" s="1"/>
  <c r="AY154" i="46"/>
  <c r="BF154" i="46"/>
  <c r="BG154" i="46" s="1"/>
  <c r="AW155" i="46"/>
  <c r="AX155" i="46" s="1"/>
  <c r="AY158" i="46"/>
  <c r="BF158" i="46"/>
  <c r="BG158" i="46" s="1"/>
  <c r="BF159" i="46"/>
  <c r="BG159" i="46" s="1"/>
  <c r="BF191" i="46"/>
  <c r="BG191" i="46" s="1"/>
  <c r="AY191" i="46"/>
  <c r="AW151" i="46"/>
  <c r="AX151" i="46" s="1"/>
  <c r="BD151" i="46"/>
  <c r="AE155" i="46"/>
  <c r="AF155" i="46" s="1"/>
  <c r="BM163" i="46"/>
  <c r="BP163" i="46" s="1"/>
  <c r="Z163" i="46" s="1"/>
  <c r="AT163" i="46"/>
  <c r="BE163" i="46" s="1"/>
  <c r="BM164" i="46"/>
  <c r="BP164" i="46" s="1"/>
  <c r="Z164" i="46" s="1"/>
  <c r="AT164" i="46"/>
  <c r="BD169" i="46"/>
  <c r="BA169" i="46"/>
  <c r="AY131" i="46"/>
  <c r="AY135" i="46"/>
  <c r="AZ146" i="46"/>
  <c r="BB146" i="46" s="1"/>
  <c r="BD146" i="46"/>
  <c r="BF147" i="46"/>
  <c r="BG147" i="46" s="1"/>
  <c r="BF149" i="46"/>
  <c r="BG149" i="46" s="1"/>
  <c r="AE151" i="46"/>
  <c r="AF151" i="46" s="1"/>
  <c r="BA154" i="46"/>
  <c r="AY155" i="46"/>
  <c r="BA158" i="46"/>
  <c r="AW160" i="46"/>
  <c r="AX160" i="46" s="1"/>
  <c r="AZ160" i="46"/>
  <c r="BB160" i="46" s="1"/>
  <c r="AW164" i="46"/>
  <c r="AX164" i="46" s="1"/>
  <c r="BA167" i="46"/>
  <c r="AZ167" i="46"/>
  <c r="BB167" i="46" s="1"/>
  <c r="BM168" i="46"/>
  <c r="AT168" i="46"/>
  <c r="BE168" i="46" s="1"/>
  <c r="AZ169" i="46"/>
  <c r="BB169" i="46" s="1"/>
  <c r="BM170" i="46"/>
  <c r="BP170" i="46" s="1"/>
  <c r="Z170" i="46" s="1"/>
  <c r="AT170" i="46"/>
  <c r="BE170" i="46" s="1"/>
  <c r="BA171" i="46"/>
  <c r="AZ171" i="46"/>
  <c r="BB171" i="46" s="1"/>
  <c r="AW168" i="46"/>
  <c r="AX168" i="46" s="1"/>
  <c r="BD171" i="46"/>
  <c r="AZ142" i="46"/>
  <c r="BB142" i="46" s="1"/>
  <c r="BD142" i="46"/>
  <c r="AW144" i="46"/>
  <c r="AX144" i="46" s="1"/>
  <c r="AW146" i="46"/>
  <c r="AX146" i="46" s="1"/>
  <c r="AZ147" i="46"/>
  <c r="BB147" i="46" s="1"/>
  <c r="AZ151" i="46"/>
  <c r="BB151" i="46" s="1"/>
  <c r="BC151" i="46" s="1"/>
  <c r="BB165" i="46"/>
  <c r="AY165" i="46"/>
  <c r="AY150" i="46"/>
  <c r="BF150" i="46"/>
  <c r="BG150" i="46" s="1"/>
  <c r="AT159" i="46"/>
  <c r="BM173" i="46"/>
  <c r="AT173" i="46"/>
  <c r="BD188" i="46"/>
  <c r="BA188" i="46"/>
  <c r="AY169" i="46"/>
  <c r="BA182" i="46"/>
  <c r="AZ182" i="46"/>
  <c r="BB182" i="46" s="1"/>
  <c r="BF201" i="46"/>
  <c r="BG201" i="46" s="1"/>
  <c r="BF164" i="46"/>
  <c r="BG164" i="46" s="1"/>
  <c r="AE171" i="46"/>
  <c r="AF171" i="46" s="1"/>
  <c r="AW177" i="46"/>
  <c r="BM183" i="46"/>
  <c r="AT183" i="46"/>
  <c r="BE183" i="46" s="1"/>
  <c r="BF170" i="46"/>
  <c r="BG170" i="46" s="1"/>
  <c r="AZ172" i="46"/>
  <c r="BB172" i="46" s="1"/>
  <c r="AW172" i="46"/>
  <c r="AX172" i="46" s="1"/>
  <c r="AE177" i="46"/>
  <c r="AF177" i="46" s="1"/>
  <c r="BM186" i="46"/>
  <c r="AT186" i="46"/>
  <c r="BE186" i="46" s="1"/>
  <c r="AZ188" i="46"/>
  <c r="BB188" i="46" s="1"/>
  <c r="BB189" i="46"/>
  <c r="AY189" i="46"/>
  <c r="BF189" i="46"/>
  <c r="BG189" i="46" s="1"/>
  <c r="AW197" i="46"/>
  <c r="AX197" i="46" s="1"/>
  <c r="BA160" i="46"/>
  <c r="AT162" i="46"/>
  <c r="BE162" i="46" s="1"/>
  <c r="BA165" i="46"/>
  <c r="AT166" i="46"/>
  <c r="BE166" i="46" s="1"/>
  <c r="BM167" i="46"/>
  <c r="BF172" i="46"/>
  <c r="BG172" i="46" s="1"/>
  <c r="BM185" i="46"/>
  <c r="AT185" i="46"/>
  <c r="BM199" i="46"/>
  <c r="BP199" i="46" s="1"/>
  <c r="Z199" i="46" s="1"/>
  <c r="AT199" i="46"/>
  <c r="AT153" i="46"/>
  <c r="AT157" i="46"/>
  <c r="BE157" i="46" s="1"/>
  <c r="BM160" i="46"/>
  <c r="BF163" i="46"/>
  <c r="BG163" i="46" s="1"/>
  <c r="BA180" i="46"/>
  <c r="AY180" i="46"/>
  <c r="BD182" i="46"/>
  <c r="BD165" i="46"/>
  <c r="BF166" i="46"/>
  <c r="BG166" i="46" s="1"/>
  <c r="BD167" i="46"/>
  <c r="AY171" i="46"/>
  <c r="BM171" i="46"/>
  <c r="AY172" i="46"/>
  <c r="BB175" i="46"/>
  <c r="AY175" i="46"/>
  <c r="AZ180" i="46"/>
  <c r="BB180" i="46" s="1"/>
  <c r="AW180" i="46"/>
  <c r="AX180" i="46" s="1"/>
  <c r="BF194" i="46"/>
  <c r="BG194" i="46" s="1"/>
  <c r="BA195" i="46"/>
  <c r="BM196" i="46"/>
  <c r="BP196" i="46" s="1"/>
  <c r="Z196" i="46" s="1"/>
  <c r="AT196" i="46"/>
  <c r="BD196" i="46" s="1"/>
  <c r="BA200" i="46"/>
  <c r="AZ200" i="46"/>
  <c r="BB200" i="46" s="1"/>
  <c r="AT184" i="46"/>
  <c r="AY184" i="46" s="1"/>
  <c r="BM193" i="46"/>
  <c r="AT193" i="46"/>
  <c r="BE193" i="46" s="1"/>
  <c r="AZ195" i="46"/>
  <c r="BB195" i="46" s="1"/>
  <c r="BF196" i="46"/>
  <c r="BG196" i="46" s="1"/>
  <c r="AT178" i="46"/>
  <c r="BF180" i="46"/>
  <c r="BG180" i="46" s="1"/>
  <c r="BM181" i="46"/>
  <c r="BP181" i="46" s="1"/>
  <c r="Z181" i="46" s="1"/>
  <c r="BA181" i="46"/>
  <c r="BM187" i="46"/>
  <c r="AT187" i="46"/>
  <c r="BE187" i="46" s="1"/>
  <c r="BD190" i="46"/>
  <c r="AZ190" i="46"/>
  <c r="BB190" i="46" s="1"/>
  <c r="AY194" i="46"/>
  <c r="BD173" i="46"/>
  <c r="BM178" i="46"/>
  <c r="AY182" i="46"/>
  <c r="AE183" i="46"/>
  <c r="AF183" i="46" s="1"/>
  <c r="BD187" i="46"/>
  <c r="BM188" i="46"/>
  <c r="BP188" i="46" s="1"/>
  <c r="Z188" i="46" s="1"/>
  <c r="AY195" i="46"/>
  <c r="BF179" i="46"/>
  <c r="BG179" i="46" s="1"/>
  <c r="AT174" i="46"/>
  <c r="BF176" i="46"/>
  <c r="BG176" i="46" s="1"/>
  <c r="BD181" i="46"/>
  <c r="BM182" i="46"/>
  <c r="BP182" i="46" s="1"/>
  <c r="Z182" i="46" s="1"/>
  <c r="BA189" i="46"/>
  <c r="AY167" i="46"/>
  <c r="BM174" i="46"/>
  <c r="AW176" i="46"/>
  <c r="AX176" i="46" s="1"/>
  <c r="AW178" i="46"/>
  <c r="AX178" i="46" s="1"/>
  <c r="BD191" i="46"/>
  <c r="BA194" i="46"/>
  <c r="AZ194" i="46"/>
  <c r="BB194" i="46" s="1"/>
  <c r="BD194" i="46"/>
  <c r="BM198" i="46"/>
  <c r="AT198" i="46"/>
  <c r="BE198" i="46" s="1"/>
  <c r="BD195" i="46"/>
  <c r="BD200" i="46"/>
  <c r="BF203" i="46"/>
  <c r="BG203" i="46" s="1"/>
  <c r="AY200" i="46"/>
  <c r="BM202" i="46"/>
  <c r="BA204" i="46"/>
  <c r="AZ204" i="46"/>
  <c r="BB204" i="46" s="1"/>
  <c r="AW195" i="46"/>
  <c r="AX195" i="46" s="1"/>
  <c r="BF195" i="46"/>
  <c r="BG195" i="46" s="1"/>
  <c r="BM197" i="46"/>
  <c r="BP197" i="46" s="1"/>
  <c r="Z197" i="46" s="1"/>
  <c r="BF200" i="46"/>
  <c r="BG200" i="46" s="1"/>
  <c r="AY203" i="46"/>
  <c r="BD204" i="46"/>
  <c r="AY188" i="46"/>
  <c r="AZ191" i="46"/>
  <c r="BB191" i="46" s="1"/>
  <c r="BF193" i="46"/>
  <c r="BG193" i="46" s="1"/>
  <c r="AT197" i="46"/>
  <c r="BE197" i="46" s="1"/>
  <c r="AZ202" i="46"/>
  <c r="BB202" i="46" s="1"/>
  <c r="BD202" i="46"/>
  <c r="BF181" i="46"/>
  <c r="BG181" i="46" s="1"/>
  <c r="AY192" i="46"/>
  <c r="BC192" i="46" s="1"/>
  <c r="BF197" i="46"/>
  <c r="BG197" i="46" s="1"/>
  <c r="AT201" i="46"/>
  <c r="BM189" i="46"/>
  <c r="BA203" i="46"/>
  <c r="AZ203" i="46"/>
  <c r="BB203" i="46" s="1"/>
  <c r="AT205" i="46"/>
  <c r="BE205" i="46" s="1"/>
  <c r="AY204" i="46"/>
  <c r="BF205" i="46"/>
  <c r="BG205" i="46" s="1"/>
  <c r="BD145" i="46" l="1"/>
  <c r="AY95" i="46"/>
  <c r="AY140" i="46"/>
  <c r="BC95" i="46"/>
  <c r="BP205" i="46"/>
  <c r="Z205" i="46" s="1"/>
  <c r="BC181" i="46"/>
  <c r="BP53" i="46"/>
  <c r="Z53" i="46" s="1"/>
  <c r="AY145" i="46"/>
  <c r="AY77" i="46"/>
  <c r="BP28" i="46"/>
  <c r="Z28" i="46" s="1"/>
  <c r="BP38" i="46"/>
  <c r="Z38" i="46" s="1"/>
  <c r="AY16" i="46"/>
  <c r="AY29" i="46"/>
  <c r="AY37" i="46"/>
  <c r="BP33" i="46"/>
  <c r="Z33" i="46" s="1"/>
  <c r="BP30" i="46"/>
  <c r="Z30" i="46" s="1"/>
  <c r="BP35" i="46"/>
  <c r="Z35" i="46" s="1"/>
  <c r="BQ35" i="46" s="1"/>
  <c r="BQ138" i="46"/>
  <c r="BC30" i="46"/>
  <c r="BA12" i="46"/>
  <c r="AY35" i="46"/>
  <c r="AZ26" i="46"/>
  <c r="BB26" i="46" s="1"/>
  <c r="BP13" i="46"/>
  <c r="BP9" i="46"/>
  <c r="Z9" i="46" s="1"/>
  <c r="AY26" i="46"/>
  <c r="BC49" i="46"/>
  <c r="AY21" i="46"/>
  <c r="BP7" i="46"/>
  <c r="AZ45" i="46"/>
  <c r="BB45" i="46" s="1"/>
  <c r="BP37" i="46"/>
  <c r="BP24" i="46"/>
  <c r="Z24" i="46" s="1"/>
  <c r="BP135" i="46"/>
  <c r="Z135" i="46" s="1"/>
  <c r="BC202" i="46"/>
  <c r="BP128" i="46"/>
  <c r="Z128" i="46" s="1"/>
  <c r="BP97" i="46"/>
  <c r="Z97" i="46" s="1"/>
  <c r="BC147" i="46"/>
  <c r="BQ104" i="46"/>
  <c r="BQ180" i="46"/>
  <c r="BQ129" i="46"/>
  <c r="BQ179" i="46"/>
  <c r="BG66" i="46"/>
  <c r="BG60" i="46"/>
  <c r="BQ131" i="46"/>
  <c r="BQ200" i="46"/>
  <c r="BQ144" i="46"/>
  <c r="BP165" i="46"/>
  <c r="Z165" i="46" s="1"/>
  <c r="BJ165" i="46"/>
  <c r="BP82" i="46"/>
  <c r="Z82" i="46" s="1"/>
  <c r="BJ82" i="46"/>
  <c r="BP49" i="46"/>
  <c r="Z49" i="46" s="1"/>
  <c r="BJ49" i="46"/>
  <c r="BQ95" i="46"/>
  <c r="BP80" i="46"/>
  <c r="Z80" i="46" s="1"/>
  <c r="BQ30" i="46"/>
  <c r="BP64" i="46"/>
  <c r="Z64" i="46" s="1"/>
  <c r="BP167" i="46"/>
  <c r="BC142" i="46"/>
  <c r="BC90" i="46"/>
  <c r="BP59" i="46"/>
  <c r="Z59" i="46" s="1"/>
  <c r="BP19" i="46"/>
  <c r="Z19" i="46" s="1"/>
  <c r="BC179" i="46"/>
  <c r="BQ134" i="46"/>
  <c r="BP184" i="46"/>
  <c r="Z184" i="46" s="1"/>
  <c r="BP155" i="46"/>
  <c r="Z155" i="46" s="1"/>
  <c r="BJ155" i="46"/>
  <c r="BQ52" i="46"/>
  <c r="BQ157" i="46"/>
  <c r="BG69" i="46"/>
  <c r="BP84" i="46"/>
  <c r="Z84" i="46" s="1"/>
  <c r="BQ205" i="46"/>
  <c r="BG64" i="46"/>
  <c r="BC53" i="46"/>
  <c r="BC33" i="46"/>
  <c r="BP15" i="46"/>
  <c r="Z15" i="46" s="1"/>
  <c r="BJ68" i="46"/>
  <c r="BP29" i="46"/>
  <c r="Z29" i="46" s="1"/>
  <c r="BJ29" i="46"/>
  <c r="BP21" i="46"/>
  <c r="BQ33" i="46"/>
  <c r="BQ191" i="46"/>
  <c r="BP168" i="46"/>
  <c r="Z168" i="46" s="1"/>
  <c r="BQ137" i="46"/>
  <c r="BQ127" i="46"/>
  <c r="BG63" i="46"/>
  <c r="BP172" i="46"/>
  <c r="BG68" i="46"/>
  <c r="BP153" i="46"/>
  <c r="BJ153" i="46"/>
  <c r="BJ62" i="46"/>
  <c r="BP99" i="46"/>
  <c r="Z99" i="46" s="1"/>
  <c r="BJ99" i="46"/>
  <c r="BJ64" i="46"/>
  <c r="BG62" i="46"/>
  <c r="BP169" i="46"/>
  <c r="Z169" i="46" s="1"/>
  <c r="BJ169" i="46"/>
  <c r="BQ89" i="46"/>
  <c r="BQ149" i="46"/>
  <c r="BQ123" i="46"/>
  <c r="BG65" i="46"/>
  <c r="BQ162" i="46"/>
  <c r="BQ166" i="46"/>
  <c r="BQ148" i="46"/>
  <c r="BC190" i="46"/>
  <c r="BP171" i="46"/>
  <c r="Z171" i="46" s="1"/>
  <c r="BC66" i="46"/>
  <c r="BC46" i="46"/>
  <c r="BG67" i="46"/>
  <c r="BQ25" i="46"/>
  <c r="BG61" i="46"/>
  <c r="BJ66" i="46"/>
  <c r="BJ60" i="46"/>
  <c r="AY12" i="46"/>
  <c r="BC12" i="46" s="1"/>
  <c r="Q12" i="46" s="1"/>
  <c r="U12" i="46" s="1"/>
  <c r="AY15" i="46"/>
  <c r="BP22" i="46"/>
  <c r="Z22" i="46" s="1"/>
  <c r="BS91" i="46"/>
  <c r="AX91" i="46"/>
  <c r="BS106" i="46"/>
  <c r="AX106" i="46"/>
  <c r="BS81" i="46"/>
  <c r="AX81" i="46"/>
  <c r="BS87" i="46"/>
  <c r="AX87" i="46"/>
  <c r="BS177" i="46"/>
  <c r="AX177" i="46"/>
  <c r="BS90" i="46"/>
  <c r="AX90" i="46"/>
  <c r="BS137" i="46"/>
  <c r="AX137" i="46"/>
  <c r="BS42" i="46"/>
  <c r="AX42" i="46"/>
  <c r="BS83" i="46"/>
  <c r="AX83" i="46"/>
  <c r="BS189" i="46"/>
  <c r="AX189" i="46"/>
  <c r="BC45" i="46"/>
  <c r="BS34" i="46"/>
  <c r="AX34" i="46"/>
  <c r="BS136" i="46"/>
  <c r="AX136" i="46"/>
  <c r="BS138" i="46"/>
  <c r="AX138" i="46"/>
  <c r="BS102" i="46"/>
  <c r="AX102" i="46"/>
  <c r="BP193" i="46"/>
  <c r="Z193" i="46" s="1"/>
  <c r="BS43" i="46"/>
  <c r="BP61" i="46"/>
  <c r="Z61" i="46" s="1"/>
  <c r="BP51" i="46"/>
  <c r="Z51" i="46" s="1"/>
  <c r="BC204" i="46"/>
  <c r="BS176" i="46"/>
  <c r="AZ157" i="46"/>
  <c r="BB157" i="46" s="1"/>
  <c r="AY139" i="46"/>
  <c r="BP156" i="46"/>
  <c r="Z156" i="46" s="1"/>
  <c r="BP151" i="46"/>
  <c r="Z151" i="46" s="1"/>
  <c r="BP140" i="46"/>
  <c r="Z140" i="46" s="1"/>
  <c r="BC101" i="46"/>
  <c r="BS109" i="46"/>
  <c r="BS103" i="46"/>
  <c r="BC88" i="46"/>
  <c r="AY58" i="46"/>
  <c r="BS51" i="46"/>
  <c r="BP27" i="46"/>
  <c r="Z27" i="46" s="1"/>
  <c r="BS31" i="46"/>
  <c r="BC25" i="46"/>
  <c r="BS39" i="46"/>
  <c r="BS12" i="46"/>
  <c r="BP18" i="46"/>
  <c r="BP50" i="46"/>
  <c r="Z50" i="46" s="1"/>
  <c r="BS157" i="46"/>
  <c r="BP36" i="46"/>
  <c r="Z36" i="46" s="1"/>
  <c r="BP186" i="46"/>
  <c r="Z186" i="46" s="1"/>
  <c r="BS168" i="46"/>
  <c r="BS164" i="46"/>
  <c r="BD134" i="46"/>
  <c r="BD139" i="46"/>
  <c r="BD99" i="46"/>
  <c r="BP44" i="46"/>
  <c r="Z44" i="46" s="1"/>
  <c r="BS70" i="46"/>
  <c r="BP76" i="46"/>
  <c r="Z76" i="46" s="1"/>
  <c r="BS25" i="46"/>
  <c r="BP58" i="46"/>
  <c r="Z58" i="46" s="1"/>
  <c r="BP66" i="46"/>
  <c r="Z66" i="46" s="1"/>
  <c r="BS131" i="46"/>
  <c r="BS150" i="46"/>
  <c r="BP85" i="46"/>
  <c r="BS88" i="46"/>
  <c r="BS74" i="46"/>
  <c r="BP40" i="46"/>
  <c r="Z40" i="46" s="1"/>
  <c r="BS35" i="46"/>
  <c r="BC48" i="46"/>
  <c r="BS175" i="46"/>
  <c r="BP78" i="46"/>
  <c r="Z78" i="46" s="1"/>
  <c r="BP46" i="46"/>
  <c r="Z46" i="46" s="1"/>
  <c r="BP198" i="46"/>
  <c r="Z198" i="46" s="1"/>
  <c r="BP190" i="46"/>
  <c r="Z190" i="46" s="1"/>
  <c r="BP70" i="46"/>
  <c r="Z70" i="46" s="1"/>
  <c r="BS178" i="46"/>
  <c r="BS105" i="46"/>
  <c r="BS172" i="46"/>
  <c r="BP183" i="46"/>
  <c r="Z183" i="46" s="1"/>
  <c r="BS160" i="46"/>
  <c r="BS151" i="46"/>
  <c r="BS120" i="46"/>
  <c r="BS108" i="46"/>
  <c r="AY99" i="46"/>
  <c r="BC62" i="46"/>
  <c r="AY43" i="46"/>
  <c r="BC61" i="46"/>
  <c r="BS75" i="46"/>
  <c r="BP57" i="46"/>
  <c r="Z57" i="46" s="1"/>
  <c r="BS26" i="46"/>
  <c r="BE99" i="46"/>
  <c r="BP8" i="46"/>
  <c r="Z8" i="46" s="1"/>
  <c r="BS180" i="46"/>
  <c r="BP187" i="46"/>
  <c r="Z187" i="46" s="1"/>
  <c r="AY186" i="46"/>
  <c r="BS146" i="46"/>
  <c r="BP161" i="46"/>
  <c r="Z161" i="46" s="1"/>
  <c r="BS135" i="46"/>
  <c r="BS124" i="46"/>
  <c r="AZ99" i="46"/>
  <c r="BB99" i="46" s="1"/>
  <c r="BP81" i="46"/>
  <c r="Z81" i="46" s="1"/>
  <c r="BS50" i="46"/>
  <c r="BP39" i="46"/>
  <c r="BS30" i="46"/>
  <c r="BS49" i="46"/>
  <c r="AZ29" i="46"/>
  <c r="BB29" i="46" s="1"/>
  <c r="BP174" i="46"/>
  <c r="Z174" i="46" s="1"/>
  <c r="BS195" i="46"/>
  <c r="BP189" i="46"/>
  <c r="Z189" i="46" s="1"/>
  <c r="BC175" i="46"/>
  <c r="BP160" i="46"/>
  <c r="Z160" i="46" s="1"/>
  <c r="BP185" i="46"/>
  <c r="Z185" i="46" s="1"/>
  <c r="BS144" i="46"/>
  <c r="BS155" i="46"/>
  <c r="BS159" i="46"/>
  <c r="BP152" i="46"/>
  <c r="Z152" i="46" s="1"/>
  <c r="BS153" i="46"/>
  <c r="BC70" i="46"/>
  <c r="BP75" i="46"/>
  <c r="Z75" i="46" s="1"/>
  <c r="BP32" i="46"/>
  <c r="Z32" i="46" s="1"/>
  <c r="BS55" i="46"/>
  <c r="BS66" i="46"/>
  <c r="BS141" i="46"/>
  <c r="BP92" i="46"/>
  <c r="Z92" i="46" s="1"/>
  <c r="BP45" i="46"/>
  <c r="Z45" i="46" s="1"/>
  <c r="BS139" i="46"/>
  <c r="BP202" i="46"/>
  <c r="Z202" i="46" s="1"/>
  <c r="BS197" i="46"/>
  <c r="BP173" i="46"/>
  <c r="Z173" i="46" s="1"/>
  <c r="BS128" i="46"/>
  <c r="BC92" i="46"/>
  <c r="BS62" i="46"/>
  <c r="BS27" i="46"/>
  <c r="BS23" i="46"/>
  <c r="BP96" i="46"/>
  <c r="BS7" i="46"/>
  <c r="BP178" i="46"/>
  <c r="Z178" i="46" s="1"/>
  <c r="BP62" i="46"/>
  <c r="Z62" i="46" s="1"/>
  <c r="BP20" i="46"/>
  <c r="BP16" i="46"/>
  <c r="Z16" i="46" s="1"/>
  <c r="BP17" i="46"/>
  <c r="Z17" i="46" s="1"/>
  <c r="BP12" i="46"/>
  <c r="Z12" i="46" s="1"/>
  <c r="BP14" i="46"/>
  <c r="Z14" i="46" s="1"/>
  <c r="BP10" i="46"/>
  <c r="Z10" i="46" s="1"/>
  <c r="AC162" i="46"/>
  <c r="AC52" i="46"/>
  <c r="BC69" i="46"/>
  <c r="BD22" i="46"/>
  <c r="BF22" i="46" s="1"/>
  <c r="BG22" i="46" s="1"/>
  <c r="R22" i="46" s="1"/>
  <c r="V22" i="46" s="1"/>
  <c r="BE22" i="46"/>
  <c r="AY199" i="46"/>
  <c r="BE199" i="46"/>
  <c r="BD162" i="46"/>
  <c r="BC131" i="46"/>
  <c r="AZ50" i="46"/>
  <c r="BB50" i="46" s="1"/>
  <c r="BE50" i="46"/>
  <c r="BD122" i="46"/>
  <c r="BE122" i="46"/>
  <c r="BD201" i="46"/>
  <c r="BE201" i="46"/>
  <c r="BD156" i="46"/>
  <c r="BE156" i="46"/>
  <c r="AZ149" i="46"/>
  <c r="BB149" i="46" s="1"/>
  <c r="BE149" i="46"/>
  <c r="BD143" i="46"/>
  <c r="AY123" i="46"/>
  <c r="BE123" i="46"/>
  <c r="AZ98" i="46"/>
  <c r="BB98" i="46" s="1"/>
  <c r="BE98" i="46"/>
  <c r="AZ79" i="46"/>
  <c r="BB79" i="46" s="1"/>
  <c r="AY31" i="46"/>
  <c r="BC76" i="46"/>
  <c r="AZ55" i="46"/>
  <c r="BB55" i="46" s="1"/>
  <c r="BE55" i="46"/>
  <c r="BQ28" i="46"/>
  <c r="BD35" i="46"/>
  <c r="BA87" i="46"/>
  <c r="BE87" i="46"/>
  <c r="BD37" i="46"/>
  <c r="BE37" i="46"/>
  <c r="BA38" i="46"/>
  <c r="BE38" i="46"/>
  <c r="BA144" i="46"/>
  <c r="BE144" i="46"/>
  <c r="BA78" i="46"/>
  <c r="BE78" i="46"/>
  <c r="AY174" i="46"/>
  <c r="BE174" i="46"/>
  <c r="AZ164" i="46"/>
  <c r="BB164" i="46" s="1"/>
  <c r="BE164" i="46"/>
  <c r="AZ120" i="46"/>
  <c r="BB120" i="46" s="1"/>
  <c r="BC120" i="46" s="1"/>
  <c r="BD100" i="46"/>
  <c r="BE100" i="46"/>
  <c r="AY107" i="46"/>
  <c r="BE107" i="46"/>
  <c r="BD85" i="46"/>
  <c r="AC56" i="46"/>
  <c r="AY67" i="46"/>
  <c r="BE67" i="46"/>
  <c r="AY71" i="46"/>
  <c r="BE71" i="46"/>
  <c r="AY176" i="46"/>
  <c r="BC176" i="46" s="1"/>
  <c r="AZ78" i="46"/>
  <c r="BB78" i="46" s="1"/>
  <c r="AZ159" i="46"/>
  <c r="BB159" i="46" s="1"/>
  <c r="BE159" i="46"/>
  <c r="AZ144" i="46"/>
  <c r="BB144" i="46" s="1"/>
  <c r="AZ177" i="46"/>
  <c r="BB177" i="46" s="1"/>
  <c r="AY144" i="46"/>
  <c r="AY121" i="46"/>
  <c r="AY82" i="46"/>
  <c r="BE82" i="46"/>
  <c r="BQ26" i="46"/>
  <c r="AY177" i="46"/>
  <c r="BQ41" i="46"/>
  <c r="BD129" i="46"/>
  <c r="BE129" i="46"/>
  <c r="AY196" i="46"/>
  <c r="BE196" i="46"/>
  <c r="BC160" i="46"/>
  <c r="BD144" i="46"/>
  <c r="AY130" i="46"/>
  <c r="AZ127" i="46"/>
  <c r="BB127" i="46" s="1"/>
  <c r="BE127" i="46"/>
  <c r="AY104" i="46"/>
  <c r="BE104" i="46"/>
  <c r="BD81" i="46"/>
  <c r="BE81" i="46"/>
  <c r="AY78" i="46"/>
  <c r="BD93" i="46"/>
  <c r="AZ83" i="46"/>
  <c r="BB83" i="46" s="1"/>
  <c r="BE83" i="46"/>
  <c r="BC72" i="46"/>
  <c r="BQ42" i="46"/>
  <c r="AY23" i="46"/>
  <c r="AY54" i="46"/>
  <c r="AY22" i="46"/>
  <c r="AZ21" i="46"/>
  <c r="BB21" i="46" s="1"/>
  <c r="BC21" i="46" s="1"/>
  <c r="AZ38" i="46"/>
  <c r="BB38" i="46" s="1"/>
  <c r="BD45" i="46"/>
  <c r="BE45" i="46"/>
  <c r="BD21" i="46"/>
  <c r="BA177" i="46"/>
  <c r="BE177" i="46"/>
  <c r="BD178" i="46"/>
  <c r="BE178" i="46"/>
  <c r="AZ184" i="46"/>
  <c r="BB184" i="46" s="1"/>
  <c r="BC184" i="46" s="1"/>
  <c r="BE184" i="46"/>
  <c r="AZ136" i="46"/>
  <c r="BB136" i="46" s="1"/>
  <c r="BE136" i="46"/>
  <c r="AZ91" i="46"/>
  <c r="BB91" i="46" s="1"/>
  <c r="BE91" i="46"/>
  <c r="AY73" i="46"/>
  <c r="BE73" i="46"/>
  <c r="BD80" i="46"/>
  <c r="BE80" i="46"/>
  <c r="BD39" i="46"/>
  <c r="BE39" i="46"/>
  <c r="AY38" i="46"/>
  <c r="BA21" i="46"/>
  <c r="BD203" i="46"/>
  <c r="BE203" i="46"/>
  <c r="AY122" i="46"/>
  <c r="BC122" i="46" s="1"/>
  <c r="BD176" i="46"/>
  <c r="AY185" i="46"/>
  <c r="BE185" i="46"/>
  <c r="BC188" i="46"/>
  <c r="BD153" i="46"/>
  <c r="BE153" i="46"/>
  <c r="AY173" i="46"/>
  <c r="BE173" i="46"/>
  <c r="BD152" i="46"/>
  <c r="BE152" i="46"/>
  <c r="AZ128" i="46"/>
  <c r="BB128" i="46" s="1"/>
  <c r="BE128" i="46"/>
  <c r="BD148" i="46"/>
  <c r="BE148" i="46"/>
  <c r="BC171" i="46"/>
  <c r="BQ158" i="46"/>
  <c r="BC135" i="46"/>
  <c r="AZ139" i="46"/>
  <c r="BB139" i="46" s="1"/>
  <c r="BC139" i="46" s="1"/>
  <c r="AC128" i="46"/>
  <c r="AZ124" i="46"/>
  <c r="BB124" i="46" s="1"/>
  <c r="BE124" i="46"/>
  <c r="AY125" i="46"/>
  <c r="BE125" i="46"/>
  <c r="AY50" i="46"/>
  <c r="BC50" i="46" s="1"/>
  <c r="AY79" i="46"/>
  <c r="AY39" i="46"/>
  <c r="AY32" i="46"/>
  <c r="BE32" i="46"/>
  <c r="AY28" i="46"/>
  <c r="BE28" i="46"/>
  <c r="BD15" i="46"/>
  <c r="BF15" i="46" s="1"/>
  <c r="BG15" i="46" s="1"/>
  <c r="R15" i="46" s="1"/>
  <c r="V15" i="46" s="1"/>
  <c r="AY24" i="46"/>
  <c r="BE24" i="46"/>
  <c r="AZ176" i="46"/>
  <c r="BB176" i="46" s="1"/>
  <c r="BA134" i="46"/>
  <c r="BE134" i="46"/>
  <c r="AY52" i="46"/>
  <c r="BC52" i="46" s="1"/>
  <c r="BE52" i="46"/>
  <c r="BD69" i="46"/>
  <c r="BE69" i="46"/>
  <c r="BQ55" i="46"/>
  <c r="BQ83" i="46"/>
  <c r="BQ170" i="46"/>
  <c r="BQ31" i="46"/>
  <c r="BQ199" i="46"/>
  <c r="BD10" i="46"/>
  <c r="BF10" i="46" s="1"/>
  <c r="BG10" i="46" s="1"/>
  <c r="R10" i="46" s="1"/>
  <c r="V10" i="46" s="1"/>
  <c r="BQ159" i="46"/>
  <c r="AC138" i="46"/>
  <c r="BG8" i="46"/>
  <c r="R8" i="46" s="1"/>
  <c r="V8" i="46" s="1"/>
  <c r="BD14" i="46"/>
  <c r="BF14" i="46" s="1"/>
  <c r="BE14" i="46"/>
  <c r="BD18" i="46"/>
  <c r="BF18" i="46" s="1"/>
  <c r="BE18" i="46"/>
  <c r="BG9" i="46"/>
  <c r="R9" i="46" s="1"/>
  <c r="V9" i="46" s="1"/>
  <c r="BG7" i="46"/>
  <c r="R7" i="46" s="1"/>
  <c r="V7" i="46" s="1"/>
  <c r="BD8" i="46"/>
  <c r="BE8" i="46"/>
  <c r="BG16" i="46"/>
  <c r="R16" i="46" s="1"/>
  <c r="V16" i="46" s="1"/>
  <c r="AZ19" i="46"/>
  <c r="BB19" i="46" s="1"/>
  <c r="BE19" i="46"/>
  <c r="AY19" i="46"/>
  <c r="AY18" i="46"/>
  <c r="BC18" i="46" s="1"/>
  <c r="Q18" i="46" s="1"/>
  <c r="U18" i="46" s="1"/>
  <c r="BA18" i="46"/>
  <c r="BC7" i="46"/>
  <c r="Q7" i="46" s="1"/>
  <c r="U7" i="46" s="1"/>
  <c r="AC148" i="46"/>
  <c r="AC155" i="46"/>
  <c r="BC138" i="46"/>
  <c r="BD141" i="46"/>
  <c r="BC203" i="46"/>
  <c r="BQ201" i="46"/>
  <c r="BD199" i="46"/>
  <c r="BQ165" i="46"/>
  <c r="AY159" i="46"/>
  <c r="BC126" i="46"/>
  <c r="AY148" i="46"/>
  <c r="BQ87" i="46"/>
  <c r="AY98" i="46"/>
  <c r="BQ98" i="46"/>
  <c r="BQ71" i="46"/>
  <c r="BA29" i="46"/>
  <c r="BA26" i="46"/>
  <c r="BD174" i="46"/>
  <c r="BC191" i="46"/>
  <c r="BC65" i="46"/>
  <c r="BA74" i="46"/>
  <c r="BQ139" i="46"/>
  <c r="BQ80" i="46"/>
  <c r="BQ29" i="46"/>
  <c r="BQ24" i="46"/>
  <c r="BA42" i="46"/>
  <c r="AZ42" i="46"/>
  <c r="BB42" i="46" s="1"/>
  <c r="BC42" i="46" s="1"/>
  <c r="AY141" i="46"/>
  <c r="BC141" i="46" s="1"/>
  <c r="BQ163" i="46"/>
  <c r="AZ196" i="46"/>
  <c r="BB196" i="46" s="1"/>
  <c r="AZ185" i="46"/>
  <c r="BB185" i="46" s="1"/>
  <c r="BQ181" i="46"/>
  <c r="BQ194" i="46"/>
  <c r="BC165" i="46"/>
  <c r="AZ153" i="46"/>
  <c r="BB153" i="46" s="1"/>
  <c r="BQ146" i="46"/>
  <c r="BQ102" i="46"/>
  <c r="BQ136" i="46"/>
  <c r="BQ34" i="46"/>
  <c r="BA146" i="46"/>
  <c r="BD26" i="46"/>
  <c r="AY164" i="46"/>
  <c r="BC164" i="46" s="1"/>
  <c r="BC158" i="46"/>
  <c r="AY136" i="46"/>
  <c r="BC136" i="46" s="1"/>
  <c r="BQ126" i="46"/>
  <c r="BQ109" i="46"/>
  <c r="BC84" i="46"/>
  <c r="BQ49" i="46"/>
  <c r="BA176" i="46"/>
  <c r="BD133" i="46"/>
  <c r="BA133" i="46"/>
  <c r="BQ175" i="46"/>
  <c r="AY133" i="46"/>
  <c r="BC133" i="46" s="1"/>
  <c r="BD87" i="46"/>
  <c r="BA94" i="46"/>
  <c r="BC103" i="46"/>
  <c r="BC189" i="46"/>
  <c r="BC129" i="46"/>
  <c r="BD29" i="46"/>
  <c r="BD42" i="46"/>
  <c r="AC30" i="46"/>
  <c r="AC73" i="46"/>
  <c r="AC180" i="46"/>
  <c r="AC200" i="46"/>
  <c r="AC123" i="46"/>
  <c r="AC134" i="46"/>
  <c r="AC89" i="46"/>
  <c r="AC179" i="46"/>
  <c r="BA58" i="46"/>
  <c r="AZ58" i="46"/>
  <c r="BB58" i="46" s="1"/>
  <c r="BC58" i="46" s="1"/>
  <c r="AZ27" i="46"/>
  <c r="BB27" i="46" s="1"/>
  <c r="BA27" i="46"/>
  <c r="BC29" i="46"/>
  <c r="BA36" i="46"/>
  <c r="AZ36" i="46"/>
  <c r="BB36" i="46" s="1"/>
  <c r="BD36" i="46"/>
  <c r="AY36" i="46"/>
  <c r="BA183" i="46"/>
  <c r="BD183" i="46"/>
  <c r="BA123" i="46"/>
  <c r="BD123" i="46"/>
  <c r="AC122" i="46"/>
  <c r="BA75" i="46"/>
  <c r="AZ75" i="46"/>
  <c r="BB75" i="46" s="1"/>
  <c r="BD44" i="46"/>
  <c r="AZ44" i="46"/>
  <c r="BB44" i="46" s="1"/>
  <c r="BA44" i="46"/>
  <c r="BA57" i="46"/>
  <c r="AC191" i="46"/>
  <c r="AC166" i="46"/>
  <c r="AC144" i="46"/>
  <c r="AC127" i="46"/>
  <c r="AC93" i="46"/>
  <c r="BA106" i="46"/>
  <c r="AZ106" i="46"/>
  <c r="BB106" i="46" s="1"/>
  <c r="BA91" i="46"/>
  <c r="BD91" i="46"/>
  <c r="AY80" i="46"/>
  <c r="AC95" i="46"/>
  <c r="BA56" i="46"/>
  <c r="BD56" i="46"/>
  <c r="AZ56" i="46"/>
  <c r="BB56" i="46" s="1"/>
  <c r="BA59" i="46"/>
  <c r="AZ59" i="46"/>
  <c r="BB59" i="46" s="1"/>
  <c r="BA168" i="46"/>
  <c r="BA109" i="46"/>
  <c r="AY109" i="46"/>
  <c r="BD121" i="46"/>
  <c r="BA121" i="46"/>
  <c r="AZ121" i="46"/>
  <c r="BB121" i="46" s="1"/>
  <c r="BA130" i="46"/>
  <c r="BD130" i="46"/>
  <c r="AZ130" i="46"/>
  <c r="BB130" i="46" s="1"/>
  <c r="AZ93" i="46"/>
  <c r="BB93" i="46" s="1"/>
  <c r="BA93" i="46"/>
  <c r="BA98" i="46"/>
  <c r="BD98" i="46"/>
  <c r="BC86" i="46"/>
  <c r="BC68" i="46"/>
  <c r="AC59" i="46"/>
  <c r="BA31" i="46"/>
  <c r="BD27" i="46"/>
  <c r="BD59" i="46"/>
  <c r="BC41" i="46"/>
  <c r="AZ20" i="46"/>
  <c r="BB20" i="46" s="1"/>
  <c r="BD20" i="46"/>
  <c r="BA20" i="46"/>
  <c r="AY20" i="46"/>
  <c r="BD31" i="46"/>
  <c r="AC25" i="46"/>
  <c r="BA10" i="46"/>
  <c r="AZ10" i="46"/>
  <c r="BB10" i="46" s="1"/>
  <c r="AY10" i="46"/>
  <c r="BD57" i="46"/>
  <c r="BA17" i="46"/>
  <c r="AZ17" i="46"/>
  <c r="BB17" i="46" s="1"/>
  <c r="BD17" i="46"/>
  <c r="BF17" i="46" s="1"/>
  <c r="AY17" i="46"/>
  <c r="BD9" i="46"/>
  <c r="BA9" i="46"/>
  <c r="AZ9" i="46"/>
  <c r="BB9" i="46" s="1"/>
  <c r="AY9" i="46"/>
  <c r="AY56" i="46"/>
  <c r="AC140" i="46"/>
  <c r="BA107" i="46"/>
  <c r="AZ107" i="46"/>
  <c r="BB107" i="46" s="1"/>
  <c r="BA157" i="46"/>
  <c r="AZ186" i="46"/>
  <c r="BB186" i="46" s="1"/>
  <c r="BC186" i="46" s="1"/>
  <c r="BD186" i="46"/>
  <c r="BA186" i="46"/>
  <c r="BA201" i="46"/>
  <c r="AZ201" i="46"/>
  <c r="BB201" i="46" s="1"/>
  <c r="AZ193" i="46"/>
  <c r="BB193" i="46" s="1"/>
  <c r="BA193" i="46"/>
  <c r="AC176" i="46"/>
  <c r="BC154" i="46"/>
  <c r="AY157" i="46"/>
  <c r="BC157" i="46" s="1"/>
  <c r="BD132" i="46"/>
  <c r="BA132" i="46"/>
  <c r="AZ132" i="46"/>
  <c r="BB132" i="46" s="1"/>
  <c r="AC104" i="46"/>
  <c r="AC68" i="46"/>
  <c r="BA54" i="46"/>
  <c r="BD54" i="46"/>
  <c r="AZ54" i="46"/>
  <c r="BB54" i="46" s="1"/>
  <c r="BA205" i="46"/>
  <c r="AZ205" i="46"/>
  <c r="BB205" i="46" s="1"/>
  <c r="BD205" i="46"/>
  <c r="BC200" i="46"/>
  <c r="BC167" i="46"/>
  <c r="BA187" i="46"/>
  <c r="AZ187" i="46"/>
  <c r="BB187" i="46" s="1"/>
  <c r="AY187" i="46"/>
  <c r="AY193" i="46"/>
  <c r="BA153" i="46"/>
  <c r="AY168" i="46"/>
  <c r="BC169" i="46"/>
  <c r="AC149" i="46"/>
  <c r="BA164" i="46"/>
  <c r="BD164" i="46"/>
  <c r="AZ152" i="46"/>
  <c r="BB152" i="46" s="1"/>
  <c r="BA152" i="46"/>
  <c r="AY152" i="46"/>
  <c r="AC137" i="46"/>
  <c r="BA148" i="46"/>
  <c r="AZ148" i="46"/>
  <c r="BB148" i="46" s="1"/>
  <c r="AY124" i="46"/>
  <c r="BC124" i="46" s="1"/>
  <c r="BC137" i="46"/>
  <c r="BA139" i="46"/>
  <c r="AC131" i="46"/>
  <c r="BA104" i="46"/>
  <c r="AZ104" i="46"/>
  <c r="BB104" i="46" s="1"/>
  <c r="BA85" i="46"/>
  <c r="AZ85" i="46"/>
  <c r="BB85" i="46" s="1"/>
  <c r="BC97" i="46"/>
  <c r="BA83" i="46"/>
  <c r="AY27" i="46"/>
  <c r="BC94" i="46"/>
  <c r="BC87" i="46"/>
  <c r="AC43" i="46"/>
  <c r="BA67" i="46"/>
  <c r="AZ67" i="46"/>
  <c r="BB67" i="46" s="1"/>
  <c r="BD67" i="46"/>
  <c r="BD40" i="46"/>
  <c r="AY40" i="46"/>
  <c r="BA40" i="46"/>
  <c r="AZ40" i="46"/>
  <c r="BB40" i="46" s="1"/>
  <c r="BA23" i="46"/>
  <c r="AC33" i="46"/>
  <c r="AY44" i="46"/>
  <c r="BA35" i="46"/>
  <c r="AZ35" i="46"/>
  <c r="BB35" i="46" s="1"/>
  <c r="BC35" i="46" s="1"/>
  <c r="BA15" i="46"/>
  <c r="AZ15" i="46"/>
  <c r="BB15" i="46" s="1"/>
  <c r="BC15" i="46" s="1"/>
  <c r="Q15" i="46" s="1"/>
  <c r="U15" i="46" s="1"/>
  <c r="AZ23" i="46"/>
  <c r="BB23" i="46" s="1"/>
  <c r="BA19" i="46"/>
  <c r="BD19" i="46"/>
  <c r="BF19" i="46" s="1"/>
  <c r="BA197" i="46"/>
  <c r="AY197" i="46"/>
  <c r="BC180" i="46"/>
  <c r="AZ197" i="46"/>
  <c r="BB197" i="46" s="1"/>
  <c r="AZ183" i="46"/>
  <c r="BB183" i="46" s="1"/>
  <c r="AY183" i="46"/>
  <c r="BA155" i="46"/>
  <c r="BA127" i="46"/>
  <c r="BC146" i="46"/>
  <c r="BA43" i="46"/>
  <c r="BA162" i="46"/>
  <c r="AZ162" i="46"/>
  <c r="BB162" i="46" s="1"/>
  <c r="AY162" i="46"/>
  <c r="BC162" i="46" s="1"/>
  <c r="BD157" i="46"/>
  <c r="BA124" i="46"/>
  <c r="BA143" i="46"/>
  <c r="AZ143" i="46"/>
  <c r="BB143" i="46" s="1"/>
  <c r="BC143" i="46" s="1"/>
  <c r="BD125" i="46"/>
  <c r="BA125" i="46"/>
  <c r="AZ125" i="46"/>
  <c r="BB125" i="46" s="1"/>
  <c r="BC125" i="46" s="1"/>
  <c r="BD109" i="46"/>
  <c r="BD106" i="46"/>
  <c r="AY85" i="46"/>
  <c r="BC83" i="46"/>
  <c r="BA79" i="46"/>
  <c r="BD79" i="46"/>
  <c r="AY93" i="46"/>
  <c r="AZ43" i="46"/>
  <c r="BB43" i="46" s="1"/>
  <c r="BA14" i="46"/>
  <c r="AZ14" i="46"/>
  <c r="BB14" i="46" s="1"/>
  <c r="AY14" i="46"/>
  <c r="AZ39" i="46"/>
  <c r="BB39" i="46" s="1"/>
  <c r="BD23" i="46"/>
  <c r="BF23" i="46" s="1"/>
  <c r="BG23" i="46" s="1"/>
  <c r="R23" i="46" s="1"/>
  <c r="V23" i="46" s="1"/>
  <c r="BD24" i="46"/>
  <c r="BA24" i="46"/>
  <c r="AZ24" i="46"/>
  <c r="BB24" i="46" s="1"/>
  <c r="BC24" i="46" s="1"/>
  <c r="AZ31" i="46"/>
  <c r="BB31" i="46" s="1"/>
  <c r="BC31" i="46" s="1"/>
  <c r="BC195" i="46"/>
  <c r="BA163" i="46"/>
  <c r="AZ163" i="46"/>
  <c r="BB163" i="46" s="1"/>
  <c r="BD161" i="46"/>
  <c r="BA161" i="46"/>
  <c r="AZ161" i="46"/>
  <c r="BB161" i="46" s="1"/>
  <c r="AY161" i="46"/>
  <c r="BA80" i="46"/>
  <c r="AZ80" i="46"/>
  <c r="BB80" i="46" s="1"/>
  <c r="BA8" i="46"/>
  <c r="AZ8" i="46"/>
  <c r="BB8" i="46" s="1"/>
  <c r="AY8" i="46"/>
  <c r="BA166" i="46"/>
  <c r="BD166" i="46"/>
  <c r="AZ166" i="46"/>
  <c r="BB166" i="46" s="1"/>
  <c r="AY166" i="46"/>
  <c r="BA96" i="46"/>
  <c r="BD96" i="46"/>
  <c r="AY96" i="46"/>
  <c r="AC157" i="46"/>
  <c r="BA170" i="46"/>
  <c r="BD170" i="46"/>
  <c r="AY205" i="46"/>
  <c r="BC205" i="46" s="1"/>
  <c r="BD193" i="46"/>
  <c r="BA184" i="46"/>
  <c r="BD184" i="46"/>
  <c r="BC172" i="46"/>
  <c r="AZ170" i="46"/>
  <c r="BB170" i="46" s="1"/>
  <c r="BA185" i="46"/>
  <c r="BD185" i="46"/>
  <c r="BD163" i="46"/>
  <c r="BA173" i="46"/>
  <c r="AZ173" i="46"/>
  <c r="BB173" i="46" s="1"/>
  <c r="BC173" i="46" s="1"/>
  <c r="AZ168" i="46"/>
  <c r="BB168" i="46" s="1"/>
  <c r="AY170" i="46"/>
  <c r="AY127" i="46"/>
  <c r="BC127" i="46" s="1"/>
  <c r="AY153" i="46"/>
  <c r="BA120" i="46"/>
  <c r="BA140" i="46"/>
  <c r="AZ140" i="46"/>
  <c r="BB140" i="46" s="1"/>
  <c r="BC140" i="46" s="1"/>
  <c r="BD140" i="46"/>
  <c r="BC134" i="46"/>
  <c r="AY128" i="46"/>
  <c r="BC128" i="46" s="1"/>
  <c r="BD120" i="46"/>
  <c r="BC108" i="46"/>
  <c r="AZ123" i="46"/>
  <c r="BB123" i="46" s="1"/>
  <c r="BC123" i="46" s="1"/>
  <c r="AZ109" i="46"/>
  <c r="BB109" i="46" s="1"/>
  <c r="AC86" i="46"/>
  <c r="BC60" i="46"/>
  <c r="BD75" i="46"/>
  <c r="BD58" i="46"/>
  <c r="BD82" i="46"/>
  <c r="AZ82" i="46"/>
  <c r="BB82" i="46" s="1"/>
  <c r="BA82" i="46"/>
  <c r="BA71" i="46"/>
  <c r="BD71" i="46"/>
  <c r="AZ71" i="46"/>
  <c r="BB71" i="46" s="1"/>
  <c r="BC71" i="46" s="1"/>
  <c r="BD28" i="46"/>
  <c r="BA28" i="46"/>
  <c r="AZ28" i="46"/>
  <c r="BB28" i="46" s="1"/>
  <c r="BC28" i="46" s="1"/>
  <c r="BD43" i="46"/>
  <c r="BC47" i="46"/>
  <c r="BA22" i="46"/>
  <c r="AZ22" i="46"/>
  <c r="BB22" i="46" s="1"/>
  <c r="AZ13" i="46"/>
  <c r="BB13" i="46" s="1"/>
  <c r="BD13" i="46"/>
  <c r="BA13" i="46"/>
  <c r="AY13" i="46"/>
  <c r="BA77" i="46"/>
  <c r="BD77" i="46"/>
  <c r="AZ77" i="46"/>
  <c r="BB77" i="46" s="1"/>
  <c r="BC77" i="46" s="1"/>
  <c r="BC37" i="46"/>
  <c r="BC182" i="46"/>
  <c r="BA178" i="46"/>
  <c r="AZ178" i="46"/>
  <c r="BB178" i="46" s="1"/>
  <c r="AY178" i="46"/>
  <c r="AY163" i="46"/>
  <c r="BA159" i="46"/>
  <c r="BD159" i="46"/>
  <c r="BA128" i="46"/>
  <c r="BD127" i="46"/>
  <c r="BA100" i="46"/>
  <c r="AY100" i="46"/>
  <c r="BC100" i="46" s="1"/>
  <c r="AY59" i="46"/>
  <c r="BC59" i="46" s="1"/>
  <c r="BA73" i="46"/>
  <c r="BD73" i="46"/>
  <c r="AZ73" i="46"/>
  <c r="BB73" i="46" s="1"/>
  <c r="BC73" i="46" s="1"/>
  <c r="AZ57" i="46"/>
  <c r="BB57" i="46" s="1"/>
  <c r="BD198" i="46"/>
  <c r="BA198" i="46"/>
  <c r="AZ198" i="46"/>
  <c r="BB198" i="46" s="1"/>
  <c r="AC205" i="46"/>
  <c r="AY198" i="46"/>
  <c r="BA174" i="46"/>
  <c r="AZ174" i="46"/>
  <c r="BB174" i="46" s="1"/>
  <c r="BC194" i="46"/>
  <c r="BA196" i="46"/>
  <c r="BA199" i="46"/>
  <c r="AZ199" i="46"/>
  <c r="BB199" i="46" s="1"/>
  <c r="BC199" i="46" s="1"/>
  <c r="BD197" i="46"/>
  <c r="AY201" i="46"/>
  <c r="BC150" i="46"/>
  <c r="BD168" i="46"/>
  <c r="AZ155" i="46"/>
  <c r="BB155" i="46" s="1"/>
  <c r="BC155" i="46" s="1"/>
  <c r="BD155" i="46"/>
  <c r="AZ156" i="46"/>
  <c r="BB156" i="46" s="1"/>
  <c r="AY156" i="46"/>
  <c r="BA156" i="46"/>
  <c r="BA149" i="46"/>
  <c r="BD149" i="46"/>
  <c r="AY149" i="46"/>
  <c r="BC149" i="46" s="1"/>
  <c r="AY132" i="46"/>
  <c r="AZ145" i="46"/>
  <c r="BB145" i="46" s="1"/>
  <c r="BC145" i="46" s="1"/>
  <c r="BA145" i="46"/>
  <c r="BD128" i="46"/>
  <c r="BD107" i="46"/>
  <c r="AC129" i="46"/>
  <c r="BA136" i="46"/>
  <c r="BA89" i="46"/>
  <c r="AZ89" i="46"/>
  <c r="BB89" i="46" s="1"/>
  <c r="BD89" i="46"/>
  <c r="AY89" i="46"/>
  <c r="BC105" i="46"/>
  <c r="AZ96" i="46"/>
  <c r="BB96" i="46" s="1"/>
  <c r="AY106" i="46"/>
  <c r="BA81" i="46"/>
  <c r="AY81" i="46"/>
  <c r="BC74" i="46"/>
  <c r="AY91" i="46"/>
  <c r="AY75" i="46"/>
  <c r="BA32" i="46"/>
  <c r="AZ32" i="46"/>
  <c r="BB32" i="46" s="1"/>
  <c r="BD32" i="46"/>
  <c r="BA55" i="46"/>
  <c r="AY55" i="46"/>
  <c r="BC55" i="46" s="1"/>
  <c r="BD55" i="46"/>
  <c r="BA50" i="46"/>
  <c r="BA39" i="46"/>
  <c r="BC16" i="46"/>
  <c r="Q16" i="46" s="1"/>
  <c r="U16" i="46" s="1"/>
  <c r="BC26" i="46"/>
  <c r="BD50" i="46"/>
  <c r="BC34" i="46"/>
  <c r="AY57" i="46"/>
  <c r="BD83" i="46"/>
  <c r="AZ81" i="46"/>
  <c r="BB81" i="46" s="1"/>
  <c r="BC44" i="46" l="1"/>
  <c r="Z85" i="46"/>
  <c r="AC85" i="46" s="1"/>
  <c r="Z167" i="46"/>
  <c r="AC167" i="46" s="1"/>
  <c r="BQ96" i="46"/>
  <c r="Z96" i="46"/>
  <c r="AC153" i="46"/>
  <c r="Z153" i="46"/>
  <c r="BC79" i="46"/>
  <c r="BC91" i="46"/>
  <c r="BC23" i="46"/>
  <c r="Q23" i="46" s="1"/>
  <c r="U23" i="46" s="1"/>
  <c r="AC172" i="46"/>
  <c r="Z172" i="46"/>
  <c r="BQ172" i="46" s="1"/>
  <c r="BC99" i="46"/>
  <c r="BC82" i="46"/>
  <c r="Z39" i="46"/>
  <c r="AC39" i="46" s="1"/>
  <c r="Z18" i="46"/>
  <c r="Z13" i="46"/>
  <c r="AC13" i="46" s="1"/>
  <c r="Z37" i="46"/>
  <c r="BC39" i="46"/>
  <c r="Z20" i="46"/>
  <c r="BQ20" i="46" s="1"/>
  <c r="Z7" i="46"/>
  <c r="BQ21" i="46"/>
  <c r="Z21" i="46"/>
  <c r="AC21" i="46" s="1"/>
  <c r="BQ92" i="46"/>
  <c r="BQ174" i="46"/>
  <c r="BQ51" i="46"/>
  <c r="BQ189" i="46"/>
  <c r="BQ190" i="46"/>
  <c r="BQ186" i="46"/>
  <c r="BQ173" i="46"/>
  <c r="AC161" i="46"/>
  <c r="BQ198" i="46"/>
  <c r="BQ193" i="46"/>
  <c r="AC84" i="46"/>
  <c r="AC45" i="46"/>
  <c r="BC43" i="46"/>
  <c r="BQ32" i="46"/>
  <c r="BQ44" i="46"/>
  <c r="BQ12" i="46"/>
  <c r="BQ8" i="46"/>
  <c r="BQ10" i="46"/>
  <c r="BC104" i="46"/>
  <c r="BC144" i="46"/>
  <c r="AC170" i="46"/>
  <c r="BC196" i="46"/>
  <c r="BC38" i="46"/>
  <c r="BC159" i="46"/>
  <c r="BQ160" i="46"/>
  <c r="AC160" i="46"/>
  <c r="BQ57" i="46"/>
  <c r="BQ76" i="46"/>
  <c r="AC76" i="46"/>
  <c r="BQ178" i="46"/>
  <c r="BQ36" i="46"/>
  <c r="AC36" i="46"/>
  <c r="BQ70" i="46"/>
  <c r="BQ81" i="46"/>
  <c r="AC81" i="46"/>
  <c r="BQ187" i="46"/>
  <c r="AC187" i="46"/>
  <c r="BQ14" i="46"/>
  <c r="BQ151" i="46"/>
  <c r="BQ168" i="46"/>
  <c r="BQ202" i="46"/>
  <c r="AC202" i="46"/>
  <c r="BQ156" i="46"/>
  <c r="AC156" i="46"/>
  <c r="BQ82" i="46"/>
  <c r="BQ107" i="46"/>
  <c r="BC22" i="46"/>
  <c r="Q22" i="46" s="1"/>
  <c r="U22" i="46" s="1"/>
  <c r="BQ47" i="46"/>
  <c r="BQ195" i="46"/>
  <c r="BQ121" i="46"/>
  <c r="BQ91" i="46"/>
  <c r="BQ132" i="46"/>
  <c r="BQ150" i="46"/>
  <c r="BQ48" i="46"/>
  <c r="BQ106" i="46"/>
  <c r="BQ72" i="46"/>
  <c r="BQ59" i="46"/>
  <c r="BQ60" i="46"/>
  <c r="BQ101" i="46"/>
  <c r="BQ197" i="46"/>
  <c r="BQ171" i="46"/>
  <c r="BQ46" i="46"/>
  <c r="BQ75" i="46"/>
  <c r="BQ97" i="46"/>
  <c r="BQ141" i="46"/>
  <c r="BQ128" i="46"/>
  <c r="BQ196" i="46"/>
  <c r="BQ23" i="46"/>
  <c r="BQ73" i="46"/>
  <c r="BQ152" i="46"/>
  <c r="BQ39" i="46"/>
  <c r="BQ27" i="46"/>
  <c r="BQ140" i="46"/>
  <c r="BQ164" i="46"/>
  <c r="BQ65" i="46"/>
  <c r="BQ16" i="46"/>
  <c r="BQ155" i="46"/>
  <c r="BQ40" i="46"/>
  <c r="BQ122" i="46"/>
  <c r="BQ130" i="46"/>
  <c r="BQ176" i="46"/>
  <c r="BQ120" i="46"/>
  <c r="BQ38" i="46"/>
  <c r="BQ63" i="46"/>
  <c r="BQ143" i="46"/>
  <c r="BQ78" i="46"/>
  <c r="BQ108" i="46"/>
  <c r="BQ53" i="46"/>
  <c r="BQ135" i="46"/>
  <c r="BQ103" i="46"/>
  <c r="BQ90" i="46"/>
  <c r="BQ54" i="46"/>
  <c r="BQ86" i="46"/>
  <c r="BQ17" i="46"/>
  <c r="BQ192" i="46"/>
  <c r="BQ147" i="46"/>
  <c r="BQ188" i="46"/>
  <c r="BC75" i="46"/>
  <c r="BQ204" i="46"/>
  <c r="BQ182" i="46"/>
  <c r="BQ50" i="46"/>
  <c r="BQ88" i="46"/>
  <c r="BQ177" i="46"/>
  <c r="BQ93" i="46"/>
  <c r="BQ68" i="46"/>
  <c r="BQ43" i="46"/>
  <c r="BQ56" i="46"/>
  <c r="BQ15" i="46"/>
  <c r="BQ69" i="46"/>
  <c r="BC153" i="46"/>
  <c r="BQ22" i="46"/>
  <c r="BQ124" i="46"/>
  <c r="BQ94" i="46"/>
  <c r="BC107" i="46"/>
  <c r="BQ58" i="46"/>
  <c r="BQ100" i="46"/>
  <c r="BQ79" i="46"/>
  <c r="AC197" i="46"/>
  <c r="BQ133" i="46"/>
  <c r="AC196" i="46"/>
  <c r="BQ62" i="46"/>
  <c r="AC23" i="46"/>
  <c r="BQ105" i="46"/>
  <c r="BQ142" i="46"/>
  <c r="AC54" i="46"/>
  <c r="AC141" i="46"/>
  <c r="BQ74" i="46"/>
  <c r="AC130" i="46"/>
  <c r="BQ153" i="46"/>
  <c r="BQ67" i="46"/>
  <c r="AC154" i="46"/>
  <c r="BQ154" i="46"/>
  <c r="BQ145" i="46"/>
  <c r="BQ64" i="46"/>
  <c r="BQ19" i="46"/>
  <c r="BQ125" i="46"/>
  <c r="BQ169" i="46"/>
  <c r="BQ203" i="46"/>
  <c r="BQ77" i="46"/>
  <c r="BQ184" i="46"/>
  <c r="BQ9" i="46"/>
  <c r="BQ185" i="46"/>
  <c r="BQ183" i="46"/>
  <c r="BQ85" i="46"/>
  <c r="AC12" i="46"/>
  <c r="BC54" i="46"/>
  <c r="BC67" i="46"/>
  <c r="BC185" i="46"/>
  <c r="AC174" i="46"/>
  <c r="AC173" i="46"/>
  <c r="AC198" i="46"/>
  <c r="AC92" i="46"/>
  <c r="AC51" i="46"/>
  <c r="AC186" i="46"/>
  <c r="AC61" i="46"/>
  <c r="AC193" i="46"/>
  <c r="AC27" i="46"/>
  <c r="AC183" i="46"/>
  <c r="BC166" i="46"/>
  <c r="AC190" i="46"/>
  <c r="AC96" i="46"/>
  <c r="BC57" i="46"/>
  <c r="AC16" i="46"/>
  <c r="BC201" i="46"/>
  <c r="AC178" i="46"/>
  <c r="BC130" i="46"/>
  <c r="BC36" i="46"/>
  <c r="BC98" i="46"/>
  <c r="AC185" i="46"/>
  <c r="AC152" i="46"/>
  <c r="AC57" i="46"/>
  <c r="BC106" i="46"/>
  <c r="AC151" i="46"/>
  <c r="BC93" i="46"/>
  <c r="AC90" i="46"/>
  <c r="AC9" i="46"/>
  <c r="AC98" i="46"/>
  <c r="AC181" i="46"/>
  <c r="AC35" i="46"/>
  <c r="AC55" i="46"/>
  <c r="AC158" i="46"/>
  <c r="AC28" i="46"/>
  <c r="AC80" i="46"/>
  <c r="AC159" i="46"/>
  <c r="AC83" i="46"/>
  <c r="AC26" i="46"/>
  <c r="AC65" i="46"/>
  <c r="AC34" i="46"/>
  <c r="AC165" i="46"/>
  <c r="BC163" i="46"/>
  <c r="BC177" i="46"/>
  <c r="AC41" i="46"/>
  <c r="BC121" i="46"/>
  <c r="BC32" i="46"/>
  <c r="BC174" i="46"/>
  <c r="BC148" i="46"/>
  <c r="AC42" i="46"/>
  <c r="BG19" i="46"/>
  <c r="AC60" i="46"/>
  <c r="BC27" i="46"/>
  <c r="BC132" i="46"/>
  <c r="BC78" i="46"/>
  <c r="AC163" i="46"/>
  <c r="AC146" i="46"/>
  <c r="AC139" i="46"/>
  <c r="AC102" i="46"/>
  <c r="AC136" i="46"/>
  <c r="AC201" i="46"/>
  <c r="AC31" i="46"/>
  <c r="AC87" i="46"/>
  <c r="AC199" i="46"/>
  <c r="AC29" i="46"/>
  <c r="AC109" i="46"/>
  <c r="AC49" i="46"/>
  <c r="AC194" i="46"/>
  <c r="AC175" i="46"/>
  <c r="AC71" i="46"/>
  <c r="AC24" i="46"/>
  <c r="AC126" i="46"/>
  <c r="BG18" i="46"/>
  <c r="R18" i="46" s="1"/>
  <c r="V18" i="46" s="1"/>
  <c r="BG14" i="46"/>
  <c r="R14" i="46" s="1"/>
  <c r="V14" i="46" s="1"/>
  <c r="BG17" i="46"/>
  <c r="R17" i="46" s="1"/>
  <c r="V17" i="46" s="1"/>
  <c r="AC14" i="46"/>
  <c r="BC9" i="46"/>
  <c r="Q9" i="46" s="1"/>
  <c r="U9" i="46" s="1"/>
  <c r="R19" i="46"/>
  <c r="V19" i="46" s="1"/>
  <c r="BC19" i="46"/>
  <c r="Q19" i="46" s="1"/>
  <c r="U19" i="46" s="1"/>
  <c r="BC81" i="46"/>
  <c r="BC13" i="46"/>
  <c r="Q13" i="46" s="1"/>
  <c r="U13" i="46" s="1"/>
  <c r="BC168" i="46"/>
  <c r="BC109" i="46"/>
  <c r="AC177" i="46"/>
  <c r="AC72" i="46"/>
  <c r="BC197" i="46"/>
  <c r="BC183" i="46"/>
  <c r="AC103" i="46"/>
  <c r="BC198" i="46"/>
  <c r="BC161" i="46"/>
  <c r="BC89" i="46"/>
  <c r="BC156" i="46"/>
  <c r="BC14" i="46"/>
  <c r="Q14" i="46" s="1"/>
  <c r="U14" i="46" s="1"/>
  <c r="BC85" i="46"/>
  <c r="BC80" i="46"/>
  <c r="AC75" i="46"/>
  <c r="AC101" i="46"/>
  <c r="AC74" i="46"/>
  <c r="AC143" i="46"/>
  <c r="AC147" i="46"/>
  <c r="AC22" i="46"/>
  <c r="AC107" i="46"/>
  <c r="AC188" i="46"/>
  <c r="AC19" i="46"/>
  <c r="AC145" i="46"/>
  <c r="AC195" i="46"/>
  <c r="AC121" i="46"/>
  <c r="BC8" i="46"/>
  <c r="Q8" i="46" s="1"/>
  <c r="U8" i="46" s="1"/>
  <c r="BC40" i="46"/>
  <c r="AC106" i="46"/>
  <c r="AC184" i="46"/>
  <c r="AC171" i="46"/>
  <c r="AC192" i="46"/>
  <c r="AC120" i="46"/>
  <c r="AC67" i="46"/>
  <c r="AC169" i="46"/>
  <c r="AC142" i="46"/>
  <c r="AC150" i="46"/>
  <c r="BC178" i="46"/>
  <c r="AC47" i="46"/>
  <c r="AC124" i="46"/>
  <c r="AC164" i="46"/>
  <c r="AC108" i="46"/>
  <c r="AC17" i="46"/>
  <c r="BC20" i="46"/>
  <c r="Q20" i="46" s="1"/>
  <c r="U20" i="46" s="1"/>
  <c r="AC69" i="46"/>
  <c r="AC48" i="46"/>
  <c r="AC64" i="46"/>
  <c r="AC15" i="46"/>
  <c r="AC40" i="46"/>
  <c r="AC125" i="46"/>
  <c r="AC133" i="46"/>
  <c r="BC170" i="46"/>
  <c r="AC62" i="46"/>
  <c r="AC63" i="46"/>
  <c r="AC94" i="46"/>
  <c r="AC70" i="46"/>
  <c r="BC152" i="46"/>
  <c r="BC193" i="46"/>
  <c r="AC182" i="46"/>
  <c r="AC46" i="46"/>
  <c r="AC88" i="46"/>
  <c r="AC203" i="46"/>
  <c r="AC105" i="46"/>
  <c r="AC204" i="46"/>
  <c r="BC96" i="46"/>
  <c r="AC77" i="46"/>
  <c r="AC91" i="46"/>
  <c r="AC168" i="46"/>
  <c r="BC187" i="46"/>
  <c r="BC56" i="46"/>
  <c r="BC17" i="46"/>
  <c r="Q17" i="46" s="1"/>
  <c r="U17" i="46" s="1"/>
  <c r="AC58" i="46"/>
  <c r="AC135" i="46"/>
  <c r="AC38" i="46"/>
  <c r="AC82" i="46"/>
  <c r="AC79" i="46"/>
  <c r="AC132" i="46"/>
  <c r="AC78" i="46"/>
  <c r="AC53" i="46"/>
  <c r="AC100" i="46"/>
  <c r="AC50" i="46"/>
  <c r="BC10" i="46"/>
  <c r="Q10" i="46" s="1"/>
  <c r="U10" i="46" s="1"/>
  <c r="AC97" i="46"/>
  <c r="BK6" i="46"/>
  <c r="BQ167" i="46" l="1"/>
  <c r="AC20" i="46"/>
  <c r="BQ7" i="46"/>
  <c r="BQ13" i="46"/>
  <c r="AC37" i="46"/>
  <c r="BQ37" i="46"/>
  <c r="AC7" i="46"/>
  <c r="AC18" i="46"/>
  <c r="BQ18" i="46"/>
  <c r="AC189" i="46"/>
  <c r="AC10" i="46"/>
  <c r="BQ84" i="46"/>
  <c r="AC8" i="46"/>
  <c r="BQ161" i="46"/>
  <c r="AC99" i="46"/>
  <c r="BQ99" i="46"/>
  <c r="AC32" i="46"/>
  <c r="BQ45" i="46"/>
  <c r="AC44" i="46"/>
  <c r="BQ61" i="46"/>
  <c r="BQ66" i="46"/>
  <c r="AC66" i="46"/>
  <c r="AB6" i="46"/>
  <c r="D9" i="52" l="1"/>
  <c r="W17" i="69" l="1"/>
  <c r="V17" i="69"/>
  <c r="U17" i="69"/>
  <c r="T17" i="69"/>
  <c r="S17" i="69"/>
  <c r="W15" i="69"/>
  <c r="V15" i="69"/>
  <c r="U15" i="69"/>
  <c r="T15" i="69"/>
  <c r="S15" i="69"/>
  <c r="W13" i="69"/>
  <c r="V13" i="69"/>
  <c r="U13" i="69"/>
  <c r="T13" i="69"/>
  <c r="S13" i="69"/>
  <c r="W11" i="69"/>
  <c r="V11" i="69"/>
  <c r="U11" i="69"/>
  <c r="T11" i="69"/>
  <c r="S11" i="69"/>
  <c r="W9" i="69"/>
  <c r="V9" i="69"/>
  <c r="U9" i="69"/>
  <c r="T9" i="69"/>
  <c r="S9" i="69"/>
  <c r="W7" i="69"/>
  <c r="V7" i="69"/>
  <c r="U7" i="69"/>
  <c r="T7" i="69"/>
  <c r="S7" i="69"/>
  <c r="N5" i="69"/>
  <c r="L5" i="69"/>
  <c r="J5" i="69"/>
  <c r="H5" i="69"/>
  <c r="F5" i="69"/>
  <c r="W25" i="39"/>
  <c r="V25" i="39"/>
  <c r="U25" i="39"/>
  <c r="T25" i="39"/>
  <c r="S25" i="39"/>
  <c r="W23" i="39"/>
  <c r="V23" i="39"/>
  <c r="U23" i="39"/>
  <c r="T23" i="39"/>
  <c r="S23" i="39"/>
  <c r="W21" i="39"/>
  <c r="V21" i="39"/>
  <c r="U21" i="39"/>
  <c r="T21" i="39"/>
  <c r="S21" i="39"/>
  <c r="W19" i="39"/>
  <c r="V19" i="39"/>
  <c r="U19" i="39"/>
  <c r="T19" i="39"/>
  <c r="S19" i="39"/>
  <c r="W17" i="39"/>
  <c r="V17" i="39"/>
  <c r="U17" i="39"/>
  <c r="T17" i="39"/>
  <c r="S17" i="39"/>
  <c r="W15" i="39"/>
  <c r="V15" i="39"/>
  <c r="U15" i="39"/>
  <c r="T15" i="39"/>
  <c r="S15" i="39"/>
  <c r="W13" i="39"/>
  <c r="V13" i="39"/>
  <c r="U13" i="39"/>
  <c r="T13" i="39"/>
  <c r="S13" i="39"/>
  <c r="W11" i="39"/>
  <c r="V11" i="39"/>
  <c r="U11" i="39"/>
  <c r="T11" i="39"/>
  <c r="S11" i="39"/>
  <c r="W9" i="39"/>
  <c r="V9" i="39"/>
  <c r="U9" i="39"/>
  <c r="T9" i="39"/>
  <c r="S9" i="39"/>
  <c r="W7" i="39"/>
  <c r="V7" i="39"/>
  <c r="U7" i="39"/>
  <c r="T7" i="39"/>
  <c r="S7" i="39"/>
  <c r="I7" i="69" l="1"/>
  <c r="O13" i="69"/>
  <c r="M17" i="69"/>
  <c r="I9" i="69"/>
  <c r="O15" i="69"/>
  <c r="O11" i="69"/>
  <c r="G13" i="69"/>
  <c r="O9" i="69"/>
  <c r="G15" i="69"/>
  <c r="K9" i="69"/>
  <c r="I13" i="69"/>
  <c r="G17" i="69"/>
  <c r="O17" i="69"/>
  <c r="K7" i="69"/>
  <c r="I11" i="69"/>
  <c r="M7" i="69"/>
  <c r="K11" i="69"/>
  <c r="I15" i="69"/>
  <c r="M9" i="69"/>
  <c r="K13" i="69"/>
  <c r="I17" i="69"/>
  <c r="G7" i="69"/>
  <c r="O7" i="69"/>
  <c r="M11" i="69"/>
  <c r="K15" i="69"/>
  <c r="G9" i="69"/>
  <c r="M13" i="69"/>
  <c r="K17" i="69"/>
  <c r="G11" i="69"/>
  <c r="M15" i="69"/>
  <c r="S31" i="67"/>
  <c r="P31" i="67"/>
  <c r="M31" i="67"/>
  <c r="S30" i="67"/>
  <c r="P30" i="67"/>
  <c r="M30" i="67"/>
  <c r="S29" i="67"/>
  <c r="P29" i="67"/>
  <c r="M29" i="67"/>
  <c r="S28" i="67"/>
  <c r="P28" i="67"/>
  <c r="M28" i="67"/>
  <c r="S27" i="67"/>
  <c r="P27" i="67"/>
  <c r="M27" i="67"/>
  <c r="S26" i="67"/>
  <c r="P26" i="67"/>
  <c r="M26" i="67"/>
  <c r="S25" i="67"/>
  <c r="P25" i="67"/>
  <c r="M25" i="67"/>
  <c r="S24" i="67"/>
  <c r="P24" i="67"/>
  <c r="M24" i="67"/>
  <c r="S23" i="67"/>
  <c r="P23" i="67"/>
  <c r="M23" i="67"/>
  <c r="S22" i="67"/>
  <c r="P22" i="67"/>
  <c r="M22" i="67"/>
  <c r="S16" i="67"/>
  <c r="H39" i="42" s="1"/>
  <c r="S15" i="67"/>
  <c r="H35" i="42" s="1"/>
  <c r="S14" i="67"/>
  <c r="H31" i="42" s="1"/>
  <c r="S13" i="67"/>
  <c r="H27" i="42" s="1"/>
  <c r="S12" i="67"/>
  <c r="H23" i="42" s="1"/>
  <c r="S11" i="67"/>
  <c r="H19" i="42" s="1"/>
  <c r="S10" i="67"/>
  <c r="H15" i="42" s="1"/>
  <c r="S9" i="67"/>
  <c r="H11" i="42" s="1"/>
  <c r="S8" i="67"/>
  <c r="H8" i="42" s="1"/>
  <c r="S7" i="67"/>
  <c r="H7" i="42" s="1"/>
  <c r="P16" i="67"/>
  <c r="G39" i="42" s="1"/>
  <c r="P15" i="67"/>
  <c r="G35" i="42" s="1"/>
  <c r="P14" i="67"/>
  <c r="G31" i="42" s="1"/>
  <c r="P13" i="67"/>
  <c r="G27" i="42" s="1"/>
  <c r="P12" i="67"/>
  <c r="G23" i="42" s="1"/>
  <c r="P11" i="67"/>
  <c r="G19" i="42" s="1"/>
  <c r="P10" i="67"/>
  <c r="G15" i="42" s="1"/>
  <c r="P9" i="67"/>
  <c r="G11" i="42" s="1"/>
  <c r="P8" i="67"/>
  <c r="G8" i="42" s="1"/>
  <c r="P7" i="67"/>
  <c r="G7" i="42" s="1"/>
  <c r="M16" i="67"/>
  <c r="F39" i="42" s="1"/>
  <c r="M15" i="67"/>
  <c r="F35" i="42" s="1"/>
  <c r="M14" i="67"/>
  <c r="F31" i="42" s="1"/>
  <c r="M13" i="67"/>
  <c r="F27" i="42" s="1"/>
  <c r="M12" i="67"/>
  <c r="F23" i="42" s="1"/>
  <c r="M11" i="67"/>
  <c r="F19" i="42" s="1"/>
  <c r="M10" i="67"/>
  <c r="F15" i="42" s="1"/>
  <c r="M9" i="67"/>
  <c r="M8" i="67"/>
  <c r="F8" i="42" s="1"/>
  <c r="M7" i="67"/>
  <c r="F7" i="42" s="1"/>
  <c r="C7" i="37"/>
  <c r="C8" i="37"/>
  <c r="H41" i="42" l="1"/>
  <c r="F41" i="42"/>
  <c r="G41" i="42"/>
  <c r="N32" i="67"/>
  <c r="V21" i="69" s="1"/>
  <c r="L21" i="69" s="1"/>
  <c r="T21" i="69"/>
  <c r="H21" i="69" s="1"/>
  <c r="S29" i="39"/>
  <c r="S27" i="39" s="1"/>
  <c r="K17" i="67"/>
  <c r="U29" i="39" s="1"/>
  <c r="U27" i="39" s="1"/>
  <c r="K32" i="67"/>
  <c r="U21" i="69" s="1"/>
  <c r="J21" i="69" s="1"/>
  <c r="N17" i="67"/>
  <c r="V29" i="39" s="1"/>
  <c r="V27" i="39" s="1"/>
  <c r="Q32" i="67"/>
  <c r="W21" i="69" s="1"/>
  <c r="N21" i="69" s="1"/>
  <c r="N23" i="69" s="1"/>
  <c r="Q17" i="67"/>
  <c r="W29" i="39" s="1"/>
  <c r="W27" i="39" s="1"/>
  <c r="S21" i="69"/>
  <c r="T29" i="39"/>
  <c r="T27" i="39" s="1"/>
  <c r="W19" i="69" l="1"/>
  <c r="O19" i="69" s="1"/>
  <c r="V19" i="69"/>
  <c r="M19" i="69" s="1"/>
  <c r="L23" i="69"/>
  <c r="J23" i="69"/>
  <c r="U19" i="69"/>
  <c r="K19" i="69" s="1"/>
  <c r="H23" i="69"/>
  <c r="T19" i="69"/>
  <c r="I19" i="69" s="1"/>
  <c r="F21" i="69"/>
  <c r="F23" i="69" s="1"/>
  <c r="S19" i="69"/>
  <c r="G19" i="69" s="1"/>
  <c r="X43" i="42"/>
  <c r="AN6" i="46" l="1"/>
  <c r="AO6" i="46" s="1"/>
  <c r="T6" i="46"/>
  <c r="BI6" i="46" l="1"/>
  <c r="AU6" i="46" l="1"/>
  <c r="AW6" i="46" s="1"/>
  <c r="AX6" i="46" s="1"/>
  <c r="AS6" i="46"/>
  <c r="AL6" i="46"/>
  <c r="AP6" i="46" s="1"/>
  <c r="AK6" i="46"/>
  <c r="AQ6" i="46" s="1"/>
  <c r="BS6" i="46" l="1"/>
  <c r="AR6" i="46"/>
  <c r="BN6" i="46" s="1"/>
  <c r="O8" i="40"/>
  <c r="N8" i="40"/>
  <c r="D23" i="40"/>
  <c r="D22" i="40"/>
  <c r="AI6" i="46"/>
  <c r="AH6" i="46"/>
  <c r="AG6" i="46"/>
  <c r="AD6" i="46"/>
  <c r="BO6" i="46" s="1"/>
  <c r="AJ6" i="46"/>
  <c r="X44" i="42"/>
  <c r="BJ6" i="46" l="1"/>
  <c r="AE6" i="46"/>
  <c r="C22" i="40" s="1"/>
  <c r="S6" i="46"/>
  <c r="BM6" i="46"/>
  <c r="BP6" i="46" s="1"/>
  <c r="Z6" i="46" s="1"/>
  <c r="AT6" i="46"/>
  <c r="W6" i="46" l="1"/>
  <c r="AY6" i="46"/>
  <c r="BE6" i="46"/>
  <c r="C30" i="67"/>
  <c r="D30" i="67" s="1"/>
  <c r="B12" i="67"/>
  <c r="R17" i="39" s="1"/>
  <c r="E17" i="39" s="1"/>
  <c r="B14" i="67"/>
  <c r="R21" i="39" s="1"/>
  <c r="E21" i="39" s="1"/>
  <c r="C26" i="67"/>
  <c r="C14" i="67"/>
  <c r="B9" i="67"/>
  <c r="R11" i="39" s="1"/>
  <c r="E11" i="39" s="1"/>
  <c r="C25" i="67"/>
  <c r="C13" i="67"/>
  <c r="C29" i="67"/>
  <c r="B13" i="67"/>
  <c r="R19" i="39" s="1"/>
  <c r="E19" i="39" s="1"/>
  <c r="C24" i="67"/>
  <c r="C10" i="67"/>
  <c r="B7" i="67"/>
  <c r="C9" i="67"/>
  <c r="B27" i="67"/>
  <c r="R17" i="69" s="1"/>
  <c r="E17" i="69" s="1"/>
  <c r="C31" i="67"/>
  <c r="D31" i="67" s="1"/>
  <c r="B24" i="67"/>
  <c r="R11" i="69" s="1"/>
  <c r="E11" i="69" s="1"/>
  <c r="C28" i="67"/>
  <c r="C27" i="67"/>
  <c r="B11" i="67"/>
  <c r="R15" i="39" s="1"/>
  <c r="E15" i="39" s="1"/>
  <c r="C12" i="67"/>
  <c r="B10" i="67"/>
  <c r="C11" i="67"/>
  <c r="B26" i="67"/>
  <c r="R15" i="69" s="1"/>
  <c r="E15" i="69" s="1"/>
  <c r="B25" i="67"/>
  <c r="R13" i="69" s="1"/>
  <c r="E13" i="69" s="1"/>
  <c r="C20" i="40"/>
  <c r="C12" i="40"/>
  <c r="C19" i="40"/>
  <c r="C11" i="40"/>
  <c r="B23" i="67"/>
  <c r="R9" i="69" s="1"/>
  <c r="E9" i="69" s="1"/>
  <c r="C18" i="40"/>
  <c r="C10" i="40"/>
  <c r="B22" i="67"/>
  <c r="R7" i="69" s="1"/>
  <c r="E7" i="69" s="1"/>
  <c r="F7" i="69" s="1"/>
  <c r="C8" i="40"/>
  <c r="C17" i="40"/>
  <c r="C9" i="40"/>
  <c r="C16" i="40"/>
  <c r="C15" i="40"/>
  <c r="C14" i="40"/>
  <c r="C21" i="40"/>
  <c r="C13" i="40"/>
  <c r="X7" i="42"/>
  <c r="X11" i="42"/>
  <c r="X39" i="42"/>
  <c r="BA6" i="46"/>
  <c r="BD6" i="46"/>
  <c r="BF6" i="46" s="1"/>
  <c r="AZ6" i="46"/>
  <c r="BB6" i="46" s="1"/>
  <c r="AF6" i="46"/>
  <c r="Z16" i="42"/>
  <c r="BQ6" i="46" l="1"/>
  <c r="BG6" i="46"/>
  <c r="R6" i="46" s="1"/>
  <c r="V6" i="46" s="1"/>
  <c r="BC6" i="46"/>
  <c r="Q6" i="46" s="1"/>
  <c r="U6" i="46" s="1"/>
  <c r="AC6" i="46"/>
  <c r="B8" i="67"/>
  <c r="R9" i="39" s="1"/>
  <c r="E9" i="39" s="1"/>
  <c r="R7" i="39"/>
  <c r="E7" i="39" s="1"/>
  <c r="C15" i="67"/>
  <c r="B15" i="67"/>
  <c r="R23" i="39" s="1"/>
  <c r="E23" i="39" s="1"/>
  <c r="D26" i="67"/>
  <c r="D23" i="67"/>
  <c r="D27" i="67"/>
  <c r="D10" i="67"/>
  <c r="C15" i="42" s="1"/>
  <c r="R13" i="39"/>
  <c r="E13" i="39" s="1"/>
  <c r="D25" i="67"/>
  <c r="F9" i="69"/>
  <c r="H9" i="69" s="1"/>
  <c r="J9" i="69" s="1"/>
  <c r="L9" i="69" s="1"/>
  <c r="F17" i="69"/>
  <c r="H17" i="69" s="1"/>
  <c r="J17" i="69" s="1"/>
  <c r="L17" i="69" s="1"/>
  <c r="N17" i="69" s="1"/>
  <c r="F11" i="69"/>
  <c r="F13" i="69"/>
  <c r="H13" i="69" s="1"/>
  <c r="J13" i="69" s="1"/>
  <c r="L13" i="69" s="1"/>
  <c r="N13" i="69" s="1"/>
  <c r="F15" i="69"/>
  <c r="H15" i="69" s="1"/>
  <c r="J15" i="69" s="1"/>
  <c r="L15" i="69" s="1"/>
  <c r="N15" i="69" s="1"/>
  <c r="D14" i="67"/>
  <c r="C31" i="42" s="1"/>
  <c r="D13" i="67"/>
  <c r="C27" i="42" s="1"/>
  <c r="D24" i="67"/>
  <c r="D9" i="67"/>
  <c r="C11" i="42" s="1"/>
  <c r="D28" i="67"/>
  <c r="D29" i="67"/>
  <c r="D22" i="67"/>
  <c r="D12" i="67"/>
  <c r="C23" i="42" s="1"/>
  <c r="D11" i="67"/>
  <c r="C19" i="42" s="1"/>
  <c r="P8" i="40"/>
  <c r="F16" i="42"/>
  <c r="H16" i="42"/>
  <c r="G16" i="42"/>
  <c r="H5" i="42"/>
  <c r="G5" i="42"/>
  <c r="L6" i="40"/>
  <c r="J6" i="40"/>
  <c r="H6" i="40"/>
  <c r="F6" i="40"/>
  <c r="D6" i="40"/>
  <c r="O21" i="40"/>
  <c r="N21" i="40"/>
  <c r="O20" i="40"/>
  <c r="N20" i="40"/>
  <c r="O19" i="40"/>
  <c r="N19" i="40"/>
  <c r="O18" i="40"/>
  <c r="N18" i="40"/>
  <c r="O17" i="40"/>
  <c r="N17" i="40"/>
  <c r="O16" i="40"/>
  <c r="N16" i="40"/>
  <c r="O15" i="40"/>
  <c r="N15" i="40"/>
  <c r="O14" i="40"/>
  <c r="N14" i="40"/>
  <c r="O13" i="40"/>
  <c r="N13" i="40"/>
  <c r="O12" i="40"/>
  <c r="N12" i="40"/>
  <c r="O11" i="40"/>
  <c r="N11" i="40"/>
  <c r="O10" i="40"/>
  <c r="N10" i="40"/>
  <c r="O9" i="40"/>
  <c r="N9" i="40"/>
  <c r="D8" i="67" l="1"/>
  <c r="C8" i="42" s="1"/>
  <c r="C16" i="67"/>
  <c r="B16" i="67"/>
  <c r="D15" i="67"/>
  <c r="C35" i="42" s="1"/>
  <c r="N9" i="69"/>
  <c r="H11" i="69"/>
  <c r="H7" i="69"/>
  <c r="J7" i="69" s="1"/>
  <c r="B32" i="67"/>
  <c r="R21" i="69" s="1"/>
  <c r="D7" i="67"/>
  <c r="C7" i="42" s="1"/>
  <c r="C23" i="40"/>
  <c r="N5" i="39"/>
  <c r="L5" i="39"/>
  <c r="J5" i="39"/>
  <c r="H5" i="39"/>
  <c r="I13" i="39" s="1"/>
  <c r="F5" i="39"/>
  <c r="R25" i="39" l="1"/>
  <c r="E25" i="39" s="1"/>
  <c r="D16" i="67"/>
  <c r="C39" i="42" s="1"/>
  <c r="J11" i="69"/>
  <c r="L11" i="69" s="1"/>
  <c r="L7" i="69"/>
  <c r="N7" i="69" s="1"/>
  <c r="I9" i="39"/>
  <c r="I7" i="39"/>
  <c r="I21" i="39"/>
  <c r="H29" i="39"/>
  <c r="I11" i="39"/>
  <c r="I17" i="39"/>
  <c r="I15" i="39"/>
  <c r="I19" i="39"/>
  <c r="I25" i="39"/>
  <c r="I23" i="39"/>
  <c r="I27" i="39"/>
  <c r="J29" i="39"/>
  <c r="K9" i="39"/>
  <c r="J9" i="39" s="1"/>
  <c r="K7" i="39"/>
  <c r="K25" i="39"/>
  <c r="K23" i="39"/>
  <c r="K11" i="39"/>
  <c r="K17" i="39"/>
  <c r="K21" i="39"/>
  <c r="K15" i="39"/>
  <c r="K13" i="39"/>
  <c r="K19" i="39"/>
  <c r="K27" i="39"/>
  <c r="G7" i="39"/>
  <c r="F7" i="39" s="1"/>
  <c r="F29" i="39"/>
  <c r="G9" i="39"/>
  <c r="F9" i="39" s="1"/>
  <c r="G21" i="39"/>
  <c r="F21" i="39" s="1"/>
  <c r="G15" i="39"/>
  <c r="F15" i="39" s="1"/>
  <c r="G13" i="39"/>
  <c r="F13" i="39" s="1"/>
  <c r="G11" i="39"/>
  <c r="F11" i="39" s="1"/>
  <c r="G23" i="39"/>
  <c r="F23" i="39" s="1"/>
  <c r="G19" i="39"/>
  <c r="F19" i="39" s="1"/>
  <c r="G25" i="39"/>
  <c r="F25" i="39" s="1"/>
  <c r="G17" i="39"/>
  <c r="F17" i="39" s="1"/>
  <c r="G27" i="39"/>
  <c r="M15" i="39"/>
  <c r="M23" i="39"/>
  <c r="M21" i="39"/>
  <c r="M25" i="39"/>
  <c r="M7" i="39"/>
  <c r="M11" i="39"/>
  <c r="M9" i="39"/>
  <c r="L29" i="39"/>
  <c r="M13" i="39"/>
  <c r="M19" i="39"/>
  <c r="M17" i="39"/>
  <c r="M27" i="39"/>
  <c r="O25" i="39"/>
  <c r="O23" i="39"/>
  <c r="O21" i="39"/>
  <c r="O11" i="39"/>
  <c r="N29" i="39"/>
  <c r="O9" i="39"/>
  <c r="O7" i="39"/>
  <c r="O15" i="39"/>
  <c r="O13" i="39"/>
  <c r="O19" i="39"/>
  <c r="O17" i="39"/>
  <c r="O27" i="39"/>
  <c r="R19" i="69"/>
  <c r="E19" i="69" s="1"/>
  <c r="F19" i="69" s="1"/>
  <c r="E21" i="69"/>
  <c r="E23" i="69" s="1"/>
  <c r="B17" i="67"/>
  <c r="R29" i="39" s="1"/>
  <c r="F5" i="42"/>
  <c r="E5" i="42"/>
  <c r="D5" i="42"/>
  <c r="I16" i="37"/>
  <c r="C31" i="37"/>
  <c r="C30" i="37"/>
  <c r="C29" i="37"/>
  <c r="C28" i="37"/>
  <c r="C27" i="37"/>
  <c r="C24" i="37"/>
  <c r="I7" i="37"/>
  <c r="C12" i="37"/>
  <c r="I20" i="37"/>
  <c r="I19" i="37"/>
  <c r="I18" i="37"/>
  <c r="I17" i="37"/>
  <c r="C16" i="37"/>
  <c r="C20" i="37"/>
  <c r="C19" i="37"/>
  <c r="C18" i="37"/>
  <c r="C17" i="37"/>
  <c r="C11" i="37"/>
  <c r="C10" i="37"/>
  <c r="C9" i="37"/>
  <c r="D10" i="63"/>
  <c r="A4" i="62"/>
  <c r="A5" i="62"/>
  <c r="A6" i="62"/>
  <c r="A7" i="62"/>
  <c r="A8" i="62"/>
  <c r="A9" i="62"/>
  <c r="A10" i="62"/>
  <c r="A11" i="62"/>
  <c r="A12" i="62"/>
  <c r="A13" i="62"/>
  <c r="A14" i="62"/>
  <c r="A15" i="62"/>
  <c r="A16" i="62"/>
  <c r="A17" i="62"/>
  <c r="A18" i="62"/>
  <c r="A19" i="62"/>
  <c r="A20" i="62"/>
  <c r="A21" i="62"/>
  <c r="A22" i="62"/>
  <c r="A23" i="62"/>
  <c r="A24" i="62"/>
  <c r="A25" i="62"/>
  <c r="A26" i="62"/>
  <c r="A27" i="62"/>
  <c r="A28" i="62"/>
  <c r="A29" i="62"/>
  <c r="A30" i="62"/>
  <c r="A31" i="62"/>
  <c r="A32" i="62"/>
  <c r="A33" i="62"/>
  <c r="A34" i="62"/>
  <c r="A35" i="62"/>
  <c r="A36" i="62"/>
  <c r="A37" i="62"/>
  <c r="A38" i="62"/>
  <c r="A39" i="62"/>
  <c r="A40" i="62"/>
  <c r="A41" i="62"/>
  <c r="A42" i="62"/>
  <c r="A43" i="62"/>
  <c r="A44" i="62"/>
  <c r="A45" i="62"/>
  <c r="A46" i="62"/>
  <c r="A47" i="62"/>
  <c r="A48" i="62"/>
  <c r="A49" i="62"/>
  <c r="A50" i="62"/>
  <c r="A51" i="62"/>
  <c r="A52" i="62"/>
  <c r="A53" i="62"/>
  <c r="A54" i="62"/>
  <c r="A55" i="62"/>
  <c r="A56" i="62"/>
  <c r="A57" i="62"/>
  <c r="A58" i="62"/>
  <c r="A59" i="62"/>
  <c r="A60" i="62"/>
  <c r="A61" i="62"/>
  <c r="A62" i="62"/>
  <c r="A63" i="62"/>
  <c r="A64" i="62"/>
  <c r="A65" i="62"/>
  <c r="A66" i="62"/>
  <c r="A67" i="62"/>
  <c r="A68" i="62"/>
  <c r="A69" i="62"/>
  <c r="A70" i="62"/>
  <c r="A71" i="62"/>
  <c r="A72" i="62"/>
  <c r="A73" i="62"/>
  <c r="A74" i="62"/>
  <c r="A75" i="62"/>
  <c r="A76" i="62"/>
  <c r="A77" i="62"/>
  <c r="A78" i="62"/>
  <c r="A79" i="62"/>
  <c r="A80" i="62"/>
  <c r="A81" i="62"/>
  <c r="A82" i="62"/>
  <c r="A83" i="62"/>
  <c r="A84" i="62"/>
  <c r="A85" i="62"/>
  <c r="A86" i="62"/>
  <c r="A87" i="62"/>
  <c r="A88" i="62"/>
  <c r="A89" i="62"/>
  <c r="A90" i="62"/>
  <c r="A91" i="62"/>
  <c r="A92" i="62"/>
  <c r="A93" i="62"/>
  <c r="A94" i="62"/>
  <c r="A95" i="62"/>
  <c r="A96" i="62"/>
  <c r="A97" i="62"/>
  <c r="A98" i="62"/>
  <c r="A99" i="62"/>
  <c r="A100" i="62"/>
  <c r="A101" i="62"/>
  <c r="A3" i="62"/>
  <c r="D33" i="60"/>
  <c r="D30" i="60"/>
  <c r="F35" i="60"/>
  <c r="F32" i="60"/>
  <c r="D8" i="52"/>
  <c r="L9" i="39" l="1"/>
  <c r="H25" i="39"/>
  <c r="J25" i="39" s="1"/>
  <c r="L25" i="39" s="1"/>
  <c r="N11" i="69"/>
  <c r="E29" i="39"/>
  <c r="E31" i="39" s="1"/>
  <c r="R27" i="39"/>
  <c r="E27" i="39" s="1"/>
  <c r="F27" i="39" s="1"/>
  <c r="H21" i="39"/>
  <c r="J21" i="39" s="1"/>
  <c r="H11" i="39"/>
  <c r="J11" i="39" s="1"/>
  <c r="L11" i="39" s="1"/>
  <c r="N11" i="39" s="1"/>
  <c r="H7" i="39"/>
  <c r="J7" i="39" s="1"/>
  <c r="L7" i="39" s="1"/>
  <c r="N7" i="39" s="1"/>
  <c r="H23" i="39"/>
  <c r="J23" i="39" s="1"/>
  <c r="L23" i="39" s="1"/>
  <c r="H15" i="39"/>
  <c r="J15" i="39" s="1"/>
  <c r="L15" i="39" s="1"/>
  <c r="N15" i="39" s="1"/>
  <c r="H17" i="39"/>
  <c r="J17" i="39" s="1"/>
  <c r="L17" i="39" s="1"/>
  <c r="H13" i="39"/>
  <c r="J13" i="39" s="1"/>
  <c r="H9" i="39"/>
  <c r="H19" i="39"/>
  <c r="J19" i="39" s="1"/>
  <c r="L31" i="39"/>
  <c r="F31" i="39"/>
  <c r="N31" i="39"/>
  <c r="H31" i="39"/>
  <c r="J31" i="39"/>
  <c r="H19" i="69"/>
  <c r="J19" i="69" s="1"/>
  <c r="H27" i="39" l="1"/>
  <c r="J27" i="39" s="1"/>
  <c r="L27" i="39" s="1"/>
  <c r="L21" i="39"/>
  <c r="N21" i="39" s="1"/>
  <c r="N25" i="39"/>
  <c r="N17" i="39"/>
  <c r="N23" i="39"/>
  <c r="N9" i="39"/>
  <c r="L13" i="39"/>
  <c r="N13" i="39" s="1"/>
  <c r="L19" i="39"/>
  <c r="N19" i="39" s="1"/>
  <c r="L19" i="69"/>
  <c r="N19" i="69" s="1"/>
  <c r="N27" i="39" l="1"/>
  <c r="M23" i="40" l="1"/>
  <c r="L23" i="40"/>
  <c r="E22" i="40"/>
  <c r="O23" i="40" l="1"/>
  <c r="N23" i="40"/>
  <c r="M22" i="40"/>
  <c r="L22" i="40"/>
  <c r="X38" i="42" l="1"/>
  <c r="C38" i="42" s="1"/>
  <c r="X27" i="42"/>
  <c r="X17" i="42"/>
  <c r="C17" i="42" s="1"/>
  <c r="X15" i="42"/>
  <c r="X29" i="42"/>
  <c r="C29" i="42" s="1"/>
  <c r="X37" i="42"/>
  <c r="C37" i="42" s="1"/>
  <c r="X26" i="42"/>
  <c r="C26" i="42" s="1"/>
  <c r="X35" i="42"/>
  <c r="X25" i="42"/>
  <c r="C25" i="42" s="1"/>
  <c r="X14" i="42"/>
  <c r="C14" i="42" s="1"/>
  <c r="C16" i="42" s="1"/>
  <c r="X33" i="42"/>
  <c r="C33" i="42" s="1"/>
  <c r="X34" i="42"/>
  <c r="C34" i="42" s="1"/>
  <c r="X23" i="42"/>
  <c r="X13" i="42"/>
  <c r="C13" i="42" s="1"/>
  <c r="X22" i="42"/>
  <c r="C22" i="42" s="1"/>
  <c r="X31" i="42"/>
  <c r="X21" i="42"/>
  <c r="C21" i="42" s="1"/>
  <c r="X10" i="42"/>
  <c r="C10" i="42" s="1"/>
  <c r="X19" i="42"/>
  <c r="X9" i="42"/>
  <c r="C9" i="42" s="1"/>
  <c r="X18" i="42"/>
  <c r="C18" i="42" s="1"/>
  <c r="X30" i="42"/>
  <c r="C30" i="42" s="1"/>
  <c r="X8" i="42"/>
  <c r="C41" i="42" l="1"/>
  <c r="IM41" i="36" l="1"/>
  <c r="IL41" i="36"/>
  <c r="IK41" i="36"/>
  <c r="IJ41" i="36"/>
  <c r="II41" i="36"/>
  <c r="IH41" i="36"/>
  <c r="IG41" i="36"/>
  <c r="IF41" i="36"/>
  <c r="IE41" i="36"/>
  <c r="ID41" i="36"/>
  <c r="IC41" i="36"/>
  <c r="IB41" i="36"/>
  <c r="IA41" i="36"/>
  <c r="HZ41" i="36"/>
  <c r="HY41" i="36"/>
  <c r="HX41" i="36"/>
  <c r="HW41" i="36"/>
  <c r="HV41" i="36"/>
  <c r="HU41" i="36"/>
  <c r="HT41" i="36"/>
  <c r="HS41" i="36"/>
  <c r="HR41" i="36"/>
  <c r="HQ41" i="36"/>
  <c r="HP41" i="36"/>
  <c r="HO41" i="36"/>
  <c r="HN41" i="36"/>
  <c r="HM41" i="36"/>
  <c r="HL41" i="36"/>
  <c r="HK41" i="36"/>
  <c r="HJ41" i="36"/>
  <c r="HI41" i="36"/>
  <c r="HH41" i="36"/>
  <c r="HG41" i="36"/>
  <c r="HF41" i="36"/>
  <c r="HE41" i="36"/>
  <c r="HD41" i="36"/>
  <c r="HC41" i="36"/>
  <c r="HB41" i="36"/>
  <c r="HA41" i="36"/>
  <c r="GZ41" i="36"/>
  <c r="GY41" i="36"/>
  <c r="GX41" i="36"/>
  <c r="GW41" i="36"/>
  <c r="GV41" i="36"/>
  <c r="GU41" i="36"/>
  <c r="GT41" i="36"/>
  <c r="GS41" i="36"/>
  <c r="GR41" i="36"/>
  <c r="GQ41" i="36"/>
  <c r="GP41" i="36"/>
  <c r="GO41" i="36"/>
  <c r="GN41" i="36"/>
  <c r="GM41" i="36"/>
  <c r="GL41" i="36"/>
  <c r="GK41" i="36"/>
  <c r="GJ41" i="36"/>
  <c r="GI41" i="36"/>
  <c r="GH41" i="36"/>
  <c r="GG41" i="36"/>
  <c r="GF41" i="36"/>
  <c r="GE41" i="36"/>
  <c r="GD41" i="36"/>
  <c r="GC41" i="36"/>
  <c r="GB41" i="36"/>
  <c r="GA41" i="36"/>
  <c r="FZ41" i="36"/>
  <c r="FY41" i="36"/>
  <c r="FX41" i="36"/>
  <c r="FW41" i="36"/>
  <c r="FV41" i="36"/>
  <c r="FU41" i="36"/>
  <c r="FT41" i="36"/>
  <c r="FS41" i="36"/>
  <c r="FR41" i="36"/>
  <c r="FQ41" i="36"/>
  <c r="FP41" i="36"/>
  <c r="FO41" i="36"/>
  <c r="FN41" i="36"/>
  <c r="FM41" i="36"/>
  <c r="FL41" i="36"/>
  <c r="FK41" i="36"/>
  <c r="FJ41" i="36"/>
  <c r="FI41" i="36"/>
  <c r="FH41" i="36"/>
  <c r="FG41" i="36"/>
  <c r="FF41" i="36"/>
  <c r="FE41" i="36"/>
  <c r="FD41" i="36"/>
  <c r="FC41" i="36"/>
  <c r="FB41" i="36"/>
  <c r="FA41" i="36"/>
  <c r="EZ41" i="36"/>
  <c r="EY41" i="36"/>
  <c r="EX41" i="36"/>
  <c r="EW41" i="36"/>
  <c r="EV41" i="36"/>
  <c r="EU41" i="36"/>
  <c r="ET41" i="36"/>
  <c r="ES41" i="36"/>
  <c r="ER41" i="36"/>
  <c r="EQ41" i="36"/>
  <c r="EP41" i="36"/>
  <c r="EO41" i="36"/>
  <c r="EN41" i="36"/>
  <c r="EM41" i="36"/>
  <c r="EL41" i="36"/>
  <c r="EK41" i="36"/>
  <c r="EJ41" i="36"/>
  <c r="EI41" i="36"/>
  <c r="EH41" i="36"/>
  <c r="EG41" i="36"/>
  <c r="EF41" i="36"/>
  <c r="EE41" i="36"/>
  <c r="ED41" i="36"/>
  <c r="EC41" i="36"/>
  <c r="EB41" i="36"/>
  <c r="EA41" i="36"/>
  <c r="DZ41" i="36"/>
  <c r="DY41" i="36"/>
  <c r="DX41" i="36"/>
  <c r="DW41" i="36"/>
  <c r="DV41" i="36"/>
  <c r="DU41" i="36"/>
  <c r="DT41" i="36"/>
  <c r="DS41" i="36"/>
  <c r="DR41" i="36"/>
  <c r="DQ41" i="36"/>
  <c r="DP41" i="36"/>
  <c r="DO41" i="36"/>
  <c r="DN41" i="36"/>
  <c r="DM41" i="36"/>
  <c r="DL41" i="36"/>
  <c r="DK41" i="36"/>
  <c r="DJ41" i="36"/>
  <c r="DI41" i="36"/>
  <c r="DH41" i="36"/>
  <c r="DG41" i="36"/>
  <c r="DF41" i="36"/>
  <c r="DE41" i="36"/>
  <c r="DD41" i="36"/>
  <c r="DC41" i="36"/>
  <c r="DB41" i="36"/>
  <c r="DA41" i="36"/>
  <c r="CZ41" i="36"/>
  <c r="CY41" i="36"/>
  <c r="CX41" i="36"/>
  <c r="CW41" i="36"/>
  <c r="CV41" i="36"/>
  <c r="CU41" i="36"/>
  <c r="CT41" i="36"/>
  <c r="CS41" i="36"/>
  <c r="CR41" i="36"/>
  <c r="CQ41" i="36"/>
  <c r="CP41" i="36"/>
  <c r="CO41" i="36"/>
  <c r="CN41" i="36"/>
  <c r="CM41" i="36"/>
  <c r="CL41" i="36"/>
  <c r="CK41" i="36"/>
  <c r="CJ41" i="36"/>
  <c r="CI41" i="36"/>
  <c r="CH41" i="36"/>
  <c r="CG41" i="36"/>
  <c r="CF41" i="36"/>
  <c r="CE41" i="36"/>
  <c r="CD41" i="36"/>
  <c r="CC41" i="36"/>
  <c r="CB41" i="36"/>
  <c r="CA41" i="36"/>
  <c r="BZ41" i="36"/>
  <c r="BY41" i="36"/>
  <c r="BX41" i="36"/>
  <c r="BW41" i="36"/>
  <c r="BV41" i="36"/>
  <c r="BU41" i="36"/>
  <c r="BT41" i="36"/>
  <c r="BS41" i="36"/>
  <c r="BR41" i="36"/>
  <c r="BQ41" i="36"/>
  <c r="BP41" i="36"/>
  <c r="BO41" i="36"/>
  <c r="BN41" i="36"/>
  <c r="BM41" i="36"/>
  <c r="BL41" i="36"/>
  <c r="BK41" i="36"/>
  <c r="BJ41" i="36"/>
  <c r="BI41" i="36"/>
  <c r="BH41" i="36"/>
  <c r="BG41" i="36"/>
  <c r="BF41" i="36"/>
  <c r="BE41" i="36"/>
  <c r="BD41" i="36"/>
  <c r="BC41" i="36"/>
  <c r="BB41" i="36"/>
  <c r="BA41" i="36"/>
  <c r="AZ41" i="36"/>
  <c r="AY41" i="36"/>
  <c r="AX41" i="36"/>
  <c r="AW41" i="36"/>
  <c r="AV41" i="36"/>
  <c r="AU41" i="36"/>
  <c r="AT41" i="36"/>
  <c r="AS41" i="36"/>
  <c r="AR41" i="36"/>
  <c r="AQ41" i="36"/>
  <c r="AP41" i="36"/>
  <c r="AO41" i="36"/>
  <c r="AN41" i="36"/>
  <c r="AM41" i="36"/>
  <c r="AL41" i="36"/>
  <c r="AK41" i="36"/>
  <c r="AJ41" i="36"/>
  <c r="AI41" i="36"/>
  <c r="AH41" i="36"/>
  <c r="AG41" i="36"/>
  <c r="AF41" i="36"/>
  <c r="AE41" i="36"/>
  <c r="AD41" i="36"/>
  <c r="AC41" i="36"/>
  <c r="AB41" i="36"/>
  <c r="AA41" i="36"/>
  <c r="Z41" i="36"/>
  <c r="Y41" i="36"/>
  <c r="X41" i="36"/>
  <c r="W41" i="36"/>
  <c r="V41" i="36"/>
  <c r="U41" i="36"/>
  <c r="T41" i="36"/>
  <c r="S41" i="36"/>
  <c r="R41" i="36"/>
  <c r="Q41" i="36"/>
  <c r="P41" i="36"/>
  <c r="O41" i="36"/>
  <c r="N41" i="36"/>
  <c r="M41" i="36"/>
  <c r="L41" i="36"/>
  <c r="K41" i="36"/>
  <c r="J41" i="36"/>
  <c r="I41" i="36"/>
  <c r="K23" i="40" l="1"/>
  <c r="J23" i="40"/>
  <c r="I23" i="40"/>
  <c r="H23" i="40"/>
  <c r="E23" i="40"/>
  <c r="K22" i="40"/>
  <c r="J22" i="40"/>
  <c r="I22" i="40"/>
  <c r="H22" i="40"/>
  <c r="N22" i="40" l="1"/>
  <c r="O22" i="40"/>
  <c r="Z12" i="42"/>
  <c r="Z24" i="42"/>
  <c r="C24" i="42" s="1"/>
  <c r="Z20" i="42"/>
  <c r="C20" i="42" s="1"/>
  <c r="Z40" i="42"/>
  <c r="C40" i="42" s="1"/>
  <c r="Z36" i="42"/>
  <c r="C36" i="42" s="1"/>
  <c r="Z32" i="42"/>
  <c r="C32" i="42" s="1"/>
  <c r="Z28" i="42"/>
  <c r="C28" i="42" s="1"/>
  <c r="P22" i="40" l="1"/>
  <c r="C12" i="42"/>
  <c r="C42" i="42" s="1"/>
  <c r="F24" i="42"/>
  <c r="H24" i="42"/>
  <c r="G24" i="42"/>
  <c r="H32" i="42"/>
  <c r="G32" i="42"/>
  <c r="F32" i="42"/>
  <c r="F36" i="42"/>
  <c r="H36" i="42"/>
  <c r="G36" i="42"/>
  <c r="F40" i="42"/>
  <c r="H40" i="42"/>
  <c r="G40" i="42"/>
  <c r="H28" i="42"/>
  <c r="G28" i="42"/>
  <c r="F28" i="42"/>
  <c r="F20" i="42"/>
  <c r="H20" i="42"/>
  <c r="G20" i="42"/>
  <c r="F12" i="42"/>
  <c r="H12" i="42"/>
  <c r="G12" i="42"/>
  <c r="H41" i="36"/>
  <c r="F41" i="36"/>
  <c r="D11" i="52" s="1"/>
  <c r="H42" i="42" l="1"/>
  <c r="E26" i="37" s="1"/>
  <c r="F42" i="42"/>
  <c r="G42" i="42"/>
  <c r="X45" i="42" l="1"/>
  <c r="E14" i="37" s="1"/>
  <c r="IK32" i="36"/>
  <c r="IG32" i="36"/>
  <c r="IC32" i="36"/>
  <c r="HY32" i="36"/>
  <c r="HU32" i="36"/>
  <c r="HQ32" i="36"/>
  <c r="HM32" i="36"/>
  <c r="HI32" i="36"/>
  <c r="HE32" i="36"/>
  <c r="HA32" i="36"/>
  <c r="GW32" i="36"/>
  <c r="GS32" i="36"/>
  <c r="GO32" i="36"/>
  <c r="GK32" i="36"/>
  <c r="GG32" i="36"/>
  <c r="GC32" i="36"/>
  <c r="FY32" i="36"/>
  <c r="FU32" i="36"/>
  <c r="FQ32" i="36"/>
  <c r="FM32" i="36"/>
  <c r="FI32" i="36"/>
  <c r="FE32" i="36"/>
  <c r="FA32" i="36"/>
  <c r="EW32" i="36"/>
  <c r="ES32" i="36"/>
  <c r="EO32" i="36"/>
  <c r="EK32" i="36"/>
  <c r="EG32" i="36"/>
  <c r="EC32" i="36"/>
  <c r="DY32" i="36"/>
  <c r="DU32" i="36"/>
  <c r="DQ32" i="36"/>
  <c r="DM32" i="36"/>
  <c r="DI32" i="36"/>
  <c r="DE32" i="36"/>
  <c r="DA32" i="36"/>
  <c r="CW32" i="36"/>
  <c r="CS32" i="36"/>
  <c r="CO32" i="36"/>
  <c r="CK32" i="36"/>
  <c r="CG32" i="36"/>
  <c r="CC32" i="36"/>
  <c r="IL32" i="36"/>
  <c r="IH32" i="36"/>
  <c r="ID32" i="36"/>
  <c r="HZ32" i="36"/>
  <c r="HV32" i="36"/>
  <c r="HR32" i="36"/>
  <c r="HN32" i="36"/>
  <c r="HJ32" i="36"/>
  <c r="HF32" i="36"/>
  <c r="HB32" i="36"/>
  <c r="GX32" i="36"/>
  <c r="GT32" i="36"/>
  <c r="GP32" i="36"/>
  <c r="GL32" i="36"/>
  <c r="GH32" i="36"/>
  <c r="GD32" i="36"/>
  <c r="FZ32" i="36"/>
  <c r="FV32" i="36"/>
  <c r="FR32" i="36"/>
  <c r="FN32" i="36"/>
  <c r="FJ32" i="36"/>
  <c r="FF32" i="36"/>
  <c r="FB32" i="36"/>
  <c r="EX32" i="36"/>
  <c r="ET32" i="36"/>
  <c r="EP32" i="36"/>
  <c r="EL32" i="36"/>
  <c r="EH32" i="36"/>
  <c r="ED32" i="36"/>
  <c r="DZ32" i="36"/>
  <c r="DV32" i="36"/>
  <c r="DR32" i="36"/>
  <c r="DN32" i="36"/>
  <c r="DJ32" i="36"/>
  <c r="DF32" i="36"/>
  <c r="DB32" i="36"/>
  <c r="CX32" i="36"/>
  <c r="CT32" i="36"/>
  <c r="CP32" i="36"/>
  <c r="CL32" i="36"/>
  <c r="CH32" i="36"/>
  <c r="CD32" i="36"/>
  <c r="BZ32" i="36"/>
  <c r="IM32" i="36"/>
  <c r="II32" i="36"/>
  <c r="IE32" i="36"/>
  <c r="IA32" i="36"/>
  <c r="HW32" i="36"/>
  <c r="HS32" i="36"/>
  <c r="HO32" i="36"/>
  <c r="HK32" i="36"/>
  <c r="HG32" i="36"/>
  <c r="HC32" i="36"/>
  <c r="GY32" i="36"/>
  <c r="GU32" i="36"/>
  <c r="GQ32" i="36"/>
  <c r="GM32" i="36"/>
  <c r="GI32" i="36"/>
  <c r="GE32" i="36"/>
  <c r="GA32" i="36"/>
  <c r="FW32" i="36"/>
  <c r="FS32" i="36"/>
  <c r="FO32" i="36"/>
  <c r="FK32" i="36"/>
  <c r="FG32" i="36"/>
  <c r="FC32" i="36"/>
  <c r="EY32" i="36"/>
  <c r="EU32" i="36"/>
  <c r="EQ32" i="36"/>
  <c r="EM32" i="36"/>
  <c r="EI32" i="36"/>
  <c r="EE32" i="36"/>
  <c r="EA32" i="36"/>
  <c r="DW32" i="36"/>
  <c r="DS32" i="36"/>
  <c r="DO32" i="36"/>
  <c r="DK32" i="36"/>
  <c r="DG32" i="36"/>
  <c r="DC32" i="36"/>
  <c r="CY32" i="36"/>
  <c r="CU32" i="36"/>
  <c r="CQ32" i="36"/>
  <c r="CM32" i="36"/>
  <c r="CI32" i="36"/>
  <c r="CE32" i="36"/>
  <c r="CA32" i="36"/>
  <c r="IJ32" i="36"/>
  <c r="IF32" i="36"/>
  <c r="IB32" i="36"/>
  <c r="HX32" i="36"/>
  <c r="HT32" i="36"/>
  <c r="HP32" i="36"/>
  <c r="HL32" i="36"/>
  <c r="HH32" i="36"/>
  <c r="HD32" i="36"/>
  <c r="GZ32" i="36"/>
  <c r="GV32" i="36"/>
  <c r="GR32" i="36"/>
  <c r="GN32" i="36"/>
  <c r="GJ32" i="36"/>
  <c r="GF32" i="36"/>
  <c r="GB32" i="36"/>
  <c r="FX32" i="36"/>
  <c r="FT32" i="36"/>
  <c r="FP32" i="36"/>
  <c r="FL32" i="36"/>
  <c r="FH32" i="36"/>
  <c r="FD32" i="36"/>
  <c r="EZ32" i="36"/>
  <c r="EV32" i="36"/>
  <c r="ER32" i="36"/>
  <c r="EN32" i="36"/>
  <c r="EJ32" i="36"/>
  <c r="EF32" i="36"/>
  <c r="EB32" i="36"/>
  <c r="DX32" i="36"/>
  <c r="DT32" i="36"/>
  <c r="DP32" i="36"/>
  <c r="DL32" i="36"/>
  <c r="DH32" i="36"/>
  <c r="DD32" i="36"/>
  <c r="CZ32" i="36"/>
  <c r="CV32" i="36"/>
  <c r="CR32" i="36"/>
  <c r="CN32" i="36"/>
  <c r="CJ32" i="36"/>
  <c r="CF32" i="36"/>
  <c r="CB32" i="36"/>
  <c r="BW32" i="36"/>
  <c r="BS32" i="36"/>
  <c r="BO32" i="36"/>
  <c r="BK32" i="36"/>
  <c r="BG32" i="36"/>
  <c r="BC32" i="36"/>
  <c r="AY32" i="36"/>
  <c r="AU32" i="36"/>
  <c r="AQ32" i="36"/>
  <c r="AM32" i="36"/>
  <c r="AI32" i="36"/>
  <c r="AE32" i="36"/>
  <c r="AA32" i="36"/>
  <c r="W32" i="36"/>
  <c r="S32" i="36"/>
  <c r="O32" i="36"/>
  <c r="K32" i="36"/>
  <c r="F32" i="36"/>
  <c r="IJ31" i="36"/>
  <c r="IF31" i="36"/>
  <c r="IB31" i="36"/>
  <c r="HX31" i="36"/>
  <c r="HT31" i="36"/>
  <c r="HP31" i="36"/>
  <c r="HL31" i="36"/>
  <c r="HH31" i="36"/>
  <c r="HD31" i="36"/>
  <c r="GZ31" i="36"/>
  <c r="GV31" i="36"/>
  <c r="GR31" i="36"/>
  <c r="GN31" i="36"/>
  <c r="GJ31" i="36"/>
  <c r="GF31" i="36"/>
  <c r="GB31" i="36"/>
  <c r="FX31" i="36"/>
  <c r="FT31" i="36"/>
  <c r="FP31" i="36"/>
  <c r="FL31" i="36"/>
  <c r="FH31" i="36"/>
  <c r="FD31" i="36"/>
  <c r="EZ31" i="36"/>
  <c r="BX32" i="36"/>
  <c r="BT32" i="36"/>
  <c r="BP32" i="36"/>
  <c r="BL32" i="36"/>
  <c r="BH32" i="36"/>
  <c r="BD32" i="36"/>
  <c r="AZ32" i="36"/>
  <c r="AV32" i="36"/>
  <c r="AR32" i="36"/>
  <c r="AN32" i="36"/>
  <c r="AJ32" i="36"/>
  <c r="AF32" i="36"/>
  <c r="AB32" i="36"/>
  <c r="X32" i="36"/>
  <c r="T32" i="36"/>
  <c r="P32" i="36"/>
  <c r="L32" i="36"/>
  <c r="H32" i="36"/>
  <c r="IK31" i="36"/>
  <c r="IG31" i="36"/>
  <c r="IC31" i="36"/>
  <c r="HY31" i="36"/>
  <c r="HU31" i="36"/>
  <c r="HQ31" i="36"/>
  <c r="HM31" i="36"/>
  <c r="HI31" i="36"/>
  <c r="HE31" i="36"/>
  <c r="HA31" i="36"/>
  <c r="GW31" i="36"/>
  <c r="GS31" i="36"/>
  <c r="GO31" i="36"/>
  <c r="GK31" i="36"/>
  <c r="GG31" i="36"/>
  <c r="GC31" i="36"/>
  <c r="FY31" i="36"/>
  <c r="FU31" i="36"/>
  <c r="FQ31" i="36"/>
  <c r="FM31" i="36"/>
  <c r="FI31" i="36"/>
  <c r="FE31" i="36"/>
  <c r="FA31" i="36"/>
  <c r="EW31" i="36"/>
  <c r="ES31" i="36"/>
  <c r="ER31" i="36"/>
  <c r="BY32" i="36"/>
  <c r="BU32" i="36"/>
  <c r="BQ32" i="36"/>
  <c r="BM32" i="36"/>
  <c r="BI32" i="36"/>
  <c r="BE32" i="36"/>
  <c r="BA32" i="36"/>
  <c r="AW32" i="36"/>
  <c r="AS32" i="36"/>
  <c r="AO32" i="36"/>
  <c r="AK32" i="36"/>
  <c r="AG32" i="36"/>
  <c r="AC32" i="36"/>
  <c r="Y32" i="36"/>
  <c r="U32" i="36"/>
  <c r="Q32" i="36"/>
  <c r="M32" i="36"/>
  <c r="I32" i="36"/>
  <c r="IL31" i="36"/>
  <c r="IH31" i="36"/>
  <c r="ID31" i="36"/>
  <c r="HZ31" i="36"/>
  <c r="HV31" i="36"/>
  <c r="HR31" i="36"/>
  <c r="HN31" i="36"/>
  <c r="HJ31" i="36"/>
  <c r="HF31" i="36"/>
  <c r="HB31" i="36"/>
  <c r="GX31" i="36"/>
  <c r="GT31" i="36"/>
  <c r="GP31" i="36"/>
  <c r="GL31" i="36"/>
  <c r="GH31" i="36"/>
  <c r="GD31" i="36"/>
  <c r="FZ31" i="36"/>
  <c r="FV31" i="36"/>
  <c r="FR31" i="36"/>
  <c r="FN31" i="36"/>
  <c r="FJ31" i="36"/>
  <c r="FF31" i="36"/>
  <c r="FB31" i="36"/>
  <c r="EX31" i="36"/>
  <c r="BV32" i="36"/>
  <c r="BR32" i="36"/>
  <c r="BN32" i="36"/>
  <c r="BJ32" i="36"/>
  <c r="BF32" i="36"/>
  <c r="BB32" i="36"/>
  <c r="AX32" i="36"/>
  <c r="AT32" i="36"/>
  <c r="AP32" i="36"/>
  <c r="AL32" i="36"/>
  <c r="AH32" i="36"/>
  <c r="AD32" i="36"/>
  <c r="Z32" i="36"/>
  <c r="V32" i="36"/>
  <c r="R32" i="36"/>
  <c r="N32" i="36"/>
  <c r="J32" i="36"/>
  <c r="IM31" i="36"/>
  <c r="II31" i="36"/>
  <c r="IE31" i="36"/>
  <c r="IA31" i="36"/>
  <c r="HW31" i="36"/>
  <c r="HS31" i="36"/>
  <c r="HO31" i="36"/>
  <c r="HK31" i="36"/>
  <c r="HG31" i="36"/>
  <c r="HC31" i="36"/>
  <c r="GY31" i="36"/>
  <c r="GU31" i="36"/>
  <c r="GQ31" i="36"/>
  <c r="GM31" i="36"/>
  <c r="GI31" i="36"/>
  <c r="GE31" i="36"/>
  <c r="GA31" i="36"/>
  <c r="FW31" i="36"/>
  <c r="FS31" i="36"/>
  <c r="FO31" i="36"/>
  <c r="FK31" i="36"/>
  <c r="FG31" i="36"/>
  <c r="FC31" i="36"/>
  <c r="EY31" i="36"/>
  <c r="EU31" i="36"/>
  <c r="EV31" i="36"/>
  <c r="EN31" i="36"/>
  <c r="EJ31" i="36"/>
  <c r="EF31" i="36"/>
  <c r="EB31" i="36"/>
  <c r="DX31" i="36"/>
  <c r="DT31" i="36"/>
  <c r="DP31" i="36"/>
  <c r="DL31" i="36"/>
  <c r="DH31" i="36"/>
  <c r="DD31" i="36"/>
  <c r="CZ31" i="36"/>
  <c r="CV31" i="36"/>
  <c r="CR31" i="36"/>
  <c r="CN31" i="36"/>
  <c r="CJ31" i="36"/>
  <c r="CF31" i="36"/>
  <c r="CB31" i="36"/>
  <c r="BX31" i="36"/>
  <c r="BT31" i="36"/>
  <c r="BP31" i="36"/>
  <c r="BL31" i="36"/>
  <c r="BH31" i="36"/>
  <c r="BD31" i="36"/>
  <c r="AZ31" i="36"/>
  <c r="AV31" i="36"/>
  <c r="AR31" i="36"/>
  <c r="AN31" i="36"/>
  <c r="AJ31" i="36"/>
  <c r="AF31" i="36"/>
  <c r="AB31" i="36"/>
  <c r="X31" i="36"/>
  <c r="T31" i="36"/>
  <c r="P31" i="36"/>
  <c r="L31" i="36"/>
  <c r="H31" i="36"/>
  <c r="EQ31" i="36"/>
  <c r="EM31" i="36"/>
  <c r="EI31" i="36"/>
  <c r="EE31" i="36"/>
  <c r="EA31" i="36"/>
  <c r="DW31" i="36"/>
  <c r="DS31" i="36"/>
  <c r="DO31" i="36"/>
  <c r="DK31" i="36"/>
  <c r="DG31" i="36"/>
  <c r="DC31" i="36"/>
  <c r="CY31" i="36"/>
  <c r="CU31" i="36"/>
  <c r="CQ31" i="36"/>
  <c r="CM31" i="36"/>
  <c r="CI31" i="36"/>
  <c r="CE31" i="36"/>
  <c r="CA31" i="36"/>
  <c r="BW31" i="36"/>
  <c r="BS31" i="36"/>
  <c r="BO31" i="36"/>
  <c r="BK31" i="36"/>
  <c r="BG31" i="36"/>
  <c r="BC31" i="36"/>
  <c r="AY31" i="36"/>
  <c r="AU31" i="36"/>
  <c r="AQ31" i="36"/>
  <c r="AM31" i="36"/>
  <c r="AI31" i="36"/>
  <c r="AE31" i="36"/>
  <c r="AA31" i="36"/>
  <c r="W31" i="36"/>
  <c r="S31" i="36"/>
  <c r="O31" i="36"/>
  <c r="K31" i="36"/>
  <c r="F31" i="36"/>
  <c r="EP31" i="36"/>
  <c r="EL31" i="36"/>
  <c r="EH31" i="36"/>
  <c r="ED31" i="36"/>
  <c r="DZ31" i="36"/>
  <c r="DV31" i="36"/>
  <c r="DR31" i="36"/>
  <c r="DN31" i="36"/>
  <c r="DJ31" i="36"/>
  <c r="DF31" i="36"/>
  <c r="DB31" i="36"/>
  <c r="CX31" i="36"/>
  <c r="CT31" i="36"/>
  <c r="CP31" i="36"/>
  <c r="CL31" i="36"/>
  <c r="CH31" i="36"/>
  <c r="CD31" i="36"/>
  <c r="BZ31" i="36"/>
  <c r="BV31" i="36"/>
  <c r="BR31" i="36"/>
  <c r="BN31" i="36"/>
  <c r="BJ31" i="36"/>
  <c r="BF31" i="36"/>
  <c r="BB31" i="36"/>
  <c r="AX31" i="36"/>
  <c r="AT31" i="36"/>
  <c r="AP31" i="36"/>
  <c r="AL31" i="36"/>
  <c r="AH31" i="36"/>
  <c r="AD31" i="36"/>
  <c r="Z31" i="36"/>
  <c r="V31" i="36"/>
  <c r="R31" i="36"/>
  <c r="N31" i="36"/>
  <c r="J31" i="36"/>
  <c r="ET31" i="36"/>
  <c r="EO31" i="36"/>
  <c r="EK31" i="36"/>
  <c r="EG31" i="36"/>
  <c r="EC31" i="36"/>
  <c r="DY31" i="36"/>
  <c r="DU31" i="36"/>
  <c r="DQ31" i="36"/>
  <c r="DM31" i="36"/>
  <c r="DI31" i="36"/>
  <c r="DE31" i="36"/>
  <c r="DA31" i="36"/>
  <c r="CW31" i="36"/>
  <c r="CS31" i="36"/>
  <c r="CO31" i="36"/>
  <c r="CK31" i="36"/>
  <c r="CG31" i="36"/>
  <c r="CC31" i="36"/>
  <c r="BY31" i="36"/>
  <c r="BU31" i="36"/>
  <c r="BQ31" i="36"/>
  <c r="BM31" i="36"/>
  <c r="BI31" i="36"/>
  <c r="BE31" i="36"/>
  <c r="BA31" i="36"/>
  <c r="AW31" i="36"/>
  <c r="AS31" i="36"/>
  <c r="AO31" i="36"/>
  <c r="AK31" i="36"/>
  <c r="AG31" i="36"/>
  <c r="AC31" i="36"/>
  <c r="Y31" i="36"/>
  <c r="U31" i="36"/>
  <c r="Q31" i="36"/>
  <c r="M31" i="36"/>
  <c r="I31" i="36"/>
  <c r="IH38" i="36"/>
  <c r="HZ38" i="36"/>
  <c r="HR38" i="36"/>
  <c r="HJ38" i="36"/>
  <c r="HB38" i="36"/>
  <c r="GT38" i="36"/>
  <c r="GL38" i="36"/>
  <c r="GD38" i="36"/>
  <c r="FV38" i="36"/>
  <c r="FN38" i="36"/>
  <c r="FF38" i="36"/>
  <c r="EX38" i="36"/>
  <c r="EP38" i="36"/>
  <c r="EH38" i="36"/>
  <c r="DZ38" i="36"/>
  <c r="DR38" i="36"/>
  <c r="DJ38" i="36"/>
  <c r="DB38" i="36"/>
  <c r="CT38" i="36"/>
  <c r="CL38" i="36"/>
  <c r="CD38" i="36"/>
  <c r="BV38" i="36"/>
  <c r="BN38" i="36"/>
  <c r="BF38" i="36"/>
  <c r="AX38" i="36"/>
  <c r="AP38" i="36"/>
  <c r="AH38" i="36"/>
  <c r="Z38" i="36"/>
  <c r="R38" i="36"/>
  <c r="J38" i="36"/>
  <c r="IH37" i="36"/>
  <c r="HZ37" i="36"/>
  <c r="HR37" i="36"/>
  <c r="HJ37" i="36"/>
  <c r="HB37" i="36"/>
  <c r="GT37" i="36"/>
  <c r="GL37" i="36"/>
  <c r="GD37" i="36"/>
  <c r="FV37" i="36"/>
  <c r="FN37" i="36"/>
  <c r="FF37" i="36"/>
  <c r="EX37" i="36"/>
  <c r="EP37" i="36"/>
  <c r="EH37" i="36"/>
  <c r="DZ37" i="36"/>
  <c r="DR37" i="36"/>
  <c r="DJ37" i="36"/>
  <c r="DB37" i="36"/>
  <c r="CT37" i="36"/>
  <c r="CL37" i="36"/>
  <c r="CD37" i="36"/>
  <c r="BV37" i="36"/>
  <c r="BN37" i="36"/>
  <c r="BF37" i="36"/>
  <c r="AX37" i="36"/>
  <c r="AP37" i="36"/>
  <c r="AH37" i="36"/>
  <c r="Z37" i="36"/>
  <c r="R37" i="36"/>
  <c r="J37" i="36"/>
  <c r="IH36" i="36"/>
  <c r="HZ36" i="36"/>
  <c r="HR36" i="36"/>
  <c r="HJ36" i="36"/>
  <c r="HB36" i="36"/>
  <c r="GT36" i="36"/>
  <c r="GL36" i="36"/>
  <c r="GD36" i="36"/>
  <c r="FV36" i="36"/>
  <c r="FN36" i="36"/>
  <c r="FF36" i="36"/>
  <c r="EX36" i="36"/>
  <c r="EP36" i="36"/>
  <c r="EH36" i="36"/>
  <c r="DZ36" i="36"/>
  <c r="DR36" i="36"/>
  <c r="DJ36" i="36"/>
  <c r="DB36" i="36"/>
  <c r="CT36" i="36"/>
  <c r="CL36" i="36"/>
  <c r="CD36" i="36"/>
  <c r="BV36" i="36"/>
  <c r="BN36" i="36"/>
  <c r="BF36" i="36"/>
  <c r="IF38" i="36"/>
  <c r="HX38" i="36"/>
  <c r="HP38" i="36"/>
  <c r="HH38" i="36"/>
  <c r="GZ38" i="36"/>
  <c r="GR38" i="36"/>
  <c r="GJ38" i="36"/>
  <c r="GB38" i="36"/>
  <c r="FT38" i="36"/>
  <c r="FL38" i="36"/>
  <c r="FD38" i="36"/>
  <c r="EV38" i="36"/>
  <c r="EN38" i="36"/>
  <c r="EF38" i="36"/>
  <c r="DX38" i="36"/>
  <c r="DP38" i="36"/>
  <c r="DH38" i="36"/>
  <c r="CZ38" i="36"/>
  <c r="CR38" i="36"/>
  <c r="CJ38" i="36"/>
  <c r="CB38" i="36"/>
  <c r="BT38" i="36"/>
  <c r="BL38" i="36"/>
  <c r="BD38" i="36"/>
  <c r="AV38" i="36"/>
  <c r="AN38" i="36"/>
  <c r="AF38" i="36"/>
  <c r="X38" i="36"/>
  <c r="P38" i="36"/>
  <c r="H38" i="36"/>
  <c r="IF37" i="36"/>
  <c r="HX37" i="36"/>
  <c r="HP37" i="36"/>
  <c r="HH37" i="36"/>
  <c r="GZ37" i="36"/>
  <c r="GR37" i="36"/>
  <c r="GJ37" i="36"/>
  <c r="GB37" i="36"/>
  <c r="FT37" i="36"/>
  <c r="FL37" i="36"/>
  <c r="FD37" i="36"/>
  <c r="EV37" i="36"/>
  <c r="EN37" i="36"/>
  <c r="EF37" i="36"/>
  <c r="DX37" i="36"/>
  <c r="DP37" i="36"/>
  <c r="DH37" i="36"/>
  <c r="CZ37" i="36"/>
  <c r="CR37" i="36"/>
  <c r="CJ37" i="36"/>
  <c r="CB37" i="36"/>
  <c r="BT37" i="36"/>
  <c r="BL37" i="36"/>
  <c r="BD37" i="36"/>
  <c r="AV37" i="36"/>
  <c r="AN37" i="36"/>
  <c r="AF37" i="36"/>
  <c r="X37" i="36"/>
  <c r="P37" i="36"/>
  <c r="H37" i="36"/>
  <c r="IF36" i="36"/>
  <c r="HX36" i="36"/>
  <c r="HP36" i="36"/>
  <c r="HH36" i="36"/>
  <c r="IM38" i="36"/>
  <c r="IC38" i="36"/>
  <c r="HS38" i="36"/>
  <c r="HG38" i="36"/>
  <c r="GW38" i="36"/>
  <c r="GM38" i="36"/>
  <c r="GA38" i="36"/>
  <c r="FQ38" i="36"/>
  <c r="FG38" i="36"/>
  <c r="EU38" i="36"/>
  <c r="EK38" i="36"/>
  <c r="EA38" i="36"/>
  <c r="DO38" i="36"/>
  <c r="DE38" i="36"/>
  <c r="CU38" i="36"/>
  <c r="CI38" i="36"/>
  <c r="BY38" i="36"/>
  <c r="BO38" i="36"/>
  <c r="BC38" i="36"/>
  <c r="AS38" i="36"/>
  <c r="AI38" i="36"/>
  <c r="W38" i="36"/>
  <c r="M38" i="36"/>
  <c r="II37" i="36"/>
  <c r="HW37" i="36"/>
  <c r="HM37" i="36"/>
  <c r="HC37" i="36"/>
  <c r="GQ37" i="36"/>
  <c r="GG37" i="36"/>
  <c r="FW37" i="36"/>
  <c r="FK37" i="36"/>
  <c r="FA37" i="36"/>
  <c r="EQ37" i="36"/>
  <c r="EE37" i="36"/>
  <c r="DU37" i="36"/>
  <c r="DK37" i="36"/>
  <c r="CY37" i="36"/>
  <c r="CO37" i="36"/>
  <c r="CE37" i="36"/>
  <c r="BS37" i="36"/>
  <c r="BI37" i="36"/>
  <c r="AY37" i="36"/>
  <c r="AM37" i="36"/>
  <c r="AC37" i="36"/>
  <c r="S37" i="36"/>
  <c r="IM36" i="36"/>
  <c r="IC36" i="36"/>
  <c r="HS36" i="36"/>
  <c r="HG36" i="36"/>
  <c r="GX36" i="36"/>
  <c r="GO36" i="36"/>
  <c r="GF36" i="36"/>
  <c r="FW36" i="36"/>
  <c r="FM36" i="36"/>
  <c r="FD36" i="36"/>
  <c r="EU36" i="36"/>
  <c r="EL36" i="36"/>
  <c r="IK38" i="36"/>
  <c r="IA38" i="36"/>
  <c r="HO38" i="36"/>
  <c r="HE38" i="36"/>
  <c r="GU38" i="36"/>
  <c r="GI38" i="36"/>
  <c r="FY38" i="36"/>
  <c r="FO38" i="36"/>
  <c r="FC38" i="36"/>
  <c r="ES38" i="36"/>
  <c r="EI38" i="36"/>
  <c r="DW38" i="36"/>
  <c r="DM38" i="36"/>
  <c r="DC38" i="36"/>
  <c r="CQ38" i="36"/>
  <c r="CG38" i="36"/>
  <c r="BW38" i="36"/>
  <c r="BK38" i="36"/>
  <c r="BA38" i="36"/>
  <c r="AQ38" i="36"/>
  <c r="AE38" i="36"/>
  <c r="U38" i="36"/>
  <c r="K38" i="36"/>
  <c r="IE37" i="36"/>
  <c r="HU37" i="36"/>
  <c r="HK37" i="36"/>
  <c r="GY37" i="36"/>
  <c r="GO37" i="36"/>
  <c r="GE37" i="36"/>
  <c r="FS37" i="36"/>
  <c r="FI37" i="36"/>
  <c r="EY37" i="36"/>
  <c r="EM37" i="36"/>
  <c r="EC37" i="36"/>
  <c r="DS37" i="36"/>
  <c r="DG37" i="36"/>
  <c r="CW37" i="36"/>
  <c r="CM37" i="36"/>
  <c r="CA37" i="36"/>
  <c r="BQ37" i="36"/>
  <c r="BG37" i="36"/>
  <c r="AU37" i="36"/>
  <c r="AK37" i="36"/>
  <c r="AA37" i="36"/>
  <c r="O37" i="36"/>
  <c r="IK36" i="36"/>
  <c r="IA36" i="36"/>
  <c r="HO36" i="36"/>
  <c r="HE36" i="36"/>
  <c r="GV36" i="36"/>
  <c r="GM36" i="36"/>
  <c r="GC36" i="36"/>
  <c r="FT36" i="36"/>
  <c r="FK36" i="36"/>
  <c r="FB36" i="36"/>
  <c r="IJ38" i="36"/>
  <c r="HY38" i="36"/>
  <c r="HN38" i="36"/>
  <c r="HD38" i="36"/>
  <c r="GS38" i="36"/>
  <c r="GH38" i="36"/>
  <c r="FX38" i="36"/>
  <c r="FM38" i="36"/>
  <c r="FB38" i="36"/>
  <c r="ER38" i="36"/>
  <c r="EG38" i="36"/>
  <c r="DV38" i="36"/>
  <c r="DL38" i="36"/>
  <c r="DA38" i="36"/>
  <c r="CP38" i="36"/>
  <c r="CF38" i="36"/>
  <c r="BU38" i="36"/>
  <c r="BJ38" i="36"/>
  <c r="AZ38" i="36"/>
  <c r="AO38" i="36"/>
  <c r="AD38" i="36"/>
  <c r="T38" i="36"/>
  <c r="I38" i="36"/>
  <c r="ID37" i="36"/>
  <c r="HT37" i="36"/>
  <c r="HI37" i="36"/>
  <c r="GX37" i="36"/>
  <c r="GN37" i="36"/>
  <c r="GC37" i="36"/>
  <c r="FR37" i="36"/>
  <c r="FH37" i="36"/>
  <c r="EW37" i="36"/>
  <c r="EL37" i="36"/>
  <c r="EB37" i="36"/>
  <c r="DQ37" i="36"/>
  <c r="DF37" i="36"/>
  <c r="CV37" i="36"/>
  <c r="CK37" i="36"/>
  <c r="BZ37" i="36"/>
  <c r="BP37" i="36"/>
  <c r="BE37" i="36"/>
  <c r="AT37" i="36"/>
  <c r="AJ37" i="36"/>
  <c r="Y37" i="36"/>
  <c r="N37" i="36"/>
  <c r="IJ36" i="36"/>
  <c r="HY36" i="36"/>
  <c r="HN36" i="36"/>
  <c r="HD36" i="36"/>
  <c r="GU36" i="36"/>
  <c r="GK36" i="36"/>
  <c r="GB36" i="36"/>
  <c r="FS36" i="36"/>
  <c r="FJ36" i="36"/>
  <c r="FA36" i="36"/>
  <c r="II38" i="36"/>
  <c r="HW38" i="36"/>
  <c r="HM38" i="36"/>
  <c r="HC38" i="36"/>
  <c r="GQ38" i="36"/>
  <c r="GG38" i="36"/>
  <c r="FW38" i="36"/>
  <c r="FK38" i="36"/>
  <c r="FA38" i="36"/>
  <c r="EQ38" i="36"/>
  <c r="EE38" i="36"/>
  <c r="DU38" i="36"/>
  <c r="DK38" i="36"/>
  <c r="CY38" i="36"/>
  <c r="CO38" i="36"/>
  <c r="CE38" i="36"/>
  <c r="BS38" i="36"/>
  <c r="BI38" i="36"/>
  <c r="AY38" i="36"/>
  <c r="AM38" i="36"/>
  <c r="AC38" i="36"/>
  <c r="S38" i="36"/>
  <c r="IM37" i="36"/>
  <c r="IC37" i="36"/>
  <c r="HS37" i="36"/>
  <c r="HG37" i="36"/>
  <c r="GW37" i="36"/>
  <c r="GM37" i="36"/>
  <c r="GA37" i="36"/>
  <c r="FQ37" i="36"/>
  <c r="FG37" i="36"/>
  <c r="EU37" i="36"/>
  <c r="EK37" i="36"/>
  <c r="EA37" i="36"/>
  <c r="DO37" i="36"/>
  <c r="DE37" i="36"/>
  <c r="CU37" i="36"/>
  <c r="CI37" i="36"/>
  <c r="BY37" i="36"/>
  <c r="BO37" i="36"/>
  <c r="BC37" i="36"/>
  <c r="AS37" i="36"/>
  <c r="AI37" i="36"/>
  <c r="W37" i="36"/>
  <c r="M37" i="36"/>
  <c r="IG38" i="36"/>
  <c r="HV38" i="36"/>
  <c r="HL38" i="36"/>
  <c r="HA38" i="36"/>
  <c r="GP38" i="36"/>
  <c r="GF38" i="36"/>
  <c r="FU38" i="36"/>
  <c r="FJ38" i="36"/>
  <c r="EZ38" i="36"/>
  <c r="EO38" i="36"/>
  <c r="ED38" i="36"/>
  <c r="DT38" i="36"/>
  <c r="DI38" i="36"/>
  <c r="CX38" i="36"/>
  <c r="CN38" i="36"/>
  <c r="CC38" i="36"/>
  <c r="BR38" i="36"/>
  <c r="BH38" i="36"/>
  <c r="AW38" i="36"/>
  <c r="AL38" i="36"/>
  <c r="AB38" i="36"/>
  <c r="Q38" i="36"/>
  <c r="IL37" i="36"/>
  <c r="IB37" i="36"/>
  <c r="HQ37" i="36"/>
  <c r="HF37" i="36"/>
  <c r="GV37" i="36"/>
  <c r="GK37" i="36"/>
  <c r="FZ37" i="36"/>
  <c r="FP37" i="36"/>
  <c r="FE37" i="36"/>
  <c r="ET37" i="36"/>
  <c r="EJ37" i="36"/>
  <c r="DY37" i="36"/>
  <c r="DN37" i="36"/>
  <c r="DD37" i="36"/>
  <c r="CS37" i="36"/>
  <c r="CH37" i="36"/>
  <c r="BX37" i="36"/>
  <c r="BM37" i="36"/>
  <c r="BB37" i="36"/>
  <c r="AR37" i="36"/>
  <c r="AG37" i="36"/>
  <c r="V37" i="36"/>
  <c r="L37" i="36"/>
  <c r="IG36" i="36"/>
  <c r="HV36" i="36"/>
  <c r="HL36" i="36"/>
  <c r="HA36" i="36"/>
  <c r="GR36" i="36"/>
  <c r="GI36" i="36"/>
  <c r="FZ36" i="36"/>
  <c r="FQ36" i="36"/>
  <c r="FH36" i="36"/>
  <c r="EY36" i="36"/>
  <c r="EO36" i="36"/>
  <c r="EF36" i="36"/>
  <c r="DW36" i="36"/>
  <c r="DN36" i="36"/>
  <c r="DE36" i="36"/>
  <c r="CV36" i="36"/>
  <c r="CM36" i="36"/>
  <c r="CC36" i="36"/>
  <c r="BT36" i="36"/>
  <c r="BK36" i="36"/>
  <c r="BB36" i="36"/>
  <c r="AT36" i="36"/>
  <c r="AL36" i="36"/>
  <c r="AD36" i="36"/>
  <c r="V36" i="36"/>
  <c r="N36" i="36"/>
  <c r="IL35" i="36"/>
  <c r="ID35" i="36"/>
  <c r="HV35" i="36"/>
  <c r="HN35" i="36"/>
  <c r="HF35" i="36"/>
  <c r="GX35" i="36"/>
  <c r="GP35" i="36"/>
  <c r="GH35" i="36"/>
  <c r="FZ35" i="36"/>
  <c r="FR35" i="36"/>
  <c r="FJ35" i="36"/>
  <c r="FB35" i="36"/>
  <c r="ET35" i="36"/>
  <c r="EL35" i="36"/>
  <c r="IE38" i="36"/>
  <c r="HU38" i="36"/>
  <c r="HK38" i="36"/>
  <c r="GY38" i="36"/>
  <c r="GO38" i="36"/>
  <c r="GE38" i="36"/>
  <c r="FS38" i="36"/>
  <c r="FI38" i="36"/>
  <c r="EY38" i="36"/>
  <c r="EM38" i="36"/>
  <c r="EC38" i="36"/>
  <c r="DS38" i="36"/>
  <c r="DG38" i="36"/>
  <c r="CW38" i="36"/>
  <c r="CM38" i="36"/>
  <c r="CA38" i="36"/>
  <c r="IL38" i="36"/>
  <c r="GV38" i="36"/>
  <c r="FE38" i="36"/>
  <c r="DN38" i="36"/>
  <c r="BX38" i="36"/>
  <c r="AT38" i="36"/>
  <c r="O38" i="36"/>
  <c r="HV37" i="36"/>
  <c r="GS37" i="36"/>
  <c r="FO37" i="36"/>
  <c r="EO37" i="36"/>
  <c r="DL37" i="36"/>
  <c r="CG37" i="36"/>
  <c r="BH37" i="36"/>
  <c r="AD37" i="36"/>
  <c r="II36" i="36"/>
  <c r="HM36" i="36"/>
  <c r="GS36" i="36"/>
  <c r="GA36" i="36"/>
  <c r="FI36" i="36"/>
  <c r="ES36" i="36"/>
  <c r="EG36" i="36"/>
  <c r="DV36" i="36"/>
  <c r="DL36" i="36"/>
  <c r="DA36" i="36"/>
  <c r="CQ36" i="36"/>
  <c r="CG36" i="36"/>
  <c r="BW36" i="36"/>
  <c r="BL36" i="36"/>
  <c r="BA36" i="36"/>
  <c r="AR36" i="36"/>
  <c r="AI36" i="36"/>
  <c r="Z36" i="36"/>
  <c r="Q36" i="36"/>
  <c r="H36" i="36"/>
  <c r="IE35" i="36"/>
  <c r="HU35" i="36"/>
  <c r="HL35" i="36"/>
  <c r="HC35" i="36"/>
  <c r="GT35" i="36"/>
  <c r="IB38" i="36"/>
  <c r="GK38" i="36"/>
  <c r="ET38" i="36"/>
  <c r="DD38" i="36"/>
  <c r="BP38" i="36"/>
  <c r="AK38" i="36"/>
  <c r="L38" i="36"/>
  <c r="HN37" i="36"/>
  <c r="GI37" i="36"/>
  <c r="FJ37" i="36"/>
  <c r="EG37" i="36"/>
  <c r="DC37" i="36"/>
  <c r="CC37" i="36"/>
  <c r="AZ37" i="36"/>
  <c r="U37" i="36"/>
  <c r="ID36" i="36"/>
  <c r="HI36" i="36"/>
  <c r="GP36" i="36"/>
  <c r="FX36" i="36"/>
  <c r="FE36" i="36"/>
  <c r="EQ36" i="36"/>
  <c r="ED36" i="36"/>
  <c r="DT36" i="36"/>
  <c r="DI36" i="36"/>
  <c r="CY36" i="36"/>
  <c r="CO36" i="36"/>
  <c r="CE36" i="36"/>
  <c r="BS36" i="36"/>
  <c r="BI36" i="36"/>
  <c r="AY36" i="36"/>
  <c r="AP36" i="36"/>
  <c r="AG36" i="36"/>
  <c r="X36" i="36"/>
  <c r="O36" i="36"/>
  <c r="IK35" i="36"/>
  <c r="IB35" i="36"/>
  <c r="HS35" i="36"/>
  <c r="HJ35" i="36"/>
  <c r="HA35" i="36"/>
  <c r="GR35" i="36"/>
  <c r="HT38" i="36"/>
  <c r="GC38" i="36"/>
  <c r="EL38" i="36"/>
  <c r="CV38" i="36"/>
  <c r="BM38" i="36"/>
  <c r="AJ38" i="36"/>
  <c r="IK37" i="36"/>
  <c r="HL37" i="36"/>
  <c r="GH37" i="36"/>
  <c r="FC37" i="36"/>
  <c r="ED37" i="36"/>
  <c r="DA37" i="36"/>
  <c r="BW37" i="36"/>
  <c r="AW37" i="36"/>
  <c r="T37" i="36"/>
  <c r="IB36" i="36"/>
  <c r="HF36" i="36"/>
  <c r="GN36" i="36"/>
  <c r="FU36" i="36"/>
  <c r="FC36" i="36"/>
  <c r="EN36" i="36"/>
  <c r="EC36" i="36"/>
  <c r="DS36" i="36"/>
  <c r="DH36" i="36"/>
  <c r="CX36" i="36"/>
  <c r="CN36" i="36"/>
  <c r="CB36" i="36"/>
  <c r="BR36" i="36"/>
  <c r="BH36" i="36"/>
  <c r="AX36" i="36"/>
  <c r="AO36" i="36"/>
  <c r="AF36" i="36"/>
  <c r="W36" i="36"/>
  <c r="M36" i="36"/>
  <c r="IJ35" i="36"/>
  <c r="IA35" i="36"/>
  <c r="HR35" i="36"/>
  <c r="HI35" i="36"/>
  <c r="GZ35" i="36"/>
  <c r="GQ35" i="36"/>
  <c r="GG35" i="36"/>
  <c r="FX35" i="36"/>
  <c r="FO35" i="36"/>
  <c r="FF35" i="36"/>
  <c r="EW35" i="36"/>
  <c r="EN35" i="36"/>
  <c r="EE35" i="36"/>
  <c r="DW35" i="36"/>
  <c r="DO35" i="36"/>
  <c r="DG35" i="36"/>
  <c r="CY35" i="36"/>
  <c r="CQ35" i="36"/>
  <c r="CI35" i="36"/>
  <c r="CA35" i="36"/>
  <c r="BS35" i="36"/>
  <c r="BK35" i="36"/>
  <c r="BC35" i="36"/>
  <c r="AU35" i="36"/>
  <c r="AM35" i="36"/>
  <c r="AE35" i="36"/>
  <c r="W35" i="36"/>
  <c r="O35" i="36"/>
  <c r="IM34" i="36"/>
  <c r="IE34" i="36"/>
  <c r="HW34" i="36"/>
  <c r="HO34" i="36"/>
  <c r="HG34" i="36"/>
  <c r="GY34" i="36"/>
  <c r="GQ34" i="36"/>
  <c r="GI34" i="36"/>
  <c r="GA34" i="36"/>
  <c r="FS34" i="36"/>
  <c r="FK34" i="36"/>
  <c r="FC34" i="36"/>
  <c r="EU34" i="36"/>
  <c r="EM34" i="36"/>
  <c r="EE34" i="36"/>
  <c r="DW34" i="36"/>
  <c r="DO34" i="36"/>
  <c r="DG34" i="36"/>
  <c r="CY34" i="36"/>
  <c r="CQ34" i="36"/>
  <c r="CI34" i="36"/>
  <c r="CA34" i="36"/>
  <c r="BS34" i="36"/>
  <c r="HQ38" i="36"/>
  <c r="FZ38" i="36"/>
  <c r="EJ38" i="36"/>
  <c r="CS38" i="36"/>
  <c r="BG38" i="36"/>
  <c r="AG38" i="36"/>
  <c r="IJ37" i="36"/>
  <c r="HE37" i="36"/>
  <c r="GF37" i="36"/>
  <c r="FB37" i="36"/>
  <c r="DW37" i="36"/>
  <c r="CX37" i="36"/>
  <c r="BU37" i="36"/>
  <c r="AQ37" i="36"/>
  <c r="Q37" i="36"/>
  <c r="HW36" i="36"/>
  <c r="HC36" i="36"/>
  <c r="GJ36" i="36"/>
  <c r="FR36" i="36"/>
  <c r="EZ36" i="36"/>
  <c r="EM36" i="36"/>
  <c r="EB36" i="36"/>
  <c r="DQ36" i="36"/>
  <c r="DG36" i="36"/>
  <c r="CW36" i="36"/>
  <c r="CK36" i="36"/>
  <c r="CA36" i="36"/>
  <c r="BQ36" i="36"/>
  <c r="BG36" i="36"/>
  <c r="AW36" i="36"/>
  <c r="AN36" i="36"/>
  <c r="AE36" i="36"/>
  <c r="U36" i="36"/>
  <c r="L36" i="36"/>
  <c r="II35" i="36"/>
  <c r="HZ35" i="36"/>
  <c r="HQ35" i="36"/>
  <c r="HH35" i="36"/>
  <c r="GY35" i="36"/>
  <c r="GO35" i="36"/>
  <c r="GF35" i="36"/>
  <c r="FW35" i="36"/>
  <c r="FN35" i="36"/>
  <c r="FE35" i="36"/>
  <c r="EV35" i="36"/>
  <c r="EM35" i="36"/>
  <c r="ED35" i="36"/>
  <c r="DV35" i="36"/>
  <c r="DN35" i="36"/>
  <c r="DF35" i="36"/>
  <c r="CX35" i="36"/>
  <c r="CP35" i="36"/>
  <c r="CH35" i="36"/>
  <c r="BZ35" i="36"/>
  <c r="BR35" i="36"/>
  <c r="BJ35" i="36"/>
  <c r="BB35" i="36"/>
  <c r="AT35" i="36"/>
  <c r="AL35" i="36"/>
  <c r="AD35" i="36"/>
  <c r="V35" i="36"/>
  <c r="N35" i="36"/>
  <c r="IL34" i="36"/>
  <c r="ID34" i="36"/>
  <c r="HV34" i="36"/>
  <c r="HN34" i="36"/>
  <c r="HF34" i="36"/>
  <c r="GX34" i="36"/>
  <c r="GP34" i="36"/>
  <c r="GH34" i="36"/>
  <c r="FZ34" i="36"/>
  <c r="FR34" i="36"/>
  <c r="FJ34" i="36"/>
  <c r="FB34" i="36"/>
  <c r="ET34" i="36"/>
  <c r="EL34" i="36"/>
  <c r="ED34" i="36"/>
  <c r="DV34" i="36"/>
  <c r="DN34" i="36"/>
  <c r="HI38" i="36"/>
  <c r="FR38" i="36"/>
  <c r="EB38" i="36"/>
  <c r="CK38" i="36"/>
  <c r="BE38" i="36"/>
  <c r="AA38" i="36"/>
  <c r="IG37" i="36"/>
  <c r="HD37" i="36"/>
  <c r="FY37" i="36"/>
  <c r="EZ37" i="36"/>
  <c r="DV37" i="36"/>
  <c r="CQ37" i="36"/>
  <c r="BR37" i="36"/>
  <c r="AO37" i="36"/>
  <c r="K37" i="36"/>
  <c r="HU36" i="36"/>
  <c r="GZ36" i="36"/>
  <c r="GH36" i="36"/>
  <c r="FP36" i="36"/>
  <c r="EW36" i="36"/>
  <c r="EK36" i="36"/>
  <c r="EA36" i="36"/>
  <c r="DP36" i="36"/>
  <c r="DF36" i="36"/>
  <c r="CU36" i="36"/>
  <c r="CJ36" i="36"/>
  <c r="BZ36" i="36"/>
  <c r="BP36" i="36"/>
  <c r="BE36" i="36"/>
  <c r="AV36" i="36"/>
  <c r="AM36" i="36"/>
  <c r="AC36" i="36"/>
  <c r="T36" i="36"/>
  <c r="K36" i="36"/>
  <c r="IH35" i="36"/>
  <c r="HY35" i="36"/>
  <c r="HP35" i="36"/>
  <c r="HG35" i="36"/>
  <c r="GW35" i="36"/>
  <c r="GN35" i="36"/>
  <c r="GE35" i="36"/>
  <c r="FV35" i="36"/>
  <c r="FM35" i="36"/>
  <c r="FD35" i="36"/>
  <c r="EU35" i="36"/>
  <c r="EK35" i="36"/>
  <c r="EC35" i="36"/>
  <c r="DU35" i="36"/>
  <c r="DM35" i="36"/>
  <c r="DE35" i="36"/>
  <c r="CW35" i="36"/>
  <c r="CO35" i="36"/>
  <c r="CG35" i="36"/>
  <c r="BY35" i="36"/>
  <c r="BQ35" i="36"/>
  <c r="BI35" i="36"/>
  <c r="BA35" i="36"/>
  <c r="AS35" i="36"/>
  <c r="AK35" i="36"/>
  <c r="AC35" i="36"/>
  <c r="U35" i="36"/>
  <c r="M35" i="36"/>
  <c r="IK34" i="36"/>
  <c r="IC34" i="36"/>
  <c r="HU34" i="36"/>
  <c r="HM34" i="36"/>
  <c r="HE34" i="36"/>
  <c r="GW34" i="36"/>
  <c r="GO34" i="36"/>
  <c r="GG34" i="36"/>
  <c r="FY34" i="36"/>
  <c r="FQ34" i="36"/>
  <c r="FI34" i="36"/>
  <c r="FA34" i="36"/>
  <c r="HF38" i="36"/>
  <c r="FP38" i="36"/>
  <c r="DY38" i="36"/>
  <c r="CH38" i="36"/>
  <c r="BB38" i="36"/>
  <c r="Y38" i="36"/>
  <c r="IA37" i="36"/>
  <c r="HA37" i="36"/>
  <c r="FX37" i="36"/>
  <c r="ES37" i="36"/>
  <c r="DT37" i="36"/>
  <c r="CP37" i="36"/>
  <c r="BK37" i="36"/>
  <c r="AL37" i="36"/>
  <c r="I37" i="36"/>
  <c r="HT36" i="36"/>
  <c r="GY36" i="36"/>
  <c r="GG36" i="36"/>
  <c r="FO36" i="36"/>
  <c r="EV36" i="36"/>
  <c r="EJ36" i="36"/>
  <c r="DY36" i="36"/>
  <c r="DO36" i="36"/>
  <c r="DD36" i="36"/>
  <c r="CS36" i="36"/>
  <c r="CI36" i="36"/>
  <c r="BY36" i="36"/>
  <c r="BO36" i="36"/>
  <c r="BD36" i="36"/>
  <c r="AU36" i="36"/>
  <c r="AK36" i="36"/>
  <c r="AB36" i="36"/>
  <c r="S36" i="36"/>
  <c r="J36" i="36"/>
  <c r="IG35" i="36"/>
  <c r="HX35" i="36"/>
  <c r="HO35" i="36"/>
  <c r="HE35" i="36"/>
  <c r="GV35" i="36"/>
  <c r="GM35" i="36"/>
  <c r="GD35" i="36"/>
  <c r="FU35" i="36"/>
  <c r="FL35" i="36"/>
  <c r="FC35" i="36"/>
  <c r="ES35" i="36"/>
  <c r="EJ35" i="36"/>
  <c r="EB35" i="36"/>
  <c r="DT35" i="36"/>
  <c r="DL35" i="36"/>
  <c r="DD35" i="36"/>
  <c r="CV35" i="36"/>
  <c r="CN35" i="36"/>
  <c r="CF35" i="36"/>
  <c r="BX35" i="36"/>
  <c r="BP35" i="36"/>
  <c r="BH35" i="36"/>
  <c r="AZ35" i="36"/>
  <c r="AR35" i="36"/>
  <c r="AJ35" i="36"/>
  <c r="AB35" i="36"/>
  <c r="T35" i="36"/>
  <c r="L35" i="36"/>
  <c r="IJ34" i="36"/>
  <c r="IB34" i="36"/>
  <c r="HT34" i="36"/>
  <c r="HL34" i="36"/>
  <c r="HD34" i="36"/>
  <c r="GX38" i="36"/>
  <c r="FH38" i="36"/>
  <c r="DQ38" i="36"/>
  <c r="BZ38" i="36"/>
  <c r="AU38" i="36"/>
  <c r="V38" i="36"/>
  <c r="HY37" i="36"/>
  <c r="GU37" i="36"/>
  <c r="FU37" i="36"/>
  <c r="ER37" i="36"/>
  <c r="DM37" i="36"/>
  <c r="CN37" i="36"/>
  <c r="BJ37" i="36"/>
  <c r="AE37" i="36"/>
  <c r="IL36" i="36"/>
  <c r="HQ36" i="36"/>
  <c r="GW36" i="36"/>
  <c r="GE36" i="36"/>
  <c r="FL36" i="36"/>
  <c r="ET36" i="36"/>
  <c r="EI36" i="36"/>
  <c r="DX36" i="36"/>
  <c r="DM36" i="36"/>
  <c r="DC36" i="36"/>
  <c r="CR36" i="36"/>
  <c r="CH36" i="36"/>
  <c r="BX36" i="36"/>
  <c r="BM36" i="36"/>
  <c r="BC36" i="36"/>
  <c r="AS36" i="36"/>
  <c r="AJ36" i="36"/>
  <c r="AA36" i="36"/>
  <c r="R36" i="36"/>
  <c r="I36" i="36"/>
  <c r="IF35" i="36"/>
  <c r="HW35" i="36"/>
  <c r="HM35" i="36"/>
  <c r="HD35" i="36"/>
  <c r="GU35" i="36"/>
  <c r="GL35" i="36"/>
  <c r="GC35" i="36"/>
  <c r="FT35" i="36"/>
  <c r="FK35" i="36"/>
  <c r="FA35" i="36"/>
  <c r="ER35" i="36"/>
  <c r="EI35" i="36"/>
  <c r="EA35" i="36"/>
  <c r="DS35" i="36"/>
  <c r="DK35" i="36"/>
  <c r="DC35" i="36"/>
  <c r="CU35" i="36"/>
  <c r="CM35" i="36"/>
  <c r="CE35" i="36"/>
  <c r="BW35" i="36"/>
  <c r="BO35" i="36"/>
  <c r="BG35" i="36"/>
  <c r="AY35" i="36"/>
  <c r="AQ35" i="36"/>
  <c r="AI35" i="36"/>
  <c r="AA35" i="36"/>
  <c r="S35" i="36"/>
  <c r="K35" i="36"/>
  <c r="II34" i="36"/>
  <c r="IA34" i="36"/>
  <c r="HS34" i="36"/>
  <c r="HK34" i="36"/>
  <c r="HC34" i="36"/>
  <c r="GU34" i="36"/>
  <c r="GM34" i="36"/>
  <c r="GE34" i="36"/>
  <c r="FW34" i="36"/>
  <c r="FO34" i="36"/>
  <c r="FG34" i="36"/>
  <c r="EY34" i="36"/>
  <c r="EQ34" i="36"/>
  <c r="ID38" i="36"/>
  <c r="GP37" i="36"/>
  <c r="HK36" i="36"/>
  <c r="CZ36" i="36"/>
  <c r="Y36" i="36"/>
  <c r="GK35" i="36"/>
  <c r="FP35" i="36"/>
  <c r="EP35" i="36"/>
  <c r="DR35" i="36"/>
  <c r="CZ35" i="36"/>
  <c r="CC35" i="36"/>
  <c r="BF35" i="36"/>
  <c r="AN35" i="36"/>
  <c r="Q35" i="36"/>
  <c r="HZ34" i="36"/>
  <c r="HH34" i="36"/>
  <c r="GN34" i="36"/>
  <c r="FX34" i="36"/>
  <c r="FH34" i="36"/>
  <c r="ES34" i="36"/>
  <c r="EH34" i="36"/>
  <c r="DX34" i="36"/>
  <c r="DL34" i="36"/>
  <c r="DC34" i="36"/>
  <c r="CT34" i="36"/>
  <c r="CK34" i="36"/>
  <c r="CB34" i="36"/>
  <c r="BR34" i="36"/>
  <c r="BJ34" i="36"/>
  <c r="BB34" i="36"/>
  <c r="AT34" i="36"/>
  <c r="AL34" i="36"/>
  <c r="AD34" i="36"/>
  <c r="V34" i="36"/>
  <c r="N34" i="36"/>
  <c r="IL30" i="36"/>
  <c r="ID30" i="36"/>
  <c r="HV30" i="36"/>
  <c r="HN30" i="36"/>
  <c r="HF30" i="36"/>
  <c r="GX30" i="36"/>
  <c r="GP30" i="36"/>
  <c r="GH30" i="36"/>
  <c r="FZ30" i="36"/>
  <c r="FR30" i="36"/>
  <c r="FJ30" i="36"/>
  <c r="FB30" i="36"/>
  <c r="ET30" i="36"/>
  <c r="EL30" i="36"/>
  <c r="ED30" i="36"/>
  <c r="DV30" i="36"/>
  <c r="DN30" i="36"/>
  <c r="DF30" i="36"/>
  <c r="CX30" i="36"/>
  <c r="CP30" i="36"/>
  <c r="CH30" i="36"/>
  <c r="BZ30" i="36"/>
  <c r="BR30" i="36"/>
  <c r="BJ30" i="36"/>
  <c r="BB30" i="36"/>
  <c r="AT30" i="36"/>
  <c r="AL30" i="36"/>
  <c r="AD30" i="36"/>
  <c r="V30" i="36"/>
  <c r="N30" i="36"/>
  <c r="IL29" i="36"/>
  <c r="ID29" i="36"/>
  <c r="HV29" i="36"/>
  <c r="HN29" i="36"/>
  <c r="HF29" i="36"/>
  <c r="GX29" i="36"/>
  <c r="GP29" i="36"/>
  <c r="GH29" i="36"/>
  <c r="FZ29" i="36"/>
  <c r="FR29" i="36"/>
  <c r="FJ29" i="36"/>
  <c r="FB29" i="36"/>
  <c r="ET29" i="36"/>
  <c r="EL29" i="36"/>
  <c r="ED29" i="36"/>
  <c r="DV29" i="36"/>
  <c r="DN29" i="36"/>
  <c r="DF29" i="36"/>
  <c r="CX29" i="36"/>
  <c r="CP29" i="36"/>
  <c r="GN38" i="36"/>
  <c r="FM37" i="36"/>
  <c r="GQ36" i="36"/>
  <c r="CP36" i="36"/>
  <c r="P36" i="36"/>
  <c r="GJ35" i="36"/>
  <c r="FI35" i="36"/>
  <c r="EO35" i="36"/>
  <c r="DQ35" i="36"/>
  <c r="CT35" i="36"/>
  <c r="CB35" i="36"/>
  <c r="BE35" i="36"/>
  <c r="AH35" i="36"/>
  <c r="P35" i="36"/>
  <c r="HY34" i="36"/>
  <c r="HB34" i="36"/>
  <c r="GL34" i="36"/>
  <c r="FV34" i="36"/>
  <c r="FF34" i="36"/>
  <c r="ER34" i="36"/>
  <c r="EG34" i="36"/>
  <c r="DU34" i="36"/>
  <c r="DK34" i="36"/>
  <c r="DB34" i="36"/>
  <c r="CS34" i="36"/>
  <c r="CJ34" i="36"/>
  <c r="BZ34" i="36"/>
  <c r="BQ34" i="36"/>
  <c r="BI34" i="36"/>
  <c r="BA34" i="36"/>
  <c r="AS34" i="36"/>
  <c r="AK34" i="36"/>
  <c r="AC34" i="36"/>
  <c r="U34" i="36"/>
  <c r="M34" i="36"/>
  <c r="IK30" i="36"/>
  <c r="IC30" i="36"/>
  <c r="HU30" i="36"/>
  <c r="HM30" i="36"/>
  <c r="HE30" i="36"/>
  <c r="EW38" i="36"/>
  <c r="EI37" i="36"/>
  <c r="FY36" i="36"/>
  <c r="CF36" i="36"/>
  <c r="IM35" i="36"/>
  <c r="GI35" i="36"/>
  <c r="FH35" i="36"/>
  <c r="EH35" i="36"/>
  <c r="DP35" i="36"/>
  <c r="CS35" i="36"/>
  <c r="BV35" i="36"/>
  <c r="BD35" i="36"/>
  <c r="AG35" i="36"/>
  <c r="J35" i="36"/>
  <c r="HX34" i="36"/>
  <c r="HA34" i="36"/>
  <c r="GK34" i="36"/>
  <c r="FU34" i="36"/>
  <c r="FE34" i="36"/>
  <c r="EP34" i="36"/>
  <c r="EF34" i="36"/>
  <c r="DT34" i="36"/>
  <c r="DJ34" i="36"/>
  <c r="DA34" i="36"/>
  <c r="CR34" i="36"/>
  <c r="CH34" i="36"/>
  <c r="BY34" i="36"/>
  <c r="BP34" i="36"/>
  <c r="BH34" i="36"/>
  <c r="AZ34" i="36"/>
  <c r="AR34" i="36"/>
  <c r="AJ34" i="36"/>
  <c r="AB34" i="36"/>
  <c r="T34" i="36"/>
  <c r="L34" i="36"/>
  <c r="IJ30" i="36"/>
  <c r="IB30" i="36"/>
  <c r="HT30" i="36"/>
  <c r="HL30" i="36"/>
  <c r="HD30" i="36"/>
  <c r="GV30" i="36"/>
  <c r="GN30" i="36"/>
  <c r="GF30" i="36"/>
  <c r="FX30" i="36"/>
  <c r="FP30" i="36"/>
  <c r="FH30" i="36"/>
  <c r="EZ30" i="36"/>
  <c r="DF38" i="36"/>
  <c r="DI37" i="36"/>
  <c r="FG36" i="36"/>
  <c r="BU36" i="36"/>
  <c r="IC35" i="36"/>
  <c r="GB35" i="36"/>
  <c r="FG35" i="36"/>
  <c r="EG35" i="36"/>
  <c r="DJ35" i="36"/>
  <c r="CR35" i="36"/>
  <c r="BU35" i="36"/>
  <c r="AX35" i="36"/>
  <c r="AF35" i="36"/>
  <c r="I35" i="36"/>
  <c r="HR34" i="36"/>
  <c r="GZ34" i="36"/>
  <c r="GJ34" i="36"/>
  <c r="FT34" i="36"/>
  <c r="FD34" i="36"/>
  <c r="EO34" i="36"/>
  <c r="EC34" i="36"/>
  <c r="DS34" i="36"/>
  <c r="DI34" i="36"/>
  <c r="CZ34" i="36"/>
  <c r="CP34" i="36"/>
  <c r="CG34" i="36"/>
  <c r="BX34" i="36"/>
  <c r="BO34" i="36"/>
  <c r="BG34" i="36"/>
  <c r="AY34" i="36"/>
  <c r="AQ34" i="36"/>
  <c r="AI34" i="36"/>
  <c r="AA34" i="36"/>
  <c r="S34" i="36"/>
  <c r="K34" i="36"/>
  <c r="II30" i="36"/>
  <c r="IA30" i="36"/>
  <c r="HS30" i="36"/>
  <c r="HK30" i="36"/>
  <c r="HC30" i="36"/>
  <c r="GU30" i="36"/>
  <c r="GM30" i="36"/>
  <c r="GE30" i="36"/>
  <c r="FW30" i="36"/>
  <c r="FO30" i="36"/>
  <c r="FG30" i="36"/>
  <c r="EY30" i="36"/>
  <c r="EQ30" i="36"/>
  <c r="EI30" i="36"/>
  <c r="EA30" i="36"/>
  <c r="DS30" i="36"/>
  <c r="DK30" i="36"/>
  <c r="DC30" i="36"/>
  <c r="CU30" i="36"/>
  <c r="CM30" i="36"/>
  <c r="CE30" i="36"/>
  <c r="BW30" i="36"/>
  <c r="BO30" i="36"/>
  <c r="BG30" i="36"/>
  <c r="AY30" i="36"/>
  <c r="AQ30" i="36"/>
  <c r="AI30" i="36"/>
  <c r="AA30" i="36"/>
  <c r="S30" i="36"/>
  <c r="K30" i="36"/>
  <c r="II29" i="36"/>
  <c r="IA29" i="36"/>
  <c r="HS29" i="36"/>
  <c r="HK29" i="36"/>
  <c r="HC29" i="36"/>
  <c r="GU29" i="36"/>
  <c r="GM29" i="36"/>
  <c r="GE29" i="36"/>
  <c r="FW29" i="36"/>
  <c r="FO29" i="36"/>
  <c r="FG29" i="36"/>
  <c r="EY29" i="36"/>
  <c r="EQ29" i="36"/>
  <c r="EI29" i="36"/>
  <c r="EA29" i="36"/>
  <c r="DS29" i="36"/>
  <c r="BQ38" i="36"/>
  <c r="CF37" i="36"/>
  <c r="ER36" i="36"/>
  <c r="BJ36" i="36"/>
  <c r="HT35" i="36"/>
  <c r="GA35" i="36"/>
  <c r="EZ35" i="36"/>
  <c r="EF35" i="36"/>
  <c r="DI35" i="36"/>
  <c r="CL35" i="36"/>
  <c r="BT35" i="36"/>
  <c r="AW35" i="36"/>
  <c r="Z35" i="36"/>
  <c r="H35" i="36"/>
  <c r="HQ34" i="36"/>
  <c r="GV34" i="36"/>
  <c r="GF34" i="36"/>
  <c r="FP34" i="36"/>
  <c r="EZ34" i="36"/>
  <c r="EN34" i="36"/>
  <c r="EB34" i="36"/>
  <c r="DR34" i="36"/>
  <c r="DH34" i="36"/>
  <c r="CX34" i="36"/>
  <c r="CO34" i="36"/>
  <c r="CF34" i="36"/>
  <c r="BW34" i="36"/>
  <c r="BN34" i="36"/>
  <c r="BF34" i="36"/>
  <c r="AX34" i="36"/>
  <c r="AP34" i="36"/>
  <c r="AH34" i="36"/>
  <c r="Z34" i="36"/>
  <c r="R34" i="36"/>
  <c r="J34" i="36"/>
  <c r="IH30" i="36"/>
  <c r="HZ30" i="36"/>
  <c r="HR30" i="36"/>
  <c r="HJ30" i="36"/>
  <c r="HB30" i="36"/>
  <c r="GT30" i="36"/>
  <c r="GL30" i="36"/>
  <c r="GD30" i="36"/>
  <c r="FV30" i="36"/>
  <c r="FN30" i="36"/>
  <c r="FF30" i="36"/>
  <c r="EX30" i="36"/>
  <c r="EP30" i="36"/>
  <c r="EH30" i="36"/>
  <c r="DZ30" i="36"/>
  <c r="DR30" i="36"/>
  <c r="DJ30" i="36"/>
  <c r="DB30" i="36"/>
  <c r="CT30" i="36"/>
  <c r="CL30" i="36"/>
  <c r="CD30" i="36"/>
  <c r="BV30" i="36"/>
  <c r="BN30" i="36"/>
  <c r="BF30" i="36"/>
  <c r="AX30" i="36"/>
  <c r="AP30" i="36"/>
  <c r="AH30" i="36"/>
  <c r="Z30" i="36"/>
  <c r="R30" i="36"/>
  <c r="J30" i="36"/>
  <c r="IH29" i="36"/>
  <c r="HZ29" i="36"/>
  <c r="HR29" i="36"/>
  <c r="HJ29" i="36"/>
  <c r="HB29" i="36"/>
  <c r="GT29" i="36"/>
  <c r="GL29" i="36"/>
  <c r="GD29" i="36"/>
  <c r="FV29" i="36"/>
  <c r="FN29" i="36"/>
  <c r="FF29" i="36"/>
  <c r="EX29" i="36"/>
  <c r="EP29" i="36"/>
  <c r="EH29" i="36"/>
  <c r="DZ29" i="36"/>
  <c r="DR29" i="36"/>
  <c r="DJ29" i="36"/>
  <c r="DB29" i="36"/>
  <c r="CT29" i="36"/>
  <c r="CL29" i="36"/>
  <c r="AR38" i="36"/>
  <c r="BA37" i="36"/>
  <c r="EE36" i="36"/>
  <c r="AZ36" i="36"/>
  <c r="HK35" i="36"/>
  <c r="FY35" i="36"/>
  <c r="EY35" i="36"/>
  <c r="DZ35" i="36"/>
  <c r="DH35" i="36"/>
  <c r="CK35" i="36"/>
  <c r="BN35" i="36"/>
  <c r="AV35" i="36"/>
  <c r="Y35" i="36"/>
  <c r="IH34" i="36"/>
  <c r="HP34" i="36"/>
  <c r="GT34" i="36"/>
  <c r="GD34" i="36"/>
  <c r="FN34" i="36"/>
  <c r="EX34" i="36"/>
  <c r="EK34" i="36"/>
  <c r="EA34" i="36"/>
  <c r="DQ34" i="36"/>
  <c r="DF34" i="36"/>
  <c r="CW34" i="36"/>
  <c r="CN34" i="36"/>
  <c r="CE34" i="36"/>
  <c r="BV34" i="36"/>
  <c r="BM34" i="36"/>
  <c r="BE34" i="36"/>
  <c r="AW34" i="36"/>
  <c r="AO34" i="36"/>
  <c r="AG34" i="36"/>
  <c r="Y34" i="36"/>
  <c r="Q34" i="36"/>
  <c r="I34" i="36"/>
  <c r="IG30" i="36"/>
  <c r="HY30" i="36"/>
  <c r="HQ30" i="36"/>
  <c r="HI30" i="36"/>
  <c r="HA30" i="36"/>
  <c r="GS30" i="36"/>
  <c r="GK30" i="36"/>
  <c r="GC30" i="36"/>
  <c r="FU30" i="36"/>
  <c r="FM30" i="36"/>
  <c r="FE30" i="36"/>
  <c r="EW30" i="36"/>
  <c r="EO30" i="36"/>
  <c r="EG30" i="36"/>
  <c r="DY30" i="36"/>
  <c r="DQ30" i="36"/>
  <c r="DI30" i="36"/>
  <c r="DA30" i="36"/>
  <c r="CS30" i="36"/>
  <c r="CK30" i="36"/>
  <c r="CC30" i="36"/>
  <c r="BU30" i="36"/>
  <c r="BM30" i="36"/>
  <c r="BE30" i="36"/>
  <c r="AW30" i="36"/>
  <c r="AO30" i="36"/>
  <c r="AG30" i="36"/>
  <c r="Y30" i="36"/>
  <c r="Q30" i="36"/>
  <c r="I30" i="36"/>
  <c r="IG29" i="36"/>
  <c r="HY29" i="36"/>
  <c r="HQ29" i="36"/>
  <c r="HI29" i="36"/>
  <c r="HA29" i="36"/>
  <c r="GS29" i="36"/>
  <c r="GK29" i="36"/>
  <c r="GC29" i="36"/>
  <c r="FU29" i="36"/>
  <c r="FM29" i="36"/>
  <c r="FE29" i="36"/>
  <c r="EW29" i="36"/>
  <c r="N38" i="36"/>
  <c r="AB37" i="36"/>
  <c r="DU36" i="36"/>
  <c r="AQ36" i="36"/>
  <c r="HB35" i="36"/>
  <c r="FS35" i="36"/>
  <c r="EX35" i="36"/>
  <c r="DY35" i="36"/>
  <c r="DB35" i="36"/>
  <c r="CJ35" i="36"/>
  <c r="BM35" i="36"/>
  <c r="AP35" i="36"/>
  <c r="X35" i="36"/>
  <c r="IG34" i="36"/>
  <c r="HJ34" i="36"/>
  <c r="GS34" i="36"/>
  <c r="GC34" i="36"/>
  <c r="FM34" i="36"/>
  <c r="EW34" i="36"/>
  <c r="EJ34" i="36"/>
  <c r="DZ34" i="36"/>
  <c r="DP34" i="36"/>
  <c r="DE34" i="36"/>
  <c r="CV34" i="36"/>
  <c r="CM34" i="36"/>
  <c r="CD34" i="36"/>
  <c r="BU34" i="36"/>
  <c r="BL34" i="36"/>
  <c r="BD34" i="36"/>
  <c r="AV34" i="36"/>
  <c r="AN34" i="36"/>
  <c r="AF34" i="36"/>
  <c r="X34" i="36"/>
  <c r="P34" i="36"/>
  <c r="H34" i="36"/>
  <c r="IF30" i="36"/>
  <c r="HX30" i="36"/>
  <c r="HP30" i="36"/>
  <c r="HH30" i="36"/>
  <c r="GZ30" i="36"/>
  <c r="GR30" i="36"/>
  <c r="GJ30" i="36"/>
  <c r="GB30" i="36"/>
  <c r="FT30" i="36"/>
  <c r="FL30" i="36"/>
  <c r="FD30" i="36"/>
  <c r="EV30" i="36"/>
  <c r="EN30" i="36"/>
  <c r="EF30" i="36"/>
  <c r="DX30" i="36"/>
  <c r="DP30" i="36"/>
  <c r="DH30" i="36"/>
  <c r="CZ30" i="36"/>
  <c r="CR30" i="36"/>
  <c r="CJ30" i="36"/>
  <c r="CB30" i="36"/>
  <c r="BT30" i="36"/>
  <c r="BL30" i="36"/>
  <c r="BD30" i="36"/>
  <c r="AV30" i="36"/>
  <c r="AN30" i="36"/>
  <c r="AF30" i="36"/>
  <c r="X30" i="36"/>
  <c r="P30" i="36"/>
  <c r="H30" i="36"/>
  <c r="IF29" i="36"/>
  <c r="HX29" i="36"/>
  <c r="HP29" i="36"/>
  <c r="HH29" i="36"/>
  <c r="GZ29" i="36"/>
  <c r="GR29" i="36"/>
  <c r="GJ29" i="36"/>
  <c r="GB29" i="36"/>
  <c r="FT29" i="36"/>
  <c r="FL29" i="36"/>
  <c r="FD29" i="36"/>
  <c r="HO37" i="36"/>
  <c r="IE36" i="36"/>
  <c r="DK36" i="36"/>
  <c r="AH36" i="36"/>
  <c r="GS35" i="36"/>
  <c r="FQ35" i="36"/>
  <c r="EQ35" i="36"/>
  <c r="DX35" i="36"/>
  <c r="DA35" i="36"/>
  <c r="CD35" i="36"/>
  <c r="BL35" i="36"/>
  <c r="AO35" i="36"/>
  <c r="R35" i="36"/>
  <c r="IF34" i="36"/>
  <c r="HI34" i="36"/>
  <c r="GR34" i="36"/>
  <c r="GB34" i="36"/>
  <c r="FL34" i="36"/>
  <c r="EV34" i="36"/>
  <c r="EI34" i="36"/>
  <c r="DY34" i="36"/>
  <c r="DM34" i="36"/>
  <c r="DD34" i="36"/>
  <c r="CU34" i="36"/>
  <c r="CL34" i="36"/>
  <c r="CC34" i="36"/>
  <c r="BT34" i="36"/>
  <c r="BK34" i="36"/>
  <c r="BC34" i="36"/>
  <c r="AU34" i="36"/>
  <c r="AM34" i="36"/>
  <c r="AE34" i="36"/>
  <c r="W34" i="36"/>
  <c r="O34" i="36"/>
  <c r="IM30" i="36"/>
  <c r="IE30" i="36"/>
  <c r="HW30" i="36"/>
  <c r="HO30" i="36"/>
  <c r="HG30" i="36"/>
  <c r="GY30" i="36"/>
  <c r="GQ30" i="36"/>
  <c r="GI30" i="36"/>
  <c r="GA30" i="36"/>
  <c r="FS30" i="36"/>
  <c r="FK30" i="36"/>
  <c r="FC30" i="36"/>
  <c r="EU30" i="36"/>
  <c r="EM30" i="36"/>
  <c r="EE30" i="36"/>
  <c r="DW30" i="36"/>
  <c r="DO30" i="36"/>
  <c r="DG30" i="36"/>
  <c r="CY30" i="36"/>
  <c r="CQ30" i="36"/>
  <c r="CI30" i="36"/>
  <c r="CA30" i="36"/>
  <c r="BS30" i="36"/>
  <c r="BK30" i="36"/>
  <c r="BC30" i="36"/>
  <c r="AU30" i="36"/>
  <c r="AM30" i="36"/>
  <c r="AE30" i="36"/>
  <c r="W30" i="36"/>
  <c r="O30" i="36"/>
  <c r="IM29" i="36"/>
  <c r="IE29" i="36"/>
  <c r="HW29" i="36"/>
  <c r="HO29" i="36"/>
  <c r="HG29" i="36"/>
  <c r="GY29" i="36"/>
  <c r="GQ29" i="36"/>
  <c r="GI29" i="36"/>
  <c r="GA29" i="36"/>
  <c r="FS29" i="36"/>
  <c r="FK29" i="36"/>
  <c r="FC29" i="36"/>
  <c r="EU29" i="36"/>
  <c r="EM29" i="36"/>
  <c r="EE29" i="36"/>
  <c r="GW30" i="36"/>
  <c r="ER30" i="36"/>
  <c r="DL30" i="36"/>
  <c r="CF30" i="36"/>
  <c r="AZ30" i="36"/>
  <c r="T30" i="36"/>
  <c r="HT29" i="36"/>
  <c r="GN29" i="36"/>
  <c r="FH29" i="36"/>
  <c r="EK29" i="36"/>
  <c r="DW29" i="36"/>
  <c r="DK29" i="36"/>
  <c r="CZ29" i="36"/>
  <c r="CO29" i="36"/>
  <c r="CF29" i="36"/>
  <c r="BX29" i="36"/>
  <c r="BP29" i="36"/>
  <c r="BH29" i="36"/>
  <c r="AZ29" i="36"/>
  <c r="AR29" i="36"/>
  <c r="AJ29" i="36"/>
  <c r="AB29" i="36"/>
  <c r="T29" i="36"/>
  <c r="L29" i="36"/>
  <c r="IJ28" i="36"/>
  <c r="IB28" i="36"/>
  <c r="HT28" i="36"/>
  <c r="HL28" i="36"/>
  <c r="HD28" i="36"/>
  <c r="GV28" i="36"/>
  <c r="GN28" i="36"/>
  <c r="GF28" i="36"/>
  <c r="FX28" i="36"/>
  <c r="FP28" i="36"/>
  <c r="FH28" i="36"/>
  <c r="EZ28" i="36"/>
  <c r="ER28" i="36"/>
  <c r="EJ28" i="36"/>
  <c r="EB28" i="36"/>
  <c r="DT28" i="36"/>
  <c r="DL28" i="36"/>
  <c r="DD28" i="36"/>
  <c r="CV28" i="36"/>
  <c r="CN28" i="36"/>
  <c r="CF28" i="36"/>
  <c r="BX28" i="36"/>
  <c r="BP28" i="36"/>
  <c r="BH28" i="36"/>
  <c r="AZ28" i="36"/>
  <c r="AR28" i="36"/>
  <c r="AJ28" i="36"/>
  <c r="AB28" i="36"/>
  <c r="T28" i="36"/>
  <c r="GO30" i="36"/>
  <c r="EK30" i="36"/>
  <c r="DE30" i="36"/>
  <c r="BY30" i="36"/>
  <c r="AS30" i="36"/>
  <c r="M30" i="36"/>
  <c r="HM29" i="36"/>
  <c r="GG29" i="36"/>
  <c r="FA29" i="36"/>
  <c r="EJ29" i="36"/>
  <c r="DU29" i="36"/>
  <c r="DI29" i="36"/>
  <c r="CY29" i="36"/>
  <c r="CN29" i="36"/>
  <c r="CE29" i="36"/>
  <c r="BW29" i="36"/>
  <c r="BO29" i="36"/>
  <c r="BG29" i="36"/>
  <c r="AY29" i="36"/>
  <c r="AQ29" i="36"/>
  <c r="AI29" i="36"/>
  <c r="AA29" i="36"/>
  <c r="S29" i="36"/>
  <c r="K29" i="36"/>
  <c r="II28" i="36"/>
  <c r="IA28" i="36"/>
  <c r="HS28" i="36"/>
  <c r="HK28" i="36"/>
  <c r="HC28" i="36"/>
  <c r="GU28" i="36"/>
  <c r="GM28" i="36"/>
  <c r="GE28" i="36"/>
  <c r="FW28" i="36"/>
  <c r="FO28" i="36"/>
  <c r="FG28" i="36"/>
  <c r="EY28" i="36"/>
  <c r="EQ28" i="36"/>
  <c r="EI28" i="36"/>
  <c r="EA28" i="36"/>
  <c r="DS28" i="36"/>
  <c r="DK28" i="36"/>
  <c r="DC28" i="36"/>
  <c r="CU28" i="36"/>
  <c r="CM28" i="36"/>
  <c r="CE28" i="36"/>
  <c r="BW28" i="36"/>
  <c r="BO28" i="36"/>
  <c r="BG28" i="36"/>
  <c r="AY28" i="36"/>
  <c r="AQ28" i="36"/>
  <c r="AI28" i="36"/>
  <c r="AA28" i="36"/>
  <c r="S28" i="36"/>
  <c r="K28" i="36"/>
  <c r="II27" i="36"/>
  <c r="IA27" i="36"/>
  <c r="HS27" i="36"/>
  <c r="HK27" i="36"/>
  <c r="HC27" i="36"/>
  <c r="GU27" i="36"/>
  <c r="GM27" i="36"/>
  <c r="GE27" i="36"/>
  <c r="FW27" i="36"/>
  <c r="FO27" i="36"/>
  <c r="FG27" i="36"/>
  <c r="EY27" i="36"/>
  <c r="EQ27" i="36"/>
  <c r="EI27" i="36"/>
  <c r="EA27" i="36"/>
  <c r="DS27" i="36"/>
  <c r="DK27" i="36"/>
  <c r="DC27" i="36"/>
  <c r="CU27" i="36"/>
  <c r="CM27" i="36"/>
  <c r="CE27" i="36"/>
  <c r="BW27" i="36"/>
  <c r="BO27" i="36"/>
  <c r="BG27" i="36"/>
  <c r="AY27" i="36"/>
  <c r="AQ27" i="36"/>
  <c r="AI27" i="36"/>
  <c r="AA27" i="36"/>
  <c r="S27" i="36"/>
  <c r="K27" i="36"/>
  <c r="GG30" i="36"/>
  <c r="EJ30" i="36"/>
  <c r="DD30" i="36"/>
  <c r="BX30" i="36"/>
  <c r="AR30" i="36"/>
  <c r="L30" i="36"/>
  <c r="HL29" i="36"/>
  <c r="GF29" i="36"/>
  <c r="EZ29" i="36"/>
  <c r="EG29" i="36"/>
  <c r="DT29" i="36"/>
  <c r="DH29" i="36"/>
  <c r="CW29" i="36"/>
  <c r="CM29" i="36"/>
  <c r="CD29" i="36"/>
  <c r="BV29" i="36"/>
  <c r="BN29" i="36"/>
  <c r="BF29" i="36"/>
  <c r="AX29" i="36"/>
  <c r="AP29" i="36"/>
  <c r="AH29" i="36"/>
  <c r="Z29" i="36"/>
  <c r="R29" i="36"/>
  <c r="J29" i="36"/>
  <c r="IH28" i="36"/>
  <c r="HZ28" i="36"/>
  <c r="HR28" i="36"/>
  <c r="HJ28" i="36"/>
  <c r="HB28" i="36"/>
  <c r="GT28" i="36"/>
  <c r="GL28" i="36"/>
  <c r="GD28" i="36"/>
  <c r="FV28" i="36"/>
  <c r="FN28" i="36"/>
  <c r="FF28" i="36"/>
  <c r="EX28" i="36"/>
  <c r="EP28" i="36"/>
  <c r="EH28" i="36"/>
  <c r="DZ28" i="36"/>
  <c r="DR28" i="36"/>
  <c r="DJ28" i="36"/>
  <c r="DB28" i="36"/>
  <c r="CT28" i="36"/>
  <c r="CL28" i="36"/>
  <c r="CD28" i="36"/>
  <c r="BV28" i="36"/>
  <c r="BN28" i="36"/>
  <c r="BF28" i="36"/>
  <c r="AX28" i="36"/>
  <c r="AP28" i="36"/>
  <c r="AH28" i="36"/>
  <c r="Z28" i="36"/>
  <c r="R28" i="36"/>
  <c r="J28" i="36"/>
  <c r="FY30" i="36"/>
  <c r="EC30" i="36"/>
  <c r="CW30" i="36"/>
  <c r="BQ30" i="36"/>
  <c r="AK30" i="36"/>
  <c r="IK29" i="36"/>
  <c r="HE29" i="36"/>
  <c r="FY29" i="36"/>
  <c r="EV29" i="36"/>
  <c r="EF29" i="36"/>
  <c r="DQ29" i="36"/>
  <c r="DG29" i="36"/>
  <c r="CV29" i="36"/>
  <c r="CK29" i="36"/>
  <c r="CC29" i="36"/>
  <c r="BU29" i="36"/>
  <c r="BM29" i="36"/>
  <c r="BE29" i="36"/>
  <c r="AW29" i="36"/>
  <c r="AO29" i="36"/>
  <c r="AG29" i="36"/>
  <c r="Y29" i="36"/>
  <c r="Q29" i="36"/>
  <c r="I29" i="36"/>
  <c r="IG28" i="36"/>
  <c r="HY28" i="36"/>
  <c r="HQ28" i="36"/>
  <c r="HI28" i="36"/>
  <c r="HA28" i="36"/>
  <c r="GS28" i="36"/>
  <c r="GK28" i="36"/>
  <c r="GC28" i="36"/>
  <c r="FU28" i="36"/>
  <c r="FM28" i="36"/>
  <c r="FE28" i="36"/>
  <c r="EW28" i="36"/>
  <c r="EO28" i="36"/>
  <c r="EG28" i="36"/>
  <c r="DY28" i="36"/>
  <c r="DQ28" i="36"/>
  <c r="DI28" i="36"/>
  <c r="DA28" i="36"/>
  <c r="CS28" i="36"/>
  <c r="CK28" i="36"/>
  <c r="CC28" i="36"/>
  <c r="BU28" i="36"/>
  <c r="BM28" i="36"/>
  <c r="BE28" i="36"/>
  <c r="AW28" i="36"/>
  <c r="AO28" i="36"/>
  <c r="AG28" i="36"/>
  <c r="Y28" i="36"/>
  <c r="Q28" i="36"/>
  <c r="I28" i="36"/>
  <c r="IG27" i="36"/>
  <c r="HY27" i="36"/>
  <c r="HQ27" i="36"/>
  <c r="HI27" i="36"/>
  <c r="HA27" i="36"/>
  <c r="GS27" i="36"/>
  <c r="GK27" i="36"/>
  <c r="GC27" i="36"/>
  <c r="FU27" i="36"/>
  <c r="FM27" i="36"/>
  <c r="FE27" i="36"/>
  <c r="EW27" i="36"/>
  <c r="EO27" i="36"/>
  <c r="EG27" i="36"/>
  <c r="DY27" i="36"/>
  <c r="DQ27" i="36"/>
  <c r="DI27" i="36"/>
  <c r="DA27" i="36"/>
  <c r="CS27" i="36"/>
  <c r="CK27" i="36"/>
  <c r="CC27" i="36"/>
  <c r="BU27" i="36"/>
  <c r="BM27" i="36"/>
  <c r="BE27" i="36"/>
  <c r="AW27" i="36"/>
  <c r="AO27" i="36"/>
  <c r="AG27" i="36"/>
  <c r="Y27" i="36"/>
  <c r="FQ30" i="36"/>
  <c r="EB30" i="36"/>
  <c r="CV30" i="36"/>
  <c r="BP30" i="36"/>
  <c r="AJ30" i="36"/>
  <c r="IJ29" i="36"/>
  <c r="HD29" i="36"/>
  <c r="FX29" i="36"/>
  <c r="ES29" i="36"/>
  <c r="EC29" i="36"/>
  <c r="DP29" i="36"/>
  <c r="DE29" i="36"/>
  <c r="CU29" i="36"/>
  <c r="CJ29" i="36"/>
  <c r="CB29" i="36"/>
  <c r="BT29" i="36"/>
  <c r="BL29" i="36"/>
  <c r="BD29" i="36"/>
  <c r="AV29" i="36"/>
  <c r="AN29" i="36"/>
  <c r="AF29" i="36"/>
  <c r="X29" i="36"/>
  <c r="P29" i="36"/>
  <c r="H29" i="36"/>
  <c r="IF28" i="36"/>
  <c r="HX28" i="36"/>
  <c r="HP28" i="36"/>
  <c r="HH28" i="36"/>
  <c r="GZ28" i="36"/>
  <c r="GR28" i="36"/>
  <c r="GJ28" i="36"/>
  <c r="GB28" i="36"/>
  <c r="FT28" i="36"/>
  <c r="FL28" i="36"/>
  <c r="FD28" i="36"/>
  <c r="EV28" i="36"/>
  <c r="EN28" i="36"/>
  <c r="EF28" i="36"/>
  <c r="DX28" i="36"/>
  <c r="DP28" i="36"/>
  <c r="DH28" i="36"/>
  <c r="CZ28" i="36"/>
  <c r="CR28" i="36"/>
  <c r="CJ28" i="36"/>
  <c r="CB28" i="36"/>
  <c r="BT28" i="36"/>
  <c r="BL28" i="36"/>
  <c r="BD28" i="36"/>
  <c r="AV28" i="36"/>
  <c r="AN28" i="36"/>
  <c r="AF28" i="36"/>
  <c r="X28" i="36"/>
  <c r="P28" i="36"/>
  <c r="H28" i="36"/>
  <c r="IF27" i="36"/>
  <c r="HX27" i="36"/>
  <c r="HP27" i="36"/>
  <c r="HH27" i="36"/>
  <c r="GZ27" i="36"/>
  <c r="GR27" i="36"/>
  <c r="GJ27" i="36"/>
  <c r="GB27" i="36"/>
  <c r="FT27" i="36"/>
  <c r="FL27" i="36"/>
  <c r="FD27" i="36"/>
  <c r="EV27" i="36"/>
  <c r="EN27" i="36"/>
  <c r="EF27" i="36"/>
  <c r="DX27" i="36"/>
  <c r="DP27" i="36"/>
  <c r="DH27" i="36"/>
  <c r="CZ27" i="36"/>
  <c r="CR27" i="36"/>
  <c r="CJ27" i="36"/>
  <c r="CB27" i="36"/>
  <c r="BT27" i="36"/>
  <c r="BL27" i="36"/>
  <c r="BD27" i="36"/>
  <c r="AV27" i="36"/>
  <c r="AN27" i="36"/>
  <c r="AF27" i="36"/>
  <c r="X27" i="36"/>
  <c r="P27" i="36"/>
  <c r="H27" i="36"/>
  <c r="IF26" i="36"/>
  <c r="HX26" i="36"/>
  <c r="HP26" i="36"/>
  <c r="HH26" i="36"/>
  <c r="GZ26" i="36"/>
  <c r="GR26" i="36"/>
  <c r="GJ26" i="36"/>
  <c r="GB26" i="36"/>
  <c r="FT26" i="36"/>
  <c r="FL26" i="36"/>
  <c r="FD26" i="36"/>
  <c r="EV26" i="36"/>
  <c r="EN26" i="36"/>
  <c r="EF26" i="36"/>
  <c r="DX26" i="36"/>
  <c r="DP26" i="36"/>
  <c r="DH26" i="36"/>
  <c r="FI30" i="36"/>
  <c r="DU30" i="36"/>
  <c r="CO30" i="36"/>
  <c r="BI30" i="36"/>
  <c r="AC30" i="36"/>
  <c r="IC29" i="36"/>
  <c r="GW29" i="36"/>
  <c r="FQ29" i="36"/>
  <c r="ER29" i="36"/>
  <c r="EB29" i="36"/>
  <c r="DO29" i="36"/>
  <c r="DD29" i="36"/>
  <c r="CS29" i="36"/>
  <c r="CI29" i="36"/>
  <c r="CA29" i="36"/>
  <c r="BS29" i="36"/>
  <c r="BK29" i="36"/>
  <c r="BC29" i="36"/>
  <c r="AU29" i="36"/>
  <c r="AM29" i="36"/>
  <c r="AE29" i="36"/>
  <c r="W29" i="36"/>
  <c r="O29" i="36"/>
  <c r="IM28" i="36"/>
  <c r="IE28" i="36"/>
  <c r="HW28" i="36"/>
  <c r="HO28" i="36"/>
  <c r="HG28" i="36"/>
  <c r="GY28" i="36"/>
  <c r="GQ28" i="36"/>
  <c r="GI28" i="36"/>
  <c r="GA28" i="36"/>
  <c r="FS28" i="36"/>
  <c r="FK28" i="36"/>
  <c r="FC28" i="36"/>
  <c r="EU28" i="36"/>
  <c r="EM28" i="36"/>
  <c r="EE28" i="36"/>
  <c r="DW28" i="36"/>
  <c r="DO28" i="36"/>
  <c r="DG28" i="36"/>
  <c r="CY28" i="36"/>
  <c r="CQ28" i="36"/>
  <c r="CI28" i="36"/>
  <c r="CA28" i="36"/>
  <c r="BS28" i="36"/>
  <c r="BK28" i="36"/>
  <c r="BC28" i="36"/>
  <c r="AU28" i="36"/>
  <c r="AM28" i="36"/>
  <c r="AE28" i="36"/>
  <c r="W28" i="36"/>
  <c r="O28" i="36"/>
  <c r="IM27" i="36"/>
  <c r="IE27" i="36"/>
  <c r="HW27" i="36"/>
  <c r="HO27" i="36"/>
  <c r="HG27" i="36"/>
  <c r="GY27" i="36"/>
  <c r="GQ27" i="36"/>
  <c r="GI27" i="36"/>
  <c r="GA27" i="36"/>
  <c r="FS27" i="36"/>
  <c r="FK27" i="36"/>
  <c r="FC27" i="36"/>
  <c r="EU27" i="36"/>
  <c r="EM27" i="36"/>
  <c r="EE27" i="36"/>
  <c r="DW27" i="36"/>
  <c r="DO27" i="36"/>
  <c r="DG27" i="36"/>
  <c r="CY27" i="36"/>
  <c r="CQ27" i="36"/>
  <c r="CI27" i="36"/>
  <c r="CA27" i="36"/>
  <c r="BS27" i="36"/>
  <c r="BK27" i="36"/>
  <c r="BC27" i="36"/>
  <c r="AU27" i="36"/>
  <c r="AM27" i="36"/>
  <c r="AE27" i="36"/>
  <c r="W27" i="36"/>
  <c r="ES30" i="36"/>
  <c r="DM30" i="36"/>
  <c r="CG30" i="36"/>
  <c r="BA30" i="36"/>
  <c r="U30" i="36"/>
  <c r="HU29" i="36"/>
  <c r="GO29" i="36"/>
  <c r="FI29" i="36"/>
  <c r="EN29" i="36"/>
  <c r="DX29" i="36"/>
  <c r="DL29" i="36"/>
  <c r="DA29" i="36"/>
  <c r="CQ29" i="36"/>
  <c r="CG29" i="36"/>
  <c r="BY29" i="36"/>
  <c r="BQ29" i="36"/>
  <c r="BI29" i="36"/>
  <c r="BA29" i="36"/>
  <c r="AS29" i="36"/>
  <c r="AK29" i="36"/>
  <c r="AC29" i="36"/>
  <c r="U29" i="36"/>
  <c r="M29" i="36"/>
  <c r="IK28" i="36"/>
  <c r="IC28" i="36"/>
  <c r="HU28" i="36"/>
  <c r="HM28" i="36"/>
  <c r="HE28" i="36"/>
  <c r="GW28" i="36"/>
  <c r="GO28" i="36"/>
  <c r="GG28" i="36"/>
  <c r="FY28" i="36"/>
  <c r="FQ28" i="36"/>
  <c r="FI28" i="36"/>
  <c r="FA28" i="36"/>
  <c r="ES28" i="36"/>
  <c r="EK28" i="36"/>
  <c r="EC28" i="36"/>
  <c r="DU28" i="36"/>
  <c r="DM28" i="36"/>
  <c r="DE28" i="36"/>
  <c r="CW28" i="36"/>
  <c r="CO28" i="36"/>
  <c r="CG28" i="36"/>
  <c r="BY28" i="36"/>
  <c r="BQ28" i="36"/>
  <c r="BI28" i="36"/>
  <c r="BA28" i="36"/>
  <c r="AS28" i="36"/>
  <c r="AK28" i="36"/>
  <c r="AC28" i="36"/>
  <c r="U28" i="36"/>
  <c r="M28" i="36"/>
  <c r="IK27" i="36"/>
  <c r="IC27" i="36"/>
  <c r="HU27" i="36"/>
  <c r="HM27" i="36"/>
  <c r="HE27" i="36"/>
  <c r="GW27" i="36"/>
  <c r="GO27" i="36"/>
  <c r="GG27" i="36"/>
  <c r="FY27" i="36"/>
  <c r="FQ27" i="36"/>
  <c r="FI27" i="36"/>
  <c r="FA27" i="36"/>
  <c r="ES27" i="36"/>
  <c r="EK27" i="36"/>
  <c r="EC27" i="36"/>
  <c r="DU27" i="36"/>
  <c r="DM27" i="36"/>
  <c r="DE27" i="36"/>
  <c r="CW27" i="36"/>
  <c r="CO27" i="36"/>
  <c r="CG27" i="36"/>
  <c r="BY27" i="36"/>
  <c r="BQ27" i="36"/>
  <c r="BI27" i="36"/>
  <c r="BA27" i="36"/>
  <c r="AS27" i="36"/>
  <c r="AK27" i="36"/>
  <c r="AC27" i="36"/>
  <c r="U27" i="36"/>
  <c r="M27" i="36"/>
  <c r="IK26" i="36"/>
  <c r="IC26" i="36"/>
  <c r="FA30" i="36"/>
  <c r="EO29" i="36"/>
  <c r="BJ29" i="36"/>
  <c r="ID28" i="36"/>
  <c r="FR28" i="36"/>
  <c r="DF28" i="36"/>
  <c r="AT28" i="36"/>
  <c r="IH27" i="36"/>
  <c r="HL27" i="36"/>
  <c r="GP27" i="36"/>
  <c r="FV27" i="36"/>
  <c r="EZ27" i="36"/>
  <c r="ED27" i="36"/>
  <c r="DJ27" i="36"/>
  <c r="CN27" i="36"/>
  <c r="BR27" i="36"/>
  <c r="AX27" i="36"/>
  <c r="AB27" i="36"/>
  <c r="L27" i="36"/>
  <c r="IG26" i="36"/>
  <c r="HV26" i="36"/>
  <c r="HM26" i="36"/>
  <c r="HD26" i="36"/>
  <c r="GU26" i="36"/>
  <c r="GL26" i="36"/>
  <c r="GC26" i="36"/>
  <c r="FS26" i="36"/>
  <c r="FJ26" i="36"/>
  <c r="FA26" i="36"/>
  <c r="ER26" i="36"/>
  <c r="EI26" i="36"/>
  <c r="DZ26" i="36"/>
  <c r="DQ26" i="36"/>
  <c r="DG26" i="36"/>
  <c r="CY26" i="36"/>
  <c r="CQ26" i="36"/>
  <c r="CI26" i="36"/>
  <c r="CA26" i="36"/>
  <c r="BS26" i="36"/>
  <c r="BK26" i="36"/>
  <c r="BC26" i="36"/>
  <c r="AU26" i="36"/>
  <c r="AM26" i="36"/>
  <c r="AE26" i="36"/>
  <c r="W26" i="36"/>
  <c r="O26" i="36"/>
  <c r="IM25" i="36"/>
  <c r="IE25" i="36"/>
  <c r="HW25" i="36"/>
  <c r="HO25" i="36"/>
  <c r="HG25" i="36"/>
  <c r="GY25" i="36"/>
  <c r="GQ25" i="36"/>
  <c r="GI25" i="36"/>
  <c r="GA25" i="36"/>
  <c r="FS25" i="36"/>
  <c r="FK25" i="36"/>
  <c r="FC25" i="36"/>
  <c r="EU25" i="36"/>
  <c r="EM25" i="36"/>
  <c r="EE25" i="36"/>
  <c r="DW25" i="36"/>
  <c r="DO25" i="36"/>
  <c r="DG25" i="36"/>
  <c r="CY25" i="36"/>
  <c r="CQ25" i="36"/>
  <c r="CI25" i="36"/>
  <c r="CA25" i="36"/>
  <c r="BS25" i="36"/>
  <c r="BK25" i="36"/>
  <c r="BC25" i="36"/>
  <c r="AU25" i="36"/>
  <c r="AM25" i="36"/>
  <c r="AE25" i="36"/>
  <c r="W25" i="36"/>
  <c r="O25" i="36"/>
  <c r="IM24" i="36"/>
  <c r="IE24" i="36"/>
  <c r="HW24" i="36"/>
  <c r="HO24" i="36"/>
  <c r="HG24" i="36"/>
  <c r="GY24" i="36"/>
  <c r="GQ24" i="36"/>
  <c r="GI24" i="36"/>
  <c r="DT30" i="36"/>
  <c r="DY29" i="36"/>
  <c r="BB29" i="36"/>
  <c r="HV28" i="36"/>
  <c r="FJ28" i="36"/>
  <c r="CX28" i="36"/>
  <c r="AL28" i="36"/>
  <c r="ID27" i="36"/>
  <c r="HJ27" i="36"/>
  <c r="GN27" i="36"/>
  <c r="FR27" i="36"/>
  <c r="EX27" i="36"/>
  <c r="EB27" i="36"/>
  <c r="DF27" i="36"/>
  <c r="CL27" i="36"/>
  <c r="BP27" i="36"/>
  <c r="AT27" i="36"/>
  <c r="Z27" i="36"/>
  <c r="J27" i="36"/>
  <c r="IE26" i="36"/>
  <c r="HU26" i="36"/>
  <c r="HL26" i="36"/>
  <c r="HC26" i="36"/>
  <c r="GT26" i="36"/>
  <c r="GK26" i="36"/>
  <c r="GA26" i="36"/>
  <c r="FR26" i="36"/>
  <c r="FI26" i="36"/>
  <c r="EZ26" i="36"/>
  <c r="EQ26" i="36"/>
  <c r="EH26" i="36"/>
  <c r="DY26" i="36"/>
  <c r="DO26" i="36"/>
  <c r="DF26" i="36"/>
  <c r="CX26" i="36"/>
  <c r="CP26" i="36"/>
  <c r="CH26" i="36"/>
  <c r="BZ26" i="36"/>
  <c r="BR26" i="36"/>
  <c r="BJ26" i="36"/>
  <c r="BB26" i="36"/>
  <c r="AT26" i="36"/>
  <c r="AL26" i="36"/>
  <c r="AD26" i="36"/>
  <c r="V26" i="36"/>
  <c r="N26" i="36"/>
  <c r="IL25" i="36"/>
  <c r="ID25" i="36"/>
  <c r="HV25" i="36"/>
  <c r="HN25" i="36"/>
  <c r="HF25" i="36"/>
  <c r="GX25" i="36"/>
  <c r="GP25" i="36"/>
  <c r="GH25" i="36"/>
  <c r="FZ25" i="36"/>
  <c r="FR25" i="36"/>
  <c r="FJ25" i="36"/>
  <c r="FB25" i="36"/>
  <c r="ET25" i="36"/>
  <c r="EL25" i="36"/>
  <c r="ED25" i="36"/>
  <c r="DV25" i="36"/>
  <c r="DN25" i="36"/>
  <c r="DF25" i="36"/>
  <c r="CX25" i="36"/>
  <c r="CP25" i="36"/>
  <c r="CH25" i="36"/>
  <c r="BZ25" i="36"/>
  <c r="BR25" i="36"/>
  <c r="BJ25" i="36"/>
  <c r="BB25" i="36"/>
  <c r="AT25" i="36"/>
  <c r="AL25" i="36"/>
  <c r="AD25" i="36"/>
  <c r="V25" i="36"/>
  <c r="N25" i="36"/>
  <c r="IL24" i="36"/>
  <c r="ID24" i="36"/>
  <c r="HV24" i="36"/>
  <c r="HN24" i="36"/>
  <c r="HF24" i="36"/>
  <c r="GX24" i="36"/>
  <c r="GP24" i="36"/>
  <c r="GH24" i="36"/>
  <c r="FZ24" i="36"/>
  <c r="CN30" i="36"/>
  <c r="DM29" i="36"/>
  <c r="AT29" i="36"/>
  <c r="HN28" i="36"/>
  <c r="FB28" i="36"/>
  <c r="CP28" i="36"/>
  <c r="AD28" i="36"/>
  <c r="IB27" i="36"/>
  <c r="HF27" i="36"/>
  <c r="GL27" i="36"/>
  <c r="FP27" i="36"/>
  <c r="ET27" i="36"/>
  <c r="DZ27" i="36"/>
  <c r="DD27" i="36"/>
  <c r="CH27" i="36"/>
  <c r="BN27" i="36"/>
  <c r="AR27" i="36"/>
  <c r="V27" i="36"/>
  <c r="I27" i="36"/>
  <c r="ID26" i="36"/>
  <c r="HT26" i="36"/>
  <c r="HK26" i="36"/>
  <c r="HB26" i="36"/>
  <c r="GS26" i="36"/>
  <c r="GI26" i="36"/>
  <c r="FZ26" i="36"/>
  <c r="FQ26" i="36"/>
  <c r="FH26" i="36"/>
  <c r="EY26" i="36"/>
  <c r="EP26" i="36"/>
  <c r="EG26" i="36"/>
  <c r="DW26" i="36"/>
  <c r="DN26" i="36"/>
  <c r="DE26" i="36"/>
  <c r="CW26" i="36"/>
  <c r="CO26" i="36"/>
  <c r="CG26" i="36"/>
  <c r="BY26" i="36"/>
  <c r="BQ26" i="36"/>
  <c r="BI26" i="36"/>
  <c r="BA26" i="36"/>
  <c r="AS26" i="36"/>
  <c r="AK26" i="36"/>
  <c r="AC26" i="36"/>
  <c r="U26" i="36"/>
  <c r="M26" i="36"/>
  <c r="IK25" i="36"/>
  <c r="IC25" i="36"/>
  <c r="HU25" i="36"/>
  <c r="HM25" i="36"/>
  <c r="HE25" i="36"/>
  <c r="GW25" i="36"/>
  <c r="GO25" i="36"/>
  <c r="GG25" i="36"/>
  <c r="FY25" i="36"/>
  <c r="FQ25" i="36"/>
  <c r="FI25" i="36"/>
  <c r="FA25" i="36"/>
  <c r="ES25" i="36"/>
  <c r="EK25" i="36"/>
  <c r="EC25" i="36"/>
  <c r="DU25" i="36"/>
  <c r="DM25" i="36"/>
  <c r="DE25" i="36"/>
  <c r="CW25" i="36"/>
  <c r="CO25" i="36"/>
  <c r="CG25" i="36"/>
  <c r="BY25" i="36"/>
  <c r="BQ25" i="36"/>
  <c r="BI25" i="36"/>
  <c r="BA25" i="36"/>
  <c r="AS25" i="36"/>
  <c r="AK25" i="36"/>
  <c r="AC25" i="36"/>
  <c r="U25" i="36"/>
  <c r="M25" i="36"/>
  <c r="IK24" i="36"/>
  <c r="IC24" i="36"/>
  <c r="HU24" i="36"/>
  <c r="HM24" i="36"/>
  <c r="HE24" i="36"/>
  <c r="GW24" i="36"/>
  <c r="GO24" i="36"/>
  <c r="GG24" i="36"/>
  <c r="BH30" i="36"/>
  <c r="DC29" i="36"/>
  <c r="AL29" i="36"/>
  <c r="HF28" i="36"/>
  <c r="ET28" i="36"/>
  <c r="CH28" i="36"/>
  <c r="V28" i="36"/>
  <c r="HZ27" i="36"/>
  <c r="HD27" i="36"/>
  <c r="GH27" i="36"/>
  <c r="FN27" i="36"/>
  <c r="ER27" i="36"/>
  <c r="DV27" i="36"/>
  <c r="DB27" i="36"/>
  <c r="CF27" i="36"/>
  <c r="BJ27" i="36"/>
  <c r="AP27" i="36"/>
  <c r="T27" i="36"/>
  <c r="IM26" i="36"/>
  <c r="IB26" i="36"/>
  <c r="HS26" i="36"/>
  <c r="HJ26" i="36"/>
  <c r="HA26" i="36"/>
  <c r="GQ26" i="36"/>
  <c r="GH26" i="36"/>
  <c r="FY26" i="36"/>
  <c r="FP26" i="36"/>
  <c r="FG26" i="36"/>
  <c r="EX26" i="36"/>
  <c r="EO26" i="36"/>
  <c r="EE26" i="36"/>
  <c r="DV26" i="36"/>
  <c r="DM26" i="36"/>
  <c r="DD26" i="36"/>
  <c r="CV26" i="36"/>
  <c r="CN26" i="36"/>
  <c r="CF26" i="36"/>
  <c r="BX26" i="36"/>
  <c r="BP26" i="36"/>
  <c r="BH26" i="36"/>
  <c r="AZ26" i="36"/>
  <c r="AR26" i="36"/>
  <c r="AJ26" i="36"/>
  <c r="AB26" i="36"/>
  <c r="T26" i="36"/>
  <c r="L26" i="36"/>
  <c r="IJ25" i="36"/>
  <c r="IB25" i="36"/>
  <c r="HT25" i="36"/>
  <c r="HL25" i="36"/>
  <c r="HD25" i="36"/>
  <c r="GV25" i="36"/>
  <c r="GN25" i="36"/>
  <c r="GF25" i="36"/>
  <c r="FX25" i="36"/>
  <c r="FP25" i="36"/>
  <c r="FH25" i="36"/>
  <c r="EZ25" i="36"/>
  <c r="ER25" i="36"/>
  <c r="EJ25" i="36"/>
  <c r="EB25" i="36"/>
  <c r="DT25" i="36"/>
  <c r="DL25" i="36"/>
  <c r="DD25" i="36"/>
  <c r="CV25" i="36"/>
  <c r="CN25" i="36"/>
  <c r="CF25" i="36"/>
  <c r="BX25" i="36"/>
  <c r="BP25" i="36"/>
  <c r="BH25" i="36"/>
  <c r="AZ25" i="36"/>
  <c r="AR25" i="36"/>
  <c r="AJ25" i="36"/>
  <c r="AB25" i="36"/>
  <c r="T25" i="36"/>
  <c r="L25" i="36"/>
  <c r="IJ24" i="36"/>
  <c r="IB24" i="36"/>
  <c r="HT24" i="36"/>
  <c r="HL24" i="36"/>
  <c r="HD24" i="36"/>
  <c r="AB30" i="36"/>
  <c r="CR29" i="36"/>
  <c r="AD29" i="36"/>
  <c r="GX28" i="36"/>
  <c r="EL28" i="36"/>
  <c r="BZ28" i="36"/>
  <c r="N28" i="36"/>
  <c r="HV27" i="36"/>
  <c r="HB27" i="36"/>
  <c r="GF27" i="36"/>
  <c r="FJ27" i="36"/>
  <c r="EP27" i="36"/>
  <c r="DT27" i="36"/>
  <c r="CX27" i="36"/>
  <c r="CD27" i="36"/>
  <c r="BH27" i="36"/>
  <c r="AL27" i="36"/>
  <c r="R27" i="36"/>
  <c r="IL26" i="36"/>
  <c r="IA26" i="36"/>
  <c r="HR26" i="36"/>
  <c r="HI26" i="36"/>
  <c r="GY26" i="36"/>
  <c r="GP26" i="36"/>
  <c r="GG26" i="36"/>
  <c r="FX26" i="36"/>
  <c r="FO26" i="36"/>
  <c r="FF26" i="36"/>
  <c r="EW26" i="36"/>
  <c r="EM26" i="36"/>
  <c r="ED26" i="36"/>
  <c r="DU26" i="36"/>
  <c r="DL26" i="36"/>
  <c r="DC26" i="36"/>
  <c r="CU26" i="36"/>
  <c r="CM26" i="36"/>
  <c r="CE26" i="36"/>
  <c r="BW26" i="36"/>
  <c r="BO26" i="36"/>
  <c r="BG26" i="36"/>
  <c r="AY26" i="36"/>
  <c r="AQ26" i="36"/>
  <c r="AI26" i="36"/>
  <c r="AA26" i="36"/>
  <c r="S26" i="36"/>
  <c r="K26" i="36"/>
  <c r="II25" i="36"/>
  <c r="IA25" i="36"/>
  <c r="HS25" i="36"/>
  <c r="HK25" i="36"/>
  <c r="HC25" i="36"/>
  <c r="GU25" i="36"/>
  <c r="GM25" i="36"/>
  <c r="GE25" i="36"/>
  <c r="FW25" i="36"/>
  <c r="FO25" i="36"/>
  <c r="FG25" i="36"/>
  <c r="EY25" i="36"/>
  <c r="EQ25" i="36"/>
  <c r="EI25" i="36"/>
  <c r="EA25" i="36"/>
  <c r="DS25" i="36"/>
  <c r="DK25" i="36"/>
  <c r="DC25" i="36"/>
  <c r="CU25" i="36"/>
  <c r="CM25" i="36"/>
  <c r="CE25" i="36"/>
  <c r="BW25" i="36"/>
  <c r="BO25" i="36"/>
  <c r="BG25" i="36"/>
  <c r="AY25" i="36"/>
  <c r="AQ25" i="36"/>
  <c r="AI25" i="36"/>
  <c r="AA25" i="36"/>
  <c r="S25" i="36"/>
  <c r="K25" i="36"/>
  <c r="II24" i="36"/>
  <c r="IA24" i="36"/>
  <c r="HS24" i="36"/>
  <c r="HK24" i="36"/>
  <c r="HC24" i="36"/>
  <c r="GU24" i="36"/>
  <c r="GM24" i="36"/>
  <c r="GE24" i="36"/>
  <c r="IB29" i="36"/>
  <c r="CH29" i="36"/>
  <c r="V29" i="36"/>
  <c r="GP28" i="36"/>
  <c r="ED28" i="36"/>
  <c r="BR28" i="36"/>
  <c r="L28" i="36"/>
  <c r="HT27" i="36"/>
  <c r="GX27" i="36"/>
  <c r="GD27" i="36"/>
  <c r="FH27" i="36"/>
  <c r="EL27" i="36"/>
  <c r="DR27" i="36"/>
  <c r="CV27" i="36"/>
  <c r="BZ27" i="36"/>
  <c r="BF27" i="36"/>
  <c r="AJ27" i="36"/>
  <c r="Q27" i="36"/>
  <c r="IJ26" i="36"/>
  <c r="HZ26" i="36"/>
  <c r="HQ26" i="36"/>
  <c r="HG26" i="36"/>
  <c r="GX26" i="36"/>
  <c r="GO26" i="36"/>
  <c r="GF26" i="36"/>
  <c r="FW26" i="36"/>
  <c r="FN26" i="36"/>
  <c r="FE26" i="36"/>
  <c r="EU26" i="36"/>
  <c r="EL26" i="36"/>
  <c r="EC26" i="36"/>
  <c r="DT26" i="36"/>
  <c r="DK26" i="36"/>
  <c r="DB26" i="36"/>
  <c r="CT26" i="36"/>
  <c r="CL26" i="36"/>
  <c r="CD26" i="36"/>
  <c r="BV26" i="36"/>
  <c r="BN26" i="36"/>
  <c r="BF26" i="36"/>
  <c r="AX26" i="36"/>
  <c r="AP26" i="36"/>
  <c r="AH26" i="36"/>
  <c r="Z26" i="36"/>
  <c r="R26" i="36"/>
  <c r="J26" i="36"/>
  <c r="IH25" i="36"/>
  <c r="HZ25" i="36"/>
  <c r="HR25" i="36"/>
  <c r="HJ25" i="36"/>
  <c r="HB25" i="36"/>
  <c r="GT25" i="36"/>
  <c r="GL25" i="36"/>
  <c r="GD25" i="36"/>
  <c r="FV25" i="36"/>
  <c r="FN25" i="36"/>
  <c r="FF25" i="36"/>
  <c r="EX25" i="36"/>
  <c r="EP25" i="36"/>
  <c r="EH25" i="36"/>
  <c r="DZ25" i="36"/>
  <c r="DR25" i="36"/>
  <c r="DJ25" i="36"/>
  <c r="DB25" i="36"/>
  <c r="CT25" i="36"/>
  <c r="CL25" i="36"/>
  <c r="CD25" i="36"/>
  <c r="BV25" i="36"/>
  <c r="BN25" i="36"/>
  <c r="BF25" i="36"/>
  <c r="AX25" i="36"/>
  <c r="AP25" i="36"/>
  <c r="AH25" i="36"/>
  <c r="Z25" i="36"/>
  <c r="R25" i="36"/>
  <c r="J25" i="36"/>
  <c r="IH24" i="36"/>
  <c r="HZ24" i="36"/>
  <c r="GV29" i="36"/>
  <c r="BZ29" i="36"/>
  <c r="N29" i="36"/>
  <c r="GH28" i="36"/>
  <c r="DV28" i="36"/>
  <c r="BJ28" i="36"/>
  <c r="IL27" i="36"/>
  <c r="HR27" i="36"/>
  <c r="GV27" i="36"/>
  <c r="FZ27" i="36"/>
  <c r="FF27" i="36"/>
  <c r="EJ27" i="36"/>
  <c r="DN27" i="36"/>
  <c r="CT27" i="36"/>
  <c r="BX27" i="36"/>
  <c r="BB27" i="36"/>
  <c r="AH27" i="36"/>
  <c r="O27" i="36"/>
  <c r="II26" i="36"/>
  <c r="HY26" i="36"/>
  <c r="HO26" i="36"/>
  <c r="HF26" i="36"/>
  <c r="GW26" i="36"/>
  <c r="GN26" i="36"/>
  <c r="GE26" i="36"/>
  <c r="FV26" i="36"/>
  <c r="FM26" i="36"/>
  <c r="FC26" i="36"/>
  <c r="ET26" i="36"/>
  <c r="EK26" i="36"/>
  <c r="EB26" i="36"/>
  <c r="DS26" i="36"/>
  <c r="DJ26" i="36"/>
  <c r="DA26" i="36"/>
  <c r="CS26" i="36"/>
  <c r="CK26" i="36"/>
  <c r="CC26" i="36"/>
  <c r="BU26" i="36"/>
  <c r="BM26" i="36"/>
  <c r="BE26" i="36"/>
  <c r="AW26" i="36"/>
  <c r="AO26" i="36"/>
  <c r="AG26" i="36"/>
  <c r="Y26" i="36"/>
  <c r="Q26" i="36"/>
  <c r="I26" i="36"/>
  <c r="IG25" i="36"/>
  <c r="HY25" i="36"/>
  <c r="HQ25" i="36"/>
  <c r="HI25" i="36"/>
  <c r="HA25" i="36"/>
  <c r="GS25" i="36"/>
  <c r="GK25" i="36"/>
  <c r="GC25" i="36"/>
  <c r="FU25" i="36"/>
  <c r="FM25" i="36"/>
  <c r="FE25" i="36"/>
  <c r="EW25" i="36"/>
  <c r="EO25" i="36"/>
  <c r="EG25" i="36"/>
  <c r="DY25" i="36"/>
  <c r="DQ25" i="36"/>
  <c r="DI25" i="36"/>
  <c r="DA25" i="36"/>
  <c r="CS25" i="36"/>
  <c r="CK25" i="36"/>
  <c r="CC25" i="36"/>
  <c r="BU25" i="36"/>
  <c r="BM25" i="36"/>
  <c r="BE25" i="36"/>
  <c r="AW25" i="36"/>
  <c r="AO25" i="36"/>
  <c r="AG25" i="36"/>
  <c r="Y25" i="36"/>
  <c r="Q25" i="36"/>
  <c r="I25" i="36"/>
  <c r="IG24" i="36"/>
  <c r="HY24" i="36"/>
  <c r="HQ24" i="36"/>
  <c r="HI24" i="36"/>
  <c r="HA24" i="36"/>
  <c r="FP29" i="36"/>
  <c r="GT27" i="36"/>
  <c r="AD27" i="36"/>
  <c r="GD26" i="36"/>
  <c r="DI26" i="36"/>
  <c r="AV26" i="36"/>
  <c r="HP25" i="36"/>
  <c r="FD25" i="36"/>
  <c r="CR25" i="36"/>
  <c r="AF25" i="36"/>
  <c r="HJ24" i="36"/>
  <c r="GN24" i="36"/>
  <c r="GA24" i="36"/>
  <c r="FR24" i="36"/>
  <c r="FJ24" i="36"/>
  <c r="FB24" i="36"/>
  <c r="ET24" i="36"/>
  <c r="EL24" i="36"/>
  <c r="ED24" i="36"/>
  <c r="DV24" i="36"/>
  <c r="DN24" i="36"/>
  <c r="DF24" i="36"/>
  <c r="CX24" i="36"/>
  <c r="CP24" i="36"/>
  <c r="CH24" i="36"/>
  <c r="BZ24" i="36"/>
  <c r="BR24" i="36"/>
  <c r="BJ24" i="36"/>
  <c r="BB24" i="36"/>
  <c r="AT24" i="36"/>
  <c r="AL24" i="36"/>
  <c r="AD24" i="36"/>
  <c r="V24" i="36"/>
  <c r="N24" i="36"/>
  <c r="IL23" i="36"/>
  <c r="ID23" i="36"/>
  <c r="HV23" i="36"/>
  <c r="HN23" i="36"/>
  <c r="HF23" i="36"/>
  <c r="GX23" i="36"/>
  <c r="GP23" i="36"/>
  <c r="GH23" i="36"/>
  <c r="FZ23" i="36"/>
  <c r="FR23" i="36"/>
  <c r="FJ23" i="36"/>
  <c r="FB23" i="36"/>
  <c r="ET23" i="36"/>
  <c r="EL23" i="36"/>
  <c r="ED23" i="36"/>
  <c r="DV23" i="36"/>
  <c r="DN23" i="36"/>
  <c r="DF23" i="36"/>
  <c r="CX23" i="36"/>
  <c r="CP23" i="36"/>
  <c r="CH23" i="36"/>
  <c r="BZ23" i="36"/>
  <c r="BR23" i="36"/>
  <c r="BJ23" i="36"/>
  <c r="BB23" i="36"/>
  <c r="AT23" i="36"/>
  <c r="AL23" i="36"/>
  <c r="AD23" i="36"/>
  <c r="V23" i="36"/>
  <c r="N23" i="36"/>
  <c r="IL21" i="36"/>
  <c r="ID21" i="36"/>
  <c r="HV21" i="36"/>
  <c r="HN21" i="36"/>
  <c r="HF21" i="36"/>
  <c r="GX21" i="36"/>
  <c r="GP21" i="36"/>
  <c r="GH21" i="36"/>
  <c r="FZ21" i="36"/>
  <c r="FR21" i="36"/>
  <c r="FJ21" i="36"/>
  <c r="FB21" i="36"/>
  <c r="ET21" i="36"/>
  <c r="EL21" i="36"/>
  <c r="ED21" i="36"/>
  <c r="DV21" i="36"/>
  <c r="DN21" i="36"/>
  <c r="DF21" i="36"/>
  <c r="CX21" i="36"/>
  <c r="CP21" i="36"/>
  <c r="CH21" i="36"/>
  <c r="BR29" i="36"/>
  <c r="FX27" i="36"/>
  <c r="N27" i="36"/>
  <c r="FU26" i="36"/>
  <c r="CZ26" i="36"/>
  <c r="AN26" i="36"/>
  <c r="HH25" i="36"/>
  <c r="EV25" i="36"/>
  <c r="CJ25" i="36"/>
  <c r="X25" i="36"/>
  <c r="HH24" i="36"/>
  <c r="GL24" i="36"/>
  <c r="FY24" i="36"/>
  <c r="FQ24" i="36"/>
  <c r="FI24" i="36"/>
  <c r="FA24" i="36"/>
  <c r="ES24" i="36"/>
  <c r="EK24" i="36"/>
  <c r="EC24" i="36"/>
  <c r="DU24" i="36"/>
  <c r="DM24" i="36"/>
  <c r="DE24" i="36"/>
  <c r="CW24" i="36"/>
  <c r="CO24" i="36"/>
  <c r="CG24" i="36"/>
  <c r="BY24" i="36"/>
  <c r="BQ24" i="36"/>
  <c r="BI24" i="36"/>
  <c r="BA24" i="36"/>
  <c r="AS24" i="36"/>
  <c r="AK24" i="36"/>
  <c r="AC24" i="36"/>
  <c r="U24" i="36"/>
  <c r="M24" i="36"/>
  <c r="IK23" i="36"/>
  <c r="IC23" i="36"/>
  <c r="HU23" i="36"/>
  <c r="HM23" i="36"/>
  <c r="HE23" i="36"/>
  <c r="GW23" i="36"/>
  <c r="GO23" i="36"/>
  <c r="GG23" i="36"/>
  <c r="FY23" i="36"/>
  <c r="FQ23" i="36"/>
  <c r="FI23" i="36"/>
  <c r="FA23" i="36"/>
  <c r="ES23" i="36"/>
  <c r="EK23" i="36"/>
  <c r="EC23" i="36"/>
  <c r="DU23" i="36"/>
  <c r="DM23" i="36"/>
  <c r="DE23" i="36"/>
  <c r="CW23" i="36"/>
  <c r="CO23" i="36"/>
  <c r="CG23" i="36"/>
  <c r="BY23" i="36"/>
  <c r="BQ23" i="36"/>
  <c r="BI23" i="36"/>
  <c r="BA23" i="36"/>
  <c r="AS23" i="36"/>
  <c r="AK23" i="36"/>
  <c r="AC23" i="36"/>
  <c r="U23" i="36"/>
  <c r="M23" i="36"/>
  <c r="IK21" i="36"/>
  <c r="IC21" i="36"/>
  <c r="HU21" i="36"/>
  <c r="HM21" i="36"/>
  <c r="HE21" i="36"/>
  <c r="GW21" i="36"/>
  <c r="GO21" i="36"/>
  <c r="GG21" i="36"/>
  <c r="FY21" i="36"/>
  <c r="FQ21" i="36"/>
  <c r="FI21" i="36"/>
  <c r="FA21" i="36"/>
  <c r="ES21" i="36"/>
  <c r="EK21" i="36"/>
  <c r="EC21" i="36"/>
  <c r="DU21" i="36"/>
  <c r="DM21" i="36"/>
  <c r="DE21" i="36"/>
  <c r="CW21" i="36"/>
  <c r="CO21" i="36"/>
  <c r="CG21" i="36"/>
  <c r="BY21" i="36"/>
  <c r="BQ21" i="36"/>
  <c r="BI21" i="36"/>
  <c r="BA21" i="36"/>
  <c r="AS21" i="36"/>
  <c r="AK21" i="36"/>
  <c r="AC21" i="36"/>
  <c r="U21" i="36"/>
  <c r="M21" i="36"/>
  <c r="IK20" i="36"/>
  <c r="IC20" i="36"/>
  <c r="HU20" i="36"/>
  <c r="HM20" i="36"/>
  <c r="HE20" i="36"/>
  <c r="GW20" i="36"/>
  <c r="GO20" i="36"/>
  <c r="GG20" i="36"/>
  <c r="FY20" i="36"/>
  <c r="FQ20" i="36"/>
  <c r="FI20" i="36"/>
  <c r="FA20" i="36"/>
  <c r="ES20" i="36"/>
  <c r="EK20" i="36"/>
  <c r="EC20" i="36"/>
  <c r="DU20" i="36"/>
  <c r="DM20" i="36"/>
  <c r="DE20" i="36"/>
  <c r="CW20" i="36"/>
  <c r="CO20" i="36"/>
  <c r="CG20" i="36"/>
  <c r="BY20" i="36"/>
  <c r="BQ20" i="36"/>
  <c r="BI20" i="36"/>
  <c r="BA20" i="36"/>
  <c r="AS20" i="36"/>
  <c r="AK20" i="36"/>
  <c r="AC20" i="36"/>
  <c r="U20" i="36"/>
  <c r="IL28" i="36"/>
  <c r="FB27" i="36"/>
  <c r="IH26" i="36"/>
  <c r="FK26" i="36"/>
  <c r="CR26" i="36"/>
  <c r="AF26" i="36"/>
  <c r="GZ25" i="36"/>
  <c r="EN25" i="36"/>
  <c r="CB25" i="36"/>
  <c r="P25" i="36"/>
  <c r="HB24" i="36"/>
  <c r="GK24" i="36"/>
  <c r="FX24" i="36"/>
  <c r="FP24" i="36"/>
  <c r="FH24" i="36"/>
  <c r="EZ24" i="36"/>
  <c r="ER24" i="36"/>
  <c r="EJ24" i="36"/>
  <c r="EB24" i="36"/>
  <c r="DT24" i="36"/>
  <c r="DL24" i="36"/>
  <c r="DD24" i="36"/>
  <c r="CV24" i="36"/>
  <c r="CN24" i="36"/>
  <c r="CF24" i="36"/>
  <c r="BX24" i="36"/>
  <c r="BP24" i="36"/>
  <c r="BH24" i="36"/>
  <c r="AZ24" i="36"/>
  <c r="AR24" i="36"/>
  <c r="AJ24" i="36"/>
  <c r="AB24" i="36"/>
  <c r="T24" i="36"/>
  <c r="L24" i="36"/>
  <c r="IJ23" i="36"/>
  <c r="IB23" i="36"/>
  <c r="HT23" i="36"/>
  <c r="HL23" i="36"/>
  <c r="HD23" i="36"/>
  <c r="GV23" i="36"/>
  <c r="GN23" i="36"/>
  <c r="GF23" i="36"/>
  <c r="FX23" i="36"/>
  <c r="FP23" i="36"/>
  <c r="FH23" i="36"/>
  <c r="EZ23" i="36"/>
  <c r="ER23" i="36"/>
  <c r="EJ23" i="36"/>
  <c r="EB23" i="36"/>
  <c r="DT23" i="36"/>
  <c r="DL23" i="36"/>
  <c r="DD23" i="36"/>
  <c r="CV23" i="36"/>
  <c r="CN23" i="36"/>
  <c r="CF23" i="36"/>
  <c r="BX23" i="36"/>
  <c r="BP23" i="36"/>
  <c r="BH23" i="36"/>
  <c r="AZ23" i="36"/>
  <c r="AR23" i="36"/>
  <c r="AJ23" i="36"/>
  <c r="AB23" i="36"/>
  <c r="T23" i="36"/>
  <c r="L23" i="36"/>
  <c r="IJ21" i="36"/>
  <c r="IB21" i="36"/>
  <c r="HT21" i="36"/>
  <c r="HL21" i="36"/>
  <c r="HD21" i="36"/>
  <c r="GV21" i="36"/>
  <c r="GN21" i="36"/>
  <c r="GF21" i="36"/>
  <c r="FX21" i="36"/>
  <c r="FP21" i="36"/>
  <c r="FH21" i="36"/>
  <c r="EZ21" i="36"/>
  <c r="ER21" i="36"/>
  <c r="EJ21" i="36"/>
  <c r="EB21" i="36"/>
  <c r="DT21" i="36"/>
  <c r="DL21" i="36"/>
  <c r="DD21" i="36"/>
  <c r="CV21" i="36"/>
  <c r="CN21" i="36"/>
  <c r="CF21" i="36"/>
  <c r="BX21" i="36"/>
  <c r="FZ28" i="36"/>
  <c r="EH27" i="36"/>
  <c r="HW26" i="36"/>
  <c r="FB26" i="36"/>
  <c r="CJ26" i="36"/>
  <c r="X26" i="36"/>
  <c r="GR25" i="36"/>
  <c r="EF25" i="36"/>
  <c r="BT25" i="36"/>
  <c r="H25" i="36"/>
  <c r="GZ24" i="36"/>
  <c r="GJ24" i="36"/>
  <c r="FW24" i="36"/>
  <c r="FO24" i="36"/>
  <c r="FG24" i="36"/>
  <c r="EY24" i="36"/>
  <c r="EQ24" i="36"/>
  <c r="EI24" i="36"/>
  <c r="EA24" i="36"/>
  <c r="DS24" i="36"/>
  <c r="DK24" i="36"/>
  <c r="DC24" i="36"/>
  <c r="CU24" i="36"/>
  <c r="CM24" i="36"/>
  <c r="CE24" i="36"/>
  <c r="BW24" i="36"/>
  <c r="BO24" i="36"/>
  <c r="BG24" i="36"/>
  <c r="AY24" i="36"/>
  <c r="AQ24" i="36"/>
  <c r="AI24" i="36"/>
  <c r="AA24" i="36"/>
  <c r="S24" i="36"/>
  <c r="K24" i="36"/>
  <c r="II23" i="36"/>
  <c r="IA23" i="36"/>
  <c r="HS23" i="36"/>
  <c r="HK23" i="36"/>
  <c r="HC23" i="36"/>
  <c r="GU23" i="36"/>
  <c r="GM23" i="36"/>
  <c r="GE23" i="36"/>
  <c r="FW23" i="36"/>
  <c r="FO23" i="36"/>
  <c r="FG23" i="36"/>
  <c r="EY23" i="36"/>
  <c r="EQ23" i="36"/>
  <c r="EI23" i="36"/>
  <c r="EA23" i="36"/>
  <c r="DS23" i="36"/>
  <c r="DK23" i="36"/>
  <c r="DC23" i="36"/>
  <c r="CU23" i="36"/>
  <c r="CM23" i="36"/>
  <c r="CE23" i="36"/>
  <c r="BW23" i="36"/>
  <c r="BO23" i="36"/>
  <c r="BG23" i="36"/>
  <c r="AY23" i="36"/>
  <c r="AQ23" i="36"/>
  <c r="AI23" i="36"/>
  <c r="AA23" i="36"/>
  <c r="S23" i="36"/>
  <c r="K23" i="36"/>
  <c r="II21" i="36"/>
  <c r="IA21" i="36"/>
  <c r="HS21" i="36"/>
  <c r="HK21" i="36"/>
  <c r="HC21" i="36"/>
  <c r="GU21" i="36"/>
  <c r="GM21" i="36"/>
  <c r="GE21" i="36"/>
  <c r="FW21" i="36"/>
  <c r="FO21" i="36"/>
  <c r="FG21" i="36"/>
  <c r="EY21" i="36"/>
  <c r="EQ21" i="36"/>
  <c r="EI21" i="36"/>
  <c r="EA21" i="36"/>
  <c r="DS21" i="36"/>
  <c r="DK21" i="36"/>
  <c r="DC21" i="36"/>
  <c r="CU21" i="36"/>
  <c r="CM21" i="36"/>
  <c r="CE21" i="36"/>
  <c r="BW21" i="36"/>
  <c r="BO21" i="36"/>
  <c r="BG21" i="36"/>
  <c r="AY21" i="36"/>
  <c r="AQ21" i="36"/>
  <c r="AI21" i="36"/>
  <c r="AA21" i="36"/>
  <c r="S21" i="36"/>
  <c r="K21" i="36"/>
  <c r="II20" i="36"/>
  <c r="IA20" i="36"/>
  <c r="HS20" i="36"/>
  <c r="HK20" i="36"/>
  <c r="HC20" i="36"/>
  <c r="GU20" i="36"/>
  <c r="GM20" i="36"/>
  <c r="GE20" i="36"/>
  <c r="FW20" i="36"/>
  <c r="FO20" i="36"/>
  <c r="FG20" i="36"/>
  <c r="EY20" i="36"/>
  <c r="EQ20" i="36"/>
  <c r="EI20" i="36"/>
  <c r="EA20" i="36"/>
  <c r="DS20" i="36"/>
  <c r="DK20" i="36"/>
  <c r="DC20" i="36"/>
  <c r="CU20" i="36"/>
  <c r="CM20" i="36"/>
  <c r="CE20" i="36"/>
  <c r="BW20" i="36"/>
  <c r="BO20" i="36"/>
  <c r="BG20" i="36"/>
  <c r="AY20" i="36"/>
  <c r="DN28" i="36"/>
  <c r="DL27" i="36"/>
  <c r="HN26" i="36"/>
  <c r="ES26" i="36"/>
  <c r="CB26" i="36"/>
  <c r="P26" i="36"/>
  <c r="GJ25" i="36"/>
  <c r="DX25" i="36"/>
  <c r="BL25" i="36"/>
  <c r="IF24" i="36"/>
  <c r="GV24" i="36"/>
  <c r="GF24" i="36"/>
  <c r="FV24" i="36"/>
  <c r="FN24" i="36"/>
  <c r="FF24" i="36"/>
  <c r="EX24" i="36"/>
  <c r="EP24" i="36"/>
  <c r="EH24" i="36"/>
  <c r="DZ24" i="36"/>
  <c r="DR24" i="36"/>
  <c r="DJ24" i="36"/>
  <c r="DB24" i="36"/>
  <c r="CT24" i="36"/>
  <c r="CL24" i="36"/>
  <c r="CD24" i="36"/>
  <c r="BV24" i="36"/>
  <c r="BN24" i="36"/>
  <c r="BF24" i="36"/>
  <c r="AX24" i="36"/>
  <c r="AP24" i="36"/>
  <c r="AH24" i="36"/>
  <c r="Z24" i="36"/>
  <c r="R24" i="36"/>
  <c r="J24" i="36"/>
  <c r="IH23" i="36"/>
  <c r="HZ23" i="36"/>
  <c r="HR23" i="36"/>
  <c r="HJ23" i="36"/>
  <c r="HB23" i="36"/>
  <c r="GT23" i="36"/>
  <c r="GL23" i="36"/>
  <c r="GD23" i="36"/>
  <c r="FV23" i="36"/>
  <c r="FN23" i="36"/>
  <c r="FF23" i="36"/>
  <c r="EX23" i="36"/>
  <c r="EP23" i="36"/>
  <c r="EH23" i="36"/>
  <c r="DZ23" i="36"/>
  <c r="DR23" i="36"/>
  <c r="DJ23" i="36"/>
  <c r="DB23" i="36"/>
  <c r="CT23" i="36"/>
  <c r="CL23" i="36"/>
  <c r="CD23" i="36"/>
  <c r="BV23" i="36"/>
  <c r="BN23" i="36"/>
  <c r="BF23" i="36"/>
  <c r="AX23" i="36"/>
  <c r="AP23" i="36"/>
  <c r="AH23" i="36"/>
  <c r="Z23" i="36"/>
  <c r="R23" i="36"/>
  <c r="J23" i="36"/>
  <c r="IH21" i="36"/>
  <c r="HZ21" i="36"/>
  <c r="HR21" i="36"/>
  <c r="HJ21" i="36"/>
  <c r="HB21" i="36"/>
  <c r="GT21" i="36"/>
  <c r="GL21" i="36"/>
  <c r="GD21" i="36"/>
  <c r="FV21" i="36"/>
  <c r="FN21" i="36"/>
  <c r="FF21" i="36"/>
  <c r="EX21" i="36"/>
  <c r="EP21" i="36"/>
  <c r="EH21" i="36"/>
  <c r="DZ21" i="36"/>
  <c r="DR21" i="36"/>
  <c r="DJ21" i="36"/>
  <c r="DB21" i="36"/>
  <c r="CT21" i="36"/>
  <c r="CL21" i="36"/>
  <c r="CD21" i="36"/>
  <c r="BV21" i="36"/>
  <c r="BN21" i="36"/>
  <c r="BF21" i="36"/>
  <c r="AX21" i="36"/>
  <c r="AP21" i="36"/>
  <c r="AH21" i="36"/>
  <c r="Z21" i="36"/>
  <c r="R21" i="36"/>
  <c r="J21" i="36"/>
  <c r="IH20" i="36"/>
  <c r="HZ20" i="36"/>
  <c r="HR20" i="36"/>
  <c r="HJ20" i="36"/>
  <c r="HB20" i="36"/>
  <c r="GT20" i="36"/>
  <c r="GL20" i="36"/>
  <c r="GD20" i="36"/>
  <c r="FV20" i="36"/>
  <c r="FN20" i="36"/>
  <c r="FF20" i="36"/>
  <c r="EX20" i="36"/>
  <c r="EP20" i="36"/>
  <c r="EH20" i="36"/>
  <c r="DZ20" i="36"/>
  <c r="DR20" i="36"/>
  <c r="DJ20" i="36"/>
  <c r="DB20" i="36"/>
  <c r="CT20" i="36"/>
  <c r="CL20" i="36"/>
  <c r="CD20" i="36"/>
  <c r="BV20" i="36"/>
  <c r="BN20" i="36"/>
  <c r="BF20" i="36"/>
  <c r="AX20" i="36"/>
  <c r="AP20" i="36"/>
  <c r="AH20" i="36"/>
  <c r="Z20" i="36"/>
  <c r="BB28" i="36"/>
  <c r="CP27" i="36"/>
  <c r="HE26" i="36"/>
  <c r="EJ26" i="36"/>
  <c r="BT26" i="36"/>
  <c r="H26" i="36"/>
  <c r="GB25" i="36"/>
  <c r="DP25" i="36"/>
  <c r="BD25" i="36"/>
  <c r="HX24" i="36"/>
  <c r="GT24" i="36"/>
  <c r="GD24" i="36"/>
  <c r="FU24" i="36"/>
  <c r="FM24" i="36"/>
  <c r="FE24" i="36"/>
  <c r="EW24" i="36"/>
  <c r="EO24" i="36"/>
  <c r="EG24" i="36"/>
  <c r="DY24" i="36"/>
  <c r="DQ24" i="36"/>
  <c r="DI24" i="36"/>
  <c r="DA24" i="36"/>
  <c r="CS24" i="36"/>
  <c r="CK24" i="36"/>
  <c r="CC24" i="36"/>
  <c r="BU24" i="36"/>
  <c r="BM24" i="36"/>
  <c r="BE24" i="36"/>
  <c r="AW24" i="36"/>
  <c r="AO24" i="36"/>
  <c r="AG24" i="36"/>
  <c r="Y24" i="36"/>
  <c r="Q24" i="36"/>
  <c r="I24" i="36"/>
  <c r="IG23" i="36"/>
  <c r="HY23" i="36"/>
  <c r="HQ23" i="36"/>
  <c r="HI23" i="36"/>
  <c r="HA23" i="36"/>
  <c r="GS23" i="36"/>
  <c r="GK23" i="36"/>
  <c r="GC23" i="36"/>
  <c r="FU23" i="36"/>
  <c r="FM23" i="36"/>
  <c r="FE23" i="36"/>
  <c r="EW23" i="36"/>
  <c r="EO23" i="36"/>
  <c r="EG23" i="36"/>
  <c r="DY23" i="36"/>
  <c r="DQ23" i="36"/>
  <c r="DI23" i="36"/>
  <c r="DA23" i="36"/>
  <c r="CS23" i="36"/>
  <c r="CK23" i="36"/>
  <c r="CC23" i="36"/>
  <c r="BU23" i="36"/>
  <c r="BM23" i="36"/>
  <c r="BE23" i="36"/>
  <c r="AW23" i="36"/>
  <c r="AO23" i="36"/>
  <c r="AG23" i="36"/>
  <c r="Y23" i="36"/>
  <c r="Q23" i="36"/>
  <c r="I23" i="36"/>
  <c r="IG21" i="36"/>
  <c r="HY21" i="36"/>
  <c r="HQ21" i="36"/>
  <c r="HI21" i="36"/>
  <c r="HA21" i="36"/>
  <c r="GS21" i="36"/>
  <c r="GK21" i="36"/>
  <c r="GC21" i="36"/>
  <c r="FU21" i="36"/>
  <c r="FM21" i="36"/>
  <c r="FE21" i="36"/>
  <c r="EW21" i="36"/>
  <c r="EO21" i="36"/>
  <c r="EG21" i="36"/>
  <c r="DY21" i="36"/>
  <c r="DQ21" i="36"/>
  <c r="DI21" i="36"/>
  <c r="DA21" i="36"/>
  <c r="CS21" i="36"/>
  <c r="CK21" i="36"/>
  <c r="CC21" i="36"/>
  <c r="BU21" i="36"/>
  <c r="BM21" i="36"/>
  <c r="BE21" i="36"/>
  <c r="AW21" i="36"/>
  <c r="AO21" i="36"/>
  <c r="AG21" i="36"/>
  <c r="Y21" i="36"/>
  <c r="Q21" i="36"/>
  <c r="I21" i="36"/>
  <c r="IG20" i="36"/>
  <c r="HY20" i="36"/>
  <c r="HQ20" i="36"/>
  <c r="HI20" i="36"/>
  <c r="HA20" i="36"/>
  <c r="GS20" i="36"/>
  <c r="GK20" i="36"/>
  <c r="GC20" i="36"/>
  <c r="FU20" i="36"/>
  <c r="FM20" i="36"/>
  <c r="FE20" i="36"/>
  <c r="EW20" i="36"/>
  <c r="EO20" i="36"/>
  <c r="EG20" i="36"/>
  <c r="DY20" i="36"/>
  <c r="DQ20" i="36"/>
  <c r="DI20" i="36"/>
  <c r="DA20" i="36"/>
  <c r="CS20" i="36"/>
  <c r="CK20" i="36"/>
  <c r="CC20" i="36"/>
  <c r="BU20" i="36"/>
  <c r="BM20" i="36"/>
  <c r="BE20" i="36"/>
  <c r="AW20" i="36"/>
  <c r="AO20" i="36"/>
  <c r="AG20" i="36"/>
  <c r="Y20" i="36"/>
  <c r="Q20" i="36"/>
  <c r="I20" i="36"/>
  <c r="IG19" i="36"/>
  <c r="HY19" i="36"/>
  <c r="HQ19" i="36"/>
  <c r="HI19" i="36"/>
  <c r="HA19" i="36"/>
  <c r="GS19" i="36"/>
  <c r="GK19" i="36"/>
  <c r="GC19" i="36"/>
  <c r="FU19" i="36"/>
  <c r="FM19" i="36"/>
  <c r="FE19" i="36"/>
  <c r="HN27" i="36"/>
  <c r="AZ27" i="36"/>
  <c r="GM26" i="36"/>
  <c r="DR26" i="36"/>
  <c r="BD26" i="36"/>
  <c r="HX25" i="36"/>
  <c r="FL25" i="36"/>
  <c r="CZ25" i="36"/>
  <c r="AN25" i="36"/>
  <c r="HP24" i="36"/>
  <c r="GR24" i="36"/>
  <c r="GB24" i="36"/>
  <c r="FS24" i="36"/>
  <c r="FK24" i="36"/>
  <c r="FC24" i="36"/>
  <c r="EU24" i="36"/>
  <c r="EM24" i="36"/>
  <c r="EE24" i="36"/>
  <c r="DW24" i="36"/>
  <c r="DO24" i="36"/>
  <c r="DG24" i="36"/>
  <c r="CY24" i="36"/>
  <c r="CQ24" i="36"/>
  <c r="CI24" i="36"/>
  <c r="CA24" i="36"/>
  <c r="BS24" i="36"/>
  <c r="BK24" i="36"/>
  <c r="BC24" i="36"/>
  <c r="AU24" i="36"/>
  <c r="AM24" i="36"/>
  <c r="AE24" i="36"/>
  <c r="W24" i="36"/>
  <c r="O24" i="36"/>
  <c r="IM23" i="36"/>
  <c r="IE23" i="36"/>
  <c r="HW23" i="36"/>
  <c r="HO23" i="36"/>
  <c r="HG23" i="36"/>
  <c r="GY23" i="36"/>
  <c r="GQ23" i="36"/>
  <c r="GI23" i="36"/>
  <c r="GA23" i="36"/>
  <c r="FS23" i="36"/>
  <c r="FK23" i="36"/>
  <c r="FC23" i="36"/>
  <c r="EU23" i="36"/>
  <c r="EM23" i="36"/>
  <c r="EE23" i="36"/>
  <c r="DW23" i="36"/>
  <c r="DO23" i="36"/>
  <c r="DG23" i="36"/>
  <c r="CY23" i="36"/>
  <c r="CQ23" i="36"/>
  <c r="CI23" i="36"/>
  <c r="CA23" i="36"/>
  <c r="BS23" i="36"/>
  <c r="BK23" i="36"/>
  <c r="BC23" i="36"/>
  <c r="AU23" i="36"/>
  <c r="AM23" i="36"/>
  <c r="AE23" i="36"/>
  <c r="W23" i="36"/>
  <c r="O23" i="36"/>
  <c r="IM21" i="36"/>
  <c r="IE21" i="36"/>
  <c r="HW21" i="36"/>
  <c r="HO21" i="36"/>
  <c r="HG21" i="36"/>
  <c r="GY21" i="36"/>
  <c r="GQ21" i="36"/>
  <c r="GI21" i="36"/>
  <c r="GA21" i="36"/>
  <c r="FS21" i="36"/>
  <c r="FK21" i="36"/>
  <c r="FC21" i="36"/>
  <c r="EU21" i="36"/>
  <c r="EM21" i="36"/>
  <c r="EE21" i="36"/>
  <c r="DW21" i="36"/>
  <c r="DO21" i="36"/>
  <c r="DG21" i="36"/>
  <c r="CY21" i="36"/>
  <c r="CQ21" i="36"/>
  <c r="CI21" i="36"/>
  <c r="CA21" i="36"/>
  <c r="BS21" i="36"/>
  <c r="BK21" i="36"/>
  <c r="BC21" i="36"/>
  <c r="AU21" i="36"/>
  <c r="AM21" i="36"/>
  <c r="AE21" i="36"/>
  <c r="W21" i="36"/>
  <c r="O21" i="36"/>
  <c r="IM20" i="36"/>
  <c r="IE20" i="36"/>
  <c r="HW20" i="36"/>
  <c r="HO20" i="36"/>
  <c r="HG20" i="36"/>
  <c r="GY20" i="36"/>
  <c r="GQ20" i="36"/>
  <c r="GI20" i="36"/>
  <c r="GA20" i="36"/>
  <c r="FS20" i="36"/>
  <c r="FK20" i="36"/>
  <c r="FC20" i="36"/>
  <c r="EU20" i="36"/>
  <c r="EM20" i="36"/>
  <c r="EE20" i="36"/>
  <c r="DW20" i="36"/>
  <c r="DO20" i="36"/>
  <c r="DG20" i="36"/>
  <c r="CY20" i="36"/>
  <c r="CQ20" i="36"/>
  <c r="CI20" i="36"/>
  <c r="CA20" i="36"/>
  <c r="BS20" i="36"/>
  <c r="BK20" i="36"/>
  <c r="BC20" i="36"/>
  <c r="AU20" i="36"/>
  <c r="AM20" i="36"/>
  <c r="AE20" i="36"/>
  <c r="W20" i="36"/>
  <c r="IJ27" i="36"/>
  <c r="AV25" i="36"/>
  <c r="EN24" i="36"/>
  <c r="CB24" i="36"/>
  <c r="P24" i="36"/>
  <c r="GJ23" i="36"/>
  <c r="DX23" i="36"/>
  <c r="BL23" i="36"/>
  <c r="IF21" i="36"/>
  <c r="FT21" i="36"/>
  <c r="DH21" i="36"/>
  <c r="BP21" i="36"/>
  <c r="AT21" i="36"/>
  <c r="X21" i="36"/>
  <c r="IJ20" i="36"/>
  <c r="HN20" i="36"/>
  <c r="GR20" i="36"/>
  <c r="FX20" i="36"/>
  <c r="FB20" i="36"/>
  <c r="EF20" i="36"/>
  <c r="DL20" i="36"/>
  <c r="CP20" i="36"/>
  <c r="BT20" i="36"/>
  <c r="AZ20" i="36"/>
  <c r="AI20" i="36"/>
  <c r="S20" i="36"/>
  <c r="J20" i="36"/>
  <c r="IF19" i="36"/>
  <c r="HW19" i="36"/>
  <c r="HN19" i="36"/>
  <c r="HE19" i="36"/>
  <c r="GV19" i="36"/>
  <c r="GM19" i="36"/>
  <c r="GD19" i="36"/>
  <c r="FT19" i="36"/>
  <c r="FK19" i="36"/>
  <c r="FB19" i="36"/>
  <c r="ET19" i="36"/>
  <c r="EL19" i="36"/>
  <c r="ED19" i="36"/>
  <c r="DV19" i="36"/>
  <c r="DN19" i="36"/>
  <c r="DF19" i="36"/>
  <c r="CX19" i="36"/>
  <c r="CP19" i="36"/>
  <c r="CH19" i="36"/>
  <c r="BZ19" i="36"/>
  <c r="BR19" i="36"/>
  <c r="BJ19" i="36"/>
  <c r="BB19" i="36"/>
  <c r="AT19" i="36"/>
  <c r="AL19" i="36"/>
  <c r="AD19" i="36"/>
  <c r="V19" i="36"/>
  <c r="N19" i="36"/>
  <c r="IL18" i="36"/>
  <c r="ID18" i="36"/>
  <c r="HV18" i="36"/>
  <c r="HN18" i="36"/>
  <c r="HF18" i="36"/>
  <c r="GX18" i="36"/>
  <c r="GP18" i="36"/>
  <c r="GH18" i="36"/>
  <c r="FZ18" i="36"/>
  <c r="FR18" i="36"/>
  <c r="FJ18" i="36"/>
  <c r="FB18" i="36"/>
  <c r="ET18" i="36"/>
  <c r="EL18" i="36"/>
  <c r="ED18" i="36"/>
  <c r="DV18" i="36"/>
  <c r="DN18" i="36"/>
  <c r="DF18" i="36"/>
  <c r="CX18" i="36"/>
  <c r="CP18" i="36"/>
  <c r="CH18" i="36"/>
  <c r="BZ18" i="36"/>
  <c r="BR18" i="36"/>
  <c r="BJ18" i="36"/>
  <c r="BB18" i="36"/>
  <c r="AT18" i="36"/>
  <c r="AL18" i="36"/>
  <c r="AD18" i="36"/>
  <c r="V18" i="36"/>
  <c r="N18" i="36"/>
  <c r="IL17" i="36"/>
  <c r="ID17" i="36"/>
  <c r="HV17" i="36"/>
  <c r="HN17" i="36"/>
  <c r="HF17" i="36"/>
  <c r="GX17" i="36"/>
  <c r="GP17" i="36"/>
  <c r="GH17" i="36"/>
  <c r="FZ17" i="36"/>
  <c r="FR17" i="36"/>
  <c r="FJ17" i="36"/>
  <c r="FB17" i="36"/>
  <c r="ET17" i="36"/>
  <c r="EL17" i="36"/>
  <c r="ED17" i="36"/>
  <c r="DV17" i="36"/>
  <c r="DN17" i="36"/>
  <c r="DF17" i="36"/>
  <c r="CX17" i="36"/>
  <c r="CP17" i="36"/>
  <c r="CH17" i="36"/>
  <c r="BZ17" i="36"/>
  <c r="BR17" i="36"/>
  <c r="BJ17" i="36"/>
  <c r="BB17" i="36"/>
  <c r="AT17" i="36"/>
  <c r="AL17" i="36"/>
  <c r="AD17" i="36"/>
  <c r="V17" i="36"/>
  <c r="N17" i="36"/>
  <c r="IL15" i="36"/>
  <c r="ID15" i="36"/>
  <c r="HV15" i="36"/>
  <c r="HN15" i="36"/>
  <c r="HF15" i="36"/>
  <c r="GX15" i="36"/>
  <c r="GP15" i="36"/>
  <c r="GH15" i="36"/>
  <c r="FZ15" i="36"/>
  <c r="FR15" i="36"/>
  <c r="FJ15" i="36"/>
  <c r="FB15" i="36"/>
  <c r="ET15" i="36"/>
  <c r="EL15" i="36"/>
  <c r="ED15" i="36"/>
  <c r="DV15" i="36"/>
  <c r="DN15" i="36"/>
  <c r="DF15" i="36"/>
  <c r="CX15" i="36"/>
  <c r="CP15" i="36"/>
  <c r="CH15" i="36"/>
  <c r="BZ15" i="36"/>
  <c r="BV27" i="36"/>
  <c r="HR24" i="36"/>
  <c r="EF24" i="36"/>
  <c r="BT24" i="36"/>
  <c r="H24" i="36"/>
  <c r="GB23" i="36"/>
  <c r="DP23" i="36"/>
  <c r="BD23" i="36"/>
  <c r="HX21" i="36"/>
  <c r="FL21" i="36"/>
  <c r="CZ21" i="36"/>
  <c r="BL21" i="36"/>
  <c r="AR21" i="36"/>
  <c r="V21" i="36"/>
  <c r="IF20" i="36"/>
  <c r="HL20" i="36"/>
  <c r="GP20" i="36"/>
  <c r="FT20" i="36"/>
  <c r="EZ20" i="36"/>
  <c r="ED20" i="36"/>
  <c r="DH20" i="36"/>
  <c r="CN20" i="36"/>
  <c r="BR20" i="36"/>
  <c r="AV20" i="36"/>
  <c r="AF20" i="36"/>
  <c r="R20" i="36"/>
  <c r="H20" i="36"/>
  <c r="IE19" i="36"/>
  <c r="HV19" i="36"/>
  <c r="HM19" i="36"/>
  <c r="HD19" i="36"/>
  <c r="GU19" i="36"/>
  <c r="GL19" i="36"/>
  <c r="GB19" i="36"/>
  <c r="FS19" i="36"/>
  <c r="FJ19" i="36"/>
  <c r="FA19" i="36"/>
  <c r="ES19" i="36"/>
  <c r="EK19" i="36"/>
  <c r="EC19" i="36"/>
  <c r="DU19" i="36"/>
  <c r="DM19" i="36"/>
  <c r="DE19" i="36"/>
  <c r="CW19" i="36"/>
  <c r="CO19" i="36"/>
  <c r="CG19" i="36"/>
  <c r="BY19" i="36"/>
  <c r="BQ19" i="36"/>
  <c r="BI19" i="36"/>
  <c r="BA19" i="36"/>
  <c r="AS19" i="36"/>
  <c r="AK19" i="36"/>
  <c r="AC19" i="36"/>
  <c r="U19" i="36"/>
  <c r="M19" i="36"/>
  <c r="IK18" i="36"/>
  <c r="IC18" i="36"/>
  <c r="HU18" i="36"/>
  <c r="HM18" i="36"/>
  <c r="HE18" i="36"/>
  <c r="GW18" i="36"/>
  <c r="GO18" i="36"/>
  <c r="GG18" i="36"/>
  <c r="FY18" i="36"/>
  <c r="FQ18" i="36"/>
  <c r="FI18" i="36"/>
  <c r="FA18" i="36"/>
  <c r="ES18" i="36"/>
  <c r="EK18" i="36"/>
  <c r="EC18" i="36"/>
  <c r="DU18" i="36"/>
  <c r="DM18" i="36"/>
  <c r="DE18" i="36"/>
  <c r="CW18" i="36"/>
  <c r="CO18" i="36"/>
  <c r="CG18" i="36"/>
  <c r="BY18" i="36"/>
  <c r="BQ18" i="36"/>
  <c r="BI18" i="36"/>
  <c r="BA18" i="36"/>
  <c r="AS18" i="36"/>
  <c r="AK18" i="36"/>
  <c r="AC18" i="36"/>
  <c r="U18" i="36"/>
  <c r="M18" i="36"/>
  <c r="IK17" i="36"/>
  <c r="IC17" i="36"/>
  <c r="HU17" i="36"/>
  <c r="HM17" i="36"/>
  <c r="HE17" i="36"/>
  <c r="GW17" i="36"/>
  <c r="GO17" i="36"/>
  <c r="GG17" i="36"/>
  <c r="FY17" i="36"/>
  <c r="FQ17" i="36"/>
  <c r="FI17" i="36"/>
  <c r="FA17" i="36"/>
  <c r="ES17" i="36"/>
  <c r="EK17" i="36"/>
  <c r="EC17" i="36"/>
  <c r="DU17" i="36"/>
  <c r="DM17" i="36"/>
  <c r="DE17" i="36"/>
  <c r="CW17" i="36"/>
  <c r="CO17" i="36"/>
  <c r="CG17" i="36"/>
  <c r="BY17" i="36"/>
  <c r="BQ17" i="36"/>
  <c r="BI17" i="36"/>
  <c r="BA17" i="36"/>
  <c r="AS17" i="36"/>
  <c r="AK17" i="36"/>
  <c r="AC17" i="36"/>
  <c r="U17" i="36"/>
  <c r="M17" i="36"/>
  <c r="IK15" i="36"/>
  <c r="IC15" i="36"/>
  <c r="HU15" i="36"/>
  <c r="HM15" i="36"/>
  <c r="HE15" i="36"/>
  <c r="GW15" i="36"/>
  <c r="GO15" i="36"/>
  <c r="GG15" i="36"/>
  <c r="FY15" i="36"/>
  <c r="FQ15" i="36"/>
  <c r="FI15" i="36"/>
  <c r="FA15" i="36"/>
  <c r="ES15" i="36"/>
  <c r="EK15" i="36"/>
  <c r="EC15" i="36"/>
  <c r="DU15" i="36"/>
  <c r="DM15" i="36"/>
  <c r="DE15" i="36"/>
  <c r="CW15" i="36"/>
  <c r="CO15" i="36"/>
  <c r="CG15" i="36"/>
  <c r="BY15" i="36"/>
  <c r="BQ15" i="36"/>
  <c r="BI15" i="36"/>
  <c r="BA15" i="36"/>
  <c r="AS15" i="36"/>
  <c r="AK15" i="36"/>
  <c r="AC15" i="36"/>
  <c r="U15" i="36"/>
  <c r="M15" i="36"/>
  <c r="IK14" i="36"/>
  <c r="IC14" i="36"/>
  <c r="HU14" i="36"/>
  <c r="HM14" i="36"/>
  <c r="HE14" i="36"/>
  <c r="GW14" i="36"/>
  <c r="GO14" i="36"/>
  <c r="GG14" i="36"/>
  <c r="FY14" i="36"/>
  <c r="FQ14" i="36"/>
  <c r="FI14" i="36"/>
  <c r="FA14" i="36"/>
  <c r="ES14" i="36"/>
  <c r="EK14" i="36"/>
  <c r="EC14" i="36"/>
  <c r="DU14" i="36"/>
  <c r="GV26" i="36"/>
  <c r="GS24" i="36"/>
  <c r="DX24" i="36"/>
  <c r="BL24" i="36"/>
  <c r="IF23" i="36"/>
  <c r="FT23" i="36"/>
  <c r="DH23" i="36"/>
  <c r="AV23" i="36"/>
  <c r="HP21" i="36"/>
  <c r="FD21" i="36"/>
  <c r="CR21" i="36"/>
  <c r="BJ21" i="36"/>
  <c r="AN21" i="36"/>
  <c r="T21" i="36"/>
  <c r="ID20" i="36"/>
  <c r="HH20" i="36"/>
  <c r="GN20" i="36"/>
  <c r="FR20" i="36"/>
  <c r="EV20" i="36"/>
  <c r="EB20" i="36"/>
  <c r="DF20" i="36"/>
  <c r="CJ20" i="36"/>
  <c r="BP20" i="36"/>
  <c r="AT20" i="36"/>
  <c r="AD20" i="36"/>
  <c r="P20" i="36"/>
  <c r="IM19" i="36"/>
  <c r="ID19" i="36"/>
  <c r="HU19" i="36"/>
  <c r="HL19" i="36"/>
  <c r="HC19" i="36"/>
  <c r="GT19" i="36"/>
  <c r="GJ19" i="36"/>
  <c r="GA19" i="36"/>
  <c r="FR19" i="36"/>
  <c r="FI19" i="36"/>
  <c r="EZ19" i="36"/>
  <c r="ER19" i="36"/>
  <c r="EJ19" i="36"/>
  <c r="EB19" i="36"/>
  <c r="DT19" i="36"/>
  <c r="DL19" i="36"/>
  <c r="DD19" i="36"/>
  <c r="CV19" i="36"/>
  <c r="CN19" i="36"/>
  <c r="CF19" i="36"/>
  <c r="BX19" i="36"/>
  <c r="BP19" i="36"/>
  <c r="BH19" i="36"/>
  <c r="AZ19" i="36"/>
  <c r="AR19" i="36"/>
  <c r="AJ19" i="36"/>
  <c r="AB19" i="36"/>
  <c r="T19" i="36"/>
  <c r="L19" i="36"/>
  <c r="IJ18" i="36"/>
  <c r="IB18" i="36"/>
  <c r="HT18" i="36"/>
  <c r="HL18" i="36"/>
  <c r="HD18" i="36"/>
  <c r="GV18" i="36"/>
  <c r="GN18" i="36"/>
  <c r="GF18" i="36"/>
  <c r="FX18" i="36"/>
  <c r="FP18" i="36"/>
  <c r="FH18" i="36"/>
  <c r="EZ18" i="36"/>
  <c r="ER18" i="36"/>
  <c r="EJ18" i="36"/>
  <c r="EB18" i="36"/>
  <c r="DT18" i="36"/>
  <c r="DL18" i="36"/>
  <c r="DD18" i="36"/>
  <c r="CV18" i="36"/>
  <c r="CN18" i="36"/>
  <c r="CF18" i="36"/>
  <c r="BX18" i="36"/>
  <c r="BP18" i="36"/>
  <c r="BH18" i="36"/>
  <c r="AZ18" i="36"/>
  <c r="AR18" i="36"/>
  <c r="AJ18" i="36"/>
  <c r="AB18" i="36"/>
  <c r="T18" i="36"/>
  <c r="L18" i="36"/>
  <c r="IJ17" i="36"/>
  <c r="IB17" i="36"/>
  <c r="HT17" i="36"/>
  <c r="HL17" i="36"/>
  <c r="HD17" i="36"/>
  <c r="GV17" i="36"/>
  <c r="GN17" i="36"/>
  <c r="GF17" i="36"/>
  <c r="FX17" i="36"/>
  <c r="FP17" i="36"/>
  <c r="FH17" i="36"/>
  <c r="EZ17" i="36"/>
  <c r="ER17" i="36"/>
  <c r="EJ17" i="36"/>
  <c r="EB17" i="36"/>
  <c r="DT17" i="36"/>
  <c r="DL17" i="36"/>
  <c r="DD17" i="36"/>
  <c r="CV17" i="36"/>
  <c r="CN17" i="36"/>
  <c r="CF17" i="36"/>
  <c r="BX17" i="36"/>
  <c r="BP17" i="36"/>
  <c r="BH17" i="36"/>
  <c r="AZ17" i="36"/>
  <c r="AR17" i="36"/>
  <c r="AJ17" i="36"/>
  <c r="AB17" i="36"/>
  <c r="T17" i="36"/>
  <c r="L17" i="36"/>
  <c r="IJ15" i="36"/>
  <c r="IB15" i="36"/>
  <c r="HT15" i="36"/>
  <c r="HL15" i="36"/>
  <c r="HD15" i="36"/>
  <c r="GV15" i="36"/>
  <c r="GN15" i="36"/>
  <c r="GF15" i="36"/>
  <c r="FX15" i="36"/>
  <c r="FP15" i="36"/>
  <c r="FH15" i="36"/>
  <c r="EZ15" i="36"/>
  <c r="ER15" i="36"/>
  <c r="EJ15" i="36"/>
  <c r="EB15" i="36"/>
  <c r="DT15" i="36"/>
  <c r="DL15" i="36"/>
  <c r="DD15" i="36"/>
  <c r="CV15" i="36"/>
  <c r="CN15" i="36"/>
  <c r="CF15" i="36"/>
  <c r="BX15" i="36"/>
  <c r="EA26" i="36"/>
  <c r="GC24" i="36"/>
  <c r="DP24" i="36"/>
  <c r="BD24" i="36"/>
  <c r="HX23" i="36"/>
  <c r="FL23" i="36"/>
  <c r="CZ23" i="36"/>
  <c r="AN23" i="36"/>
  <c r="HH21" i="36"/>
  <c r="EV21" i="36"/>
  <c r="CJ21" i="36"/>
  <c r="BH21" i="36"/>
  <c r="AL21" i="36"/>
  <c r="P21" i="36"/>
  <c r="IB20" i="36"/>
  <c r="HF20" i="36"/>
  <c r="GJ20" i="36"/>
  <c r="FP20" i="36"/>
  <c r="ET20" i="36"/>
  <c r="DX20" i="36"/>
  <c r="DD20" i="36"/>
  <c r="CH20" i="36"/>
  <c r="BL20" i="36"/>
  <c r="AR20" i="36"/>
  <c r="AB20" i="36"/>
  <c r="O20" i="36"/>
  <c r="IL19" i="36"/>
  <c r="IC19" i="36"/>
  <c r="HT19" i="36"/>
  <c r="HK19" i="36"/>
  <c r="HB19" i="36"/>
  <c r="GR19" i="36"/>
  <c r="GI19" i="36"/>
  <c r="FZ19" i="36"/>
  <c r="FQ19" i="36"/>
  <c r="FH19" i="36"/>
  <c r="EY19" i="36"/>
  <c r="EQ19" i="36"/>
  <c r="EI19" i="36"/>
  <c r="EA19" i="36"/>
  <c r="DS19" i="36"/>
  <c r="DK19" i="36"/>
  <c r="DC19" i="36"/>
  <c r="CU19" i="36"/>
  <c r="CM19" i="36"/>
  <c r="CE19" i="36"/>
  <c r="BW19" i="36"/>
  <c r="BO19" i="36"/>
  <c r="BG19" i="36"/>
  <c r="AY19" i="36"/>
  <c r="AQ19" i="36"/>
  <c r="AI19" i="36"/>
  <c r="AA19" i="36"/>
  <c r="S19" i="36"/>
  <c r="K19" i="36"/>
  <c r="II18" i="36"/>
  <c r="IA18" i="36"/>
  <c r="HS18" i="36"/>
  <c r="HK18" i="36"/>
  <c r="HC18" i="36"/>
  <c r="GU18" i="36"/>
  <c r="GM18" i="36"/>
  <c r="GE18" i="36"/>
  <c r="FW18" i="36"/>
  <c r="FO18" i="36"/>
  <c r="FG18" i="36"/>
  <c r="EY18" i="36"/>
  <c r="EQ18" i="36"/>
  <c r="EI18" i="36"/>
  <c r="EA18" i="36"/>
  <c r="DS18" i="36"/>
  <c r="DK18" i="36"/>
  <c r="DC18" i="36"/>
  <c r="CU18" i="36"/>
  <c r="CM18" i="36"/>
  <c r="CE18" i="36"/>
  <c r="BW18" i="36"/>
  <c r="BO18" i="36"/>
  <c r="BG18" i="36"/>
  <c r="AY18" i="36"/>
  <c r="AQ18" i="36"/>
  <c r="AI18" i="36"/>
  <c r="AA18" i="36"/>
  <c r="S18" i="36"/>
  <c r="K18" i="36"/>
  <c r="II17" i="36"/>
  <c r="IA17" i="36"/>
  <c r="HS17" i="36"/>
  <c r="HK17" i="36"/>
  <c r="HC17" i="36"/>
  <c r="GU17" i="36"/>
  <c r="GM17" i="36"/>
  <c r="GE17" i="36"/>
  <c r="FW17" i="36"/>
  <c r="FO17" i="36"/>
  <c r="FG17" i="36"/>
  <c r="EY17" i="36"/>
  <c r="EQ17" i="36"/>
  <c r="EI17" i="36"/>
  <c r="EA17" i="36"/>
  <c r="DS17" i="36"/>
  <c r="DK17" i="36"/>
  <c r="DC17" i="36"/>
  <c r="CU17" i="36"/>
  <c r="CM17" i="36"/>
  <c r="CE17" i="36"/>
  <c r="BW17" i="36"/>
  <c r="BO17" i="36"/>
  <c r="BG17" i="36"/>
  <c r="AY17" i="36"/>
  <c r="AQ17" i="36"/>
  <c r="AI17" i="36"/>
  <c r="AA17" i="36"/>
  <c r="S17" i="36"/>
  <c r="K17" i="36"/>
  <c r="II15" i="36"/>
  <c r="IA15" i="36"/>
  <c r="HS15" i="36"/>
  <c r="HK15" i="36"/>
  <c r="HC15" i="36"/>
  <c r="GU15" i="36"/>
  <c r="GM15" i="36"/>
  <c r="GE15" i="36"/>
  <c r="FW15" i="36"/>
  <c r="FO15" i="36"/>
  <c r="FG15" i="36"/>
  <c r="EY15" i="36"/>
  <c r="EQ15" i="36"/>
  <c r="EI15" i="36"/>
  <c r="EA15" i="36"/>
  <c r="DS15" i="36"/>
  <c r="DK15" i="36"/>
  <c r="DC15" i="36"/>
  <c r="CU15" i="36"/>
  <c r="CM15" i="36"/>
  <c r="CE15" i="36"/>
  <c r="BW15" i="36"/>
  <c r="BO15" i="36"/>
  <c r="BG15" i="36"/>
  <c r="AY15" i="36"/>
  <c r="AQ15" i="36"/>
  <c r="AI15" i="36"/>
  <c r="AA15" i="36"/>
  <c r="S15" i="36"/>
  <c r="K15" i="36"/>
  <c r="II14" i="36"/>
  <c r="IA14" i="36"/>
  <c r="HS14" i="36"/>
  <c r="HK14" i="36"/>
  <c r="HC14" i="36"/>
  <c r="GU14" i="36"/>
  <c r="GM14" i="36"/>
  <c r="GE14" i="36"/>
  <c r="FW14" i="36"/>
  <c r="FO14" i="36"/>
  <c r="FG14" i="36"/>
  <c r="EY14" i="36"/>
  <c r="EQ14" i="36"/>
  <c r="EI14" i="36"/>
  <c r="EA14" i="36"/>
  <c r="DS14" i="36"/>
  <c r="DK14" i="36"/>
  <c r="DC14" i="36"/>
  <c r="CU14" i="36"/>
  <c r="CM14" i="36"/>
  <c r="CE14" i="36"/>
  <c r="BW14" i="36"/>
  <c r="BO14" i="36"/>
  <c r="BL26" i="36"/>
  <c r="FT24" i="36"/>
  <c r="DH24" i="36"/>
  <c r="AV24" i="36"/>
  <c r="HP23" i="36"/>
  <c r="FD23" i="36"/>
  <c r="CR23" i="36"/>
  <c r="AF23" i="36"/>
  <c r="GZ21" i="36"/>
  <c r="EN21" i="36"/>
  <c r="CB21" i="36"/>
  <c r="BD21" i="36"/>
  <c r="AJ21" i="36"/>
  <c r="N21" i="36"/>
  <c r="HX20" i="36"/>
  <c r="HD20" i="36"/>
  <c r="GH20" i="36"/>
  <c r="FL20" i="36"/>
  <c r="ER20" i="36"/>
  <c r="DV20" i="36"/>
  <c r="CZ20" i="36"/>
  <c r="CF20" i="36"/>
  <c r="BJ20" i="36"/>
  <c r="AQ20" i="36"/>
  <c r="AA20" i="36"/>
  <c r="N20" i="36"/>
  <c r="IK19" i="36"/>
  <c r="IB19" i="36"/>
  <c r="HS19" i="36"/>
  <c r="HJ19" i="36"/>
  <c r="GZ19" i="36"/>
  <c r="GQ19" i="36"/>
  <c r="GH19" i="36"/>
  <c r="FY19" i="36"/>
  <c r="FP19" i="36"/>
  <c r="FG19" i="36"/>
  <c r="EX19" i="36"/>
  <c r="EP19" i="36"/>
  <c r="EH19" i="36"/>
  <c r="DZ19" i="36"/>
  <c r="DR19" i="36"/>
  <c r="DJ19" i="36"/>
  <c r="DB19" i="36"/>
  <c r="CT19" i="36"/>
  <c r="CL19" i="36"/>
  <c r="CD19" i="36"/>
  <c r="BV19" i="36"/>
  <c r="BN19" i="36"/>
  <c r="BF19" i="36"/>
  <c r="AX19" i="36"/>
  <c r="AP19" i="36"/>
  <c r="AH19" i="36"/>
  <c r="Z19" i="36"/>
  <c r="R19" i="36"/>
  <c r="J19" i="36"/>
  <c r="IH18" i="36"/>
  <c r="HZ18" i="36"/>
  <c r="HR18" i="36"/>
  <c r="HJ18" i="36"/>
  <c r="HB18" i="36"/>
  <c r="GT18" i="36"/>
  <c r="GL18" i="36"/>
  <c r="GD18" i="36"/>
  <c r="FV18" i="36"/>
  <c r="FN18" i="36"/>
  <c r="FF18" i="36"/>
  <c r="EX18" i="36"/>
  <c r="EP18" i="36"/>
  <c r="EH18" i="36"/>
  <c r="DZ18" i="36"/>
  <c r="DR18" i="36"/>
  <c r="DJ18" i="36"/>
  <c r="DB18" i="36"/>
  <c r="CT18" i="36"/>
  <c r="CL18" i="36"/>
  <c r="CD18" i="36"/>
  <c r="BV18" i="36"/>
  <c r="BN18" i="36"/>
  <c r="BF18" i="36"/>
  <c r="AX18" i="36"/>
  <c r="AP18" i="36"/>
  <c r="AH18" i="36"/>
  <c r="Z18" i="36"/>
  <c r="R18" i="36"/>
  <c r="J18" i="36"/>
  <c r="IH17" i="36"/>
  <c r="HZ17" i="36"/>
  <c r="HR17" i="36"/>
  <c r="HJ17" i="36"/>
  <c r="HB17" i="36"/>
  <c r="GT17" i="36"/>
  <c r="GL17" i="36"/>
  <c r="GD17" i="36"/>
  <c r="FV17" i="36"/>
  <c r="FN17" i="36"/>
  <c r="FF17" i="36"/>
  <c r="EX17" i="36"/>
  <c r="EP17" i="36"/>
  <c r="EH17" i="36"/>
  <c r="DZ17" i="36"/>
  <c r="DR17" i="36"/>
  <c r="DJ17" i="36"/>
  <c r="DB17" i="36"/>
  <c r="CT17" i="36"/>
  <c r="CL17" i="36"/>
  <c r="CD17" i="36"/>
  <c r="BV17" i="36"/>
  <c r="BN17" i="36"/>
  <c r="BF17" i="36"/>
  <c r="AX17" i="36"/>
  <c r="AP17" i="36"/>
  <c r="AH17" i="36"/>
  <c r="Z17" i="36"/>
  <c r="R17" i="36"/>
  <c r="J17" i="36"/>
  <c r="IH15" i="36"/>
  <c r="HZ15" i="36"/>
  <c r="HR15" i="36"/>
  <c r="HJ15" i="36"/>
  <c r="HB15" i="36"/>
  <c r="GT15" i="36"/>
  <c r="GL15" i="36"/>
  <c r="GD15" i="36"/>
  <c r="FV15" i="36"/>
  <c r="FN15" i="36"/>
  <c r="FF15" i="36"/>
  <c r="EX15" i="36"/>
  <c r="EP15" i="36"/>
  <c r="EH15" i="36"/>
  <c r="DZ15" i="36"/>
  <c r="DR15" i="36"/>
  <c r="DJ15" i="36"/>
  <c r="DB15" i="36"/>
  <c r="CT15" i="36"/>
  <c r="CL15" i="36"/>
  <c r="CD15" i="36"/>
  <c r="BV15" i="36"/>
  <c r="BN15" i="36"/>
  <c r="BF15" i="36"/>
  <c r="AX15" i="36"/>
  <c r="AP15" i="36"/>
  <c r="AH15" i="36"/>
  <c r="Z15" i="36"/>
  <c r="R15" i="36"/>
  <c r="J15" i="36"/>
  <c r="IH14" i="36"/>
  <c r="HZ14" i="36"/>
  <c r="HR14" i="36"/>
  <c r="HJ14" i="36"/>
  <c r="HB14" i="36"/>
  <c r="GT14" i="36"/>
  <c r="GL14" i="36"/>
  <c r="GD14" i="36"/>
  <c r="FV14" i="36"/>
  <c r="FN14" i="36"/>
  <c r="FF14" i="36"/>
  <c r="EX14" i="36"/>
  <c r="EP14" i="36"/>
  <c r="EH14" i="36"/>
  <c r="DZ14" i="36"/>
  <c r="DR14" i="36"/>
  <c r="DJ14" i="36"/>
  <c r="DB14" i="36"/>
  <c r="CT14" i="36"/>
  <c r="CL14" i="36"/>
  <c r="CD14" i="36"/>
  <c r="BV14" i="36"/>
  <c r="BN14" i="36"/>
  <c r="BF14" i="36"/>
  <c r="AX14" i="36"/>
  <c r="IF25" i="36"/>
  <c r="FL24" i="36"/>
  <c r="CZ24" i="36"/>
  <c r="AN24" i="36"/>
  <c r="HH23" i="36"/>
  <c r="EV23" i="36"/>
  <c r="CJ23" i="36"/>
  <c r="X23" i="36"/>
  <c r="GR21" i="36"/>
  <c r="EF21" i="36"/>
  <c r="BZ21" i="36"/>
  <c r="BB21" i="36"/>
  <c r="AF21" i="36"/>
  <c r="L21" i="36"/>
  <c r="HV20" i="36"/>
  <c r="GZ20" i="36"/>
  <c r="GF20" i="36"/>
  <c r="FJ20" i="36"/>
  <c r="EN20" i="36"/>
  <c r="DT20" i="36"/>
  <c r="CX20" i="36"/>
  <c r="CB20" i="36"/>
  <c r="BH20" i="36"/>
  <c r="AN20" i="36"/>
  <c r="X20" i="36"/>
  <c r="M20" i="36"/>
  <c r="IJ19" i="36"/>
  <c r="IA19" i="36"/>
  <c r="HR19" i="36"/>
  <c r="HH19" i="36"/>
  <c r="GY19" i="36"/>
  <c r="GP19" i="36"/>
  <c r="GG19" i="36"/>
  <c r="FX19" i="36"/>
  <c r="FO19" i="36"/>
  <c r="FF19" i="36"/>
  <c r="EW19" i="36"/>
  <c r="EO19" i="36"/>
  <c r="EG19" i="36"/>
  <c r="DY19" i="36"/>
  <c r="DQ19" i="36"/>
  <c r="DI19" i="36"/>
  <c r="DA19" i="36"/>
  <c r="CS19" i="36"/>
  <c r="CK19" i="36"/>
  <c r="CC19" i="36"/>
  <c r="BU19" i="36"/>
  <c r="BM19" i="36"/>
  <c r="BE19" i="36"/>
  <c r="AW19" i="36"/>
  <c r="AO19" i="36"/>
  <c r="AG19" i="36"/>
  <c r="Y19" i="36"/>
  <c r="Q19" i="36"/>
  <c r="I19" i="36"/>
  <c r="IG18" i="36"/>
  <c r="HY18" i="36"/>
  <c r="HQ18" i="36"/>
  <c r="HI18" i="36"/>
  <c r="HA18" i="36"/>
  <c r="GS18" i="36"/>
  <c r="GK18" i="36"/>
  <c r="GC18" i="36"/>
  <c r="FU18" i="36"/>
  <c r="FM18" i="36"/>
  <c r="FE18" i="36"/>
  <c r="EW18" i="36"/>
  <c r="EO18" i="36"/>
  <c r="EG18" i="36"/>
  <c r="DY18" i="36"/>
  <c r="DQ18" i="36"/>
  <c r="DI18" i="36"/>
  <c r="DA18" i="36"/>
  <c r="CS18" i="36"/>
  <c r="CK18" i="36"/>
  <c r="CC18" i="36"/>
  <c r="BU18" i="36"/>
  <c r="BM18" i="36"/>
  <c r="BE18" i="36"/>
  <c r="AW18" i="36"/>
  <c r="AO18" i="36"/>
  <c r="AG18" i="36"/>
  <c r="Y18" i="36"/>
  <c r="Q18" i="36"/>
  <c r="I18" i="36"/>
  <c r="IG17" i="36"/>
  <c r="HY17" i="36"/>
  <c r="HQ17" i="36"/>
  <c r="HI17" i="36"/>
  <c r="HA17" i="36"/>
  <c r="GS17" i="36"/>
  <c r="GK17" i="36"/>
  <c r="GC17" i="36"/>
  <c r="FU17" i="36"/>
  <c r="FM17" i="36"/>
  <c r="FE17" i="36"/>
  <c r="EW17" i="36"/>
  <c r="EO17" i="36"/>
  <c r="EG17" i="36"/>
  <c r="DY17" i="36"/>
  <c r="DQ17" i="36"/>
  <c r="DI17" i="36"/>
  <c r="DA17" i="36"/>
  <c r="CS17" i="36"/>
  <c r="CK17" i="36"/>
  <c r="CC17" i="36"/>
  <c r="BU17" i="36"/>
  <c r="BM17" i="36"/>
  <c r="BE17" i="36"/>
  <c r="AW17" i="36"/>
  <c r="AO17" i="36"/>
  <c r="AG17" i="36"/>
  <c r="Y17" i="36"/>
  <c r="Q17" i="36"/>
  <c r="I17" i="36"/>
  <c r="IG15" i="36"/>
  <c r="HY15" i="36"/>
  <c r="HQ15" i="36"/>
  <c r="HI15" i="36"/>
  <c r="HA15" i="36"/>
  <c r="GS15" i="36"/>
  <c r="GK15" i="36"/>
  <c r="GC15" i="36"/>
  <c r="FU15" i="36"/>
  <c r="FM15" i="36"/>
  <c r="FE15" i="36"/>
  <c r="EW15" i="36"/>
  <c r="EO15" i="36"/>
  <c r="EG15" i="36"/>
  <c r="DY15" i="36"/>
  <c r="DQ15" i="36"/>
  <c r="DI15" i="36"/>
  <c r="DA15" i="36"/>
  <c r="CS15" i="36"/>
  <c r="CK15" i="36"/>
  <c r="CC15" i="36"/>
  <c r="BU15" i="36"/>
  <c r="BM15" i="36"/>
  <c r="BE15" i="36"/>
  <c r="AW15" i="36"/>
  <c r="AO15" i="36"/>
  <c r="AG15" i="36"/>
  <c r="Y15" i="36"/>
  <c r="Q15" i="36"/>
  <c r="I15" i="36"/>
  <c r="IG14" i="36"/>
  <c r="HY14" i="36"/>
  <c r="HQ14" i="36"/>
  <c r="HI14" i="36"/>
  <c r="HA14" i="36"/>
  <c r="GS14" i="36"/>
  <c r="GK14" i="36"/>
  <c r="GC14" i="36"/>
  <c r="FU14" i="36"/>
  <c r="FM14" i="36"/>
  <c r="FE14" i="36"/>
  <c r="EW14" i="36"/>
  <c r="EO14" i="36"/>
  <c r="EG14" i="36"/>
  <c r="DY14" i="36"/>
  <c r="DQ14" i="36"/>
  <c r="DI14" i="36"/>
  <c r="DA14" i="36"/>
  <c r="CS14" i="36"/>
  <c r="CK14" i="36"/>
  <c r="CC14" i="36"/>
  <c r="BU14" i="36"/>
  <c r="BM14" i="36"/>
  <c r="FT25" i="36"/>
  <c r="FD24" i="36"/>
  <c r="CR24" i="36"/>
  <c r="AF24" i="36"/>
  <c r="GZ23" i="36"/>
  <c r="EN23" i="36"/>
  <c r="CB23" i="36"/>
  <c r="P23" i="36"/>
  <c r="GJ21" i="36"/>
  <c r="DX21" i="36"/>
  <c r="BT21" i="36"/>
  <c r="AZ21" i="36"/>
  <c r="AD21" i="36"/>
  <c r="H21" i="36"/>
  <c r="HT20" i="36"/>
  <c r="GX20" i="36"/>
  <c r="GB20" i="36"/>
  <c r="FH20" i="36"/>
  <c r="EL20" i="36"/>
  <c r="DP20" i="36"/>
  <c r="CV20" i="36"/>
  <c r="BZ20" i="36"/>
  <c r="BD20" i="36"/>
  <c r="AL20" i="36"/>
  <c r="V20" i="36"/>
  <c r="L20" i="36"/>
  <c r="II19" i="36"/>
  <c r="HZ19" i="36"/>
  <c r="HP19" i="36"/>
  <c r="HG19" i="36"/>
  <c r="GX19" i="36"/>
  <c r="GO19" i="36"/>
  <c r="GF19" i="36"/>
  <c r="FW19" i="36"/>
  <c r="FN19" i="36"/>
  <c r="FD19" i="36"/>
  <c r="EV19" i="36"/>
  <c r="DH25" i="36"/>
  <c r="EV24" i="36"/>
  <c r="CJ24" i="36"/>
  <c r="X24" i="36"/>
  <c r="GR23" i="36"/>
  <c r="EF23" i="36"/>
  <c r="BT23" i="36"/>
  <c r="H23" i="36"/>
  <c r="GB21" i="36"/>
  <c r="DP21" i="36"/>
  <c r="BR21" i="36"/>
  <c r="AV21" i="36"/>
  <c r="AB21" i="36"/>
  <c r="IL20" i="36"/>
  <c r="HP20" i="36"/>
  <c r="GV20" i="36"/>
  <c r="FZ20" i="36"/>
  <c r="FD20" i="36"/>
  <c r="EJ20" i="36"/>
  <c r="DN20" i="36"/>
  <c r="CR20" i="36"/>
  <c r="BX20" i="36"/>
  <c r="BB20" i="36"/>
  <c r="AJ20" i="36"/>
  <c r="T20" i="36"/>
  <c r="K20" i="36"/>
  <c r="IH19" i="36"/>
  <c r="HX19" i="36"/>
  <c r="HO19" i="36"/>
  <c r="HF19" i="36"/>
  <c r="GW19" i="36"/>
  <c r="GN19" i="36"/>
  <c r="GE19" i="36"/>
  <c r="FV19" i="36"/>
  <c r="FL19" i="36"/>
  <c r="FC19" i="36"/>
  <c r="EU19" i="36"/>
  <c r="EM19" i="36"/>
  <c r="EE19" i="36"/>
  <c r="DW19" i="36"/>
  <c r="DO19" i="36"/>
  <c r="DG19" i="36"/>
  <c r="CY19" i="36"/>
  <c r="CQ19" i="36"/>
  <c r="CI19" i="36"/>
  <c r="CA19" i="36"/>
  <c r="BS19" i="36"/>
  <c r="BK19" i="36"/>
  <c r="BC19" i="36"/>
  <c r="AU19" i="36"/>
  <c r="AM19" i="36"/>
  <c r="AE19" i="36"/>
  <c r="W19" i="36"/>
  <c r="O19" i="36"/>
  <c r="IM18" i="36"/>
  <c r="IE18" i="36"/>
  <c r="HW18" i="36"/>
  <c r="HO18" i="36"/>
  <c r="HG18" i="36"/>
  <c r="GY18" i="36"/>
  <c r="GQ18" i="36"/>
  <c r="GI18" i="36"/>
  <c r="GA18" i="36"/>
  <c r="FS18" i="36"/>
  <c r="FK18" i="36"/>
  <c r="FC18" i="36"/>
  <c r="EU18" i="36"/>
  <c r="EM18" i="36"/>
  <c r="EE18" i="36"/>
  <c r="DW18" i="36"/>
  <c r="DO18" i="36"/>
  <c r="DG18" i="36"/>
  <c r="CY18" i="36"/>
  <c r="CQ18" i="36"/>
  <c r="CI18" i="36"/>
  <c r="CA18" i="36"/>
  <c r="BS18" i="36"/>
  <c r="BK18" i="36"/>
  <c r="BC18" i="36"/>
  <c r="AU18" i="36"/>
  <c r="AM18" i="36"/>
  <c r="AE18" i="36"/>
  <c r="W18" i="36"/>
  <c r="O18" i="36"/>
  <c r="IM17" i="36"/>
  <c r="IE17" i="36"/>
  <c r="HW17" i="36"/>
  <c r="HO17" i="36"/>
  <c r="HG17" i="36"/>
  <c r="GY17" i="36"/>
  <c r="GQ17" i="36"/>
  <c r="GI17" i="36"/>
  <c r="GA17" i="36"/>
  <c r="FS17" i="36"/>
  <c r="FK17" i="36"/>
  <c r="FC17" i="36"/>
  <c r="EU17" i="36"/>
  <c r="EM17" i="36"/>
  <c r="EE17" i="36"/>
  <c r="DW17" i="36"/>
  <c r="DO17" i="36"/>
  <c r="DG17" i="36"/>
  <c r="CY17" i="36"/>
  <c r="CQ17" i="36"/>
  <c r="CI17" i="36"/>
  <c r="CA17" i="36"/>
  <c r="BS17" i="36"/>
  <c r="BK17" i="36"/>
  <c r="BC17" i="36"/>
  <c r="AU17" i="36"/>
  <c r="AM17" i="36"/>
  <c r="AE17" i="36"/>
  <c r="W17" i="36"/>
  <c r="O17" i="36"/>
  <c r="IM15" i="36"/>
  <c r="IE15" i="36"/>
  <c r="HW15" i="36"/>
  <c r="HO15" i="36"/>
  <c r="HG15" i="36"/>
  <c r="GY15" i="36"/>
  <c r="GQ15" i="36"/>
  <c r="GI15" i="36"/>
  <c r="GA15" i="36"/>
  <c r="FS15" i="36"/>
  <c r="FK15" i="36"/>
  <c r="FC15" i="36"/>
  <c r="EU15" i="36"/>
  <c r="EM15" i="36"/>
  <c r="EE15" i="36"/>
  <c r="DW15" i="36"/>
  <c r="DO15" i="36"/>
  <c r="DG15" i="36"/>
  <c r="CY15" i="36"/>
  <c r="CQ15" i="36"/>
  <c r="CI15" i="36"/>
  <c r="CA15" i="36"/>
  <c r="BS15" i="36"/>
  <c r="BK15" i="36"/>
  <c r="BC15" i="36"/>
  <c r="AU15" i="36"/>
  <c r="AM15" i="36"/>
  <c r="AE15" i="36"/>
  <c r="W15" i="36"/>
  <c r="O15" i="36"/>
  <c r="IM14" i="36"/>
  <c r="IE14" i="36"/>
  <c r="HW14" i="36"/>
  <c r="HO14" i="36"/>
  <c r="HG14" i="36"/>
  <c r="GY14" i="36"/>
  <c r="GQ14" i="36"/>
  <c r="GI14" i="36"/>
  <c r="GA14" i="36"/>
  <c r="FS14" i="36"/>
  <c r="FK14" i="36"/>
  <c r="FC14" i="36"/>
  <c r="EU14" i="36"/>
  <c r="EM14" i="36"/>
  <c r="EE14" i="36"/>
  <c r="DW14" i="36"/>
  <c r="DO14" i="36"/>
  <c r="DG14" i="36"/>
  <c r="CY14" i="36"/>
  <c r="CQ14" i="36"/>
  <c r="CI14" i="36"/>
  <c r="CA14" i="36"/>
  <c r="BS14" i="36"/>
  <c r="BK14" i="36"/>
  <c r="BC14" i="36"/>
  <c r="EN19" i="36"/>
  <c r="CB19" i="36"/>
  <c r="P19" i="36"/>
  <c r="GJ18" i="36"/>
  <c r="DX18" i="36"/>
  <c r="BL18" i="36"/>
  <c r="IF17" i="36"/>
  <c r="FT17" i="36"/>
  <c r="DH17" i="36"/>
  <c r="AV17" i="36"/>
  <c r="HP15" i="36"/>
  <c r="FD15" i="36"/>
  <c r="CR15" i="36"/>
  <c r="BH15" i="36"/>
  <c r="AL15" i="36"/>
  <c r="P15" i="36"/>
  <c r="IB14" i="36"/>
  <c r="HF14" i="36"/>
  <c r="GJ14" i="36"/>
  <c r="FP14" i="36"/>
  <c r="ET14" i="36"/>
  <c r="DX14" i="36"/>
  <c r="DF14" i="36"/>
  <c r="CP14" i="36"/>
  <c r="BZ14" i="36"/>
  <c r="BJ14" i="36"/>
  <c r="AZ14" i="36"/>
  <c r="AQ14" i="36"/>
  <c r="AI14" i="36"/>
  <c r="AA14" i="36"/>
  <c r="S14" i="36"/>
  <c r="K14" i="36"/>
  <c r="II13" i="36"/>
  <c r="IA13" i="36"/>
  <c r="HS13" i="36"/>
  <c r="HK13" i="36"/>
  <c r="HC13" i="36"/>
  <c r="GU13" i="36"/>
  <c r="GM13" i="36"/>
  <c r="GE13" i="36"/>
  <c r="FW13" i="36"/>
  <c r="FO13" i="36"/>
  <c r="FG13" i="36"/>
  <c r="EY13" i="36"/>
  <c r="EQ13" i="36"/>
  <c r="EI13" i="36"/>
  <c r="EA13" i="36"/>
  <c r="DS13" i="36"/>
  <c r="DK13" i="36"/>
  <c r="DC13" i="36"/>
  <c r="CU13" i="36"/>
  <c r="CM13" i="36"/>
  <c r="CE13" i="36"/>
  <c r="BW13" i="36"/>
  <c r="BO13" i="36"/>
  <c r="BG13" i="36"/>
  <c r="AY13" i="36"/>
  <c r="AQ13" i="36"/>
  <c r="AI13" i="36"/>
  <c r="AA13" i="36"/>
  <c r="S13" i="36"/>
  <c r="K13" i="36"/>
  <c r="II12" i="36"/>
  <c r="IA12" i="36"/>
  <c r="HS12" i="36"/>
  <c r="HK12" i="36"/>
  <c r="HC12" i="36"/>
  <c r="GU12" i="36"/>
  <c r="GM12" i="36"/>
  <c r="GE12" i="36"/>
  <c r="FW12" i="36"/>
  <c r="FO12" i="36"/>
  <c r="FG12" i="36"/>
  <c r="EY12" i="36"/>
  <c r="EQ12" i="36"/>
  <c r="EI12" i="36"/>
  <c r="EA12" i="36"/>
  <c r="DS12" i="36"/>
  <c r="DK12" i="36"/>
  <c r="DC12" i="36"/>
  <c r="CU12" i="36"/>
  <c r="CM12" i="36"/>
  <c r="CE12" i="36"/>
  <c r="BW12" i="36"/>
  <c r="BO12" i="36"/>
  <c r="BG12" i="36"/>
  <c r="AY12" i="36"/>
  <c r="AQ12" i="36"/>
  <c r="AI12" i="36"/>
  <c r="AA12" i="36"/>
  <c r="S12" i="36"/>
  <c r="K12" i="36"/>
  <c r="II11" i="36"/>
  <c r="IA11" i="36"/>
  <c r="HS11" i="36"/>
  <c r="HK11" i="36"/>
  <c r="HC11" i="36"/>
  <c r="GU11" i="36"/>
  <c r="GM11" i="36"/>
  <c r="GE11" i="36"/>
  <c r="FW11" i="36"/>
  <c r="FO11" i="36"/>
  <c r="FG11" i="36"/>
  <c r="EY11" i="36"/>
  <c r="EQ11" i="36"/>
  <c r="EI11" i="36"/>
  <c r="EA11" i="36"/>
  <c r="DS11" i="36"/>
  <c r="DK11" i="36"/>
  <c r="DC11" i="36"/>
  <c r="CU11" i="36"/>
  <c r="CM11" i="36"/>
  <c r="CE11" i="36"/>
  <c r="BW11" i="36"/>
  <c r="BO11" i="36"/>
  <c r="BG11" i="36"/>
  <c r="AY11" i="36"/>
  <c r="AQ11" i="36"/>
  <c r="AI11" i="36"/>
  <c r="AA11" i="36"/>
  <c r="S11" i="36"/>
  <c r="K11" i="36"/>
  <c r="F34" i="36"/>
  <c r="F23" i="36"/>
  <c r="F13" i="36"/>
  <c r="BF12" i="36"/>
  <c r="AP12" i="36"/>
  <c r="Z12" i="36"/>
  <c r="IH11" i="36"/>
  <c r="HR11" i="36"/>
  <c r="GT11" i="36"/>
  <c r="FV11" i="36"/>
  <c r="EX11" i="36"/>
  <c r="DZ11" i="36"/>
  <c r="DB11" i="36"/>
  <c r="BV11" i="36"/>
  <c r="AX11" i="36"/>
  <c r="Z11" i="36"/>
  <c r="F30" i="36"/>
  <c r="FM11" i="36"/>
  <c r="DY11" i="36"/>
  <c r="CS11" i="36"/>
  <c r="BM11" i="36"/>
  <c r="AG11" i="36"/>
  <c r="F20" i="36"/>
  <c r="GR11" i="36"/>
  <c r="FL11" i="36"/>
  <c r="EF11" i="36"/>
  <c r="CZ11" i="36"/>
  <c r="BT11" i="36"/>
  <c r="AN11" i="36"/>
  <c r="H11" i="36"/>
  <c r="HE11" i="36"/>
  <c r="DM11" i="36"/>
  <c r="BY11" i="36"/>
  <c r="AC11" i="36"/>
  <c r="EF19" i="36"/>
  <c r="BT19" i="36"/>
  <c r="H19" i="36"/>
  <c r="GB18" i="36"/>
  <c r="DP18" i="36"/>
  <c r="BD18" i="36"/>
  <c r="HX17" i="36"/>
  <c r="FL17" i="36"/>
  <c r="CZ17" i="36"/>
  <c r="AN17" i="36"/>
  <c r="HH15" i="36"/>
  <c r="EV15" i="36"/>
  <c r="CJ15" i="36"/>
  <c r="BD15" i="36"/>
  <c r="AJ15" i="36"/>
  <c r="N15" i="36"/>
  <c r="HX14" i="36"/>
  <c r="HD14" i="36"/>
  <c r="GH14" i="36"/>
  <c r="FL14" i="36"/>
  <c r="ER14" i="36"/>
  <c r="DV14" i="36"/>
  <c r="DE14" i="36"/>
  <c r="CO14" i="36"/>
  <c r="BY14" i="36"/>
  <c r="BI14" i="36"/>
  <c r="AY14" i="36"/>
  <c r="AP14" i="36"/>
  <c r="AH14" i="36"/>
  <c r="Z14" i="36"/>
  <c r="R14" i="36"/>
  <c r="J14" i="36"/>
  <c r="IH13" i="36"/>
  <c r="HZ13" i="36"/>
  <c r="HR13" i="36"/>
  <c r="HJ13" i="36"/>
  <c r="HB13" i="36"/>
  <c r="GT13" i="36"/>
  <c r="GL13" i="36"/>
  <c r="GD13" i="36"/>
  <c r="FV13" i="36"/>
  <c r="FN13" i="36"/>
  <c r="FF13" i="36"/>
  <c r="EX13" i="36"/>
  <c r="EP13" i="36"/>
  <c r="EH13" i="36"/>
  <c r="DZ13" i="36"/>
  <c r="DR13" i="36"/>
  <c r="DJ13" i="36"/>
  <c r="DB13" i="36"/>
  <c r="CT13" i="36"/>
  <c r="CL13" i="36"/>
  <c r="CD13" i="36"/>
  <c r="BV13" i="36"/>
  <c r="BN13" i="36"/>
  <c r="BF13" i="36"/>
  <c r="AX13" i="36"/>
  <c r="AP13" i="36"/>
  <c r="AH13" i="36"/>
  <c r="Z13" i="36"/>
  <c r="R13" i="36"/>
  <c r="J13" i="36"/>
  <c r="IH12" i="36"/>
  <c r="HZ12" i="36"/>
  <c r="HR12" i="36"/>
  <c r="HJ12" i="36"/>
  <c r="HB12" i="36"/>
  <c r="GT12" i="36"/>
  <c r="GL12" i="36"/>
  <c r="GD12" i="36"/>
  <c r="FV12" i="36"/>
  <c r="FN12" i="36"/>
  <c r="FF12" i="36"/>
  <c r="EX12" i="36"/>
  <c r="EP12" i="36"/>
  <c r="EH12" i="36"/>
  <c r="DZ12" i="36"/>
  <c r="DR12" i="36"/>
  <c r="DJ12" i="36"/>
  <c r="DB12" i="36"/>
  <c r="CT12" i="36"/>
  <c r="CL12" i="36"/>
  <c r="CD12" i="36"/>
  <c r="BV12" i="36"/>
  <c r="BN12" i="36"/>
  <c r="AX12" i="36"/>
  <c r="AH12" i="36"/>
  <c r="R12" i="36"/>
  <c r="HZ11" i="36"/>
  <c r="HJ11" i="36"/>
  <c r="GL11" i="36"/>
  <c r="FF11" i="36"/>
  <c r="EH11" i="36"/>
  <c r="DJ11" i="36"/>
  <c r="CL11" i="36"/>
  <c r="BN11" i="36"/>
  <c r="AP11" i="36"/>
  <c r="R11" i="36"/>
  <c r="F12" i="36"/>
  <c r="EO11" i="36"/>
  <c r="DI11" i="36"/>
  <c r="CC11" i="36"/>
  <c r="AW11" i="36"/>
  <c r="Q11" i="36"/>
  <c r="F11" i="36"/>
  <c r="GB11" i="36"/>
  <c r="EV11" i="36"/>
  <c r="DP11" i="36"/>
  <c r="CJ11" i="36"/>
  <c r="BL11" i="36"/>
  <c r="AF11" i="36"/>
  <c r="F19" i="36"/>
  <c r="GW11" i="36"/>
  <c r="FA11" i="36"/>
  <c r="CW11" i="36"/>
  <c r="AK11" i="36"/>
  <c r="DX19" i="36"/>
  <c r="BL19" i="36"/>
  <c r="IF18" i="36"/>
  <c r="FT18" i="36"/>
  <c r="DH18" i="36"/>
  <c r="AV18" i="36"/>
  <c r="HP17" i="36"/>
  <c r="FD17" i="36"/>
  <c r="CR17" i="36"/>
  <c r="AF17" i="36"/>
  <c r="GZ15" i="36"/>
  <c r="EN15" i="36"/>
  <c r="CB15" i="36"/>
  <c r="BB15" i="36"/>
  <c r="AF15" i="36"/>
  <c r="L15" i="36"/>
  <c r="HV14" i="36"/>
  <c r="GZ14" i="36"/>
  <c r="GF14" i="36"/>
  <c r="FJ14" i="36"/>
  <c r="EN14" i="36"/>
  <c r="DT14" i="36"/>
  <c r="DD14" i="36"/>
  <c r="CN14" i="36"/>
  <c r="BX14" i="36"/>
  <c r="BH14" i="36"/>
  <c r="AW14" i="36"/>
  <c r="AO14" i="36"/>
  <c r="AG14" i="36"/>
  <c r="Y14" i="36"/>
  <c r="Q14" i="36"/>
  <c r="I14" i="36"/>
  <c r="IG13" i="36"/>
  <c r="HY13" i="36"/>
  <c r="HQ13" i="36"/>
  <c r="HI13" i="36"/>
  <c r="HA13" i="36"/>
  <c r="GS13" i="36"/>
  <c r="GK13" i="36"/>
  <c r="GC13" i="36"/>
  <c r="FU13" i="36"/>
  <c r="FM13" i="36"/>
  <c r="FE13" i="36"/>
  <c r="EW13" i="36"/>
  <c r="EO13" i="36"/>
  <c r="EG13" i="36"/>
  <c r="DY13" i="36"/>
  <c r="DQ13" i="36"/>
  <c r="DI13" i="36"/>
  <c r="DA13" i="36"/>
  <c r="CS13" i="36"/>
  <c r="CK13" i="36"/>
  <c r="CC13" i="36"/>
  <c r="BU13" i="36"/>
  <c r="BM13" i="36"/>
  <c r="BE13" i="36"/>
  <c r="AW13" i="36"/>
  <c r="AO13" i="36"/>
  <c r="AG13" i="36"/>
  <c r="Y13" i="36"/>
  <c r="Q13" i="36"/>
  <c r="I13" i="36"/>
  <c r="IG12" i="36"/>
  <c r="HY12" i="36"/>
  <c r="HQ12" i="36"/>
  <c r="HI12" i="36"/>
  <c r="HA12" i="36"/>
  <c r="GS12" i="36"/>
  <c r="GK12" i="36"/>
  <c r="GC12" i="36"/>
  <c r="FU12" i="36"/>
  <c r="FM12" i="36"/>
  <c r="FE12" i="36"/>
  <c r="EW12" i="36"/>
  <c r="EO12" i="36"/>
  <c r="EG12" i="36"/>
  <c r="DY12" i="36"/>
  <c r="DQ12" i="36"/>
  <c r="DI12" i="36"/>
  <c r="DA12" i="36"/>
  <c r="CS12" i="36"/>
  <c r="CK12" i="36"/>
  <c r="CC12" i="36"/>
  <c r="BU12" i="36"/>
  <c r="BM12" i="36"/>
  <c r="BE12" i="36"/>
  <c r="AW12" i="36"/>
  <c r="AO12" i="36"/>
  <c r="AG12" i="36"/>
  <c r="Y12" i="36"/>
  <c r="Q12" i="36"/>
  <c r="I12" i="36"/>
  <c r="IG11" i="36"/>
  <c r="HY11" i="36"/>
  <c r="HQ11" i="36"/>
  <c r="HI11" i="36"/>
  <c r="HA11" i="36"/>
  <c r="GS11" i="36"/>
  <c r="GK11" i="36"/>
  <c r="GC11" i="36"/>
  <c r="FU11" i="36"/>
  <c r="EW11" i="36"/>
  <c r="EG11" i="36"/>
  <c r="DA11" i="36"/>
  <c r="BU11" i="36"/>
  <c r="AO11" i="36"/>
  <c r="I11" i="36"/>
  <c r="GJ11" i="36"/>
  <c r="FD11" i="36"/>
  <c r="DX11" i="36"/>
  <c r="CR11" i="36"/>
  <c r="BD11" i="36"/>
  <c r="X11" i="36"/>
  <c r="F28" i="36"/>
  <c r="GO11" i="36"/>
  <c r="EK11" i="36"/>
  <c r="CO11" i="36"/>
  <c r="AS11" i="36"/>
  <c r="F15" i="36"/>
  <c r="DP19" i="36"/>
  <c r="BD19" i="36"/>
  <c r="HX18" i="36"/>
  <c r="FL18" i="36"/>
  <c r="CZ18" i="36"/>
  <c r="AN18" i="36"/>
  <c r="HH17" i="36"/>
  <c r="EV17" i="36"/>
  <c r="CJ17" i="36"/>
  <c r="X17" i="36"/>
  <c r="GR15" i="36"/>
  <c r="EF15" i="36"/>
  <c r="BT15" i="36"/>
  <c r="AZ15" i="36"/>
  <c r="AD15" i="36"/>
  <c r="H15" i="36"/>
  <c r="HT14" i="36"/>
  <c r="GX14" i="36"/>
  <c r="GB14" i="36"/>
  <c r="FH14" i="36"/>
  <c r="EL14" i="36"/>
  <c r="DP14" i="36"/>
  <c r="CZ14" i="36"/>
  <c r="CJ14" i="36"/>
  <c r="BT14" i="36"/>
  <c r="BG14" i="36"/>
  <c r="AV14" i="36"/>
  <c r="AN14" i="36"/>
  <c r="AF14" i="36"/>
  <c r="X14" i="36"/>
  <c r="P14" i="36"/>
  <c r="H14" i="36"/>
  <c r="IF13" i="36"/>
  <c r="HX13" i="36"/>
  <c r="HP13" i="36"/>
  <c r="HH13" i="36"/>
  <c r="GZ13" i="36"/>
  <c r="GR13" i="36"/>
  <c r="GJ13" i="36"/>
  <c r="GB13" i="36"/>
  <c r="FT13" i="36"/>
  <c r="FL13" i="36"/>
  <c r="FD13" i="36"/>
  <c r="EV13" i="36"/>
  <c r="EN13" i="36"/>
  <c r="EF13" i="36"/>
  <c r="DX13" i="36"/>
  <c r="DP13" i="36"/>
  <c r="DH13" i="36"/>
  <c r="CZ13" i="36"/>
  <c r="CR13" i="36"/>
  <c r="CJ13" i="36"/>
  <c r="CB13" i="36"/>
  <c r="BT13" i="36"/>
  <c r="BL13" i="36"/>
  <c r="BD13" i="36"/>
  <c r="AV13" i="36"/>
  <c r="AN13" i="36"/>
  <c r="AF13" i="36"/>
  <c r="X13" i="36"/>
  <c r="P13" i="36"/>
  <c r="H13" i="36"/>
  <c r="IF12" i="36"/>
  <c r="HX12" i="36"/>
  <c r="HP12" i="36"/>
  <c r="HH12" i="36"/>
  <c r="GZ12" i="36"/>
  <c r="GR12" i="36"/>
  <c r="GJ12" i="36"/>
  <c r="GB12" i="36"/>
  <c r="FT12" i="36"/>
  <c r="FL12" i="36"/>
  <c r="FD12" i="36"/>
  <c r="EV12" i="36"/>
  <c r="EN12" i="36"/>
  <c r="EF12" i="36"/>
  <c r="DX12" i="36"/>
  <c r="DP12" i="36"/>
  <c r="DH12" i="36"/>
  <c r="CZ12" i="36"/>
  <c r="CR12" i="36"/>
  <c r="CJ12" i="36"/>
  <c r="CB12" i="36"/>
  <c r="BT12" i="36"/>
  <c r="BL12" i="36"/>
  <c r="BD12" i="36"/>
  <c r="AV12" i="36"/>
  <c r="AN12" i="36"/>
  <c r="AF12" i="36"/>
  <c r="X12" i="36"/>
  <c r="P12" i="36"/>
  <c r="H12" i="36"/>
  <c r="IF11" i="36"/>
  <c r="HX11" i="36"/>
  <c r="HP11" i="36"/>
  <c r="HH11" i="36"/>
  <c r="DH19" i="36"/>
  <c r="AV19" i="36"/>
  <c r="HP18" i="36"/>
  <c r="FD18" i="36"/>
  <c r="CR18" i="36"/>
  <c r="AF18" i="36"/>
  <c r="GZ17" i="36"/>
  <c r="EN17" i="36"/>
  <c r="CB17" i="36"/>
  <c r="P17" i="36"/>
  <c r="GJ15" i="36"/>
  <c r="DX15" i="36"/>
  <c r="BR15" i="36"/>
  <c r="AV15" i="36"/>
  <c r="AB15" i="36"/>
  <c r="IL14" i="36"/>
  <c r="HP14" i="36"/>
  <c r="GV14" i="36"/>
  <c r="FZ14" i="36"/>
  <c r="FD14" i="36"/>
  <c r="EJ14" i="36"/>
  <c r="DN14" i="36"/>
  <c r="CX14" i="36"/>
  <c r="CH14" i="36"/>
  <c r="BR14" i="36"/>
  <c r="BE14" i="36"/>
  <c r="AU14" i="36"/>
  <c r="AM14" i="36"/>
  <c r="AE14" i="36"/>
  <c r="W14" i="36"/>
  <c r="O14" i="36"/>
  <c r="IM13" i="36"/>
  <c r="IE13" i="36"/>
  <c r="HW13" i="36"/>
  <c r="HO13" i="36"/>
  <c r="HG13" i="36"/>
  <c r="GY13" i="36"/>
  <c r="GQ13" i="36"/>
  <c r="GI13" i="36"/>
  <c r="GA13" i="36"/>
  <c r="FS13" i="36"/>
  <c r="FK13" i="36"/>
  <c r="FC13" i="36"/>
  <c r="EU13" i="36"/>
  <c r="EM13" i="36"/>
  <c r="EE13" i="36"/>
  <c r="DW13" i="36"/>
  <c r="DO13" i="36"/>
  <c r="DG13" i="36"/>
  <c r="CY13" i="36"/>
  <c r="CQ13" i="36"/>
  <c r="CI13" i="36"/>
  <c r="CA13" i="36"/>
  <c r="BS13" i="36"/>
  <c r="BK13" i="36"/>
  <c r="BC13" i="36"/>
  <c r="AU13" i="36"/>
  <c r="AM13" i="36"/>
  <c r="AE13" i="36"/>
  <c r="W13" i="36"/>
  <c r="O13" i="36"/>
  <c r="IM12" i="36"/>
  <c r="IE12" i="36"/>
  <c r="HW12" i="36"/>
  <c r="HO12" i="36"/>
  <c r="HG12" i="36"/>
  <c r="GY12" i="36"/>
  <c r="GQ12" i="36"/>
  <c r="GI12" i="36"/>
  <c r="GA12" i="36"/>
  <c r="FS12" i="36"/>
  <c r="FK12" i="36"/>
  <c r="FC12" i="36"/>
  <c r="EU12" i="36"/>
  <c r="EM12" i="36"/>
  <c r="EE12" i="36"/>
  <c r="DW12" i="36"/>
  <c r="DO12" i="36"/>
  <c r="DG12" i="36"/>
  <c r="CY12" i="36"/>
  <c r="CQ12" i="36"/>
  <c r="CI12" i="36"/>
  <c r="CA12" i="36"/>
  <c r="BS12" i="36"/>
  <c r="BK12" i="36"/>
  <c r="BC12" i="36"/>
  <c r="AU12" i="36"/>
  <c r="AM12" i="36"/>
  <c r="AE12" i="36"/>
  <c r="W12" i="36"/>
  <c r="O12" i="36"/>
  <c r="IM11" i="36"/>
  <c r="IE11" i="36"/>
  <c r="HW11" i="36"/>
  <c r="HO11" i="36"/>
  <c r="HG11" i="36"/>
  <c r="GY11" i="36"/>
  <c r="GQ11" i="36"/>
  <c r="GI11" i="36"/>
  <c r="GA11" i="36"/>
  <c r="FS11" i="36"/>
  <c r="FK11" i="36"/>
  <c r="FC11" i="36"/>
  <c r="EU11" i="36"/>
  <c r="EM11" i="36"/>
  <c r="EE11" i="36"/>
  <c r="DW11" i="36"/>
  <c r="DO11" i="36"/>
  <c r="DG11" i="36"/>
  <c r="CY11" i="36"/>
  <c r="CQ11" i="36"/>
  <c r="CI11" i="36"/>
  <c r="CA11" i="36"/>
  <c r="BS11" i="36"/>
  <c r="BK11" i="36"/>
  <c r="BC11" i="36"/>
  <c r="AU11" i="36"/>
  <c r="AM11" i="36"/>
  <c r="AE11" i="36"/>
  <c r="W11" i="36"/>
  <c r="O11" i="36"/>
  <c r="F38" i="36"/>
  <c r="F27" i="36"/>
  <c r="F18" i="36"/>
  <c r="GP14" i="36"/>
  <c r="CV14" i="36"/>
  <c r="BB14" i="36"/>
  <c r="AC14" i="36"/>
  <c r="IK13" i="36"/>
  <c r="HM13" i="36"/>
  <c r="GO13" i="36"/>
  <c r="FQ13" i="36"/>
  <c r="ES13" i="36"/>
  <c r="DU13" i="36"/>
  <c r="CW13" i="36"/>
  <c r="BY13" i="36"/>
  <c r="BA13" i="36"/>
  <c r="AC13" i="36"/>
  <c r="IK12" i="36"/>
  <c r="HM12" i="36"/>
  <c r="GO12" i="36"/>
  <c r="FQ12" i="36"/>
  <c r="ES12" i="36"/>
  <c r="DU12" i="36"/>
  <c r="CW12" i="36"/>
  <c r="BY12" i="36"/>
  <c r="BA12" i="36"/>
  <c r="AC12" i="36"/>
  <c r="IK11" i="36"/>
  <c r="HU11" i="36"/>
  <c r="GG11" i="36"/>
  <c r="FI11" i="36"/>
  <c r="DE11" i="36"/>
  <c r="BA11" i="36"/>
  <c r="F25" i="36"/>
  <c r="CZ19" i="36"/>
  <c r="AN19" i="36"/>
  <c r="HH18" i="36"/>
  <c r="EV18" i="36"/>
  <c r="CJ18" i="36"/>
  <c r="X18" i="36"/>
  <c r="GR17" i="36"/>
  <c r="EF17" i="36"/>
  <c r="BT17" i="36"/>
  <c r="H17" i="36"/>
  <c r="GB15" i="36"/>
  <c r="DP15" i="36"/>
  <c r="BP15" i="36"/>
  <c r="AT15" i="36"/>
  <c r="X15" i="36"/>
  <c r="IJ14" i="36"/>
  <c r="HN14" i="36"/>
  <c r="GR14" i="36"/>
  <c r="FX14" i="36"/>
  <c r="FB14" i="36"/>
  <c r="EF14" i="36"/>
  <c r="DM14" i="36"/>
  <c r="CW14" i="36"/>
  <c r="CG14" i="36"/>
  <c r="BQ14" i="36"/>
  <c r="BD14" i="36"/>
  <c r="AT14" i="36"/>
  <c r="AL14" i="36"/>
  <c r="AD14" i="36"/>
  <c r="V14" i="36"/>
  <c r="N14" i="36"/>
  <c r="IL13" i="36"/>
  <c r="ID13" i="36"/>
  <c r="HV13" i="36"/>
  <c r="HN13" i="36"/>
  <c r="HF13" i="36"/>
  <c r="GX13" i="36"/>
  <c r="GP13" i="36"/>
  <c r="GH13" i="36"/>
  <c r="FZ13" i="36"/>
  <c r="FR13" i="36"/>
  <c r="FJ13" i="36"/>
  <c r="FB13" i="36"/>
  <c r="ET13" i="36"/>
  <c r="EL13" i="36"/>
  <c r="ED13" i="36"/>
  <c r="DV13" i="36"/>
  <c r="DN13" i="36"/>
  <c r="DF13" i="36"/>
  <c r="CX13" i="36"/>
  <c r="CP13" i="36"/>
  <c r="CH13" i="36"/>
  <c r="BZ13" i="36"/>
  <c r="BR13" i="36"/>
  <c r="BJ13" i="36"/>
  <c r="BB13" i="36"/>
  <c r="AT13" i="36"/>
  <c r="AL13" i="36"/>
  <c r="AD13" i="36"/>
  <c r="V13" i="36"/>
  <c r="N13" i="36"/>
  <c r="IL12" i="36"/>
  <c r="ID12" i="36"/>
  <c r="HV12" i="36"/>
  <c r="HN12" i="36"/>
  <c r="HF12" i="36"/>
  <c r="GX12" i="36"/>
  <c r="GP12" i="36"/>
  <c r="GH12" i="36"/>
  <c r="FZ12" i="36"/>
  <c r="FR12" i="36"/>
  <c r="FJ12" i="36"/>
  <c r="FB12" i="36"/>
  <c r="ET12" i="36"/>
  <c r="EL12" i="36"/>
  <c r="ED12" i="36"/>
  <c r="DV12" i="36"/>
  <c r="DN12" i="36"/>
  <c r="DF12" i="36"/>
  <c r="CX12" i="36"/>
  <c r="CP12" i="36"/>
  <c r="CH12" i="36"/>
  <c r="BZ12" i="36"/>
  <c r="BR12" i="36"/>
  <c r="BJ12" i="36"/>
  <c r="BB12" i="36"/>
  <c r="AT12" i="36"/>
  <c r="AL12" i="36"/>
  <c r="AD12" i="36"/>
  <c r="V12" i="36"/>
  <c r="N12" i="36"/>
  <c r="IL11" i="36"/>
  <c r="ID11" i="36"/>
  <c r="HV11" i="36"/>
  <c r="HN11" i="36"/>
  <c r="HF11" i="36"/>
  <c r="GX11" i="36"/>
  <c r="GP11" i="36"/>
  <c r="GH11" i="36"/>
  <c r="FZ11" i="36"/>
  <c r="FR11" i="36"/>
  <c r="FJ11" i="36"/>
  <c r="FB11" i="36"/>
  <c r="ET11" i="36"/>
  <c r="EL11" i="36"/>
  <c r="ED11" i="36"/>
  <c r="DV11" i="36"/>
  <c r="DN11" i="36"/>
  <c r="DF11" i="36"/>
  <c r="CX11" i="36"/>
  <c r="CP11" i="36"/>
  <c r="CH11" i="36"/>
  <c r="BZ11" i="36"/>
  <c r="BR11" i="36"/>
  <c r="BJ11" i="36"/>
  <c r="BB11" i="36"/>
  <c r="AT11" i="36"/>
  <c r="AL11" i="36"/>
  <c r="AD11" i="36"/>
  <c r="V11" i="36"/>
  <c r="N11" i="36"/>
  <c r="F37" i="36"/>
  <c r="F26" i="36"/>
  <c r="F17" i="36"/>
  <c r="IF14" i="36"/>
  <c r="ED14" i="36"/>
  <c r="CF14" i="36"/>
  <c r="AS14" i="36"/>
  <c r="U14" i="36"/>
  <c r="IC13" i="36"/>
  <c r="HE13" i="36"/>
  <c r="GG13" i="36"/>
  <c r="FA13" i="36"/>
  <c r="EK13" i="36"/>
  <c r="DM13" i="36"/>
  <c r="CO13" i="36"/>
  <c r="BQ13" i="36"/>
  <c r="AS13" i="36"/>
  <c r="U13" i="36"/>
  <c r="IC12" i="36"/>
  <c r="HE12" i="36"/>
  <c r="GG12" i="36"/>
  <c r="FI12" i="36"/>
  <c r="EK12" i="36"/>
  <c r="DM12" i="36"/>
  <c r="CG12" i="36"/>
  <c r="BQ12" i="36"/>
  <c r="AS12" i="36"/>
  <c r="U12" i="36"/>
  <c r="IC11" i="36"/>
  <c r="FY11" i="36"/>
  <c r="EC11" i="36"/>
  <c r="CG11" i="36"/>
  <c r="U11" i="36"/>
  <c r="CR19" i="36"/>
  <c r="AF19" i="36"/>
  <c r="GZ18" i="36"/>
  <c r="EN18" i="36"/>
  <c r="CB18" i="36"/>
  <c r="P18" i="36"/>
  <c r="GJ17" i="36"/>
  <c r="DX17" i="36"/>
  <c r="BL17" i="36"/>
  <c r="IF15" i="36"/>
  <c r="FT15" i="36"/>
  <c r="DH15" i="36"/>
  <c r="BL15" i="36"/>
  <c r="AR15" i="36"/>
  <c r="V15" i="36"/>
  <c r="HL14" i="36"/>
  <c r="FT14" i="36"/>
  <c r="EZ14" i="36"/>
  <c r="DL14" i="36"/>
  <c r="BP14" i="36"/>
  <c r="AK14" i="36"/>
  <c r="M14" i="36"/>
  <c r="HU13" i="36"/>
  <c r="GW13" i="36"/>
  <c r="FY13" i="36"/>
  <c r="FI13" i="36"/>
  <c r="EC13" i="36"/>
  <c r="DE13" i="36"/>
  <c r="CG13" i="36"/>
  <c r="BI13" i="36"/>
  <c r="AK13" i="36"/>
  <c r="M13" i="36"/>
  <c r="HU12" i="36"/>
  <c r="GW12" i="36"/>
  <c r="FY12" i="36"/>
  <c r="FA12" i="36"/>
  <c r="EC12" i="36"/>
  <c r="DE12" i="36"/>
  <c r="CO12" i="36"/>
  <c r="BI12" i="36"/>
  <c r="AK12" i="36"/>
  <c r="M12" i="36"/>
  <c r="HM11" i="36"/>
  <c r="FQ11" i="36"/>
  <c r="DU11" i="36"/>
  <c r="BQ11" i="36"/>
  <c r="M11" i="36"/>
  <c r="CJ19" i="36"/>
  <c r="X19" i="36"/>
  <c r="GR18" i="36"/>
  <c r="EF18" i="36"/>
  <c r="BT18" i="36"/>
  <c r="H18" i="36"/>
  <c r="GB17" i="36"/>
  <c r="DP17" i="36"/>
  <c r="BD17" i="36"/>
  <c r="HX15" i="36"/>
  <c r="FL15" i="36"/>
  <c r="CZ15" i="36"/>
  <c r="BJ15" i="36"/>
  <c r="AN15" i="36"/>
  <c r="T15" i="36"/>
  <c r="ID14" i="36"/>
  <c r="HH14" i="36"/>
  <c r="GN14" i="36"/>
  <c r="FR14" i="36"/>
  <c r="EV14" i="36"/>
  <c r="EB14" i="36"/>
  <c r="DH14" i="36"/>
  <c r="CR14" i="36"/>
  <c r="CB14" i="36"/>
  <c r="BL14" i="36"/>
  <c r="BA14" i="36"/>
  <c r="AR14" i="36"/>
  <c r="AJ14" i="36"/>
  <c r="AB14" i="36"/>
  <c r="T14" i="36"/>
  <c r="L14" i="36"/>
  <c r="IJ13" i="36"/>
  <c r="IB13" i="36"/>
  <c r="HT13" i="36"/>
  <c r="HL13" i="36"/>
  <c r="HD13" i="36"/>
  <c r="GV13" i="36"/>
  <c r="GN13" i="36"/>
  <c r="GF13" i="36"/>
  <c r="FX13" i="36"/>
  <c r="FP13" i="36"/>
  <c r="FH13" i="36"/>
  <c r="EZ13" i="36"/>
  <c r="ER13" i="36"/>
  <c r="EJ13" i="36"/>
  <c r="EB13" i="36"/>
  <c r="DT13" i="36"/>
  <c r="DL13" i="36"/>
  <c r="DD13" i="36"/>
  <c r="CV13" i="36"/>
  <c r="CN13" i="36"/>
  <c r="CF13" i="36"/>
  <c r="BX13" i="36"/>
  <c r="BP13" i="36"/>
  <c r="BH13" i="36"/>
  <c r="AZ13" i="36"/>
  <c r="AR13" i="36"/>
  <c r="AJ13" i="36"/>
  <c r="AB13" i="36"/>
  <c r="T13" i="36"/>
  <c r="L13" i="36"/>
  <c r="IJ12" i="36"/>
  <c r="IB12" i="36"/>
  <c r="HT12" i="36"/>
  <c r="HL12" i="36"/>
  <c r="HD12" i="36"/>
  <c r="GV12" i="36"/>
  <c r="GN12" i="36"/>
  <c r="GF12" i="36"/>
  <c r="FX12" i="36"/>
  <c r="FP12" i="36"/>
  <c r="FH12" i="36"/>
  <c r="EZ12" i="36"/>
  <c r="ER12" i="36"/>
  <c r="EJ12" i="36"/>
  <c r="EB12" i="36"/>
  <c r="DT12" i="36"/>
  <c r="DL12" i="36"/>
  <c r="DD12" i="36"/>
  <c r="CV12" i="36"/>
  <c r="CN12" i="36"/>
  <c r="CF12" i="36"/>
  <c r="BX12" i="36"/>
  <c r="BP12" i="36"/>
  <c r="BH12" i="36"/>
  <c r="AZ12" i="36"/>
  <c r="AR12" i="36"/>
  <c r="AJ12" i="36"/>
  <c r="AB12" i="36"/>
  <c r="T12" i="36"/>
  <c r="L12" i="36"/>
  <c r="IJ11" i="36"/>
  <c r="IB11" i="36"/>
  <c r="HT11" i="36"/>
  <c r="HL11" i="36"/>
  <c r="HD11" i="36"/>
  <c r="GV11" i="36"/>
  <c r="GN11" i="36"/>
  <c r="GF11" i="36"/>
  <c r="FX11" i="36"/>
  <c r="FP11" i="36"/>
  <c r="FH11" i="36"/>
  <c r="EZ11" i="36"/>
  <c r="ER11" i="36"/>
  <c r="EJ11" i="36"/>
  <c r="EB11" i="36"/>
  <c r="DT11" i="36"/>
  <c r="DL11" i="36"/>
  <c r="DD11" i="36"/>
  <c r="CV11" i="36"/>
  <c r="CN11" i="36"/>
  <c r="CF11" i="36"/>
  <c r="BX11" i="36"/>
  <c r="BP11" i="36"/>
  <c r="BH11" i="36"/>
  <c r="AZ11" i="36"/>
  <c r="AR11" i="36"/>
  <c r="AJ11" i="36"/>
  <c r="AB11" i="36"/>
  <c r="T11" i="36"/>
  <c r="L11" i="36"/>
  <c r="F35" i="36"/>
  <c r="F24" i="36"/>
  <c r="F14" i="36"/>
  <c r="J12" i="36"/>
  <c r="HB11" i="36"/>
  <c r="GD11" i="36"/>
  <c r="FN11" i="36"/>
  <c r="EP11" i="36"/>
  <c r="DR11" i="36"/>
  <c r="CT11" i="36"/>
  <c r="CD11" i="36"/>
  <c r="BF11" i="36"/>
  <c r="AH11" i="36"/>
  <c r="J11" i="36"/>
  <c r="F21" i="36"/>
  <c r="FE11" i="36"/>
  <c r="DQ11" i="36"/>
  <c r="CK11" i="36"/>
  <c r="BE11" i="36"/>
  <c r="Y11" i="36"/>
  <c r="F29" i="36"/>
  <c r="GZ11" i="36"/>
  <c r="FT11" i="36"/>
  <c r="EN11" i="36"/>
  <c r="DH11" i="36"/>
  <c r="CB11" i="36"/>
  <c r="AV11" i="36"/>
  <c r="P11" i="36"/>
  <c r="ES11" i="36"/>
  <c r="BI11" i="36"/>
  <c r="F36" i="36"/>
  <c r="G32" i="36" l="1"/>
  <c r="G31" i="36"/>
  <c r="G11" i="36"/>
  <c r="F28" i="60" l="1"/>
  <c r="IG39" i="36"/>
  <c r="DI39" i="36"/>
  <c r="AW39" i="36"/>
  <c r="DX39" i="36"/>
  <c r="HY39" i="36"/>
  <c r="FM39" i="36"/>
  <c r="AO39" i="36"/>
  <c r="BL39" i="36"/>
  <c r="HI39" i="36"/>
  <c r="CK39" i="36"/>
  <c r="Y39" i="36"/>
  <c r="IF39" i="36"/>
  <c r="HA39" i="36"/>
  <c r="EO39" i="36"/>
  <c r="CC39" i="36"/>
  <c r="Q39" i="36"/>
  <c r="HX39" i="36"/>
  <c r="FL39" i="36"/>
  <c r="DV39" i="36"/>
  <c r="BV39" i="36"/>
  <c r="BQ39" i="36"/>
  <c r="GG39" i="36"/>
  <c r="CD39" i="36"/>
  <c r="FY39" i="36"/>
  <c r="DM39" i="36"/>
  <c r="BA39" i="36"/>
  <c r="EX39" i="36"/>
  <c r="IC39" i="36"/>
  <c r="DE39" i="36"/>
  <c r="AS39" i="36"/>
  <c r="HU39" i="36"/>
  <c r="FI39" i="36"/>
  <c r="CW39" i="36"/>
  <c r="AK39" i="36"/>
  <c r="FG39" i="36"/>
  <c r="HM39" i="36"/>
  <c r="CO39" i="36"/>
  <c r="AC39" i="36"/>
  <c r="GV39" i="36"/>
  <c r="HE39" i="36"/>
  <c r="ES39" i="36"/>
  <c r="CG39" i="36"/>
  <c r="U39" i="36"/>
  <c r="AI39" i="36"/>
  <c r="FN39" i="36"/>
  <c r="AB39" i="36"/>
  <c r="HL39" i="36"/>
  <c r="EZ39" i="36"/>
  <c r="HT39" i="36"/>
  <c r="HI33" i="36"/>
  <c r="HA33" i="36"/>
  <c r="GD33" i="36"/>
  <c r="GS33" i="36"/>
  <c r="EY33" i="36"/>
  <c r="CM33" i="36"/>
  <c r="AA33" i="36"/>
  <c r="FN33" i="36"/>
  <c r="BT33" i="36"/>
  <c r="EF33" i="36"/>
  <c r="S33" i="36"/>
  <c r="IG33" i="36"/>
  <c r="FU33" i="36"/>
  <c r="HJ33" i="36"/>
  <c r="HQ33" i="36"/>
  <c r="GW22" i="36"/>
  <c r="EK22" i="36"/>
  <c r="AT33" i="36"/>
  <c r="GX22" i="36"/>
  <c r="EL22" i="36"/>
  <c r="BZ22" i="36"/>
  <c r="GO22" i="36"/>
  <c r="EC22" i="36"/>
  <c r="BQ22" i="36"/>
  <c r="GI22" i="36"/>
  <c r="BK22" i="36"/>
  <c r="GP22" i="36"/>
  <c r="ED22" i="36"/>
  <c r="BR22" i="36"/>
  <c r="BI22" i="36"/>
  <c r="HQ16" i="36"/>
  <c r="GA22" i="36"/>
  <c r="DO22" i="36"/>
  <c r="BC22" i="36"/>
  <c r="M22" i="36"/>
  <c r="GH22" i="36"/>
  <c r="DV22" i="36"/>
  <c r="BJ22" i="36"/>
  <c r="IK22" i="36"/>
  <c r="FY22" i="36"/>
  <c r="EQ22" i="36"/>
  <c r="DM16" i="36"/>
  <c r="FU22" i="36"/>
  <c r="IE22" i="36"/>
  <c r="FS22" i="36"/>
  <c r="DG22" i="36"/>
  <c r="IL22" i="36"/>
  <c r="FZ22" i="36"/>
  <c r="FQ22" i="36"/>
  <c r="DE22" i="36"/>
  <c r="AS22" i="36"/>
  <c r="HP22" i="36"/>
  <c r="CR22" i="36"/>
  <c r="HW22" i="36"/>
  <c r="FK22" i="36"/>
  <c r="CY22" i="36"/>
  <c r="AM22" i="36"/>
  <c r="AN22" i="36"/>
  <c r="ID22" i="36"/>
  <c r="FR22" i="36"/>
  <c r="DF22" i="36"/>
  <c r="AT22" i="36"/>
  <c r="AE16" i="36"/>
  <c r="IE33" i="36"/>
  <c r="AK22" i="36"/>
  <c r="FX22" i="36"/>
  <c r="GM22" i="36"/>
  <c r="HZ22" i="36"/>
  <c r="Y22" i="36"/>
  <c r="HO22" i="36"/>
  <c r="FC22" i="36"/>
  <c r="AL22" i="36"/>
  <c r="FS33" i="36"/>
  <c r="AC22" i="36"/>
  <c r="BB33" i="36"/>
  <c r="IB22" i="36"/>
  <c r="DD22" i="36"/>
  <c r="GL22" i="36"/>
  <c r="HR22" i="36"/>
  <c r="GZ22" i="36"/>
  <c r="CS22" i="36"/>
  <c r="HG22" i="36"/>
  <c r="EU22" i="36"/>
  <c r="CI22" i="36"/>
  <c r="HN22" i="36"/>
  <c r="O16" i="36"/>
  <c r="DG33" i="36"/>
  <c r="CG22" i="36"/>
  <c r="U22" i="36"/>
  <c r="HT22" i="36"/>
  <c r="FH22" i="36"/>
  <c r="CV22" i="36"/>
  <c r="AJ22" i="36"/>
  <c r="DF33" i="36"/>
  <c r="DK22" i="36"/>
  <c r="AY22" i="36"/>
  <c r="GD22" i="36"/>
  <c r="DR22" i="36"/>
  <c r="GW16" i="36"/>
  <c r="EK16" i="36"/>
  <c r="GK22" i="36"/>
  <c r="F33" i="36"/>
  <c r="BT22" i="36"/>
  <c r="H22" i="36"/>
  <c r="GY22" i="36"/>
  <c r="EM22" i="36"/>
  <c r="CA22" i="36"/>
  <c r="O22" i="36"/>
  <c r="FF16" i="36"/>
  <c r="DO33" i="36"/>
  <c r="CK22" i="36"/>
  <c r="BG22" i="36"/>
  <c r="HF22" i="36"/>
  <c r="ET22" i="36"/>
  <c r="CH22" i="36"/>
  <c r="V22" i="36"/>
  <c r="EE16" i="36"/>
  <c r="HY16" i="36"/>
  <c r="AO16" i="36"/>
  <c r="CI16" i="36"/>
  <c r="W16" i="36"/>
  <c r="CO22" i="36"/>
  <c r="DO39" i="36"/>
  <c r="AW22" i="36"/>
  <c r="Y33" i="36"/>
  <c r="CS16" i="36"/>
  <c r="N22" i="36"/>
  <c r="CL16" i="36"/>
  <c r="EX16" i="36"/>
  <c r="BL22" i="36"/>
  <c r="GO16" i="36"/>
  <c r="W39" i="36"/>
  <c r="CI39" i="36"/>
  <c r="EU39" i="36"/>
  <c r="HG39" i="36"/>
  <c r="BE39" i="36"/>
  <c r="DQ39" i="36"/>
  <c r="HO16" i="36"/>
  <c r="FP22" i="36"/>
  <c r="IK16" i="36"/>
  <c r="GP39" i="36"/>
  <c r="IM39" i="36"/>
  <c r="AP22" i="36"/>
  <c r="HS22" i="36"/>
  <c r="FG33" i="36"/>
  <c r="BD22" i="36"/>
  <c r="CU22" i="36"/>
  <c r="CY16" i="36"/>
  <c r="FK16" i="36"/>
  <c r="GR39" i="36"/>
  <c r="AP39" i="36"/>
  <c r="S39" i="36"/>
  <c r="CE39" i="36"/>
  <c r="EQ39" i="36"/>
  <c r="AV33" i="36"/>
  <c r="IE16" i="36"/>
  <c r="AF16" i="36"/>
  <c r="CR16" i="36"/>
  <c r="DJ39" i="36"/>
  <c r="FV39" i="36"/>
  <c r="AA39" i="36"/>
  <c r="CM39" i="36"/>
  <c r="EY39" i="36"/>
  <c r="HK39" i="36"/>
  <c r="BD33" i="36"/>
  <c r="GU33" i="36"/>
  <c r="AT39" i="36"/>
  <c r="DF39" i="36"/>
  <c r="FR39" i="36"/>
  <c r="ID39" i="36"/>
  <c r="AE39" i="36"/>
  <c r="FC39" i="36"/>
  <c r="HO39" i="36"/>
  <c r="HH39" i="36"/>
  <c r="BF39" i="36"/>
  <c r="CU39" i="36"/>
  <c r="HK33" i="36"/>
  <c r="BL33" i="36"/>
  <c r="DX33" i="36"/>
  <c r="FZ39" i="36"/>
  <c r="IL39" i="36"/>
  <c r="AM39" i="36"/>
  <c r="BN39" i="36"/>
  <c r="AQ39" i="36"/>
  <c r="DC39" i="36"/>
  <c r="FO39" i="36"/>
  <c r="IA39" i="36"/>
  <c r="AU39" i="36"/>
  <c r="DG39" i="36"/>
  <c r="IE39" i="36"/>
  <c r="EH39" i="36"/>
  <c r="AY39" i="36"/>
  <c r="DK39" i="36"/>
  <c r="FW39" i="36"/>
  <c r="CB33" i="36"/>
  <c r="EN33" i="36"/>
  <c r="R22" i="36"/>
  <c r="GU22" i="36"/>
  <c r="R39" i="36"/>
  <c r="EP39" i="36"/>
  <c r="BG39" i="36"/>
  <c r="DS39" i="36"/>
  <c r="GE39" i="36"/>
  <c r="CJ33" i="36"/>
  <c r="CZ22" i="36"/>
  <c r="FL22" i="36"/>
  <c r="HX22" i="36"/>
  <c r="HQ22" i="36"/>
  <c r="Z22" i="36"/>
  <c r="CL22" i="36"/>
  <c r="FO33" i="36"/>
  <c r="Z39" i="36"/>
  <c r="CL39" i="36"/>
  <c r="EA39" i="36"/>
  <c r="DH22" i="36"/>
  <c r="FT22" i="36"/>
  <c r="IF22" i="36"/>
  <c r="FM22" i="36"/>
  <c r="HY22" i="36"/>
  <c r="CT22" i="36"/>
  <c r="EY22" i="36"/>
  <c r="HK22" i="36"/>
  <c r="HF39" i="36"/>
  <c r="G36" i="36"/>
  <c r="AH39" i="36"/>
  <c r="FF39" i="36"/>
  <c r="K39" i="36"/>
  <c r="BW39" i="36"/>
  <c r="EI39" i="36"/>
  <c r="AN33" i="36"/>
  <c r="CZ33" i="36"/>
  <c r="EA22" i="36" l="1"/>
  <c r="BA16" i="36"/>
  <c r="FY16" i="36"/>
  <c r="FD16" i="36"/>
  <c r="FE16" i="36"/>
  <c r="Z16" i="36"/>
  <c r="HC22" i="36"/>
  <c r="CQ16" i="36"/>
  <c r="IG22" i="36"/>
  <c r="AM16" i="36"/>
  <c r="BQ16" i="36"/>
  <c r="EX22" i="36"/>
  <c r="DG16" i="36"/>
  <c r="DG40" i="36" s="1"/>
  <c r="EP22" i="36"/>
  <c r="CD22" i="36"/>
  <c r="DH33" i="36"/>
  <c r="BV22" i="36"/>
  <c r="HP16" i="36"/>
  <c r="AG16" i="36"/>
  <c r="AH22" i="36"/>
  <c r="AI22" i="36"/>
  <c r="EC16" i="36"/>
  <c r="HW16" i="36"/>
  <c r="HJ16" i="36"/>
  <c r="GB22" i="36"/>
  <c r="FS16" i="36"/>
  <c r="DA22" i="36"/>
  <c r="AQ22" i="36"/>
  <c r="FW33" i="36"/>
  <c r="HC33" i="36"/>
  <c r="DI22" i="36"/>
  <c r="AV22" i="36"/>
  <c r="G25" i="36"/>
  <c r="DP33" i="36"/>
  <c r="G28" i="36"/>
  <c r="G29" i="36"/>
  <c r="EV33" i="36"/>
  <c r="AX39" i="36"/>
  <c r="G34" i="36"/>
  <c r="DZ39" i="36"/>
  <c r="GH39" i="36"/>
  <c r="CQ39" i="36"/>
  <c r="CY39" i="36"/>
  <c r="FK39" i="36"/>
  <c r="FS39" i="36"/>
  <c r="G30" i="36"/>
  <c r="HW39" i="36"/>
  <c r="DR39" i="36"/>
  <c r="GA39" i="36"/>
  <c r="J39" i="36"/>
  <c r="BO39" i="36"/>
  <c r="HR39" i="36"/>
  <c r="GJ39" i="36"/>
  <c r="DB39" i="36"/>
  <c r="CT39" i="36"/>
  <c r="G37" i="36"/>
  <c r="GM39" i="36"/>
  <c r="GU39" i="36"/>
  <c r="HC39" i="36"/>
  <c r="HS39" i="36"/>
  <c r="G38" i="36"/>
  <c r="GC39" i="36"/>
  <c r="BB39" i="36"/>
  <c r="II39" i="36"/>
  <c r="DN39" i="36"/>
  <c r="EW22" i="36"/>
  <c r="FQ39" i="36"/>
  <c r="IH39" i="36"/>
  <c r="M16" i="36"/>
  <c r="AZ22" i="36"/>
  <c r="FN22" i="36"/>
  <c r="AR22" i="36"/>
  <c r="EU16" i="36"/>
  <c r="IM33" i="36"/>
  <c r="DL22" i="36"/>
  <c r="FD22" i="36"/>
  <c r="DW22" i="36"/>
  <c r="CE33" i="36"/>
  <c r="IH33" i="36"/>
  <c r="FA39" i="36"/>
  <c r="BI39" i="36"/>
  <c r="HB39" i="36"/>
  <c r="DB22" i="36"/>
  <c r="II22" i="36"/>
  <c r="GQ16" i="36"/>
  <c r="AH16" i="36"/>
  <c r="AG22" i="36"/>
  <c r="GR22" i="36"/>
  <c r="BM22" i="36"/>
  <c r="GM33" i="36"/>
  <c r="GA33" i="36"/>
  <c r="FE22" i="36"/>
  <c r="IM22" i="36"/>
  <c r="HB33" i="36"/>
  <c r="FM33" i="36"/>
  <c r="DU39" i="36"/>
  <c r="EW39" i="36"/>
  <c r="G35" i="36"/>
  <c r="CT16" i="36"/>
  <c r="DY22" i="36"/>
  <c r="GY16" i="36"/>
  <c r="BU22" i="36"/>
  <c r="IJ22" i="36"/>
  <c r="CW22" i="36"/>
  <c r="BA22" i="36"/>
  <c r="HY33" i="36"/>
  <c r="HY40" i="36" s="1"/>
  <c r="GK33" i="36"/>
  <c r="AI33" i="36"/>
  <c r="IK39" i="36"/>
  <c r="HJ22" i="36"/>
  <c r="BF22" i="36"/>
  <c r="ES22" i="36"/>
  <c r="EG22" i="36"/>
  <c r="CX22" i="36"/>
  <c r="FI22" i="36"/>
  <c r="BB22" i="36"/>
  <c r="DM22" i="36"/>
  <c r="EC39" i="36"/>
  <c r="DA39" i="36"/>
  <c r="FU39" i="36"/>
  <c r="HE22" i="36"/>
  <c r="CP22" i="36"/>
  <c r="AO22" i="36"/>
  <c r="BN22" i="36"/>
  <c r="FA22" i="36"/>
  <c r="FJ22" i="36"/>
  <c r="HU22" i="36"/>
  <c r="IC22" i="36"/>
  <c r="DN22" i="36"/>
  <c r="FF33" i="36"/>
  <c r="FX33" i="36"/>
  <c r="CN39" i="36"/>
  <c r="GO39" i="36"/>
  <c r="FF22" i="36"/>
  <c r="EI22" i="36"/>
  <c r="FB22" i="36"/>
  <c r="HM22" i="36"/>
  <c r="CE22" i="36"/>
  <c r="HV22" i="36"/>
  <c r="CQ22" i="36"/>
  <c r="GT22" i="36"/>
  <c r="DN33" i="36"/>
  <c r="HB22" i="36"/>
  <c r="AU22" i="36"/>
  <c r="GG22" i="36"/>
  <c r="BY22" i="36"/>
  <c r="GC33" i="36"/>
  <c r="G15" i="36"/>
  <c r="G26" i="36"/>
  <c r="G27" i="36"/>
  <c r="G14" i="36"/>
  <c r="AG39" i="36"/>
  <c r="EM16" i="36"/>
  <c r="HG16" i="36"/>
  <c r="HH22" i="36"/>
  <c r="BW22" i="36"/>
  <c r="DU22" i="36"/>
  <c r="EJ39" i="36"/>
  <c r="FV33" i="36"/>
  <c r="F16" i="36"/>
  <c r="F39" i="36"/>
  <c r="F22" i="36"/>
  <c r="AU33" i="36"/>
  <c r="HZ33" i="36"/>
  <c r="AO33" i="36"/>
  <c r="Q33" i="36"/>
  <c r="HR33" i="36"/>
  <c r="BC33" i="36"/>
  <c r="GT33" i="36"/>
  <c r="EG16" i="36"/>
  <c r="AB16" i="36"/>
  <c r="AJ16" i="36"/>
  <c r="IA16" i="36"/>
  <c r="IF16" i="36"/>
  <c r="EJ16" i="36"/>
  <c r="GV16" i="36"/>
  <c r="CJ16" i="36"/>
  <c r="DP16" i="36"/>
  <c r="FP16" i="36"/>
  <c r="GN16" i="36"/>
  <c r="IB16" i="36"/>
  <c r="BH16" i="36"/>
  <c r="DT16" i="36"/>
  <c r="L16" i="36"/>
  <c r="GF16" i="36"/>
  <c r="BX16" i="36"/>
  <c r="AZ16" i="36"/>
  <c r="AR16" i="36"/>
  <c r="DL16" i="36"/>
  <c r="BP16" i="36"/>
  <c r="FX16" i="36"/>
  <c r="H16" i="36"/>
  <c r="EB16" i="36"/>
  <c r="EQ33" i="36"/>
  <c r="BK16" i="36"/>
  <c r="BO22" i="36"/>
  <c r="GE33" i="36"/>
  <c r="J22" i="36"/>
  <c r="EF22" i="36"/>
  <c r="FW22" i="36"/>
  <c r="FQ33" i="36"/>
  <c r="HR16" i="36"/>
  <c r="FI33" i="36"/>
  <c r="FC16" i="36"/>
  <c r="CU33" i="36"/>
  <c r="FQ16" i="36"/>
  <c r="CK16" i="36"/>
  <c r="DA16" i="36"/>
  <c r="BP39" i="36"/>
  <c r="AN39" i="36"/>
  <c r="CS39" i="36"/>
  <c r="DK16" i="36"/>
  <c r="AQ33" i="36"/>
  <c r="CM22" i="36"/>
  <c r="GZ39" i="36"/>
  <c r="BY16" i="36"/>
  <c r="GK16" i="36"/>
  <c r="GE22" i="36"/>
  <c r="BT39" i="36"/>
  <c r="HI22" i="36"/>
  <c r="DD16" i="36"/>
  <c r="EL16" i="36"/>
  <c r="FJ16" i="36"/>
  <c r="HC16" i="36"/>
  <c r="CV16" i="36"/>
  <c r="GF33" i="36"/>
  <c r="EI16" i="36"/>
  <c r="GL33" i="36"/>
  <c r="GM16" i="36"/>
  <c r="AZ33" i="36"/>
  <c r="AG33" i="36"/>
  <c r="DC33" i="36"/>
  <c r="BW33" i="36"/>
  <c r="ER33" i="36"/>
  <c r="M39" i="36"/>
  <c r="BB16" i="36"/>
  <c r="BC16" i="36"/>
  <c r="DW16" i="36"/>
  <c r="EH22" i="36"/>
  <c r="DO16" i="36"/>
  <c r="DO40" i="36" s="1"/>
  <c r="BS16" i="36"/>
  <c r="CA16" i="36"/>
  <c r="EV22" i="36"/>
  <c r="DC16" i="36"/>
  <c r="IJ16" i="36"/>
  <c r="FE39" i="36"/>
  <c r="BX33" i="36"/>
  <c r="HU16" i="36"/>
  <c r="DY33" i="36"/>
  <c r="BP33" i="36"/>
  <c r="EJ33" i="36"/>
  <c r="AK33" i="36"/>
  <c r="EK39" i="36"/>
  <c r="CV39" i="36"/>
  <c r="T39" i="36"/>
  <c r="IF33" i="36"/>
  <c r="EB39" i="36"/>
  <c r="HZ39" i="36"/>
  <c r="HV39" i="36"/>
  <c r="FH16" i="36"/>
  <c r="DQ16" i="36"/>
  <c r="GA16" i="36"/>
  <c r="FT33" i="36"/>
  <c r="DE33" i="36"/>
  <c r="CJ22" i="36"/>
  <c r="CD33" i="36"/>
  <c r="EG33" i="36"/>
  <c r="X33" i="36"/>
  <c r="G19" i="36"/>
  <c r="EN22" i="36"/>
  <c r="EZ16" i="36"/>
  <c r="BY39" i="36"/>
  <c r="CZ39" i="36"/>
  <c r="CF39" i="36"/>
  <c r="BD39" i="36"/>
  <c r="BJ16" i="36"/>
  <c r="CP16" i="36"/>
  <c r="AP33" i="36"/>
  <c r="AA16" i="36"/>
  <c r="GU16" i="36"/>
  <c r="DP39" i="36"/>
  <c r="FB16" i="36"/>
  <c r="FM16" i="36"/>
  <c r="CM16" i="36"/>
  <c r="HU33" i="36"/>
  <c r="DJ16" i="36"/>
  <c r="G13" i="36"/>
  <c r="G21" i="36"/>
  <c r="ID16" i="36"/>
  <c r="FZ16" i="36"/>
  <c r="AV39" i="36"/>
  <c r="CH39" i="36"/>
  <c r="HN39" i="36"/>
  <c r="X39" i="36"/>
  <c r="GK39" i="36"/>
  <c r="CH16" i="36"/>
  <c r="AV16" i="36"/>
  <c r="I33" i="36"/>
  <c r="S16" i="36"/>
  <c r="HK16" i="36"/>
  <c r="HK40" i="36" s="1"/>
  <c r="CF33" i="36"/>
  <c r="G24" i="36"/>
  <c r="IM16" i="36"/>
  <c r="DS22" i="36"/>
  <c r="GI16" i="36"/>
  <c r="GN33" i="36"/>
  <c r="AU16" i="36"/>
  <c r="AY16" i="36"/>
  <c r="K16" i="36"/>
  <c r="L33" i="36"/>
  <c r="FH39" i="36"/>
  <c r="BH39" i="36"/>
  <c r="K33" i="36"/>
  <c r="DK33" i="36"/>
  <c r="CN16" i="36"/>
  <c r="FP39" i="36"/>
  <c r="T16" i="36"/>
  <c r="DQ33" i="36"/>
  <c r="DR33" i="36"/>
  <c r="EO33" i="36"/>
  <c r="EW33" i="36"/>
  <c r="GW39" i="36"/>
  <c r="IL16" i="36"/>
  <c r="DV16" i="36"/>
  <c r="J16" i="36"/>
  <c r="FR16" i="36"/>
  <c r="AS33" i="36"/>
  <c r="DD39" i="36"/>
  <c r="H39" i="36"/>
  <c r="HJ39" i="36"/>
  <c r="DL33" i="36"/>
  <c r="EY16" i="36"/>
  <c r="EY40" i="36" s="1"/>
  <c r="BO16" i="36"/>
  <c r="G18" i="36"/>
  <c r="HH16" i="36"/>
  <c r="AF33" i="36"/>
  <c r="BM33" i="36"/>
  <c r="CW33" i="36"/>
  <c r="BH33" i="36"/>
  <c r="IC33" i="36"/>
  <c r="AJ39" i="36"/>
  <c r="IJ39" i="36"/>
  <c r="DT39" i="36"/>
  <c r="ER39" i="36"/>
  <c r="FT39" i="36"/>
  <c r="N39" i="36"/>
  <c r="GI39" i="36"/>
  <c r="CX39" i="36"/>
  <c r="EV39" i="36"/>
  <c r="I39" i="36"/>
  <c r="GL39" i="36"/>
  <c r="GD39" i="36"/>
  <c r="BR16" i="36"/>
  <c r="BZ16" i="36"/>
  <c r="HF16" i="36"/>
  <c r="CX16" i="36"/>
  <c r="FT16" i="36"/>
  <c r="GR16" i="36"/>
  <c r="P16" i="36"/>
  <c r="EQ16" i="36"/>
  <c r="DT33" i="36"/>
  <c r="HT16" i="36"/>
  <c r="EE22" i="36"/>
  <c r="BU39" i="36"/>
  <c r="EB33" i="36"/>
  <c r="GQ22" i="36"/>
  <c r="DN16" i="36"/>
  <c r="GP16" i="36"/>
  <c r="GX16" i="36"/>
  <c r="AD16" i="36"/>
  <c r="HV16" i="36"/>
  <c r="CF16" i="36"/>
  <c r="G12" i="36"/>
  <c r="DZ22" i="36"/>
  <c r="CL33" i="36"/>
  <c r="CL40" i="36" s="1"/>
  <c r="AW33" i="36"/>
  <c r="AX33" i="36"/>
  <c r="IK33" i="36"/>
  <c r="EZ33" i="36"/>
  <c r="GH33" i="36"/>
  <c r="AR33" i="36"/>
  <c r="HM33" i="36"/>
  <c r="GN39" i="36"/>
  <c r="GF39" i="36"/>
  <c r="HD39" i="36"/>
  <c r="ED39" i="36"/>
  <c r="GB39" i="36"/>
  <c r="V39" i="36"/>
  <c r="GQ39" i="36"/>
  <c r="FB39" i="36"/>
  <c r="DY39" i="36"/>
  <c r="FD39" i="36"/>
  <c r="GH16" i="36"/>
  <c r="V16" i="36"/>
  <c r="HN16" i="36"/>
  <c r="GB16" i="36"/>
  <c r="BL16" i="36"/>
  <c r="BL40" i="36" s="1"/>
  <c r="BU16" i="36"/>
  <c r="EV16" i="36"/>
  <c r="BV16" i="36"/>
  <c r="CR33" i="36"/>
  <c r="DA33" i="36"/>
  <c r="AH33" i="36"/>
  <c r="GP33" i="36"/>
  <c r="BK33" i="36"/>
  <c r="DZ33" i="36"/>
  <c r="DU33" i="36"/>
  <c r="N33" i="36"/>
  <c r="EM33" i="36"/>
  <c r="M33" i="36"/>
  <c r="HH33" i="36"/>
  <c r="HP33" i="36"/>
  <c r="AM33" i="36"/>
  <c r="EX33" i="36"/>
  <c r="DI33" i="36"/>
  <c r="DJ33" i="36"/>
  <c r="BU33" i="36"/>
  <c r="T33" i="36"/>
  <c r="GO33" i="36"/>
  <c r="FX39" i="36"/>
  <c r="BK39" i="36"/>
  <c r="HP39" i="36"/>
  <c r="GD16" i="36"/>
  <c r="DX16" i="36"/>
  <c r="AX16" i="36"/>
  <c r="BT16" i="36"/>
  <c r="FD33" i="36"/>
  <c r="BO33" i="36"/>
  <c r="BJ33" i="36"/>
  <c r="DW33" i="36"/>
  <c r="BZ33" i="36"/>
  <c r="GY33" i="36"/>
  <c r="HL33" i="36"/>
  <c r="BY33" i="36"/>
  <c r="U33" i="36"/>
  <c r="CY33" i="36"/>
  <c r="FP33" i="36"/>
  <c r="L39" i="36"/>
  <c r="BJ39" i="36"/>
  <c r="DH39" i="36"/>
  <c r="DW39" i="36"/>
  <c r="ET39" i="36"/>
  <c r="EF39" i="36"/>
  <c r="AL39" i="36"/>
  <c r="CJ39" i="36"/>
  <c r="GT39" i="36"/>
  <c r="N16" i="36"/>
  <c r="ET16" i="36"/>
  <c r="AL16" i="36"/>
  <c r="DH16" i="36"/>
  <c r="GJ16" i="36"/>
  <c r="EF16" i="36"/>
  <c r="BF16" i="36"/>
  <c r="CE16" i="36"/>
  <c r="DS33" i="36"/>
  <c r="IJ33" i="36"/>
  <c r="DD33" i="36"/>
  <c r="DV33" i="36"/>
  <c r="GI33" i="36"/>
  <c r="HT33" i="36"/>
  <c r="EL33" i="36"/>
  <c r="J33" i="36"/>
  <c r="EK33" i="36"/>
  <c r="AD33" i="36"/>
  <c r="CG33" i="36"/>
  <c r="FK33" i="36"/>
  <c r="FZ33" i="36"/>
  <c r="AJ33" i="36"/>
  <c r="O39" i="36"/>
  <c r="GL16" i="36"/>
  <c r="CC16" i="36"/>
  <c r="CS33" i="36"/>
  <c r="HS33" i="36"/>
  <c r="II33" i="36"/>
  <c r="BS33" i="36"/>
  <c r="BV33" i="36"/>
  <c r="HD33" i="36"/>
  <c r="BQ33" i="36"/>
  <c r="GZ33" i="36"/>
  <c r="CP33" i="36"/>
  <c r="W33" i="36"/>
  <c r="ES33" i="36"/>
  <c r="AL33" i="36"/>
  <c r="HW33" i="36"/>
  <c r="G20" i="36"/>
  <c r="FA16" i="36"/>
  <c r="T22" i="36"/>
  <c r="GG33" i="36"/>
  <c r="IL33" i="36"/>
  <c r="CV33" i="36"/>
  <c r="IB39" i="36"/>
  <c r="DL39" i="36"/>
  <c r="BC39" i="36"/>
  <c r="BZ39" i="36"/>
  <c r="CA39" i="36"/>
  <c r="FJ39" i="36"/>
  <c r="P39" i="36"/>
  <c r="AN16" i="36"/>
  <c r="FV16" i="36"/>
  <c r="FW16" i="36"/>
  <c r="GT16" i="36"/>
  <c r="CB16" i="36"/>
  <c r="EO16" i="36"/>
  <c r="Z33" i="36"/>
  <c r="BG33" i="36"/>
  <c r="GJ33" i="36"/>
  <c r="EE33" i="36"/>
  <c r="EH33" i="36"/>
  <c r="EC33" i="36"/>
  <c r="V33" i="36"/>
  <c r="FB33" i="36"/>
  <c r="CI33" i="36"/>
  <c r="CI40" i="36" s="1"/>
  <c r="CX33" i="36"/>
  <c r="AE33" i="36"/>
  <c r="HX33" i="36"/>
  <c r="AB22" i="36"/>
  <c r="BA33" i="36"/>
  <c r="FH33" i="36"/>
  <c r="AC33" i="36"/>
  <c r="EL39" i="36"/>
  <c r="EM39" i="36"/>
  <c r="CB39" i="36"/>
  <c r="EG39" i="36"/>
  <c r="CZ16" i="36"/>
  <c r="BM16" i="36"/>
  <c r="EN16" i="36"/>
  <c r="BN16" i="36"/>
  <c r="HA16" i="36"/>
  <c r="R33" i="36"/>
  <c r="AY33" i="36"/>
  <c r="DB33" i="36"/>
  <c r="EI33" i="36"/>
  <c r="GQ33" i="36"/>
  <c r="CH33" i="36"/>
  <c r="HN33" i="36"/>
  <c r="EU33" i="36"/>
  <c r="FJ33" i="36"/>
  <c r="CQ33" i="36"/>
  <c r="HL16" i="36"/>
  <c r="HD16" i="36"/>
  <c r="IG16" i="36"/>
  <c r="AD22" i="36"/>
  <c r="DB16" i="36"/>
  <c r="BE33" i="36"/>
  <c r="BF33" i="36"/>
  <c r="CC33" i="36"/>
  <c r="CK33" i="36"/>
  <c r="DM33" i="36"/>
  <c r="FR33" i="36"/>
  <c r="AB33" i="36"/>
  <c r="CO33" i="36"/>
  <c r="AR39" i="36"/>
  <c r="GX39" i="36"/>
  <c r="HQ39" i="36"/>
  <c r="HQ40" i="36" s="1"/>
  <c r="BS39" i="36"/>
  <c r="AD39" i="36"/>
  <c r="GY39" i="36"/>
  <c r="EN39" i="36"/>
  <c r="AF39" i="36"/>
  <c r="GS39" i="36"/>
  <c r="FL16" i="36"/>
  <c r="BD16" i="36"/>
  <c r="GZ16" i="36"/>
  <c r="EH16" i="36"/>
  <c r="X16" i="36"/>
  <c r="CT33" i="36"/>
  <c r="EA33" i="36"/>
  <c r="GB33" i="36"/>
  <c r="BR33" i="36"/>
  <c r="IB33" i="36"/>
  <c r="ET33" i="36"/>
  <c r="O33" i="36"/>
  <c r="HG33" i="36"/>
  <c r="HV33" i="36"/>
  <c r="ER16" i="36"/>
  <c r="DF16" i="36"/>
  <c r="DF40" i="36" s="1"/>
  <c r="FY33" i="36"/>
  <c r="GV33" i="36"/>
  <c r="ID33" i="36"/>
  <c r="CN33" i="36"/>
  <c r="FA33" i="36"/>
  <c r="AZ39" i="36"/>
  <c r="BX39" i="36"/>
  <c r="BR39" i="36"/>
  <c r="EE39" i="36"/>
  <c r="CP39" i="36"/>
  <c r="BM39" i="36"/>
  <c r="CR39" i="36"/>
  <c r="HX16" i="36"/>
  <c r="FO16" i="36"/>
  <c r="IA33" i="36"/>
  <c r="I16" i="36"/>
  <c r="II16" i="36"/>
  <c r="FE33" i="36"/>
  <c r="ED33" i="36"/>
  <c r="BN33" i="36"/>
  <c r="BI33" i="36"/>
  <c r="GR33" i="36"/>
  <c r="HF33" i="36"/>
  <c r="CA33" i="36"/>
  <c r="HO33" i="36"/>
  <c r="HO40" i="36" s="1"/>
  <c r="G41" i="36"/>
  <c r="FU16" i="36"/>
  <c r="AP16" i="36"/>
  <c r="ES16" i="36"/>
  <c r="EO22" i="36"/>
  <c r="HM16" i="36"/>
  <c r="DR16" i="36"/>
  <c r="GS16" i="36"/>
  <c r="GN22" i="36"/>
  <c r="EJ22" i="36"/>
  <c r="DP22" i="36"/>
  <c r="BI16" i="36"/>
  <c r="CF22" i="36"/>
  <c r="FO22" i="36"/>
  <c r="ED16" i="36"/>
  <c r="HE16" i="36"/>
  <c r="AQ16" i="36"/>
  <c r="HA22" i="36"/>
  <c r="DZ16" i="36"/>
  <c r="IC16" i="36"/>
  <c r="AT16" i="36"/>
  <c r="AT40" i="36" s="1"/>
  <c r="GV22" i="36"/>
  <c r="EW16" i="36"/>
  <c r="R16" i="36"/>
  <c r="DU16" i="36"/>
  <c r="ER22" i="36"/>
  <c r="DX22" i="36"/>
  <c r="IA22" i="36"/>
  <c r="CN22" i="36"/>
  <c r="FN16" i="36"/>
  <c r="AI16" i="36"/>
  <c r="GS22" i="36"/>
  <c r="IH16" i="36"/>
  <c r="AE22" i="36"/>
  <c r="K22" i="36"/>
  <c r="BG16" i="36"/>
  <c r="HI16" i="36"/>
  <c r="CD16" i="36"/>
  <c r="GG16" i="36"/>
  <c r="HD22" i="36"/>
  <c r="GJ22" i="36"/>
  <c r="BE22" i="36"/>
  <c r="EZ22" i="36"/>
  <c r="HZ16" i="36"/>
  <c r="W22" i="36"/>
  <c r="CU16" i="36"/>
  <c r="DS16" i="36"/>
  <c r="S22" i="36"/>
  <c r="EP16" i="36"/>
  <c r="DQ22" i="36"/>
  <c r="HL22" i="36"/>
  <c r="FG16" i="36"/>
  <c r="X22" i="36"/>
  <c r="AF22" i="36"/>
  <c r="GE16" i="36"/>
  <c r="EA16" i="36"/>
  <c r="AA22" i="36"/>
  <c r="HB16" i="36"/>
  <c r="BW16" i="36"/>
  <c r="GC22" i="36"/>
  <c r="AX22" i="36"/>
  <c r="G17" i="36"/>
  <c r="GC16" i="36"/>
  <c r="BE16" i="36"/>
  <c r="HS16" i="36"/>
  <c r="P22" i="36"/>
  <c r="AC16" i="36"/>
  <c r="AK16" i="36"/>
  <c r="BH22" i="36"/>
  <c r="DJ22" i="36"/>
  <c r="P33" i="36"/>
  <c r="G23" i="36"/>
  <c r="AW16" i="36"/>
  <c r="CB22" i="36"/>
  <c r="U16" i="36"/>
  <c r="Q22" i="36"/>
  <c r="CO16" i="36"/>
  <c r="DY16" i="36"/>
  <c r="CW16" i="36"/>
  <c r="DT22" i="36"/>
  <c r="AS16" i="36"/>
  <c r="BP22" i="36"/>
  <c r="Q16" i="36"/>
  <c r="L22" i="36"/>
  <c r="BS22" i="36"/>
  <c r="FV22" i="36"/>
  <c r="EP33" i="36"/>
  <c r="DI16" i="36"/>
  <c r="I22" i="36"/>
  <c r="CG16" i="36"/>
  <c r="CC22" i="36"/>
  <c r="FI16" i="36"/>
  <c r="GF22" i="36"/>
  <c r="DE16" i="36"/>
  <c r="EB22" i="36"/>
  <c r="BX22" i="36"/>
  <c r="Y16" i="36"/>
  <c r="Y40" i="36" s="1"/>
  <c r="FG22" i="36"/>
  <c r="IH22" i="36"/>
  <c r="DC22" i="36"/>
  <c r="H33" i="36"/>
  <c r="IE40" i="36"/>
  <c r="FK40" i="36" l="1"/>
  <c r="AI40" i="36"/>
  <c r="GU40" i="36"/>
  <c r="DM40" i="36"/>
  <c r="FS40" i="36"/>
  <c r="FY40" i="36"/>
  <c r="AM40" i="36"/>
  <c r="IK40" i="36"/>
  <c r="BQ40" i="36"/>
  <c r="IG40" i="36"/>
  <c r="AO40" i="36"/>
  <c r="GM40" i="36"/>
  <c r="FF40" i="36"/>
  <c r="CY40" i="36"/>
  <c r="CQ40" i="36"/>
  <c r="G39" i="36"/>
  <c r="EX40" i="36"/>
  <c r="HW40" i="36"/>
  <c r="GO40" i="36"/>
  <c r="AH40" i="36"/>
  <c r="HJ40" i="36"/>
  <c r="FN40" i="36"/>
  <c r="Z40" i="36"/>
  <c r="HC40" i="36"/>
  <c r="BA40" i="36"/>
  <c r="EC40" i="36"/>
  <c r="CE40" i="36"/>
  <c r="GA40" i="36"/>
  <c r="BB40" i="36"/>
  <c r="AN40" i="36"/>
  <c r="FM40" i="36"/>
  <c r="CT40" i="36"/>
  <c r="DN40" i="36"/>
  <c r="IM40" i="36"/>
  <c r="FU40" i="36"/>
  <c r="HB40" i="36"/>
  <c r="EU40" i="36"/>
  <c r="CU40" i="36"/>
  <c r="AG40" i="36"/>
  <c r="HG40" i="36"/>
  <c r="AU40" i="36"/>
  <c r="BT40" i="36"/>
  <c r="HR40" i="36"/>
  <c r="EK40" i="36"/>
  <c r="FX40" i="36"/>
  <c r="EQ40" i="36"/>
  <c r="FW40" i="36"/>
  <c r="HS40" i="36"/>
  <c r="FI40" i="36"/>
  <c r="CW40" i="36"/>
  <c r="GE40" i="36"/>
  <c r="CS40" i="36"/>
  <c r="FQ40" i="36"/>
  <c r="FL33" i="36"/>
  <c r="FL40" i="36" s="1"/>
  <c r="DA40" i="36"/>
  <c r="AK40" i="36"/>
  <c r="EZ40" i="36"/>
  <c r="BD40" i="36"/>
  <c r="CM40" i="36"/>
  <c r="HI40" i="36"/>
  <c r="AQ40" i="36"/>
  <c r="BY40" i="36"/>
  <c r="DP40" i="36"/>
  <c r="Q40" i="36"/>
  <c r="BF40" i="36"/>
  <c r="GD40" i="36"/>
  <c r="AZ40" i="36"/>
  <c r="GK40" i="36"/>
  <c r="G16" i="36"/>
  <c r="FZ40" i="36"/>
  <c r="II40" i="36"/>
  <c r="FC33" i="36"/>
  <c r="FC40" i="36" s="1"/>
  <c r="CZ40" i="36"/>
  <c r="M40" i="36"/>
  <c r="HT40" i="36"/>
  <c r="CO40" i="36"/>
  <c r="BC40" i="36"/>
  <c r="FR40" i="36"/>
  <c r="DI40" i="36"/>
  <c r="AW40" i="36"/>
  <c r="FE40" i="36"/>
  <c r="GF40" i="36"/>
  <c r="CJ40" i="36"/>
  <c r="HU40" i="36"/>
  <c r="BZ40" i="36"/>
  <c r="BM40" i="36"/>
  <c r="GG40" i="36"/>
  <c r="BH40" i="36"/>
  <c r="HH40" i="36"/>
  <c r="CA40" i="36"/>
  <c r="BW40" i="36"/>
  <c r="IB40" i="36"/>
  <c r="CR40" i="36"/>
  <c r="DQ40" i="36"/>
  <c r="DH40" i="36"/>
  <c r="FT40" i="36"/>
  <c r="EV40" i="36"/>
  <c r="FP40" i="36"/>
  <c r="S40" i="36"/>
  <c r="DW40" i="36"/>
  <c r="GN40" i="36"/>
  <c r="AV40" i="36"/>
  <c r="IF40" i="36"/>
  <c r="DY40" i="36"/>
  <c r="HZ40" i="36"/>
  <c r="BX40" i="36"/>
  <c r="X40" i="36"/>
  <c r="FA40" i="36"/>
  <c r="HE33" i="36"/>
  <c r="HE40" i="36" s="1"/>
  <c r="CG40" i="36"/>
  <c r="EW40" i="36"/>
  <c r="DE40" i="36"/>
  <c r="CB40" i="36"/>
  <c r="FH40" i="36"/>
  <c r="IC40" i="36"/>
  <c r="ES40" i="36"/>
  <c r="DZ40" i="36"/>
  <c r="AR40" i="36"/>
  <c r="GI40" i="36"/>
  <c r="DV40" i="36"/>
  <c r="DR40" i="36"/>
  <c r="AS40" i="36"/>
  <c r="GL40" i="36"/>
  <c r="AF40" i="36"/>
  <c r="CD40" i="36"/>
  <c r="G22" i="36"/>
  <c r="R40" i="36"/>
  <c r="CV40" i="36"/>
  <c r="BO40" i="36"/>
  <c r="GH40" i="36"/>
  <c r="P40" i="36"/>
  <c r="DL40" i="36"/>
  <c r="IL40" i="36"/>
  <c r="CK40" i="36"/>
  <c r="EG40" i="36"/>
  <c r="DX40" i="36"/>
  <c r="EN40" i="36"/>
  <c r="HD40" i="36"/>
  <c r="IA40" i="36"/>
  <c r="EJ40" i="36"/>
  <c r="GT40" i="36"/>
  <c r="ER40" i="36"/>
  <c r="FV40" i="36"/>
  <c r="DT40" i="36"/>
  <c r="CN40" i="36"/>
  <c r="GR40" i="36"/>
  <c r="FG40" i="36"/>
  <c r="IJ40" i="36"/>
  <c r="DU40" i="36"/>
  <c r="EM40" i="36"/>
  <c r="BK40" i="36"/>
  <c r="BP40" i="36"/>
  <c r="U40" i="36"/>
  <c r="FB40" i="36"/>
  <c r="N40" i="36"/>
  <c r="CF40" i="36"/>
  <c r="AP40" i="36"/>
  <c r="GP40" i="36"/>
  <c r="GQ40" i="36"/>
  <c r="V40" i="36"/>
  <c r="DK40" i="36"/>
  <c r="HP40" i="36"/>
  <c r="GW33" i="36"/>
  <c r="GW40" i="36" s="1"/>
  <c r="AX40" i="36"/>
  <c r="DJ40" i="36"/>
  <c r="ED40" i="36"/>
  <c r="AB40" i="36"/>
  <c r="GV40" i="36"/>
  <c r="T40" i="36"/>
  <c r="FD40" i="36"/>
  <c r="CH40" i="36"/>
  <c r="L40" i="36"/>
  <c r="AA40" i="36"/>
  <c r="GX33" i="36"/>
  <c r="GX40" i="36" s="1"/>
  <c r="DD40" i="36"/>
  <c r="HF40" i="36"/>
  <c r="CC40" i="36"/>
  <c r="ID40" i="36"/>
  <c r="EB40" i="36"/>
  <c r="DC40" i="36"/>
  <c r="BU40" i="36"/>
  <c r="GJ40" i="36"/>
  <c r="O40" i="36"/>
  <c r="AC40" i="36"/>
  <c r="HM40" i="36"/>
  <c r="DB40" i="36"/>
  <c r="AJ40" i="36"/>
  <c r="EE40" i="36"/>
  <c r="GY40" i="36"/>
  <c r="AE40" i="36"/>
  <c r="BN40" i="36"/>
  <c r="EI40" i="36"/>
  <c r="DS40" i="36"/>
  <c r="HX40" i="36"/>
  <c r="ET40" i="36"/>
  <c r="BG40" i="36"/>
  <c r="J40" i="36"/>
  <c r="AY40" i="36"/>
  <c r="EF40" i="36"/>
  <c r="EA40" i="36"/>
  <c r="W40" i="36"/>
  <c r="GB40" i="36"/>
  <c r="HV40" i="36"/>
  <c r="EH40" i="36"/>
  <c r="HL40" i="36"/>
  <c r="BV40" i="36"/>
  <c r="CP40" i="36"/>
  <c r="AD40" i="36"/>
  <c r="BJ40" i="36"/>
  <c r="BS40" i="36"/>
  <c r="GC40" i="36"/>
  <c r="BI40" i="36"/>
  <c r="EP40" i="36"/>
  <c r="GZ40" i="36"/>
  <c r="EL40" i="36"/>
  <c r="FJ40" i="36"/>
  <c r="HN40" i="36"/>
  <c r="BR40" i="36"/>
  <c r="AL40" i="36"/>
  <c r="CX40" i="36"/>
  <c r="BE40" i="36"/>
  <c r="I40" i="36"/>
  <c r="FO40" i="36"/>
  <c r="K40" i="36"/>
  <c r="HA40" i="36"/>
  <c r="H40" i="36"/>
  <c r="GS40" i="36"/>
  <c r="G33" i="36"/>
  <c r="EO40" i="36"/>
  <c r="IH40" i="36"/>
  <c r="F40" i="36" l="1"/>
  <c r="G40" i="36" s="1"/>
  <c r="E12" i="37" l="1"/>
  <c r="E24" i="37" l="1"/>
  <c r="E13" i="37"/>
  <c r="E15" i="37" s="1"/>
  <c r="P21" i="40"/>
  <c r="P13" i="40"/>
  <c r="P20" i="40"/>
  <c r="P12" i="40"/>
  <c r="P19" i="40"/>
  <c r="P11" i="40"/>
  <c r="P18" i="40"/>
  <c r="P10" i="40"/>
  <c r="P17" i="40"/>
  <c r="P16" i="40"/>
  <c r="P15" i="40"/>
  <c r="P14" i="40"/>
  <c r="F29" i="60" l="1"/>
  <c r="F27" i="60"/>
  <c r="P9" i="40"/>
  <c r="P23" i="40" s="1"/>
  <c r="K7" i="37"/>
  <c r="F33" i="60" s="1"/>
  <c r="F34" i="60" l="1"/>
  <c r="J7" i="37"/>
  <c r="F30" i="60" l="1"/>
  <c r="J8" i="37"/>
  <c r="F31" i="6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 authorId="0" shapeId="0" xr:uid="{00000000-0006-0000-0000-000001000000}">
      <text>
        <r>
          <rPr>
            <b/>
            <sz val="9"/>
            <color indexed="81"/>
            <rFont val="MS P ゴシック"/>
            <family val="3"/>
            <charset val="128"/>
          </rPr>
          <t>日付を20XX/MM/DDのようにご入力下さい。
記入例）2024/4/1　と入力すると、2024年4月1日と表示されます。</t>
        </r>
        <r>
          <rPr>
            <sz val="9"/>
            <color indexed="81"/>
            <rFont val="MS P ゴシック"/>
            <family val="3"/>
            <charset val="128"/>
          </rPr>
          <t xml:space="preserve">
</t>
        </r>
      </text>
    </comment>
    <comment ref="D30" authorId="0" shapeId="0" xr:uid="{00000000-0006-0000-0000-000002000000}">
      <text>
        <r>
          <rPr>
            <b/>
            <sz val="9"/>
            <color indexed="81"/>
            <rFont val="MS P ゴシック"/>
            <family val="3"/>
            <charset val="128"/>
          </rPr>
          <t>事業者サイトにご案内等が送付された際にお知らせするメールアドレスです。人事異動に影響されない部署名のメールアドレスの登録をおすすめします。事業者サイトにはメールアドレスが表示されない代わりに名称が表示されます。登録のメールアドレスが分かるような名称の記入をお願いします。</t>
        </r>
      </text>
    </comment>
    <comment ref="D32" authorId="0" shapeId="0" xr:uid="{00000000-0006-0000-0000-000003000000}">
      <text>
        <r>
          <rPr>
            <b/>
            <sz val="9"/>
            <color indexed="81"/>
            <rFont val="MS P ゴシック"/>
            <family val="3"/>
            <charset val="128"/>
          </rPr>
          <t>事業者サイトでご自身でパスワードを変更・再発行する場合に必要なメールアドレスです。人事異動に影響されない部署名のメールアドレスの登録をおすすめします。事業者サイトにはメールアドレスが表示されない代わりに名称が表示されます。登録のメールアドレスが分かるような名称の記入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0" authorId="0" shapeId="0" xr:uid="{00000000-0006-0000-0100-000001000000}">
      <text>
        <r>
          <rPr>
            <b/>
            <sz val="9"/>
            <color indexed="81"/>
            <rFont val="MS P ゴシック"/>
            <family val="3"/>
            <charset val="128"/>
          </rPr>
          <t xml:space="preserve">日付を20XX/MM/DDのようにご入力下さい。
記入例）2024/4/1　と入力すると、2024年4月1日と表示されます。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0200-000001000000}">
      <text>
        <r>
          <rPr>
            <b/>
            <sz val="9"/>
            <color indexed="81"/>
            <rFont val="MS P ゴシック"/>
            <family val="3"/>
            <charset val="128"/>
          </rPr>
          <t xml:space="preserve">既存の社内の体制図なども活用して記入してください。
自動車環境管理者の所属する部署を明記してください。
</t>
        </r>
      </text>
    </comment>
    <comment ref="C39" authorId="0" shapeId="0" xr:uid="{00000000-0006-0000-0200-000002000000}">
      <text>
        <r>
          <rPr>
            <b/>
            <sz val="9"/>
            <color indexed="81"/>
            <rFont val="MS P ゴシック"/>
            <family val="3"/>
            <charset val="128"/>
          </rPr>
          <t>点検表６の内容と齟齬がないように記入して下さい。
200台未満の事業者様も必ずご記入下さい。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300-000001000000}">
      <text>
        <r>
          <rPr>
            <b/>
            <sz val="11"/>
            <color indexed="81"/>
            <rFont val="ＭＳ 明朝"/>
            <family val="1"/>
            <charset val="128"/>
          </rPr>
          <t>記載内容の例
●適正運転の実施
　</t>
        </r>
        <r>
          <rPr>
            <sz val="11"/>
            <color indexed="81"/>
            <rFont val="ＭＳ 明朝"/>
            <family val="1"/>
            <charset val="128"/>
          </rPr>
          <t>燃費の記録管理、燃費に関する定量的目標の設定、エコドライブマニュアルの作成・配布、エコドライブの教育・訓練の実施、エコドライブのルール（空ぶかし、急発進・急加速運転等の削減、冷蔵冷凍車の場合は荷室温殿適正化等）、駐停車時のアイドリングストップの徹底、優良ドライバーの表彰等</t>
        </r>
        <r>
          <rPr>
            <b/>
            <sz val="11"/>
            <color indexed="81"/>
            <rFont val="ＭＳ 明朝"/>
            <family val="1"/>
            <charset val="128"/>
          </rPr>
          <t xml:space="preserve">
●機器の導入
　</t>
        </r>
        <r>
          <rPr>
            <sz val="11"/>
            <color indexed="81"/>
            <rFont val="ＭＳ 明朝"/>
            <family val="1"/>
            <charset val="128"/>
          </rPr>
          <t>エコドライブ装置の装着車の導入、デジタル式運行記録計やテレマティクス等の導入・活用、エコタイヤ（省燃費タイヤ）の導入、アイドリングストップ装置搭載車の導入、エアヒータ・蓄熱マット・蓄冷式クーラー又はエアディフレクタの導入、外部電源による冷蔵等貨物室の空調管理を可能とする装置の導入等</t>
        </r>
        <r>
          <rPr>
            <b/>
            <sz val="11"/>
            <color indexed="81"/>
            <rFont val="ＭＳ 明朝"/>
            <family val="1"/>
            <charset val="128"/>
          </rPr>
          <t xml:space="preserve">
●車両の維持管理
　</t>
        </r>
        <r>
          <rPr>
            <sz val="11"/>
            <color indexed="81"/>
            <rFont val="ＭＳ 明朝"/>
            <family val="1"/>
            <charset val="128"/>
          </rPr>
          <t>点検・整備マニュアルの作成・配布、点検整備に関する教育・訓練の実施、始業点検、定期点検の実施、エアクリーナーの定期的な点検、運転日報の作成等</t>
        </r>
      </text>
    </comment>
    <comment ref="E10" authorId="0" shapeId="0" xr:uid="{00000000-0006-0000-0300-000002000000}">
      <text>
        <r>
          <rPr>
            <b/>
            <sz val="11"/>
            <color indexed="81"/>
            <rFont val="ＭＳ 明朝"/>
            <family val="1"/>
            <charset val="128"/>
          </rPr>
          <t>記載内容の例
●共同輸配送の促進：</t>
        </r>
        <r>
          <rPr>
            <sz val="11"/>
            <color indexed="81"/>
            <rFont val="ＭＳ 明朝"/>
            <family val="1"/>
            <charset val="128"/>
          </rPr>
          <t>貨物の集荷・配送等の業務の共同化（積載効率・輸送効率の向上及び輸送距離・使用車両の削減）</t>
        </r>
        <r>
          <rPr>
            <b/>
            <sz val="11"/>
            <color indexed="81"/>
            <rFont val="ＭＳ 明朝"/>
            <family val="1"/>
            <charset val="128"/>
          </rPr>
          <t xml:space="preserve">
●輸送能力の有効活用：</t>
        </r>
        <r>
          <rPr>
            <sz val="11"/>
            <color indexed="81"/>
            <rFont val="ＭＳ 明朝"/>
            <family val="1"/>
            <charset val="128"/>
          </rPr>
          <t>効率的な輸配送推進のための大型車両の導入、輸送ロットの平準化による輸送能力の効率的な活用</t>
        </r>
        <r>
          <rPr>
            <b/>
            <sz val="11"/>
            <color indexed="81"/>
            <rFont val="ＭＳ 明朝"/>
            <family val="1"/>
            <charset val="128"/>
          </rPr>
          <t xml:space="preserve">
●帰り荷の確保：</t>
        </r>
        <r>
          <rPr>
            <sz val="11"/>
            <color indexed="81"/>
            <rFont val="ＭＳ 明朝"/>
            <family val="1"/>
            <charset val="128"/>
          </rPr>
          <t>往復で荷物を確保する（空車の削減）</t>
        </r>
        <r>
          <rPr>
            <b/>
            <sz val="11"/>
            <color indexed="81"/>
            <rFont val="ＭＳ 明朝"/>
            <family val="1"/>
            <charset val="128"/>
          </rPr>
          <t xml:space="preserve">
●時間指定の改善：</t>
        </r>
        <r>
          <rPr>
            <sz val="11"/>
            <color indexed="81"/>
            <rFont val="ＭＳ 明朝"/>
            <family val="1"/>
            <charset val="128"/>
          </rPr>
          <t>時間指定配送の弾力化の要請</t>
        </r>
        <r>
          <rPr>
            <b/>
            <sz val="11"/>
            <color indexed="81"/>
            <rFont val="ＭＳ 明朝"/>
            <family val="1"/>
            <charset val="128"/>
          </rPr>
          <t xml:space="preserve">
●受注時間と配送時間のルール化：</t>
        </r>
        <r>
          <rPr>
            <sz val="11"/>
            <color indexed="81"/>
            <rFont val="ＭＳ 明朝"/>
            <family val="1"/>
            <charset val="128"/>
          </rPr>
          <t>受注時間と配送時間の設定（ルール化）、緊急配送をできるだけ避ける（随時配送の廃止）</t>
        </r>
        <r>
          <rPr>
            <b/>
            <sz val="11"/>
            <color indexed="81"/>
            <rFont val="ＭＳ 明朝"/>
            <family val="1"/>
            <charset val="128"/>
          </rPr>
          <t xml:space="preserve">
●検品の簡略化：</t>
        </r>
        <r>
          <rPr>
            <sz val="11"/>
            <color indexed="81"/>
            <rFont val="ＭＳ 明朝"/>
            <family val="1"/>
            <charset val="128"/>
          </rPr>
          <t>検品レスやルーチン化による時間の短縮</t>
        </r>
        <r>
          <rPr>
            <b/>
            <sz val="11"/>
            <color indexed="81"/>
            <rFont val="ＭＳ 明朝"/>
            <family val="1"/>
            <charset val="128"/>
          </rPr>
          <t xml:space="preserve">
●小口貨物の配送（宅配便等）における再配達：</t>
        </r>
        <r>
          <rPr>
            <sz val="11"/>
            <color indexed="81"/>
            <rFont val="ＭＳ 明朝"/>
            <family val="1"/>
            <charset val="128"/>
          </rPr>
          <t>消費者等による配達予定日時、配達場所等の指定、置き配等の実施</t>
        </r>
        <r>
          <rPr>
            <b/>
            <sz val="11"/>
            <color indexed="81"/>
            <rFont val="ＭＳ 明朝"/>
            <family val="1"/>
            <charset val="128"/>
          </rPr>
          <t xml:space="preserve">
●道路混雑時の輸配送の見直し：</t>
        </r>
        <r>
          <rPr>
            <sz val="11"/>
            <color indexed="81"/>
            <rFont val="ＭＳ 明朝"/>
            <family val="1"/>
            <charset val="128"/>
          </rPr>
          <t>朝夕ラッシュ時の配送を昼間の配送に振り替え、積載効率の低い土日の配送を削減</t>
        </r>
        <r>
          <rPr>
            <b/>
            <sz val="11"/>
            <color indexed="81"/>
            <rFont val="ＭＳ 明朝"/>
            <family val="1"/>
            <charset val="128"/>
          </rPr>
          <t xml:space="preserve">
●パレット・荷姿・伝票等の標準化：</t>
        </r>
        <r>
          <rPr>
            <sz val="11"/>
            <color indexed="81"/>
            <rFont val="ＭＳ 明朝"/>
            <family val="1"/>
            <charset val="128"/>
          </rPr>
          <t>車両への積載効率を向上させるためパレットや梱包サイズ、伝票などを標準化</t>
        </r>
        <r>
          <rPr>
            <b/>
            <sz val="11"/>
            <color indexed="81"/>
            <rFont val="ＭＳ 明朝"/>
            <family val="1"/>
            <charset val="128"/>
          </rPr>
          <t xml:space="preserve">
●商品の標準化：</t>
        </r>
        <r>
          <rPr>
            <sz val="11"/>
            <color indexed="81"/>
            <rFont val="ＭＳ 明朝"/>
            <family val="1"/>
            <charset val="128"/>
          </rPr>
          <t>積み合わせを用意にするため商品の荷姿の標準化</t>
        </r>
        <r>
          <rPr>
            <b/>
            <sz val="11"/>
            <color indexed="81"/>
            <rFont val="ＭＳ 明朝"/>
            <family val="1"/>
            <charset val="128"/>
          </rPr>
          <t xml:space="preserve">
●回送の削減：</t>
        </r>
        <r>
          <rPr>
            <sz val="11"/>
            <color indexed="81"/>
            <rFont val="ＭＳ 明朝"/>
            <family val="1"/>
            <charset val="128"/>
          </rPr>
          <t>回送運行距離を最小限にするような車両の運行</t>
        </r>
      </text>
    </comment>
    <comment ref="E13" authorId="0" shapeId="0" xr:uid="{00000000-0006-0000-0300-000003000000}">
      <text>
        <r>
          <rPr>
            <b/>
            <sz val="11"/>
            <color indexed="81"/>
            <rFont val="ＭＳ 明朝"/>
            <family val="1"/>
            <charset val="128"/>
          </rPr>
          <t>記載内容の例
●自営転換：</t>
        </r>
        <r>
          <rPr>
            <sz val="11"/>
            <color indexed="81"/>
            <rFont val="ＭＳ 明朝"/>
            <family val="1"/>
            <charset val="128"/>
          </rPr>
          <t>自家用貨物自動車による輸送から営業貨物自動車による輸送へ転換</t>
        </r>
        <r>
          <rPr>
            <b/>
            <sz val="11"/>
            <color indexed="81"/>
            <rFont val="ＭＳ 明朝"/>
            <family val="1"/>
            <charset val="128"/>
          </rPr>
          <t xml:space="preserve">
●モーダルシフトの推進：</t>
        </r>
        <r>
          <rPr>
            <sz val="11"/>
            <color indexed="81"/>
            <rFont val="ＭＳ 明朝"/>
            <family val="1"/>
            <charset val="128"/>
          </rPr>
          <t>鉄道輸送や海運等の活用、運搬用自転車・二輪車等の活用</t>
        </r>
        <r>
          <rPr>
            <b/>
            <sz val="11"/>
            <color indexed="81"/>
            <rFont val="ＭＳ 明朝"/>
            <family val="1"/>
            <charset val="128"/>
          </rPr>
          <t xml:space="preserve">
●自動車使用の抑制：</t>
        </r>
        <r>
          <rPr>
            <sz val="11"/>
            <color indexed="81"/>
            <rFont val="ＭＳ 明朝"/>
            <family val="1"/>
            <charset val="128"/>
          </rPr>
          <t>鉄道、バス等の公共交通機関の利用、自転車シェアリングサービスの利用の促進、マイカー通勤の抑制（環境配慮と感染症対策等のバランスの確保）、カーシェアリングの利用促進、通勤用巡回バスの整備、テレワークやリモート会議の推進、事業用自動車の自宅持ち帰りの抑制</t>
        </r>
        <r>
          <rPr>
            <b/>
            <sz val="11"/>
            <color indexed="81"/>
            <rFont val="ＭＳ 明朝"/>
            <family val="1"/>
            <charset val="128"/>
          </rPr>
          <t xml:space="preserve">
●情報化の推進：</t>
        </r>
        <r>
          <rPr>
            <sz val="11"/>
            <color indexed="81"/>
            <rFont val="ＭＳ 明朝"/>
            <family val="1"/>
            <charset val="128"/>
          </rPr>
          <t>車載端末・交通需要のモード選択におけるアプリなどの活用、配車システムの導入・拡大、求貨求車システムや車両荷室の空き状況と貨物のマッチングシステム等の活用、ＶＩＣＳ付カーナビによる渋滞回避、ＥＴＣの導入、駐車スペースや接車バースの予約システムの活用、荷室の空き状況をリアルタイムで把握するシステムの活用等</t>
        </r>
        <r>
          <rPr>
            <b/>
            <sz val="11"/>
            <color indexed="81"/>
            <rFont val="ＭＳ 明朝"/>
            <family val="1"/>
            <charset val="128"/>
          </rPr>
          <t xml:space="preserve">
●物流拠点や車両待機場の整備等による環境への配慮：</t>
        </r>
        <r>
          <rPr>
            <sz val="11"/>
            <color indexed="81"/>
            <rFont val="ＭＳ 明朝"/>
            <family val="1"/>
            <charset val="128"/>
          </rPr>
          <t>物流拠点への集約による輸送の効率化、荷捌き場・駐停車場所・運転手控え室の整備、荷待ち時等における路上駐停車の自粛、共同荷捌き場や大型ビルの館内配送の利用</t>
        </r>
      </text>
    </comment>
    <comment ref="E20" authorId="0" shapeId="0" xr:uid="{00000000-0006-0000-0300-000004000000}">
      <text>
        <r>
          <rPr>
            <b/>
            <sz val="11"/>
            <color indexed="81"/>
            <rFont val="ＭＳ 明朝"/>
            <family val="1"/>
            <charset val="128"/>
          </rPr>
          <t>記載内容の例
●低公害低燃費車の利用割合の向上：</t>
        </r>
        <r>
          <rPr>
            <sz val="11"/>
            <color indexed="81"/>
            <rFont val="ＭＳ 明朝"/>
            <family val="1"/>
            <charset val="128"/>
          </rPr>
          <t>条例適合車であることの確認、環境評価を受けている会社の利用</t>
        </r>
        <r>
          <rPr>
            <b/>
            <sz val="11"/>
            <color indexed="81"/>
            <rFont val="ＭＳ 明朝"/>
            <family val="1"/>
            <charset val="128"/>
          </rPr>
          <t xml:space="preserve">
●エコドライブの推進：</t>
        </r>
        <r>
          <rPr>
            <sz val="11"/>
            <color indexed="81"/>
            <rFont val="ＭＳ 明朝"/>
            <family val="1"/>
            <charset val="128"/>
          </rPr>
          <t>搬入場所にエコドライブののぼり旗や掲示板の設置</t>
        </r>
        <r>
          <rPr>
            <b/>
            <sz val="11"/>
            <color indexed="81"/>
            <rFont val="ＭＳ 明朝"/>
            <family val="1"/>
            <charset val="128"/>
          </rPr>
          <t xml:space="preserve">
●配送条件の環境配慮：</t>
        </r>
        <r>
          <rPr>
            <sz val="11"/>
            <color indexed="81"/>
            <rFont val="ＭＳ 明朝"/>
            <family val="1"/>
            <charset val="128"/>
          </rPr>
          <t>契約時の環境配慮の励行、過度なジャストインタイムを廃止し、納品回数や契約台数の削減、ラッシュ時の配送を回避、共同輸配送の受入れ</t>
        </r>
        <r>
          <rPr>
            <b/>
            <sz val="11"/>
            <color indexed="81"/>
            <rFont val="ＭＳ 明朝"/>
            <family val="1"/>
            <charset val="128"/>
          </rPr>
          <t xml:space="preserve">
●その他：</t>
        </r>
        <r>
          <rPr>
            <sz val="11"/>
            <color indexed="81"/>
            <rFont val="ＭＳ 明朝"/>
            <family val="1"/>
            <charset val="128"/>
          </rPr>
          <t>非効率路線の他社利用、梱包資材の軽量化</t>
        </r>
      </text>
    </comment>
    <comment ref="E25" authorId="0" shapeId="0" xr:uid="{00000000-0006-0000-0300-000005000000}">
      <text>
        <r>
          <rPr>
            <sz val="11"/>
            <color indexed="81"/>
            <rFont val="ＭＳ 明朝"/>
            <family val="1"/>
            <charset val="128"/>
          </rPr>
          <t>「自社のＨＰに環境情報を公開」等、その他の計画事項がありましたら、記載してください。
第三者評価による認証等の取得や継続の計画がある場合は、その内容について、記載してください。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1" authorId="0" shapeId="0" xr:uid="{00000000-0006-0000-0400-000001000000}">
      <text>
        <r>
          <rPr>
            <b/>
            <sz val="9"/>
            <color indexed="81"/>
            <rFont val="MS P ゴシック"/>
            <family val="3"/>
            <charset val="128"/>
          </rPr>
          <t xml:space="preserve">第５期から初めて計画書を提出する事業者は記入不要です。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600-000001000000}">
      <text>
        <r>
          <rPr>
            <b/>
            <sz val="9"/>
            <color indexed="81"/>
            <rFont val="MS P ゴシック"/>
            <family val="3"/>
            <charset val="128"/>
          </rPr>
          <t>2024</t>
        </r>
        <r>
          <rPr>
            <b/>
            <sz val="9"/>
            <color indexed="81"/>
            <rFont val="ＭＳ Ｐゴシック"/>
            <family val="3"/>
            <charset val="128"/>
          </rPr>
          <t>年度から新規で提出する事業者は、</t>
        </r>
        <r>
          <rPr>
            <b/>
            <sz val="9"/>
            <color indexed="81"/>
            <rFont val="MS P ゴシック"/>
            <family val="3"/>
            <charset val="128"/>
          </rPr>
          <t>2023</t>
        </r>
        <r>
          <rPr>
            <b/>
            <sz val="9"/>
            <color indexed="81"/>
            <rFont val="ＭＳ Ｐゴシック"/>
            <family val="3"/>
            <charset val="128"/>
          </rPr>
          <t>年度実績に「○」を入れて下さい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00000000-0006-0000-0700-000001000000}">
      <text>
        <r>
          <rPr>
            <sz val="8"/>
            <color indexed="81"/>
            <rFont val="MS P ゴシック"/>
            <family val="3"/>
            <charset val="128"/>
          </rPr>
          <t>西暦で入力すると、和暦で表示します。
（例：2018/12/15）</t>
        </r>
      </text>
    </comment>
    <comment ref="I4" authorId="0" shapeId="0" xr:uid="{00000000-0006-0000-0700-000002000000}">
      <text>
        <r>
          <rPr>
            <sz val="8"/>
            <color indexed="81"/>
            <rFont val="MS P ゴシック"/>
            <family val="3"/>
            <charset val="128"/>
          </rPr>
          <t>自動車の種別と用途を合わせ、該当するものをリストから選んでください。</t>
        </r>
        <r>
          <rPr>
            <sz val="8"/>
            <color indexed="10"/>
            <rFont val="MS P ゴシック"/>
            <family val="3"/>
            <charset val="128"/>
          </rPr>
          <t>８ナンバー</t>
        </r>
        <r>
          <rPr>
            <sz val="8"/>
            <color indexed="81"/>
            <rFont val="MS P ゴシック"/>
            <family val="3"/>
            <charset val="128"/>
          </rPr>
          <t>（特種用途）自動車には、</t>
        </r>
        <r>
          <rPr>
            <sz val="8"/>
            <color indexed="10"/>
            <rFont val="MS P ゴシック"/>
            <family val="3"/>
            <charset val="128"/>
          </rPr>
          <t>ベースとなる車両</t>
        </r>
        <r>
          <rPr>
            <sz val="8"/>
            <color indexed="81"/>
            <rFont val="MS P ゴシック"/>
            <family val="3"/>
            <charset val="128"/>
          </rPr>
          <t>の該当するものをリストから選んでください。</t>
        </r>
      </text>
    </comment>
    <comment ref="J4" authorId="0" shapeId="0" xr:uid="{00000000-0006-0000-0700-000003000000}">
      <text>
        <r>
          <rPr>
            <sz val="8"/>
            <color indexed="81"/>
            <rFont val="MS P ゴシック"/>
            <family val="3"/>
            <charset val="128"/>
          </rPr>
          <t>車検証の</t>
        </r>
        <r>
          <rPr>
            <sz val="8"/>
            <color indexed="10"/>
            <rFont val="MS P ゴシック"/>
            <family val="3"/>
            <charset val="128"/>
          </rPr>
          <t>型式</t>
        </r>
        <r>
          <rPr>
            <sz val="8"/>
            <color indexed="81"/>
            <rFont val="MS P ゴシック"/>
            <family val="3"/>
            <charset val="128"/>
          </rPr>
          <t>欄を</t>
        </r>
        <r>
          <rPr>
            <sz val="8"/>
            <color indexed="10"/>
            <rFont val="MS P ゴシック"/>
            <family val="3"/>
            <charset val="128"/>
          </rPr>
          <t>全て</t>
        </r>
        <r>
          <rPr>
            <sz val="8"/>
            <color indexed="81"/>
            <rFont val="MS P ゴシック"/>
            <family val="3"/>
            <charset val="128"/>
          </rPr>
          <t>入力してください。</t>
        </r>
      </text>
    </comment>
    <comment ref="L4" authorId="0" shapeId="0" xr:uid="{00000000-0006-0000-0700-000004000000}">
      <text>
        <r>
          <rPr>
            <sz val="8"/>
            <color indexed="81"/>
            <rFont val="MS P ゴシック"/>
            <family val="3"/>
            <charset val="128"/>
          </rPr>
          <t>プルダウンメニューから、該当する燃料の種類を選択してください。</t>
        </r>
        <r>
          <rPr>
            <sz val="9"/>
            <color indexed="81"/>
            <rFont val="MS P ゴシック"/>
            <family val="3"/>
            <charset val="128"/>
          </rPr>
          <t xml:space="preserve">
</t>
        </r>
      </text>
    </comment>
    <comment ref="N4" authorId="0" shapeId="0" xr:uid="{00F65DBF-9CB4-4E44-A633-BA339AB7783E}">
      <text>
        <r>
          <rPr>
            <b/>
            <sz val="8"/>
            <color indexed="81"/>
            <rFont val="MS P ゴシック"/>
            <family val="3"/>
            <charset val="128"/>
          </rPr>
          <t xml:space="preserve">NOxPM低減
</t>
        </r>
        <r>
          <rPr>
            <sz val="8"/>
            <color indexed="10"/>
            <rFont val="MS P ゴシック"/>
            <family val="3"/>
            <charset val="128"/>
          </rPr>
          <t>国土交通省</t>
        </r>
        <r>
          <rPr>
            <sz val="8"/>
            <color indexed="81"/>
            <rFont val="MS P ゴシック"/>
            <family val="3"/>
            <charset val="128"/>
          </rPr>
          <t>が指定した</t>
        </r>
        <r>
          <rPr>
            <sz val="8"/>
            <color indexed="10"/>
            <rFont val="MS P ゴシック"/>
            <family val="3"/>
            <charset val="128"/>
          </rPr>
          <t>NOx・PM低減装置</t>
        </r>
        <r>
          <rPr>
            <sz val="8"/>
            <color indexed="81"/>
            <rFont val="MS P ゴシック"/>
            <family val="3"/>
            <charset val="128"/>
          </rPr>
          <t>を装着した車両は</t>
        </r>
        <r>
          <rPr>
            <sz val="8"/>
            <color indexed="10"/>
            <rFont val="MS P ゴシック"/>
            <family val="3"/>
            <charset val="128"/>
          </rPr>
          <t>「1」</t>
        </r>
        <r>
          <rPr>
            <sz val="8"/>
            <color indexed="81"/>
            <rFont val="MS P ゴシック"/>
            <family val="3"/>
            <charset val="128"/>
          </rPr>
          <t>を入力してください。</t>
        </r>
        <r>
          <rPr>
            <b/>
            <sz val="8"/>
            <color indexed="81"/>
            <rFont val="MS P ゴシック"/>
            <family val="3"/>
            <charset val="128"/>
          </rPr>
          <t xml:space="preserve">
PM低減
</t>
        </r>
        <r>
          <rPr>
            <sz val="8"/>
            <color indexed="81"/>
            <rFont val="MS P ゴシック"/>
            <family val="3"/>
            <charset val="128"/>
          </rPr>
          <t>九都県市が指定した</t>
        </r>
        <r>
          <rPr>
            <sz val="8"/>
            <color indexed="10"/>
            <rFont val="MS P ゴシック"/>
            <family val="3"/>
            <charset val="128"/>
          </rPr>
          <t>粒子状物質減少装置</t>
        </r>
        <r>
          <rPr>
            <sz val="8"/>
            <color indexed="81"/>
            <rFont val="MS P ゴシック"/>
            <family val="3"/>
            <charset val="128"/>
          </rPr>
          <t>を装着した車両のうち、</t>
        </r>
        <r>
          <rPr>
            <sz val="8"/>
            <color indexed="10"/>
            <rFont val="MS P ゴシック"/>
            <family val="3"/>
            <charset val="128"/>
          </rPr>
          <t>平成１７年規制</t>
        </r>
        <r>
          <rPr>
            <sz val="8"/>
            <color indexed="81"/>
            <rFont val="MS P ゴシック"/>
            <family val="3"/>
            <charset val="128"/>
          </rPr>
          <t>に適合したものは</t>
        </r>
        <r>
          <rPr>
            <sz val="8"/>
            <color indexed="10"/>
            <rFont val="MS P ゴシック"/>
            <family val="3"/>
            <charset val="128"/>
          </rPr>
          <t>「H17」</t>
        </r>
        <r>
          <rPr>
            <sz val="8"/>
            <color indexed="81"/>
            <rFont val="MS P ゴシック"/>
            <family val="3"/>
            <charset val="128"/>
          </rPr>
          <t>を入力してください。</t>
        </r>
        <r>
          <rPr>
            <sz val="9"/>
            <color indexed="81"/>
            <rFont val="MS P ゴシック"/>
            <family val="3"/>
            <charset val="128"/>
          </rPr>
          <t xml:space="preserve">
</t>
        </r>
      </text>
    </comment>
    <comment ref="P4" authorId="0" shapeId="0" xr:uid="{00000000-0006-0000-0700-000005000000}">
      <text>
        <r>
          <rPr>
            <sz val="8"/>
            <color indexed="81"/>
            <rFont val="ＭＳ 明朝"/>
            <family val="1"/>
            <charset val="128"/>
          </rPr>
          <t>給油量の単位は</t>
        </r>
        <r>
          <rPr>
            <sz val="8"/>
            <color indexed="10"/>
            <rFont val="ＭＳ 明朝"/>
            <family val="1"/>
            <charset val="128"/>
          </rPr>
          <t>CNG</t>
        </r>
        <r>
          <rPr>
            <sz val="8"/>
            <color indexed="81"/>
            <rFont val="ＭＳ 明朝"/>
            <family val="1"/>
            <charset val="128"/>
          </rPr>
          <t>（m3),</t>
        </r>
        <r>
          <rPr>
            <sz val="8"/>
            <color indexed="10"/>
            <rFont val="ＭＳ 明朝"/>
            <family val="1"/>
            <charset val="128"/>
          </rPr>
          <t>電気・燃料電池</t>
        </r>
        <r>
          <rPr>
            <sz val="8"/>
            <color indexed="81"/>
            <rFont val="ＭＳ 明朝"/>
            <family val="1"/>
            <charset val="128"/>
          </rPr>
          <t>(kWh),</t>
        </r>
        <r>
          <rPr>
            <sz val="8"/>
            <color indexed="10"/>
            <rFont val="ＭＳ 明朝"/>
            <family val="1"/>
            <charset val="128"/>
          </rPr>
          <t>それ以外の燃料</t>
        </r>
        <r>
          <rPr>
            <sz val="8"/>
            <color indexed="81"/>
            <rFont val="ＭＳ 明朝"/>
            <family val="1"/>
            <charset val="128"/>
          </rPr>
          <t>(ℓ)として年間の給油量を記載してください。</t>
        </r>
      </text>
    </comment>
    <comment ref="S4" authorId="0" shapeId="0" xr:uid="{178B6DAB-AB2B-4C17-A092-7BB717B88D6F}">
      <text>
        <r>
          <rPr>
            <sz val="8"/>
            <color indexed="81"/>
            <rFont val="ＭＳ 明朝"/>
            <family val="1"/>
            <charset val="128"/>
          </rPr>
          <t>自動計算します。「エラー」と表示した場合は、入力した値等を再度確認してください。</t>
        </r>
      </text>
    </comment>
    <comment ref="W4" authorId="0" shapeId="0" xr:uid="{2589C790-3287-4A67-98C9-EA9C9A03C53D}">
      <text>
        <r>
          <rPr>
            <sz val="8"/>
            <color indexed="81"/>
            <rFont val="ＭＳ 明朝"/>
            <family val="1"/>
            <charset val="128"/>
          </rPr>
          <t>自動計算します。「エラー」と表示した場合は、入力した値等を再度確認してください。</t>
        </r>
      </text>
    </comment>
    <comment ref="Y4" authorId="0" shapeId="0" xr:uid="{00000000-0006-0000-0700-000008000000}">
      <text>
        <r>
          <rPr>
            <sz val="8"/>
            <color indexed="81"/>
            <rFont val="MS P ゴシック"/>
            <family val="3"/>
            <charset val="128"/>
          </rPr>
          <t>１：福祉車両
２：ＵＤタクシー
３：被けん引車</t>
        </r>
      </text>
    </comment>
    <comment ref="AA4" authorId="0" shapeId="0" xr:uid="{00000000-0006-0000-0700-000009000000}">
      <text>
        <r>
          <rPr>
            <sz val="8"/>
            <color indexed="81"/>
            <rFont val="MS P ゴシック"/>
            <family val="3"/>
            <charset val="128"/>
          </rPr>
          <t>特定低公害・低燃費車に該当する場合は「○」が自動で入ります。「確認」と表示された場合は、条件を確認の上、「○」か空欄を選択して下さい。</t>
        </r>
      </text>
    </comment>
    <comment ref="AB4" authorId="0" shapeId="0" xr:uid="{00000000-0006-0000-0700-00000A000000}">
      <text>
        <r>
          <rPr>
            <sz val="8"/>
            <color indexed="81"/>
            <rFont val="MS P ゴシック"/>
            <family val="3"/>
            <charset val="128"/>
          </rPr>
          <t>「○」が表示された車両は、東京都次世代タクシー導入補助の対象です。</t>
        </r>
      </text>
    </comment>
  </commentList>
</comments>
</file>

<file path=xl/sharedStrings.xml><?xml version="1.0" encoding="utf-8"?>
<sst xmlns="http://schemas.openxmlformats.org/spreadsheetml/2006/main" count="12352" uniqueCount="3837">
  <si>
    <t>軽油QPG-RU1ESBA</t>
  </si>
  <si>
    <t>ハイQQG-RU1ASBR</t>
  </si>
  <si>
    <t>ハイTQG-AJR85AN</t>
  </si>
  <si>
    <t>ハイTQG-AKR85AN</t>
  </si>
  <si>
    <t>ハイTQG-ALR85AN</t>
  </si>
  <si>
    <t>ハイTQG-AMR85AN</t>
  </si>
  <si>
    <t>ハイTQG-AMR85N</t>
  </si>
  <si>
    <t>ハイTQG-APR85AN</t>
  </si>
  <si>
    <t>ハイTQG-NJR85AN</t>
  </si>
  <si>
    <t>ハイTQG-NKR85AN</t>
  </si>
  <si>
    <t>ハイTQG-NLR85AN</t>
  </si>
  <si>
    <t>ハイTQG-NMR85N</t>
  </si>
  <si>
    <t>ハイTQG-NMR85AN</t>
  </si>
  <si>
    <t>ハイTQG-NPR85AN</t>
  </si>
  <si>
    <t>軽油QRG-MS96VP</t>
  </si>
  <si>
    <t>軽油TPG-FEC90</t>
  </si>
  <si>
    <t>ハイQQG-LV234L3</t>
  </si>
  <si>
    <t>ハイQQG-LV234N3</t>
  </si>
  <si>
    <t>軽油QRG-RU1ASCJ</t>
  </si>
  <si>
    <t>ハイDAA-BHGY51</t>
  </si>
  <si>
    <t>ハイTQG-XKU600M</t>
  </si>
  <si>
    <t>ハイTQG-XKC605M</t>
  </si>
  <si>
    <t>ハイTQG-XKU605M</t>
  </si>
  <si>
    <t>ハイTQG-XKU600X</t>
  </si>
  <si>
    <t>ハイTQG-XKU640M</t>
  </si>
  <si>
    <t>ハイTQG-XKC645M</t>
  </si>
  <si>
    <t>ハイTQG-XKU645M</t>
  </si>
  <si>
    <t>ハイTQG-XKU650M</t>
  </si>
  <si>
    <t>ハイTQG-XKC655M</t>
  </si>
  <si>
    <t>ハイTQG-XKU655M</t>
  </si>
  <si>
    <t>ハイTQG-XKU700M</t>
  </si>
  <si>
    <t>ハイTQG-XKU710M</t>
  </si>
  <si>
    <t>ハイTQG-XKU720M</t>
  </si>
  <si>
    <t>ハイTQG-FC9JJAQ</t>
  </si>
  <si>
    <t>ハイTQG-FC9JKAQ</t>
  </si>
  <si>
    <t>ハイTQG-FC9JLAQ</t>
  </si>
  <si>
    <t>ハイTQG-FC9JJAH</t>
  </si>
  <si>
    <t>ハイTQG-FC9JKAH</t>
  </si>
  <si>
    <t>軽油QRG-RU1ASCA</t>
  </si>
  <si>
    <t>ハイDAA-GP1</t>
  </si>
  <si>
    <t>ガソDBA-LA310S</t>
  </si>
  <si>
    <t>ハイDAA-AVV50N</t>
  </si>
  <si>
    <t>ハイDAA-HGY51</t>
  </si>
  <si>
    <t>ガソDBA-MG33S</t>
  </si>
  <si>
    <t>ガソDBA-MF33S</t>
  </si>
  <si>
    <t>ハイTQG-XKU600</t>
  </si>
  <si>
    <t>ハイTQG-XKC605</t>
  </si>
  <si>
    <t>ハイTQG-XKU605</t>
  </si>
  <si>
    <t>ハイTQG-XKU600A</t>
  </si>
  <si>
    <t>ハイTQG-XKU640</t>
  </si>
  <si>
    <t>ハイTQG-XKC645</t>
  </si>
  <si>
    <t>ハイTQG-XKU645</t>
  </si>
  <si>
    <t>ハイTQG-XKU650</t>
  </si>
  <si>
    <t>ハイTQG-XKC655</t>
  </si>
  <si>
    <t>ハイTQG-XKU655</t>
  </si>
  <si>
    <t>ハイTQG-XKU700</t>
  </si>
  <si>
    <t>ハイTQG-XKU710</t>
  </si>
  <si>
    <t>ハイTQG-XKU720</t>
  </si>
  <si>
    <t>ハイDAA-AHR20W</t>
  </si>
  <si>
    <t>ガソDBA-LA300A</t>
  </si>
  <si>
    <t>ガソDBA-LA310A</t>
  </si>
  <si>
    <t>軽油QPG-LV234L3</t>
  </si>
  <si>
    <t>軽油QPG-LV234N3</t>
  </si>
  <si>
    <t>軽油QPG-LV234Q3</t>
  </si>
  <si>
    <t>軽油QPG-KV234L3</t>
  </si>
  <si>
    <t>軽油QPG-KV234N3</t>
  </si>
  <si>
    <t>軽油QPG-KV234Q3</t>
  </si>
  <si>
    <t>軽油TPG-FEB9W</t>
  </si>
  <si>
    <t>ハイTQG-FEA5X</t>
  </si>
  <si>
    <t>ハイTQG-FEB7X</t>
  </si>
  <si>
    <t>ガソDBA-E12</t>
  </si>
  <si>
    <t>軽油TPG-FEB90</t>
  </si>
  <si>
    <t>ガソDBA-MH34S</t>
  </si>
  <si>
    <t>ハイDAA-ANF10</t>
  </si>
  <si>
    <t>ハイDAA-AWS210</t>
  </si>
  <si>
    <t>ガソDBA-MJ34S</t>
  </si>
  <si>
    <t>ガソDBA-LA300F</t>
  </si>
  <si>
    <t>ガソDBA-LA310F</t>
  </si>
  <si>
    <t>(g/km,g/km/t)</t>
  </si>
  <si>
    <t>(kg・CO2/L),CNGは(kg・CO2/m3)</t>
  </si>
  <si>
    <t>NOx係数.0</t>
  </si>
  <si>
    <t>NOx係数.1</t>
  </si>
  <si>
    <t>NOx係数.2</t>
  </si>
  <si>
    <t>NOx係数.3</t>
  </si>
  <si>
    <t>NOx係数.4</t>
  </si>
  <si>
    <t>NOx係数.5</t>
  </si>
  <si>
    <t>PM係数.0</t>
  </si>
  <si>
    <t>PM係数.1</t>
  </si>
  <si>
    <t>PM係数.2</t>
  </si>
  <si>
    <t>PM係数.3</t>
  </si>
  <si>
    <t>PM係数.4</t>
  </si>
  <si>
    <t>低公害分類</t>
  </si>
  <si>
    <t>-</t>
  </si>
  <si>
    <t>AAA</t>
  </si>
  <si>
    <t>AAE</t>
  </si>
  <si>
    <t>AAF</t>
  </si>
  <si>
    <t>AAG</t>
  </si>
  <si>
    <t>ABA</t>
  </si>
  <si>
    <t>ABE</t>
  </si>
  <si>
    <t>ABF</t>
  </si>
  <si>
    <t>ABG</t>
  </si>
  <si>
    <t>ACB</t>
  </si>
  <si>
    <t>ACC</t>
  </si>
  <si>
    <t>ACE</t>
  </si>
  <si>
    <t>ACF</t>
  </si>
  <si>
    <t>ACG</t>
  </si>
  <si>
    <t>ADB</t>
  </si>
  <si>
    <t>ADC</t>
  </si>
  <si>
    <t>ADE</t>
  </si>
  <si>
    <t>ADF</t>
  </si>
  <si>
    <t>ADG</t>
  </si>
  <si>
    <t>AEA</t>
  </si>
  <si>
    <t>AEE</t>
  </si>
  <si>
    <t>AEF</t>
  </si>
  <si>
    <t>AEG</t>
  </si>
  <si>
    <t>AFA</t>
  </si>
  <si>
    <t>AFE</t>
  </si>
  <si>
    <t>AFF</t>
  </si>
  <si>
    <t>AFG</t>
  </si>
  <si>
    <t>AGA</t>
  </si>
  <si>
    <t>AGE</t>
  </si>
  <si>
    <t>AGF</t>
  </si>
  <si>
    <t>AGG</t>
  </si>
  <si>
    <t>AHA</t>
  </si>
  <si>
    <t>AHE</t>
  </si>
  <si>
    <t>AHF</t>
  </si>
  <si>
    <t>AHG</t>
  </si>
  <si>
    <t>AJB</t>
  </si>
  <si>
    <t>AJC</t>
  </si>
  <si>
    <t>AJE</t>
  </si>
  <si>
    <t>AJF</t>
  </si>
  <si>
    <t>AJG</t>
  </si>
  <si>
    <t>AKB</t>
  </si>
  <si>
    <t>AKC</t>
  </si>
  <si>
    <t>AKE</t>
  </si>
  <si>
    <t>AKF</t>
  </si>
  <si>
    <t>AKG</t>
  </si>
  <si>
    <t>ALA</t>
  </si>
  <si>
    <t>AMB</t>
  </si>
  <si>
    <t>AMC</t>
  </si>
  <si>
    <t>BAA</t>
  </si>
  <si>
    <t>BAE</t>
  </si>
  <si>
    <t>BAF</t>
  </si>
  <si>
    <t>BAG</t>
  </si>
  <si>
    <t>BBA</t>
  </si>
  <si>
    <t>BBE</t>
  </si>
  <si>
    <t>BBF</t>
  </si>
  <si>
    <t>BBG</t>
  </si>
  <si>
    <t>BCB</t>
  </si>
  <si>
    <t>BCC</t>
  </si>
  <si>
    <t>BCE</t>
  </si>
  <si>
    <t>BCF</t>
  </si>
  <si>
    <t>BCG</t>
  </si>
  <si>
    <t>BDB</t>
  </si>
  <si>
    <t>BDC</t>
  </si>
  <si>
    <t>BDE</t>
  </si>
  <si>
    <t>BDF</t>
  </si>
  <si>
    <t>BDG</t>
  </si>
  <si>
    <t>BEA</t>
  </si>
  <si>
    <t>BEE</t>
  </si>
  <si>
    <t>BEF</t>
  </si>
  <si>
    <t>BEG</t>
  </si>
  <si>
    <t>BFA</t>
  </si>
  <si>
    <t>BFE</t>
  </si>
  <si>
    <t>BFF</t>
  </si>
  <si>
    <t>BFG</t>
  </si>
  <si>
    <t>BGA</t>
  </si>
  <si>
    <t>BGE</t>
  </si>
  <si>
    <t>BGF</t>
  </si>
  <si>
    <t>BGG</t>
  </si>
  <si>
    <t>BHA</t>
  </si>
  <si>
    <t>BHE</t>
  </si>
  <si>
    <t>BHF</t>
  </si>
  <si>
    <t>BHG</t>
  </si>
  <si>
    <t>BJB</t>
  </si>
  <si>
    <t>BJC</t>
  </si>
  <si>
    <t>BJE</t>
  </si>
  <si>
    <t>BJF</t>
  </si>
  <si>
    <t>BJG</t>
  </si>
  <si>
    <t>BKB</t>
  </si>
  <si>
    <t>BKC</t>
  </si>
  <si>
    <t>BKE</t>
  </si>
  <si>
    <t>BKF</t>
  </si>
  <si>
    <t>BKG</t>
  </si>
  <si>
    <t>CAA</t>
  </si>
  <si>
    <t>CAE</t>
  </si>
  <si>
    <t>CAF</t>
  </si>
  <si>
    <t>CAG</t>
  </si>
  <si>
    <t>CBA</t>
  </si>
  <si>
    <t>CBE</t>
  </si>
  <si>
    <t>CBF</t>
  </si>
  <si>
    <t>CBG</t>
  </si>
  <si>
    <t>CCB</t>
  </si>
  <si>
    <t>CCC</t>
  </si>
  <si>
    <t>CCE</t>
  </si>
  <si>
    <t>CCF</t>
  </si>
  <si>
    <t>CCG</t>
  </si>
  <si>
    <t>CDB</t>
  </si>
  <si>
    <t>CDC</t>
  </si>
  <si>
    <t>CDE</t>
  </si>
  <si>
    <t>CDF</t>
  </si>
  <si>
    <t>CDG</t>
  </si>
  <si>
    <t>CEA</t>
  </si>
  <si>
    <t>CEE</t>
  </si>
  <si>
    <t>CEF</t>
  </si>
  <si>
    <t>CEG</t>
  </si>
  <si>
    <t>CFA</t>
  </si>
  <si>
    <t>CFE</t>
  </si>
  <si>
    <t>CFF</t>
  </si>
  <si>
    <t>CFG</t>
  </si>
  <si>
    <t>CGA</t>
  </si>
  <si>
    <t>CGE</t>
  </si>
  <si>
    <t>CGF</t>
  </si>
  <si>
    <t>CGG</t>
  </si>
  <si>
    <t>CHA</t>
  </si>
  <si>
    <t>CHE</t>
  </si>
  <si>
    <t>CHF</t>
  </si>
  <si>
    <t>CHG</t>
  </si>
  <si>
    <t>CJB</t>
  </si>
  <si>
    <t>CJC</t>
  </si>
  <si>
    <t>CJE</t>
  </si>
  <si>
    <t>CJF</t>
  </si>
  <si>
    <t>CJG</t>
  </si>
  <si>
    <t>CKB</t>
  </si>
  <si>
    <t>CKC</t>
  </si>
  <si>
    <t>CKE</t>
  </si>
  <si>
    <t>CKF</t>
  </si>
  <si>
    <t>CKG</t>
  </si>
  <si>
    <t>CLA</t>
  </si>
  <si>
    <t>CMB</t>
  </si>
  <si>
    <t>CMC</t>
  </si>
  <si>
    <t>DA</t>
  </si>
  <si>
    <t>DAA</t>
  </si>
  <si>
    <t>DAE</t>
  </si>
  <si>
    <t>DAF</t>
  </si>
  <si>
    <t>DAG</t>
  </si>
  <si>
    <t>DB</t>
  </si>
  <si>
    <t>DBA</t>
  </si>
  <si>
    <t>DBE</t>
  </si>
  <si>
    <t>DBF</t>
  </si>
  <si>
    <t>DBG</t>
  </si>
  <si>
    <t>DC</t>
  </si>
  <si>
    <t>DCB</t>
  </si>
  <si>
    <t>DCC</t>
  </si>
  <si>
    <t>DCE</t>
  </si>
  <si>
    <t>DCF</t>
  </si>
  <si>
    <t>DCG</t>
  </si>
  <si>
    <t>DD</t>
  </si>
  <si>
    <t>DDB</t>
  </si>
  <si>
    <t>DDC</t>
  </si>
  <si>
    <t>DDE</t>
  </si>
  <si>
    <t>DDF</t>
  </si>
  <si>
    <t>DDG</t>
  </si>
  <si>
    <t>DE</t>
  </si>
  <si>
    <t>DEA</t>
  </si>
  <si>
    <t>DEE</t>
  </si>
  <si>
    <t>DEF</t>
  </si>
  <si>
    <t>DEG</t>
  </si>
  <si>
    <t>DF</t>
  </si>
  <si>
    <t>DFA</t>
  </si>
  <si>
    <t>DFE</t>
  </si>
  <si>
    <t>DFF</t>
  </si>
  <si>
    <t>DFG</t>
  </si>
  <si>
    <t>DG</t>
  </si>
  <si>
    <t>DGA</t>
  </si>
  <si>
    <t>DGE</t>
  </si>
  <si>
    <t>DGF</t>
  </si>
  <si>
    <t>DGG</t>
  </si>
  <si>
    <t>DH</t>
  </si>
  <si>
    <t>DHA</t>
  </si>
  <si>
    <t>DHE</t>
  </si>
  <si>
    <t>DHF</t>
  </si>
  <si>
    <t>DHG</t>
  </si>
  <si>
    <t>DJB</t>
  </si>
  <si>
    <t>DJC</t>
  </si>
  <si>
    <t>DJE</t>
  </si>
  <si>
    <t>DJF</t>
  </si>
  <si>
    <t>DJG</t>
  </si>
  <si>
    <t>DKB</t>
  </si>
  <si>
    <t>DKC</t>
  </si>
  <si>
    <t>DKE</t>
  </si>
  <si>
    <t>DKF</t>
  </si>
  <si>
    <t>DKG</t>
  </si>
  <si>
    <t>DJ</t>
  </si>
  <si>
    <t>DK</t>
  </si>
  <si>
    <t>DL</t>
  </si>
  <si>
    <t>DLA</t>
  </si>
  <si>
    <t>DM</t>
  </si>
  <si>
    <t>DMB</t>
  </si>
  <si>
    <t>DMC</t>
  </si>
  <si>
    <t>DN</t>
  </si>
  <si>
    <t>DP</t>
  </si>
  <si>
    <t>DQ</t>
  </si>
  <si>
    <t>DR</t>
  </si>
  <si>
    <t>DS</t>
  </si>
  <si>
    <t>DT</t>
  </si>
  <si>
    <t>DU</t>
  </si>
  <si>
    <t>DV</t>
  </si>
  <si>
    <t>DW</t>
  </si>
  <si>
    <t>EAD</t>
  </si>
  <si>
    <t>EBD</t>
  </si>
  <si>
    <t>FCA</t>
  </si>
  <si>
    <t>FDA</t>
  </si>
  <si>
    <t>FJA</t>
  </si>
  <si>
    <t>FKA</t>
  </si>
  <si>
    <t>GA</t>
  </si>
  <si>
    <t>GB</t>
  </si>
  <si>
    <t>GAD</t>
  </si>
  <si>
    <t>GBD</t>
  </si>
  <si>
    <t>GC</t>
  </si>
  <si>
    <t>GD</t>
  </si>
  <si>
    <t>GE</t>
  </si>
  <si>
    <t>GF</t>
  </si>
  <si>
    <t>GG</t>
  </si>
  <si>
    <t>GH</t>
  </si>
  <si>
    <t>GJ</t>
  </si>
  <si>
    <t>GK</t>
  </si>
  <si>
    <t>GL</t>
  </si>
  <si>
    <t>GM</t>
  </si>
  <si>
    <t>HA</t>
  </si>
  <si>
    <t>HAD</t>
  </si>
  <si>
    <t>HB</t>
  </si>
  <si>
    <t>HBD</t>
  </si>
  <si>
    <t>HC</t>
  </si>
  <si>
    <t>HD</t>
  </si>
  <si>
    <t>HE</t>
  </si>
  <si>
    <t>HF</t>
  </si>
  <si>
    <t>HG</t>
  </si>
  <si>
    <t>HH</t>
  </si>
  <si>
    <t>HJ</t>
  </si>
  <si>
    <t>HK</t>
  </si>
  <si>
    <t>HL</t>
  </si>
  <si>
    <t>HM</t>
  </si>
  <si>
    <t>HN</t>
  </si>
  <si>
    <t>HP</t>
  </si>
  <si>
    <t>HQ</t>
  </si>
  <si>
    <t>HR</t>
  </si>
  <si>
    <t>HS</t>
  </si>
  <si>
    <t>HT</t>
  </si>
  <si>
    <t>HU</t>
  </si>
  <si>
    <t>HW</t>
  </si>
  <si>
    <t>HX</t>
  </si>
  <si>
    <t>HY</t>
  </si>
  <si>
    <t>HZ</t>
  </si>
  <si>
    <t>KA</t>
  </si>
  <si>
    <t>KB</t>
  </si>
  <si>
    <t>KC</t>
  </si>
  <si>
    <t>KD</t>
  </si>
  <si>
    <t>KE</t>
  </si>
  <si>
    <t>KF</t>
  </si>
  <si>
    <t>KG</t>
  </si>
  <si>
    <t>KH</t>
  </si>
  <si>
    <t>KJ</t>
  </si>
  <si>
    <t>KK</t>
  </si>
  <si>
    <t>KL</t>
  </si>
  <si>
    <t>KM</t>
  </si>
  <si>
    <t>KN</t>
  </si>
  <si>
    <t>KP</t>
  </si>
  <si>
    <t>KQ</t>
  </si>
  <si>
    <t>KR</t>
  </si>
  <si>
    <t>KS</t>
  </si>
  <si>
    <t>LA</t>
  </si>
  <si>
    <t>LAA</t>
  </si>
  <si>
    <t>LAE</t>
  </si>
  <si>
    <t>LAF</t>
  </si>
  <si>
    <t>LAG</t>
  </si>
  <si>
    <t>LB</t>
  </si>
  <si>
    <t>LBA</t>
  </si>
  <si>
    <t>LBE</t>
  </si>
  <si>
    <t>LBF</t>
  </si>
  <si>
    <t>LBG</t>
  </si>
  <si>
    <t>LC</t>
  </si>
  <si>
    <t>LCA</t>
  </si>
  <si>
    <t>LCE</t>
  </si>
  <si>
    <t>LCF</t>
  </si>
  <si>
    <t>LCG</t>
  </si>
  <si>
    <t>LD</t>
  </si>
  <si>
    <t>LDA</t>
  </si>
  <si>
    <t>LDE</t>
  </si>
  <si>
    <t>LDF</t>
  </si>
  <si>
    <t>LDG</t>
  </si>
  <si>
    <t>LEA</t>
  </si>
  <si>
    <t>LEE</t>
  </si>
  <si>
    <t>LEF</t>
  </si>
  <si>
    <t>LEG</t>
  </si>
  <si>
    <t>LE</t>
  </si>
  <si>
    <t>LF</t>
  </si>
  <si>
    <t>LFA</t>
  </si>
  <si>
    <t>LFE</t>
  </si>
  <si>
    <t>LFF</t>
  </si>
  <si>
    <t>LFG</t>
  </si>
  <si>
    <t>LG</t>
  </si>
  <si>
    <t>LH</t>
  </si>
  <si>
    <t>LJ</t>
  </si>
  <si>
    <t>LJA</t>
  </si>
  <si>
    <t>LJE</t>
  </si>
  <si>
    <t>LJF</t>
  </si>
  <si>
    <t>LJG</t>
  </si>
  <si>
    <t>LK</t>
  </si>
  <si>
    <t>LKA</t>
  </si>
  <si>
    <t>LKE</t>
  </si>
  <si>
    <t>LKF</t>
  </si>
  <si>
    <t>LKG</t>
  </si>
  <si>
    <t>LL</t>
  </si>
  <si>
    <t>LLA</t>
  </si>
  <si>
    <t>LM</t>
  </si>
  <si>
    <t>LMB</t>
  </si>
  <si>
    <t>LMC</t>
  </si>
  <si>
    <t>LN</t>
  </si>
  <si>
    <t>LP</t>
  </si>
  <si>
    <t>LQ</t>
  </si>
  <si>
    <t>LR</t>
  </si>
  <si>
    <t>LS</t>
  </si>
  <si>
    <t>MAA</t>
  </si>
  <si>
    <t>MAE</t>
  </si>
  <si>
    <t>MAF</t>
  </si>
  <si>
    <t>MAG</t>
  </si>
  <si>
    <t>MBA</t>
  </si>
  <si>
    <t>MBE</t>
  </si>
  <si>
    <t>MBF</t>
  </si>
  <si>
    <t>MBG</t>
  </si>
  <si>
    <t>MCA</t>
  </si>
  <si>
    <t>MCE</t>
  </si>
  <si>
    <t>MCF</t>
  </si>
  <si>
    <t>MCG</t>
  </si>
  <si>
    <t>MDA</t>
  </si>
  <si>
    <t>MDE</t>
  </si>
  <si>
    <t>MDF</t>
  </si>
  <si>
    <t>MDG</t>
  </si>
  <si>
    <t>MEA</t>
  </si>
  <si>
    <t>MEE</t>
  </si>
  <si>
    <t>MEF</t>
  </si>
  <si>
    <t>MEG</t>
  </si>
  <si>
    <t>MFA</t>
  </si>
  <si>
    <t>MFE</t>
  </si>
  <si>
    <t>MFF</t>
  </si>
  <si>
    <t>MFG</t>
  </si>
  <si>
    <t>MJA</t>
  </si>
  <si>
    <t>MJE</t>
  </si>
  <si>
    <t>MJF</t>
  </si>
  <si>
    <t>MJG</t>
  </si>
  <si>
    <t>MKA</t>
  </si>
  <si>
    <t>MKE</t>
  </si>
  <si>
    <t>MKF</t>
  </si>
  <si>
    <t>MKG</t>
  </si>
  <si>
    <t>MLA</t>
  </si>
  <si>
    <t>MMB</t>
  </si>
  <si>
    <t>MMC</t>
  </si>
  <si>
    <t>NA</t>
  </si>
  <si>
    <t>NBG</t>
  </si>
  <si>
    <t>NC</t>
  </si>
  <si>
    <t>ND</t>
  </si>
  <si>
    <t>NE</t>
  </si>
  <si>
    <t>NCB</t>
  </si>
  <si>
    <t>NCC</t>
  </si>
  <si>
    <t>NCE</t>
  </si>
  <si>
    <t>NCF</t>
  </si>
  <si>
    <t>NCG</t>
  </si>
  <si>
    <t>NDB</t>
  </si>
  <si>
    <t>NDC</t>
  </si>
  <si>
    <t>NDE</t>
  </si>
  <si>
    <t>NDF</t>
  </si>
  <si>
    <t>NDG</t>
  </si>
  <si>
    <t>NFG</t>
  </si>
  <si>
    <t>NJB</t>
  </si>
  <si>
    <t>NJC</t>
  </si>
  <si>
    <t>NJE</t>
  </si>
  <si>
    <t>NJF</t>
  </si>
  <si>
    <t>NJG</t>
  </si>
  <si>
    <t>NKB</t>
  </si>
  <si>
    <t>NKC</t>
  </si>
  <si>
    <t>NKE</t>
  </si>
  <si>
    <t>NKF</t>
  </si>
  <si>
    <t>NKG</t>
  </si>
  <si>
    <t>PA</t>
  </si>
  <si>
    <t>PB</t>
  </si>
  <si>
    <t>PC</t>
  </si>
  <si>
    <t>PD</t>
  </si>
  <si>
    <t>PE</t>
  </si>
  <si>
    <t>PF</t>
  </si>
  <si>
    <t>PG</t>
  </si>
  <si>
    <t>PH</t>
  </si>
  <si>
    <t>PJ</t>
  </si>
  <si>
    <t>PCB</t>
  </si>
  <si>
    <t>PCC</t>
  </si>
  <si>
    <t>PCE</t>
  </si>
  <si>
    <t>PCF</t>
  </si>
  <si>
    <t>PCG</t>
  </si>
  <si>
    <t>PDB</t>
  </si>
  <si>
    <t>PDC</t>
  </si>
  <si>
    <t>PDE</t>
  </si>
  <si>
    <t>PDF</t>
  </si>
  <si>
    <t>PDG</t>
  </si>
  <si>
    <t>PJB</t>
  </si>
  <si>
    <t>PJC</t>
  </si>
  <si>
    <t>PJE</t>
  </si>
  <si>
    <t>PJF</t>
  </si>
  <si>
    <t>PJG</t>
  </si>
  <si>
    <t>PKB</t>
  </si>
  <si>
    <t>PKC</t>
  </si>
  <si>
    <t>PKE</t>
  </si>
  <si>
    <t>PKF</t>
  </si>
  <si>
    <t>PKG</t>
  </si>
  <si>
    <t>PK</t>
  </si>
  <si>
    <t>PL</t>
  </si>
  <si>
    <t>PN</t>
  </si>
  <si>
    <t>PP</t>
  </si>
  <si>
    <t>PQ</t>
  </si>
  <si>
    <t>PR</t>
  </si>
  <si>
    <t>RAA</t>
  </si>
  <si>
    <t>RAE</t>
  </si>
  <si>
    <t>RAF</t>
  </si>
  <si>
    <t>RAG</t>
  </si>
  <si>
    <t>RBA</t>
  </si>
  <si>
    <t>RBE</t>
  </si>
  <si>
    <t>RBF</t>
  </si>
  <si>
    <t>RBG</t>
  </si>
  <si>
    <t>RCA</t>
  </si>
  <si>
    <t>RCE</t>
  </si>
  <si>
    <t>RCF</t>
  </si>
  <si>
    <t>RCG</t>
  </si>
  <si>
    <t>RDA</t>
  </si>
  <si>
    <t>RDE</t>
  </si>
  <si>
    <t>RDF</t>
  </si>
  <si>
    <t>RDG</t>
  </si>
  <si>
    <t>REA</t>
  </si>
  <si>
    <t>REE</t>
  </si>
  <si>
    <t>REF</t>
  </si>
  <si>
    <t>REG</t>
  </si>
  <si>
    <t>RFA</t>
  </si>
  <si>
    <t>RFE</t>
  </si>
  <si>
    <t>RFF</t>
  </si>
  <si>
    <t>RFG</t>
  </si>
  <si>
    <t>RJA</t>
  </si>
  <si>
    <t>RJE</t>
  </si>
  <si>
    <t>RJF</t>
  </si>
  <si>
    <t>RJG</t>
  </si>
  <si>
    <t>RKA</t>
  </si>
  <si>
    <t>RKE</t>
  </si>
  <si>
    <t>RKF</t>
  </si>
  <si>
    <t>RKG</t>
  </si>
  <si>
    <t>RLA</t>
  </si>
  <si>
    <t>RMB</t>
  </si>
  <si>
    <t>RMC</t>
  </si>
  <si>
    <t>SCF</t>
  </si>
  <si>
    <t>SCG</t>
  </si>
  <si>
    <t>SDF</t>
  </si>
  <si>
    <t>SDG</t>
  </si>
  <si>
    <t>SEG</t>
  </si>
  <si>
    <t>SFG</t>
  </si>
  <si>
    <t>SJF</t>
  </si>
  <si>
    <t>SJG</t>
  </si>
  <si>
    <t>SKF</t>
  </si>
  <si>
    <t>SKG</t>
  </si>
  <si>
    <t>TA</t>
  </si>
  <si>
    <t>TB</t>
  </si>
  <si>
    <t>TC</t>
  </si>
  <si>
    <t>TD</t>
  </si>
  <si>
    <t>TE</t>
  </si>
  <si>
    <t>TF</t>
  </si>
  <si>
    <t>TG</t>
  </si>
  <si>
    <t>TH</t>
  </si>
  <si>
    <t>TJ</t>
  </si>
  <si>
    <t>TK</t>
  </si>
  <si>
    <t>TL</t>
  </si>
  <si>
    <t>TM</t>
  </si>
  <si>
    <t>TN</t>
  </si>
  <si>
    <t>TP</t>
  </si>
  <si>
    <t>TQ</t>
  </si>
  <si>
    <t>TR</t>
  </si>
  <si>
    <t>TS</t>
  </si>
  <si>
    <t>UA</t>
  </si>
  <si>
    <t>UB</t>
  </si>
  <si>
    <t>UC</t>
  </si>
  <si>
    <t>UD</t>
  </si>
  <si>
    <t>UE</t>
  </si>
  <si>
    <t>UF</t>
  </si>
  <si>
    <t>UG</t>
  </si>
  <si>
    <t>UH</t>
  </si>
  <si>
    <t>UJ</t>
  </si>
  <si>
    <t>UK</t>
  </si>
  <si>
    <t>UL</t>
  </si>
  <si>
    <t>UM</t>
  </si>
  <si>
    <t>UN</t>
  </si>
  <si>
    <t>UP</t>
  </si>
  <si>
    <t>UQ</t>
  </si>
  <si>
    <t>UR</t>
  </si>
  <si>
    <t>US</t>
  </si>
  <si>
    <t>VA</t>
  </si>
  <si>
    <t>VB</t>
  </si>
  <si>
    <t>VC</t>
  </si>
  <si>
    <t>VD</t>
  </si>
  <si>
    <t>VE</t>
  </si>
  <si>
    <t>VF</t>
  </si>
  <si>
    <t>VG</t>
  </si>
  <si>
    <t>VH</t>
  </si>
  <si>
    <t>VJ</t>
  </si>
  <si>
    <t>VK</t>
  </si>
  <si>
    <t>VL</t>
  </si>
  <si>
    <t>VM</t>
  </si>
  <si>
    <t>VN</t>
  </si>
  <si>
    <t>VP</t>
  </si>
  <si>
    <t>VQ</t>
  </si>
  <si>
    <t>VR</t>
  </si>
  <si>
    <t>WA</t>
  </si>
  <si>
    <t>WB</t>
  </si>
  <si>
    <t>WC</t>
  </si>
  <si>
    <t>WD</t>
  </si>
  <si>
    <t>WE</t>
  </si>
  <si>
    <t>WF</t>
  </si>
  <si>
    <t>WG</t>
  </si>
  <si>
    <t>WH</t>
  </si>
  <si>
    <t>WJ</t>
  </si>
  <si>
    <t>WK</t>
  </si>
  <si>
    <t>WL</t>
  </si>
  <si>
    <t>WM</t>
  </si>
  <si>
    <t>WN</t>
  </si>
  <si>
    <t>WP</t>
  </si>
  <si>
    <t>WQ</t>
  </si>
  <si>
    <t>WR</t>
  </si>
  <si>
    <t>WS</t>
  </si>
  <si>
    <t>WT</t>
  </si>
  <si>
    <t>WU</t>
  </si>
  <si>
    <t>WV</t>
  </si>
  <si>
    <t>WW</t>
  </si>
  <si>
    <t>XA</t>
  </si>
  <si>
    <t>XB</t>
  </si>
  <si>
    <t>XC</t>
  </si>
  <si>
    <t>XD</t>
  </si>
  <si>
    <t>XE</t>
  </si>
  <si>
    <t>XF</t>
  </si>
  <si>
    <t>XG</t>
  </si>
  <si>
    <t>XH</t>
  </si>
  <si>
    <t>XJ</t>
  </si>
  <si>
    <t>XK</t>
  </si>
  <si>
    <t>XL</t>
  </si>
  <si>
    <t>XM</t>
  </si>
  <si>
    <t>YA</t>
  </si>
  <si>
    <t>YB</t>
  </si>
  <si>
    <t>YC</t>
  </si>
  <si>
    <t>YD</t>
  </si>
  <si>
    <t>YE</t>
  </si>
  <si>
    <t>YF</t>
  </si>
  <si>
    <t>YG</t>
  </si>
  <si>
    <t>YH</t>
  </si>
  <si>
    <t>YJ</t>
  </si>
  <si>
    <t>YK</t>
  </si>
  <si>
    <t>YL</t>
  </si>
  <si>
    <t>YM</t>
  </si>
  <si>
    <t>Z</t>
  </si>
  <si>
    <t>ZA</t>
  </si>
  <si>
    <t>ZB</t>
  </si>
  <si>
    <t>ZC</t>
  </si>
  <si>
    <t>ZD</t>
  </si>
  <si>
    <t>ZE</t>
  </si>
  <si>
    <t>ZF</t>
  </si>
  <si>
    <t>ZG</t>
  </si>
  <si>
    <t>ZH</t>
  </si>
  <si>
    <t>ZJ</t>
  </si>
  <si>
    <t>ZK</t>
  </si>
  <si>
    <t>ZL</t>
  </si>
  <si>
    <t>ZM</t>
  </si>
  <si>
    <t>LNG</t>
  </si>
  <si>
    <t>QKG</t>
  </si>
  <si>
    <t>QPG</t>
  </si>
  <si>
    <t>QRG</t>
  </si>
  <si>
    <t>SPG</t>
  </si>
  <si>
    <t>軽ポ</t>
  </si>
  <si>
    <t>SQG</t>
  </si>
  <si>
    <t>TKG</t>
  </si>
  <si>
    <t>TPG</t>
  </si>
  <si>
    <t>TQG</t>
  </si>
  <si>
    <t>TRG</t>
  </si>
  <si>
    <t>QQF</t>
  </si>
  <si>
    <t>AEB</t>
  </si>
  <si>
    <t>AFB</t>
  </si>
  <si>
    <t>EA</t>
  </si>
  <si>
    <t>EB</t>
  </si>
  <si>
    <t>EC</t>
  </si>
  <si>
    <t>ED</t>
  </si>
  <si>
    <t>FCB</t>
  </si>
  <si>
    <t>FCC</t>
  </si>
  <si>
    <t>FDB</t>
  </si>
  <si>
    <t>FDC</t>
  </si>
  <si>
    <t>FMA</t>
  </si>
  <si>
    <t>Pハ</t>
  </si>
  <si>
    <t>FMB</t>
  </si>
  <si>
    <t>FMC</t>
  </si>
  <si>
    <t>LCB</t>
  </si>
  <si>
    <t>LCC</t>
  </si>
  <si>
    <t>LDB</t>
  </si>
  <si>
    <t>LDC</t>
  </si>
  <si>
    <t>LGA</t>
  </si>
  <si>
    <t>LGE</t>
  </si>
  <si>
    <t>LGF</t>
  </si>
  <si>
    <t>LGG</t>
  </si>
  <si>
    <t>LHA</t>
  </si>
  <si>
    <t>LHE</t>
  </si>
  <si>
    <t>LHF</t>
  </si>
  <si>
    <t>LHG</t>
  </si>
  <si>
    <t>LMA</t>
  </si>
  <si>
    <t>LNE</t>
  </si>
  <si>
    <t>LNF</t>
  </si>
  <si>
    <t>LPE</t>
  </si>
  <si>
    <t>LPF</t>
  </si>
  <si>
    <t>LPG</t>
  </si>
  <si>
    <t>LQE</t>
  </si>
  <si>
    <t>LQF</t>
  </si>
  <si>
    <t>LQG</t>
  </si>
  <si>
    <t>LRE</t>
  </si>
  <si>
    <t>LRF</t>
  </si>
  <si>
    <t>LRG</t>
  </si>
  <si>
    <t>MCB</t>
  </si>
  <si>
    <t>MCC</t>
  </si>
  <si>
    <t>MDB</t>
  </si>
  <si>
    <t>MDC</t>
  </si>
  <si>
    <t>MGA</t>
  </si>
  <si>
    <t>MGE</t>
  </si>
  <si>
    <t>MGF</t>
  </si>
  <si>
    <t>MGG</t>
  </si>
  <si>
    <t>MHA</t>
  </si>
  <si>
    <t>MHE</t>
  </si>
  <si>
    <t>MHF</t>
  </si>
  <si>
    <t>MHG</t>
  </si>
  <si>
    <t>MMA</t>
  </si>
  <si>
    <t>MNE</t>
  </si>
  <si>
    <t>MNF</t>
  </si>
  <si>
    <t>MNG</t>
  </si>
  <si>
    <t>MPE</t>
  </si>
  <si>
    <t>MPF</t>
  </si>
  <si>
    <t>MPG</t>
  </si>
  <si>
    <t>MQE</t>
  </si>
  <si>
    <t>MQF</t>
  </si>
  <si>
    <t>MQG</t>
  </si>
  <si>
    <t>MRE</t>
  </si>
  <si>
    <t>MRF</t>
  </si>
  <si>
    <t>MRG</t>
  </si>
  <si>
    <t>NAE</t>
  </si>
  <si>
    <t>NAF</t>
  </si>
  <si>
    <t>NAG</t>
  </si>
  <si>
    <t>NBE</t>
  </si>
  <si>
    <t>ガL3</t>
  </si>
  <si>
    <t>NBF</t>
  </si>
  <si>
    <t>NEF</t>
  </si>
  <si>
    <t>NEG</t>
  </si>
  <si>
    <t>NFF</t>
  </si>
  <si>
    <t>PEG</t>
  </si>
  <si>
    <t>PFG</t>
  </si>
  <si>
    <t>QAA</t>
  </si>
  <si>
    <t>QAE</t>
  </si>
  <si>
    <t>QAF</t>
  </si>
  <si>
    <t>QAG</t>
  </si>
  <si>
    <t>QBA</t>
  </si>
  <si>
    <t>QBE</t>
  </si>
  <si>
    <t>QBF</t>
  </si>
  <si>
    <t>QBG</t>
  </si>
  <si>
    <t>QCA</t>
  </si>
  <si>
    <t>QCB</t>
  </si>
  <si>
    <t>QCC</t>
  </si>
  <si>
    <t>QCE</t>
  </si>
  <si>
    <t>QCF</t>
  </si>
  <si>
    <t>QCG</t>
  </si>
  <si>
    <t>QDA</t>
  </si>
  <si>
    <t>QDB</t>
  </si>
  <si>
    <t>QDC</t>
  </si>
  <si>
    <t>QDE</t>
  </si>
  <si>
    <t>QDF</t>
  </si>
  <si>
    <t>QDG</t>
  </si>
  <si>
    <t>QEA</t>
  </si>
  <si>
    <t>QEE</t>
  </si>
  <si>
    <t>QEF</t>
  </si>
  <si>
    <t>QEG</t>
  </si>
  <si>
    <t>QFA</t>
  </si>
  <si>
    <t>QFE</t>
  </si>
  <si>
    <t>QFF</t>
  </si>
  <si>
    <t>QFG</t>
  </si>
  <si>
    <t>QGA</t>
  </si>
  <si>
    <t>QGE</t>
  </si>
  <si>
    <t>QGF</t>
  </si>
  <si>
    <t>QGG</t>
  </si>
  <si>
    <t>QHA</t>
  </si>
  <si>
    <t>QHE</t>
  </si>
  <si>
    <t>QHF</t>
  </si>
  <si>
    <t>QHG</t>
  </si>
  <si>
    <t>QJE</t>
  </si>
  <si>
    <t>QJF</t>
  </si>
  <si>
    <t>QJG</t>
  </si>
  <si>
    <t>QKE</t>
  </si>
  <si>
    <t>QKF</t>
  </si>
  <si>
    <t>QLA</t>
  </si>
  <si>
    <t>QMA</t>
  </si>
  <si>
    <t>QMB</t>
  </si>
  <si>
    <t>QMC</t>
  </si>
  <si>
    <t>QNE</t>
  </si>
  <si>
    <t>QNF</t>
  </si>
  <si>
    <t>QNG</t>
  </si>
  <si>
    <t>QPE</t>
  </si>
  <si>
    <t>QPF</t>
  </si>
  <si>
    <t>QQE</t>
  </si>
  <si>
    <t>QQG</t>
  </si>
  <si>
    <t>QRE</t>
  </si>
  <si>
    <t>QRF</t>
  </si>
  <si>
    <t>RCB</t>
  </si>
  <si>
    <t>RCC</t>
  </si>
  <si>
    <t>RDB</t>
  </si>
  <si>
    <t>RDC</t>
  </si>
  <si>
    <t>RGA</t>
  </si>
  <si>
    <t>RGE</t>
  </si>
  <si>
    <t>RGF</t>
  </si>
  <si>
    <t>RGG</t>
  </si>
  <si>
    <t>RHA</t>
  </si>
  <si>
    <t>RHE</t>
  </si>
  <si>
    <t>RHF</t>
  </si>
  <si>
    <t>RHG</t>
  </si>
  <si>
    <t>RMA</t>
  </si>
  <si>
    <t>RNE</t>
  </si>
  <si>
    <t>RNF</t>
  </si>
  <si>
    <t>RNG</t>
  </si>
  <si>
    <t>RPE</t>
  </si>
  <si>
    <t>RPF</t>
  </si>
  <si>
    <t>RPG</t>
  </si>
  <si>
    <t>RQE</t>
  </si>
  <si>
    <t>RQF</t>
  </si>
  <si>
    <t>RQG</t>
  </si>
  <si>
    <t>RRE</t>
  </si>
  <si>
    <t>RRF</t>
  </si>
  <si>
    <t>RRG</t>
  </si>
  <si>
    <t>SGG</t>
  </si>
  <si>
    <t>SHG</t>
  </si>
  <si>
    <t>SNF</t>
  </si>
  <si>
    <t>SNG</t>
  </si>
  <si>
    <t>SPF</t>
  </si>
  <si>
    <t>SQF</t>
  </si>
  <si>
    <t>SRF</t>
  </si>
  <si>
    <t>SRG</t>
  </si>
  <si>
    <t>TCF</t>
  </si>
  <si>
    <t>TCG</t>
  </si>
  <si>
    <t>TDF</t>
  </si>
  <si>
    <t>TDG</t>
  </si>
  <si>
    <t>TEG</t>
  </si>
  <si>
    <t>TFG</t>
  </si>
  <si>
    <t>TGG</t>
  </si>
  <si>
    <t>THG</t>
  </si>
  <si>
    <t>TJF</t>
  </si>
  <si>
    <t>TJG</t>
  </si>
  <si>
    <t>TKF</t>
  </si>
  <si>
    <t>TNF</t>
  </si>
  <si>
    <t>TNG</t>
  </si>
  <si>
    <t>TPF</t>
  </si>
  <si>
    <t>TQF</t>
  </si>
  <si>
    <t>TRF</t>
  </si>
  <si>
    <t>ZAA</t>
  </si>
  <si>
    <t>ZAB</t>
  </si>
  <si>
    <t>ZAC</t>
  </si>
  <si>
    <t>ZBA</t>
  </si>
  <si>
    <t>ZBB</t>
  </si>
  <si>
    <t>ZBC</t>
  </si>
  <si>
    <t>合　　計</t>
  </si>
  <si>
    <t>型式</t>
  </si>
  <si>
    <t>PM</t>
  </si>
  <si>
    <t>－</t>
  </si>
  <si>
    <t>C</t>
  </si>
  <si>
    <t>適正運転の実施</t>
    <rPh sb="0" eb="2">
      <t>テキセイ</t>
    </rPh>
    <rPh sb="2" eb="4">
      <t>ウンテン</t>
    </rPh>
    <rPh sb="5" eb="7">
      <t>ジッシ</t>
    </rPh>
    <phoneticPr fontId="11"/>
  </si>
  <si>
    <t>機器の導入</t>
    <rPh sb="0" eb="2">
      <t>キキ</t>
    </rPh>
    <rPh sb="3" eb="5">
      <t>ドウニュウ</t>
    </rPh>
    <phoneticPr fontId="11"/>
  </si>
  <si>
    <t>車両の維持管理</t>
    <rPh sb="0" eb="2">
      <t>シャリョウ</t>
    </rPh>
    <rPh sb="3" eb="5">
      <t>イジ</t>
    </rPh>
    <rPh sb="5" eb="7">
      <t>カンリ</t>
    </rPh>
    <phoneticPr fontId="11"/>
  </si>
  <si>
    <t>不明</t>
  </si>
  <si>
    <t>L</t>
  </si>
  <si>
    <t>A</t>
  </si>
  <si>
    <t>H</t>
  </si>
  <si>
    <t>B</t>
  </si>
  <si>
    <t>E</t>
  </si>
  <si>
    <t>電</t>
  </si>
  <si>
    <t>J</t>
  </si>
  <si>
    <t>K</t>
  </si>
  <si>
    <t>M</t>
  </si>
  <si>
    <t>N</t>
  </si>
  <si>
    <t>軽新長</t>
  </si>
  <si>
    <t>P</t>
  </si>
  <si>
    <t>軽3</t>
  </si>
  <si>
    <t>Q</t>
  </si>
  <si>
    <t>ハ</t>
  </si>
  <si>
    <t>R</t>
  </si>
  <si>
    <t>S</t>
  </si>
  <si>
    <t>T</t>
  </si>
  <si>
    <t>メ</t>
  </si>
  <si>
    <t>U</t>
  </si>
  <si>
    <t>V</t>
  </si>
  <si>
    <t>W</t>
  </si>
  <si>
    <t>X</t>
  </si>
  <si>
    <t>Y</t>
  </si>
  <si>
    <t>排ガス記号</t>
  </si>
  <si>
    <t>車種識別</t>
  </si>
  <si>
    <t>他</t>
  </si>
  <si>
    <t>天然ガス</t>
  </si>
  <si>
    <t>ハイブリッド</t>
  </si>
  <si>
    <t>適正運転の実施</t>
  </si>
  <si>
    <t>その他</t>
  </si>
  <si>
    <t>共同輸配送の促進</t>
  </si>
  <si>
    <t>帰り荷の確保</t>
  </si>
  <si>
    <t>受注時間と配送時間のルール化</t>
  </si>
  <si>
    <t>検品の簡略化</t>
  </si>
  <si>
    <t>道路混雑時の輸配送の見直し等</t>
  </si>
  <si>
    <t>朝夕ラッシュ時の配送を昼間配送に振替</t>
  </si>
  <si>
    <t>商品の標準化等</t>
  </si>
  <si>
    <t>自営転換</t>
  </si>
  <si>
    <t>自家用貨物自動車による輸送から営業用貨物自動車による輸送への転換</t>
  </si>
  <si>
    <t>モーダルシフトの推進</t>
  </si>
  <si>
    <t>鉄道輸送の活用</t>
  </si>
  <si>
    <t>通勤用巡回バスの整備</t>
  </si>
  <si>
    <t>事業用自動車の自宅持ち帰りの抑制</t>
  </si>
  <si>
    <t>情報化の推進</t>
  </si>
  <si>
    <t>グリーン経営認証の取得</t>
  </si>
  <si>
    <t>環境報告書の作成</t>
  </si>
  <si>
    <t/>
  </si>
  <si>
    <t>ガソDBF-CVY12</t>
  </si>
  <si>
    <t>ハイDAA-FD3</t>
  </si>
  <si>
    <t>ハイDAA-ZVW30</t>
  </si>
  <si>
    <t>ガソDBF-VM20</t>
  </si>
  <si>
    <t>ガソDBF-VY12</t>
  </si>
  <si>
    <t>ハイDAA-GYL10W</t>
  </si>
  <si>
    <t>ハイDAA-GYL15W</t>
  </si>
  <si>
    <t>ハイDAA-GYL16W</t>
  </si>
  <si>
    <t>ハイDAA-NHW20</t>
  </si>
  <si>
    <t>ガソCBF-TRH200V</t>
  </si>
  <si>
    <t>ガソCBF-TRH200K</t>
  </si>
  <si>
    <t>ハイDAA-HY51</t>
  </si>
  <si>
    <t>ガソDBF-BVY12</t>
  </si>
  <si>
    <t>ハイDAA-ZWA10</t>
  </si>
  <si>
    <t>ハイDAA-GP2</t>
  </si>
  <si>
    <t>ハイDAA-ZE2</t>
  </si>
  <si>
    <t>ハイDAA-ZVW40W</t>
  </si>
  <si>
    <t>ハイDAA-ZVW41W</t>
  </si>
  <si>
    <t>ハイDAA-AVV50</t>
  </si>
  <si>
    <t>ハイDAA-ATH20W</t>
  </si>
  <si>
    <t>ハイDAA-AZK10</t>
  </si>
  <si>
    <t>ガソDBF-BVM20</t>
  </si>
  <si>
    <t>ガソDBA-LA300S</t>
  </si>
  <si>
    <t>自営転換</t>
    <rPh sb="0" eb="2">
      <t>ジエイ</t>
    </rPh>
    <rPh sb="2" eb="4">
      <t>テンカン</t>
    </rPh>
    <phoneticPr fontId="11"/>
  </si>
  <si>
    <t>モーダルシフトの推進</t>
    <rPh sb="8" eb="10">
      <t>スイシン</t>
    </rPh>
    <phoneticPr fontId="11"/>
  </si>
  <si>
    <t>情報化の推進</t>
    <rPh sb="0" eb="3">
      <t>ジョウホウカ</t>
    </rPh>
    <rPh sb="4" eb="6">
      <t>スイシン</t>
    </rPh>
    <phoneticPr fontId="11"/>
  </si>
  <si>
    <t>低公害・低燃費車等の利用割合の向上</t>
    <rPh sb="0" eb="3">
      <t>テイコウガイ</t>
    </rPh>
    <rPh sb="4" eb="8">
      <t>テイネンピシャ</t>
    </rPh>
    <rPh sb="8" eb="9">
      <t>トウ</t>
    </rPh>
    <rPh sb="10" eb="12">
      <t>リヨウ</t>
    </rPh>
    <rPh sb="12" eb="14">
      <t>ワリアイ</t>
    </rPh>
    <rPh sb="15" eb="17">
      <t>コウジョウ</t>
    </rPh>
    <phoneticPr fontId="11"/>
  </si>
  <si>
    <t>エコドライブの推進</t>
    <rPh sb="7" eb="9">
      <t>スイシン</t>
    </rPh>
    <phoneticPr fontId="11"/>
  </si>
  <si>
    <t>配送条件の環境配慮</t>
    <rPh sb="0" eb="2">
      <t>ハイソウ</t>
    </rPh>
    <rPh sb="2" eb="4">
      <t>ジョウケン</t>
    </rPh>
    <rPh sb="5" eb="7">
      <t>カンキョウ</t>
    </rPh>
    <rPh sb="7" eb="9">
      <t>ハイリョ</t>
    </rPh>
    <phoneticPr fontId="11"/>
  </si>
  <si>
    <t>ハイDAA-NHP10</t>
  </si>
  <si>
    <t>ハイDAA-GWL10</t>
  </si>
  <si>
    <t>ガソDBA-HA35S</t>
  </si>
  <si>
    <t>ハイDAA-CR6</t>
  </si>
  <si>
    <t>ハイDAA-AVE30</t>
  </si>
  <si>
    <t>ハイDAA-ZVW41N</t>
  </si>
  <si>
    <t>ガソDBA-MK32S</t>
  </si>
  <si>
    <t>ハイDAA-AVU65W</t>
  </si>
  <si>
    <t>ハイDAA-AWL10</t>
  </si>
  <si>
    <t>ハイDAA-NKE165</t>
  </si>
  <si>
    <t>ハイDAA-NKE165G</t>
  </si>
  <si>
    <t>ハイDAA-GWS214</t>
  </si>
  <si>
    <t>ハイDAA-HV37</t>
  </si>
  <si>
    <t>ハイDAA-HNV37</t>
  </si>
  <si>
    <t>ハイDAA-GP5</t>
  </si>
  <si>
    <t>ガソDBA-HB35S</t>
  </si>
  <si>
    <t>軽油QRG-RU1ESBJ</t>
  </si>
  <si>
    <t>ハイDAA-BYEFP</t>
  </si>
  <si>
    <t>軽油QPG-FS1EPEA</t>
  </si>
  <si>
    <t>軽油QPG-FS1EREA</t>
  </si>
  <si>
    <t>軽油QPG-FS1EUEA</t>
  </si>
  <si>
    <t>軽油QPG-FS1EWEA</t>
  </si>
  <si>
    <t>軽油QPG-FS1EWEG</t>
  </si>
  <si>
    <t>軽油QPG-FS1EWEJ</t>
  </si>
  <si>
    <t>軽油QPG-FS1EZEA</t>
  </si>
  <si>
    <t>軽油QPG-FS1EZEG</t>
  </si>
  <si>
    <t>軽油QPG-FS1EZEJ</t>
  </si>
  <si>
    <t>軽油QPG-FQ1EWEG</t>
  </si>
  <si>
    <t>軽油QPG-FQ1EWEJ</t>
  </si>
  <si>
    <t>軽油QPG-FR1EPEA</t>
  </si>
  <si>
    <t>軽油QPG-FR1ESEA</t>
  </si>
  <si>
    <t>軽油QPG-FR1EUEA</t>
  </si>
  <si>
    <t>軽油QPG-FR1EXEA</t>
  </si>
  <si>
    <t>軽油QPG-FR1EXEG</t>
  </si>
  <si>
    <t>軽油QPG-FR1EXEJ</t>
  </si>
  <si>
    <t>軽油QPG-FR1EZEG</t>
  </si>
  <si>
    <t>軽油QPG-FR1EZEJ</t>
  </si>
  <si>
    <t>軽油QPG-FN1EYEA</t>
  </si>
  <si>
    <t>軽油QPG-FN1EYEG</t>
  </si>
  <si>
    <t>軽油QPG-FW1EWEA</t>
  </si>
  <si>
    <t>軽油QPG-FW1EXEG</t>
  </si>
  <si>
    <t>軽油QPG-FW1EXEJ</t>
  </si>
  <si>
    <t>軽油QPG-FW1EYFG</t>
  </si>
  <si>
    <t>軽油QPG-FW1EYFJ</t>
  </si>
  <si>
    <t>軽油QPG-FW1EYEG</t>
  </si>
  <si>
    <t>軽油QPG-FW1EYEJ</t>
  </si>
  <si>
    <t>軽油QPG-FW1EZEG</t>
  </si>
  <si>
    <t>軽油QPG-FW1EZEJ</t>
  </si>
  <si>
    <t>軽油QPG-FW1EBEG</t>
  </si>
  <si>
    <t>軽油QPG-FW1EBEJ</t>
  </si>
  <si>
    <t>軽油QPG-FS1AKDA</t>
  </si>
  <si>
    <t>軽油QPG-FS1AMDA</t>
  </si>
  <si>
    <t>軽油QPG-FS1ARDA</t>
  </si>
  <si>
    <t>軽油QPG-FS1APEA</t>
  </si>
  <si>
    <t>軽油QPG-FS1AREA</t>
  </si>
  <si>
    <t>軽油QPG-FS1ATEA</t>
  </si>
  <si>
    <t>軽油QPG-FS1AUEA</t>
  </si>
  <si>
    <t>軽油QPG-FS1AWEA</t>
  </si>
  <si>
    <t>軽油QPG-FS1AWEG</t>
  </si>
  <si>
    <t>軽油QPG-FQ1AREA</t>
  </si>
  <si>
    <t>軽油QPG-FQ1ATEA</t>
  </si>
  <si>
    <t>軽油QPG-FQ1AWEA</t>
  </si>
  <si>
    <t>軽油QPG-FR1AKDA</t>
  </si>
  <si>
    <t>軽油QPG-FR1ANDA</t>
  </si>
  <si>
    <t>軽油QPG-FR1APDA</t>
  </si>
  <si>
    <t>軽油QPG-FR1AVDA</t>
  </si>
  <si>
    <t>軽油QPG-FR1AWDA</t>
  </si>
  <si>
    <t>軽油QPG-FR1APEA</t>
  </si>
  <si>
    <t>軽油QPG-FR1APEG</t>
  </si>
  <si>
    <t>軽油QPG-FR1ASEA</t>
  </si>
  <si>
    <t>軽油QPG-FR1AUEA</t>
  </si>
  <si>
    <t>軽油QPG-FR1AXEA</t>
  </si>
  <si>
    <t>軽油QPG-FR1AXEG</t>
  </si>
  <si>
    <t>軽油QPG-FN1AWDA</t>
  </si>
  <si>
    <t>軽油QPG-FN1AWDG</t>
  </si>
  <si>
    <t>軽油QPG-FN1AYEA</t>
  </si>
  <si>
    <t>軽油QPG-FN1AYEG</t>
  </si>
  <si>
    <t>軽油QPG-GN1APEA</t>
  </si>
  <si>
    <t>軽油QPG-GN1APEG</t>
  </si>
  <si>
    <t>軽油QPG-GN1AUEA</t>
  </si>
  <si>
    <t>軽油QPG-GN1AVEA</t>
  </si>
  <si>
    <t>軽油QPG-FW1ATEA</t>
  </si>
  <si>
    <t>軽油QPG-FW1AXEG</t>
  </si>
  <si>
    <t>軽油QPG-FW1AYFG</t>
  </si>
  <si>
    <t>軽油QPG-FW1AYEG</t>
  </si>
  <si>
    <t>軽油QPG-FW1AZEG</t>
  </si>
  <si>
    <t>軽油QPG-FW1ABEG</t>
  </si>
  <si>
    <t>軽油QPG-FH1AGDA</t>
  </si>
  <si>
    <t>軽油QPG-FH1AHDA</t>
  </si>
  <si>
    <t>軽油QPG-FH1ALDA</t>
  </si>
  <si>
    <t>軽油QPG-FH1ALDG</t>
  </si>
  <si>
    <t>軽油QPG-FH1ANDA</t>
  </si>
  <si>
    <t>軽油QPG-FH1ANDG</t>
  </si>
  <si>
    <t>軽油QPG-FH1ARDA</t>
  </si>
  <si>
    <t>軽油QPG-FH1ATDA</t>
  </si>
  <si>
    <t>軽油QPG-FH1AVDA</t>
  </si>
  <si>
    <t>軽油QPG-SH1EDDG</t>
  </si>
  <si>
    <t>軽油QPG-SH1EDDJ</t>
  </si>
  <si>
    <t>軽油QPG-SH1EEDG</t>
  </si>
  <si>
    <t>軽油QPG-SH1EGDG</t>
  </si>
  <si>
    <t>軽油QPG-SH1EGDJ</t>
  </si>
  <si>
    <t>軽油QPG-SS1EKDA</t>
  </si>
  <si>
    <t>軽油QPG-SS1EKDG</t>
  </si>
  <si>
    <t>軽油QPG-SH1ADDG</t>
  </si>
  <si>
    <t>軽油QPG-SH1AGDG</t>
  </si>
  <si>
    <t>軽油QPG-SH1AHDG</t>
  </si>
  <si>
    <t>軽油QPG-SH1ALDG</t>
  </si>
  <si>
    <t>軽油QRG-RU1ESBA</t>
  </si>
  <si>
    <t>ガソDBA-JH1</t>
  </si>
  <si>
    <t>ハイDAA-RU3</t>
  </si>
  <si>
    <t>ハイDAA-RU4</t>
  </si>
  <si>
    <t>ハイDAA-GP6</t>
  </si>
  <si>
    <t>ハイDAA-ZWR80G</t>
  </si>
  <si>
    <t>ガL1</t>
  </si>
  <si>
    <t>ガL2</t>
  </si>
  <si>
    <t>ハイDAA-222057</t>
  </si>
  <si>
    <t>軽油TPG-FEB9Y</t>
  </si>
  <si>
    <t>軽油TPG-FEC9Y</t>
  </si>
  <si>
    <t>ハイTQG-FEA1Z</t>
  </si>
  <si>
    <t>ハイTQG-FEA5Z</t>
  </si>
  <si>
    <t>ハイTQG-FEB7Z</t>
  </si>
  <si>
    <t>ハイDAA-AWS211</t>
  </si>
  <si>
    <t>ハイDAA-AWS215</t>
  </si>
  <si>
    <t>ガソDBF-S402M</t>
  </si>
  <si>
    <t>ガソDBF-S402U</t>
  </si>
  <si>
    <t>ガソDBF-S412U</t>
  </si>
  <si>
    <t>軽油QPG-FTR34S2</t>
  </si>
  <si>
    <t>軽油QPG-FTR34T2</t>
  </si>
  <si>
    <t>軽油QPG-FVR34U2</t>
  </si>
  <si>
    <t>軽油QPG-FTS34S2</t>
  </si>
  <si>
    <t>軽油QPG-FU60VY</t>
  </si>
  <si>
    <t>軽油QPG-FU64VY</t>
  </si>
  <si>
    <t>軽油QPG-FU64VZ</t>
  </si>
  <si>
    <t>軽油QPG-FU65VZ</t>
  </si>
  <si>
    <t>軽油QPG-FV60VZ</t>
  </si>
  <si>
    <t>軽油QPG-FV64VZ</t>
  </si>
  <si>
    <t>軽油QPG-FY60VY</t>
  </si>
  <si>
    <t>軽油QPG-FY64VY</t>
  </si>
  <si>
    <t>軽油QPG-FS64VY</t>
  </si>
  <si>
    <t>軽油QPG-FS65VY</t>
  </si>
  <si>
    <t>軽油QPG-FS64VZ</t>
  </si>
  <si>
    <t>軽油QPG-FS65VZ</t>
  </si>
  <si>
    <t>軽油QPG-FP64VDR</t>
  </si>
  <si>
    <t>軽油QPG-FP64VER</t>
  </si>
  <si>
    <t>軽油QPG-FP64VGR</t>
  </si>
  <si>
    <t>軽油QPG-FV64VJR</t>
  </si>
  <si>
    <t>軽油TRG-NJR85A</t>
  </si>
  <si>
    <t>軽油TRG-NKR85A</t>
  </si>
  <si>
    <t>軽油TRG-NKR85R</t>
  </si>
  <si>
    <t>軽油TRG-NKR85AR</t>
  </si>
  <si>
    <t>軽油TRG-NLR85AR</t>
  </si>
  <si>
    <t>軽油TRG-NMR85R</t>
  </si>
  <si>
    <t>軽油TRG-NMR85AR</t>
  </si>
  <si>
    <t>軽油TRG-NNR85AR</t>
  </si>
  <si>
    <t>軽油TRG-NPR85AR</t>
  </si>
  <si>
    <t>軽油TRG-NJS85A</t>
  </si>
  <si>
    <t>軽油TRG-NLS85AR</t>
  </si>
  <si>
    <t>軽油TRG-NNS85AR</t>
  </si>
  <si>
    <t>軽油TRG-NJR85N</t>
  </si>
  <si>
    <t>軽油TRG-NJR85AN</t>
  </si>
  <si>
    <t>軽油TRG-NKR85N</t>
  </si>
  <si>
    <t>軽油TRG-NKR85AN</t>
  </si>
  <si>
    <t>軽油TPG-NKR85YN</t>
  </si>
  <si>
    <t>軽油TRG-NLR85N</t>
  </si>
  <si>
    <t>軽油TRG-NLR85AN</t>
  </si>
  <si>
    <t>軽油TRG-NMR85N</t>
  </si>
  <si>
    <t>軽油TRG-NMR85AN</t>
  </si>
  <si>
    <t>軽油TRG-NNR85N</t>
  </si>
  <si>
    <t>軽油TRG-NNR85AN</t>
  </si>
  <si>
    <t>軽油TRG-NPR85AN</t>
  </si>
  <si>
    <t>軽油TPG-NPR85YN</t>
  </si>
  <si>
    <t>軽油TRG-NJS85AN</t>
  </si>
  <si>
    <t>軽油TRG-NLS85AN</t>
  </si>
  <si>
    <t>軽油QPG-GK5XAB</t>
  </si>
  <si>
    <t>軽油QPG-GK5XAD</t>
  </si>
  <si>
    <t>軽油QPG-GK5XAE</t>
  </si>
  <si>
    <t>軽油QPG-GK5XAK</t>
  </si>
  <si>
    <t>軽油QPG-FU60VZ</t>
  </si>
  <si>
    <t>軽油QPG-FV60VY</t>
  </si>
  <si>
    <t>軽油QPG-FS60VZ</t>
  </si>
  <si>
    <t>軽油TPG-FED90</t>
  </si>
  <si>
    <t>軽油TRG-LJR85A</t>
  </si>
  <si>
    <t>軽油TRG-LKR85A</t>
  </si>
  <si>
    <t>軽油TRG-LKR85R</t>
  </si>
  <si>
    <t>軽油TRG-LKR85AR</t>
  </si>
  <si>
    <t>軽油TRG-LLR85AR</t>
  </si>
  <si>
    <t>軽油TRG-LMR85R</t>
  </si>
  <si>
    <t>軽油TRG-LMR85AR</t>
  </si>
  <si>
    <t>軽油TRG-LNR85AR</t>
  </si>
  <si>
    <t>軽油TRG-LPR85AR</t>
  </si>
  <si>
    <t>軽油TRG-LJS85A</t>
  </si>
  <si>
    <t>軽油TRG-LLS85AR</t>
  </si>
  <si>
    <t>軽油TRG-LNS85AR</t>
  </si>
  <si>
    <t>軽油TRG-LJR85N</t>
  </si>
  <si>
    <t>軽油TRG-LJR85AN</t>
  </si>
  <si>
    <t>軽油TRG-LKR85N</t>
  </si>
  <si>
    <t>軽油TRG-LKR85AN</t>
  </si>
  <si>
    <t>軽油TPG-LKR85YN</t>
  </si>
  <si>
    <t>軽油TRG-LLR85N</t>
  </si>
  <si>
    <t>軽油TRG-LLR85AN</t>
  </si>
  <si>
    <t>軽油TRG-LMR85N</t>
  </si>
  <si>
    <t>軽油TRG-LMR85AN</t>
  </si>
  <si>
    <t>軽油TRG-LNR85N</t>
  </si>
  <si>
    <t>軽油TRG-LNR85AN</t>
  </si>
  <si>
    <t>軽油TRG-LPR85AN</t>
  </si>
  <si>
    <t>軽油TPG-LPR85YN</t>
  </si>
  <si>
    <t>軽油TRG-LJS85AN</t>
  </si>
  <si>
    <t>軽油TRG-LLS85AN</t>
  </si>
  <si>
    <t>ハイDAA-MH44S</t>
  </si>
  <si>
    <t>ハイDAA-AYZ10</t>
  </si>
  <si>
    <t>ハイDAA-AYZ15</t>
  </si>
  <si>
    <t>ハイDAA-AVC10</t>
  </si>
  <si>
    <t>ハイDAA-AYH30W</t>
  </si>
  <si>
    <t>軽油TRG-NHR85A</t>
  </si>
  <si>
    <t>軽油TRG-NHS85A</t>
  </si>
  <si>
    <t>軽油TRG-NHR85AN</t>
  </si>
  <si>
    <t>軽油TRG-NHS85AN</t>
  </si>
  <si>
    <t>ハイTQG-NJR85PAN</t>
  </si>
  <si>
    <t>ハイTQG-NKR85KAN</t>
  </si>
  <si>
    <t>ハイTQG-NLR85PAN</t>
  </si>
  <si>
    <t>ハイTQG-NMR85KAN</t>
  </si>
  <si>
    <t>軽油QPG-CD5XL</t>
  </si>
  <si>
    <t>軽油QPG-CD5YL</t>
  </si>
  <si>
    <t>軽油QPG-CD5ZL</t>
  </si>
  <si>
    <t>軽油QPG-CD5YA</t>
  </si>
  <si>
    <t>軽油QPG-CD5ZA</t>
  </si>
  <si>
    <t>軽油QPG-CD5ZE</t>
  </si>
  <si>
    <t>軽油QPG-CW5YL</t>
  </si>
  <si>
    <t>軽油QPG-CW5ZL</t>
  </si>
  <si>
    <t>軽油QPG-CW5ZA</t>
  </si>
  <si>
    <t>軽油QPG-CV5XL</t>
  </si>
  <si>
    <t>軽油QPG-CV5YB</t>
  </si>
  <si>
    <t>軽油QPG-CG5ZL</t>
  </si>
  <si>
    <t>軽油QPG-CG5ZM</t>
  </si>
  <si>
    <t>軽油QPG-CG5YA</t>
  </si>
  <si>
    <t>軽油QPG-CG5ZA</t>
  </si>
  <si>
    <t>軽油QPG-CG5YE</t>
  </si>
  <si>
    <t>軽油QPG-CG5ZE</t>
  </si>
  <si>
    <t>軽油TPG-FED9Y</t>
  </si>
  <si>
    <t>ガソDBA-LA150F</t>
  </si>
  <si>
    <t>軽油TRG-LHR85A</t>
  </si>
  <si>
    <t>軽油TRG-LHS85A</t>
  </si>
  <si>
    <t>軽油TRG-LHR85AN</t>
  </si>
  <si>
    <t>軽油TRG-LHS85AN</t>
  </si>
  <si>
    <t>ハイDAA-MJ44S</t>
  </si>
  <si>
    <t>ガソHBD-HA36V</t>
  </si>
  <si>
    <t>ガソDBA-HA36S</t>
  </si>
  <si>
    <t>ハイDAA-GM4</t>
  </si>
  <si>
    <t>ハイDAA-GM5</t>
  </si>
  <si>
    <t>ハイDAA-KC2</t>
  </si>
  <si>
    <t>ハイDAA-FR4</t>
  </si>
  <si>
    <t>ガソDBA-LA150S</t>
  </si>
  <si>
    <t>２　営業所その他の事業所別概要</t>
    <rPh sb="2" eb="4">
      <t>エイギョウ</t>
    </rPh>
    <rPh sb="4" eb="5">
      <t>ジョ</t>
    </rPh>
    <rPh sb="7" eb="8">
      <t>タ</t>
    </rPh>
    <rPh sb="9" eb="12">
      <t>ジギョウショ</t>
    </rPh>
    <rPh sb="12" eb="13">
      <t>ベツ</t>
    </rPh>
    <rPh sb="13" eb="15">
      <t>ガイヨウ</t>
    </rPh>
    <phoneticPr fontId="16"/>
  </si>
  <si>
    <t>営業所その他の事業所の所在地</t>
    <rPh sb="11" eb="14">
      <t>ショザイチ</t>
    </rPh>
    <phoneticPr fontId="16"/>
  </si>
  <si>
    <t>種類</t>
    <rPh sb="0" eb="2">
      <t>シュルイ</t>
    </rPh>
    <phoneticPr fontId="16"/>
  </si>
  <si>
    <t>乗車定員</t>
    <rPh sb="0" eb="2">
      <t>ジョウシャ</t>
    </rPh>
    <rPh sb="2" eb="4">
      <t>テイイン</t>
    </rPh>
    <phoneticPr fontId="16"/>
  </si>
  <si>
    <t>車両
総重量</t>
    <rPh sb="0" eb="2">
      <t>シャリョウ</t>
    </rPh>
    <rPh sb="3" eb="6">
      <t>ソウジュウリョウ</t>
    </rPh>
    <phoneticPr fontId="16"/>
  </si>
  <si>
    <t>自動車使用台数（台）</t>
    <rPh sb="3" eb="5">
      <t>シヨウ</t>
    </rPh>
    <phoneticPr fontId="16"/>
  </si>
  <si>
    <t>3.5t超～8ｔ未満</t>
    <rPh sb="8" eb="10">
      <t>ミマン</t>
    </rPh>
    <phoneticPr fontId="16"/>
  </si>
  <si>
    <t>小型・普通乗用自動車</t>
    <rPh sb="0" eb="2">
      <t>コガタ</t>
    </rPh>
    <rPh sb="3" eb="5">
      <t>フツウ</t>
    </rPh>
    <rPh sb="5" eb="7">
      <t>ジョウヨウ</t>
    </rPh>
    <rPh sb="7" eb="10">
      <t>ジドウシャ</t>
    </rPh>
    <phoneticPr fontId="16"/>
  </si>
  <si>
    <t>軽乗用自動車</t>
    <rPh sb="0" eb="1">
      <t>ケイ</t>
    </rPh>
    <rPh sb="1" eb="3">
      <t>ジョウヨウ</t>
    </rPh>
    <rPh sb="3" eb="6">
      <t>ジドウシャ</t>
    </rPh>
    <phoneticPr fontId="16"/>
  </si>
  <si>
    <t>軽貨物自動車</t>
    <rPh sb="0" eb="1">
      <t>ケイ</t>
    </rPh>
    <rPh sb="1" eb="3">
      <t>カモツ</t>
    </rPh>
    <rPh sb="3" eb="6">
      <t>ジドウシャ</t>
    </rPh>
    <phoneticPr fontId="16"/>
  </si>
  <si>
    <t>主たる用途</t>
    <rPh sb="0" eb="1">
      <t>シュ</t>
    </rPh>
    <rPh sb="3" eb="5">
      <t>ヨウト</t>
    </rPh>
    <phoneticPr fontId="16"/>
  </si>
  <si>
    <t>事務所</t>
    <rPh sb="0" eb="2">
      <t>ジム</t>
    </rPh>
    <rPh sb="2" eb="3">
      <t>ショ</t>
    </rPh>
    <phoneticPr fontId="16"/>
  </si>
  <si>
    <t>情報通信</t>
    <rPh sb="0" eb="2">
      <t>ジョウホウ</t>
    </rPh>
    <rPh sb="2" eb="4">
      <t>ツウシン</t>
    </rPh>
    <phoneticPr fontId="16"/>
  </si>
  <si>
    <t>放送局</t>
    <rPh sb="0" eb="3">
      <t>ホウソウキョク</t>
    </rPh>
    <phoneticPr fontId="16"/>
  </si>
  <si>
    <t>商業</t>
    <rPh sb="0" eb="2">
      <t>ショウギョウ</t>
    </rPh>
    <phoneticPr fontId="16"/>
  </si>
  <si>
    <t>宿泊</t>
    <rPh sb="0" eb="2">
      <t>シュクハク</t>
    </rPh>
    <phoneticPr fontId="16"/>
  </si>
  <si>
    <t>教育</t>
    <rPh sb="0" eb="2">
      <t>キョウイク</t>
    </rPh>
    <phoneticPr fontId="16"/>
  </si>
  <si>
    <t>医療</t>
    <rPh sb="0" eb="2">
      <t>イリョウ</t>
    </rPh>
    <phoneticPr fontId="16"/>
  </si>
  <si>
    <t>文化</t>
    <rPh sb="0" eb="2">
      <t>ブンカ</t>
    </rPh>
    <phoneticPr fontId="16"/>
  </si>
  <si>
    <t>物流</t>
    <rPh sb="0" eb="2">
      <t>ブツリュウ</t>
    </rPh>
    <phoneticPr fontId="16"/>
  </si>
  <si>
    <t>駐車場</t>
    <rPh sb="0" eb="3">
      <t>チュウシャジョウ</t>
    </rPh>
    <phoneticPr fontId="16"/>
  </si>
  <si>
    <t>工場その他上記以外</t>
    <rPh sb="0" eb="2">
      <t>コウジョウ</t>
    </rPh>
    <rPh sb="4" eb="5">
      <t>タ</t>
    </rPh>
    <rPh sb="5" eb="7">
      <t>ジョウキ</t>
    </rPh>
    <rPh sb="7" eb="9">
      <t>イガイ</t>
    </rPh>
    <phoneticPr fontId="16"/>
  </si>
  <si>
    <t>３　自動車からの排出ガス量</t>
    <rPh sb="2" eb="5">
      <t>ジドウシャ</t>
    </rPh>
    <rPh sb="8" eb="10">
      <t>ハイシュツ</t>
    </rPh>
    <rPh sb="12" eb="13">
      <t>リョウ</t>
    </rPh>
    <phoneticPr fontId="9"/>
  </si>
  <si>
    <t>ＮＯｘ,ＰＭ排出量</t>
    <rPh sb="6" eb="8">
      <t>ハイシュツ</t>
    </rPh>
    <rPh sb="8" eb="9">
      <t>リョウ</t>
    </rPh>
    <phoneticPr fontId="9"/>
  </si>
  <si>
    <t>選択</t>
    <rPh sb="0" eb="2">
      <t>センタク</t>
    </rPh>
    <phoneticPr fontId="9"/>
  </si>
  <si>
    <t>計画書</t>
    <rPh sb="0" eb="2">
      <t>ケイカク</t>
    </rPh>
    <rPh sb="2" eb="3">
      <t>ショ</t>
    </rPh>
    <phoneticPr fontId="9"/>
  </si>
  <si>
    <t>排出量(t)</t>
    <rPh sb="0" eb="2">
      <t>ハイシュツ</t>
    </rPh>
    <rPh sb="2" eb="3">
      <t>リョウ</t>
    </rPh>
    <phoneticPr fontId="9"/>
  </si>
  <si>
    <t>実績排出量</t>
    <rPh sb="0" eb="2">
      <t>ジッセキ</t>
    </rPh>
    <rPh sb="2" eb="4">
      <t>ハイシュツ</t>
    </rPh>
    <rPh sb="4" eb="5">
      <t>リョウ</t>
    </rPh>
    <phoneticPr fontId="9"/>
  </si>
  <si>
    <t>実績報告書</t>
    <rPh sb="0" eb="2">
      <t>ジッセキ</t>
    </rPh>
    <rPh sb="2" eb="4">
      <t>ホウコク</t>
    </rPh>
    <rPh sb="4" eb="5">
      <t>ショ</t>
    </rPh>
    <phoneticPr fontId="9"/>
  </si>
  <si>
    <t>型式</t>
    <rPh sb="0" eb="2">
      <t>カタシキ</t>
    </rPh>
    <phoneticPr fontId="9"/>
  </si>
  <si>
    <t>ＣＯ２排出係数</t>
    <rPh sb="3" eb="5">
      <t>ハイシュツ</t>
    </rPh>
    <rPh sb="5" eb="7">
      <t>ケイスウ</t>
    </rPh>
    <phoneticPr fontId="9"/>
  </si>
  <si>
    <t>使用の本拠</t>
    <rPh sb="0" eb="2">
      <t>シヨウ</t>
    </rPh>
    <rPh sb="3" eb="5">
      <t>ホンキョ</t>
    </rPh>
    <phoneticPr fontId="9"/>
  </si>
  <si>
    <t>NOX・PM低減装置</t>
    <rPh sb="6" eb="8">
      <t>テイゲン</t>
    </rPh>
    <rPh sb="8" eb="10">
      <t>ソウチ</t>
    </rPh>
    <phoneticPr fontId="9"/>
  </si>
  <si>
    <t>普通貨物</t>
    <rPh sb="0" eb="2">
      <t>フツウ</t>
    </rPh>
    <rPh sb="2" eb="4">
      <t>カモツ</t>
    </rPh>
    <phoneticPr fontId="9"/>
  </si>
  <si>
    <t>小型貨物</t>
    <rPh sb="0" eb="2">
      <t>コガタ</t>
    </rPh>
    <rPh sb="2" eb="4">
      <t>カモツ</t>
    </rPh>
    <phoneticPr fontId="9"/>
  </si>
  <si>
    <t>特種</t>
    <rPh sb="0" eb="2">
      <t>トクシュ</t>
    </rPh>
    <phoneticPr fontId="9"/>
  </si>
  <si>
    <t>普通貨物車</t>
    <rPh sb="0" eb="2">
      <t>フツウ</t>
    </rPh>
    <phoneticPr fontId="9"/>
  </si>
  <si>
    <t>貨</t>
    <rPh sb="0" eb="1">
      <t>カ</t>
    </rPh>
    <phoneticPr fontId="9"/>
  </si>
  <si>
    <t>軽油</t>
    <rPh sb="0" eb="2">
      <t>ケイユ</t>
    </rPh>
    <phoneticPr fontId="9"/>
  </si>
  <si>
    <t>軽</t>
    <rPh sb="0" eb="1">
      <t>ケイ</t>
    </rPh>
    <phoneticPr fontId="9"/>
  </si>
  <si>
    <t>乗用</t>
    <rPh sb="0" eb="2">
      <t>ジョウヨウ</t>
    </rPh>
    <phoneticPr fontId="9"/>
  </si>
  <si>
    <t>小型貨物車</t>
    <rPh sb="0" eb="2">
      <t>コガタ</t>
    </rPh>
    <phoneticPr fontId="9"/>
  </si>
  <si>
    <t>小型・普通乗用車</t>
    <rPh sb="0" eb="2">
      <t>コガタ</t>
    </rPh>
    <rPh sb="3" eb="5">
      <t>フツウ</t>
    </rPh>
    <rPh sb="5" eb="8">
      <t>ジョウヨウシャ</t>
    </rPh>
    <phoneticPr fontId="9"/>
  </si>
  <si>
    <t>乗合（定員30人以上）</t>
    <rPh sb="0" eb="2">
      <t>ノリアイ</t>
    </rPh>
    <rPh sb="3" eb="5">
      <t>テイイン</t>
    </rPh>
    <rPh sb="7" eb="8">
      <t>ニン</t>
    </rPh>
    <rPh sb="8" eb="10">
      <t>イジョウ</t>
    </rPh>
    <phoneticPr fontId="9"/>
  </si>
  <si>
    <t>軽自動車（貨物）</t>
    <rPh sb="0" eb="4">
      <t>ケイジドウシャ</t>
    </rPh>
    <rPh sb="5" eb="7">
      <t>カモツ</t>
    </rPh>
    <phoneticPr fontId="9"/>
  </si>
  <si>
    <t>乗合（定員30人未満）</t>
    <rPh sb="0" eb="2">
      <t>ノリアイ</t>
    </rPh>
    <rPh sb="3" eb="5">
      <t>テイイン</t>
    </rPh>
    <rPh sb="7" eb="8">
      <t>ニン</t>
    </rPh>
    <rPh sb="8" eb="10">
      <t>ミマン</t>
    </rPh>
    <phoneticPr fontId="9"/>
  </si>
  <si>
    <t>乗</t>
    <rPh sb="0" eb="1">
      <t>ジョウ</t>
    </rPh>
    <phoneticPr fontId="9"/>
  </si>
  <si>
    <t>大型特殊自動車</t>
    <rPh sb="0" eb="2">
      <t>オオガタ</t>
    </rPh>
    <rPh sb="2" eb="4">
      <t>トクシュ</t>
    </rPh>
    <rPh sb="4" eb="7">
      <t>ジドウシャ</t>
    </rPh>
    <phoneticPr fontId="9"/>
  </si>
  <si>
    <t>軽自動車（乗用）</t>
    <rPh sb="0" eb="4">
      <t>ケイジドウシャ</t>
    </rPh>
    <rPh sb="5" eb="7">
      <t>ジョウヨウ</t>
    </rPh>
    <phoneticPr fontId="9"/>
  </si>
  <si>
    <t>ハ軽</t>
    <rPh sb="1" eb="2">
      <t>ケイ</t>
    </rPh>
    <phoneticPr fontId="9"/>
  </si>
  <si>
    <t>特殊</t>
    <rPh sb="0" eb="2">
      <t>トクシュ</t>
    </rPh>
    <phoneticPr fontId="9"/>
  </si>
  <si>
    <t>小型特殊自動車</t>
    <rPh sb="0" eb="2">
      <t>コガタ</t>
    </rPh>
    <rPh sb="2" eb="4">
      <t>トクシュ</t>
    </rPh>
    <rPh sb="4" eb="7">
      <t>ジドウシャ</t>
    </rPh>
    <phoneticPr fontId="9"/>
  </si>
  <si>
    <t>電気</t>
    <rPh sb="0" eb="2">
      <t>デンキ</t>
    </rPh>
    <phoneticPr fontId="9"/>
  </si>
  <si>
    <t>電</t>
    <rPh sb="0" eb="1">
      <t>デン</t>
    </rPh>
    <phoneticPr fontId="9"/>
  </si>
  <si>
    <t>特</t>
    <rPh sb="0" eb="1">
      <t>トク</t>
    </rPh>
    <phoneticPr fontId="9"/>
  </si>
  <si>
    <t>燃電</t>
    <rPh sb="0" eb="1">
      <t>ネン</t>
    </rPh>
    <rPh sb="1" eb="2">
      <t>デン</t>
    </rPh>
    <phoneticPr fontId="9"/>
  </si>
  <si>
    <t>初度登録
年月</t>
    <rPh sb="0" eb="2">
      <t>ショド</t>
    </rPh>
    <rPh sb="2" eb="4">
      <t>トウロク</t>
    </rPh>
    <rPh sb="5" eb="6">
      <t>ネン</t>
    </rPh>
    <rPh sb="6" eb="7">
      <t>ゲツ</t>
    </rPh>
    <phoneticPr fontId="9"/>
  </si>
  <si>
    <t>燃料種類</t>
    <rPh sb="0" eb="2">
      <t>ネンリョウ</t>
    </rPh>
    <rPh sb="2" eb="4">
      <t>シュルイ</t>
    </rPh>
    <phoneticPr fontId="9"/>
  </si>
  <si>
    <t>後付け装置</t>
    <rPh sb="0" eb="2">
      <t>アトヅ</t>
    </rPh>
    <rPh sb="3" eb="5">
      <t>ソウチ</t>
    </rPh>
    <phoneticPr fontId="9"/>
  </si>
  <si>
    <t>燃費等</t>
    <rPh sb="0" eb="2">
      <t>ネンピ</t>
    </rPh>
    <rPh sb="2" eb="3">
      <t>トウ</t>
    </rPh>
    <phoneticPr fontId="9"/>
  </si>
  <si>
    <t>分類番号</t>
    <rPh sb="0" eb="2">
      <t>ブンルイ</t>
    </rPh>
    <rPh sb="2" eb="4">
      <t>バンゴウ</t>
    </rPh>
    <phoneticPr fontId="9"/>
  </si>
  <si>
    <t>文字</t>
    <rPh sb="0" eb="2">
      <t>モジ</t>
    </rPh>
    <phoneticPr fontId="9"/>
  </si>
  <si>
    <t>指定番号</t>
    <rPh sb="0" eb="2">
      <t>シテイ</t>
    </rPh>
    <rPh sb="2" eb="4">
      <t>バンゴウ</t>
    </rPh>
    <phoneticPr fontId="9"/>
  </si>
  <si>
    <t>NOx
PM    
低減</t>
    <rPh sb="11" eb="13">
      <t>テイゲン</t>
    </rPh>
    <phoneticPr fontId="9"/>
  </si>
  <si>
    <t>PM
低減</t>
    <rPh sb="3" eb="5">
      <t>テイゲン</t>
    </rPh>
    <phoneticPr fontId="9"/>
  </si>
  <si>
    <t>新
☆☆☆</t>
    <rPh sb="0" eb="1">
      <t>シン</t>
    </rPh>
    <phoneticPr fontId="9"/>
  </si>
  <si>
    <t>新
☆☆☆☆</t>
    <rPh sb="0" eb="1">
      <t>シン</t>
    </rPh>
    <phoneticPr fontId="9"/>
  </si>
  <si>
    <t>軽油（ハイブリッド除く）</t>
    <rPh sb="0" eb="2">
      <t>ケイユ</t>
    </rPh>
    <rPh sb="9" eb="10">
      <t>ノゾ</t>
    </rPh>
    <phoneticPr fontId="16"/>
  </si>
  <si>
    <t>新長期</t>
    <rPh sb="0" eb="1">
      <t>シン</t>
    </rPh>
    <rPh sb="1" eb="3">
      <t>チョウキ</t>
    </rPh>
    <phoneticPr fontId="9"/>
  </si>
  <si>
    <t>新☆
(新長期)</t>
    <rPh sb="0" eb="1">
      <t>シン</t>
    </rPh>
    <rPh sb="4" eb="5">
      <t>シン</t>
    </rPh>
    <rPh sb="5" eb="7">
      <t>チョウキ</t>
    </rPh>
    <phoneticPr fontId="9"/>
  </si>
  <si>
    <t>ポスト
新長期</t>
    <rPh sb="4" eb="5">
      <t>シン</t>
    </rPh>
    <rPh sb="5" eb="7">
      <t>チョウキ</t>
    </rPh>
    <phoneticPr fontId="16"/>
  </si>
  <si>
    <t>他</t>
    <rPh sb="0" eb="1">
      <t>ホカ</t>
    </rPh>
    <phoneticPr fontId="9"/>
  </si>
  <si>
    <t>燃料電池</t>
    <rPh sb="0" eb="2">
      <t>ネンリョウ</t>
    </rPh>
    <rPh sb="2" eb="4">
      <t>デンチ</t>
    </rPh>
    <phoneticPr fontId="9"/>
  </si>
  <si>
    <t>うち低排出ガス車の合計</t>
    <rPh sb="2" eb="5">
      <t>テイハイシュツ</t>
    </rPh>
    <rPh sb="7" eb="8">
      <t>シャ</t>
    </rPh>
    <phoneticPr fontId="16"/>
  </si>
  <si>
    <t>走行距離(km)</t>
    <rPh sb="2" eb="4">
      <t>キョリ</t>
    </rPh>
    <phoneticPr fontId="16"/>
  </si>
  <si>
    <t>（１）　エコドライブの手法</t>
    <rPh sb="11" eb="13">
      <t>シュホウ</t>
    </rPh>
    <phoneticPr fontId="9"/>
  </si>
  <si>
    <t>内　　　　容</t>
    <rPh sb="0" eb="1">
      <t>ウチ</t>
    </rPh>
    <rPh sb="5" eb="6">
      <t>カタチ</t>
    </rPh>
    <phoneticPr fontId="9"/>
  </si>
  <si>
    <t>燃費に関する定量的目標の設定</t>
    <rPh sb="0" eb="2">
      <t>ネンピ</t>
    </rPh>
    <rPh sb="3" eb="4">
      <t>カン</t>
    </rPh>
    <rPh sb="6" eb="9">
      <t>テイリョウテキ</t>
    </rPh>
    <rPh sb="9" eb="11">
      <t>モクヒョウ</t>
    </rPh>
    <rPh sb="12" eb="14">
      <t>セッテイ</t>
    </rPh>
    <phoneticPr fontId="9"/>
  </si>
  <si>
    <t>機器の導入</t>
    <rPh sb="0" eb="2">
      <t>キキ</t>
    </rPh>
    <rPh sb="3" eb="5">
      <t>ドウニュウ</t>
    </rPh>
    <phoneticPr fontId="9"/>
  </si>
  <si>
    <t>車両の維持管理</t>
    <rPh sb="0" eb="2">
      <t>シャリョウ</t>
    </rPh>
    <rPh sb="3" eb="5">
      <t>イジ</t>
    </rPh>
    <rPh sb="5" eb="7">
      <t>カンリ</t>
    </rPh>
    <phoneticPr fontId="9"/>
  </si>
  <si>
    <t>日常点検・整備マニュアルの作成・配布</t>
    <rPh sb="0" eb="2">
      <t>ニチジョウ</t>
    </rPh>
    <rPh sb="2" eb="4">
      <t>テンケン</t>
    </rPh>
    <rPh sb="5" eb="7">
      <t>セイビ</t>
    </rPh>
    <rPh sb="13" eb="15">
      <t>サクセイ</t>
    </rPh>
    <rPh sb="16" eb="18">
      <t>ハイフ</t>
    </rPh>
    <phoneticPr fontId="9"/>
  </si>
  <si>
    <t>日常点検・整備に関する教育・訓練の実施</t>
    <rPh sb="0" eb="2">
      <t>ニチジョウ</t>
    </rPh>
    <rPh sb="2" eb="4">
      <t>テンケン</t>
    </rPh>
    <rPh sb="5" eb="7">
      <t>セイビ</t>
    </rPh>
    <rPh sb="8" eb="9">
      <t>カン</t>
    </rPh>
    <rPh sb="11" eb="13">
      <t>キョウイク</t>
    </rPh>
    <rPh sb="14" eb="16">
      <t>クンレン</t>
    </rPh>
    <rPh sb="17" eb="19">
      <t>ジッシ</t>
    </rPh>
    <phoneticPr fontId="9"/>
  </si>
  <si>
    <t>日々の始業時点検・定期点検の完全実施</t>
    <rPh sb="0" eb="2">
      <t>ヒビ</t>
    </rPh>
    <rPh sb="3" eb="5">
      <t>シギョウ</t>
    </rPh>
    <rPh sb="5" eb="6">
      <t>ジ</t>
    </rPh>
    <rPh sb="6" eb="8">
      <t>テンケン</t>
    </rPh>
    <rPh sb="9" eb="11">
      <t>テイキ</t>
    </rPh>
    <rPh sb="11" eb="13">
      <t>テンケン</t>
    </rPh>
    <rPh sb="14" eb="16">
      <t>カンゼン</t>
    </rPh>
    <rPh sb="16" eb="18">
      <t>ジッシ</t>
    </rPh>
    <phoneticPr fontId="9"/>
  </si>
  <si>
    <t>エアクリーナーの定期的な点検</t>
    <rPh sb="8" eb="11">
      <t>テイキテキ</t>
    </rPh>
    <rPh sb="12" eb="14">
      <t>テンケン</t>
    </rPh>
    <phoneticPr fontId="9"/>
  </si>
  <si>
    <t>運転日報の作成</t>
    <rPh sb="0" eb="2">
      <t>ウンテン</t>
    </rPh>
    <rPh sb="2" eb="4">
      <t>ニッポウ</t>
    </rPh>
    <rPh sb="5" eb="7">
      <t>サクセイ</t>
    </rPh>
    <phoneticPr fontId="9"/>
  </si>
  <si>
    <t>（２）　自動車使用合理化の手法</t>
    <rPh sb="4" eb="7">
      <t>ジドウシャ</t>
    </rPh>
    <rPh sb="7" eb="9">
      <t>シヨウ</t>
    </rPh>
    <rPh sb="9" eb="12">
      <t>ゴウリカ</t>
    </rPh>
    <rPh sb="13" eb="15">
      <t>シュホウ</t>
    </rPh>
    <phoneticPr fontId="9"/>
  </si>
  <si>
    <t>海運等の活用</t>
    <rPh sb="2" eb="3">
      <t>トウ</t>
    </rPh>
    <phoneticPr fontId="9"/>
  </si>
  <si>
    <t>ＶＩＣＳ（道路交通情報通信システム）搭載カーナビゲーションシステム等による渋滞回避</t>
    <rPh sb="5" eb="7">
      <t>ドウロ</t>
    </rPh>
    <rPh sb="7" eb="9">
      <t>コウツウ</t>
    </rPh>
    <rPh sb="9" eb="11">
      <t>ジョウホウ</t>
    </rPh>
    <rPh sb="11" eb="13">
      <t>ツウシン</t>
    </rPh>
    <phoneticPr fontId="9"/>
  </si>
  <si>
    <t>ＥＴＣ（無線通信を利用して有料道路の通行料金支払いを行うシステム）の導入　</t>
    <rPh sb="4" eb="6">
      <t>ムセン</t>
    </rPh>
    <rPh sb="6" eb="8">
      <t>ツウシン</t>
    </rPh>
    <rPh sb="9" eb="11">
      <t>リヨウ</t>
    </rPh>
    <rPh sb="13" eb="15">
      <t>ユウリョウ</t>
    </rPh>
    <rPh sb="15" eb="17">
      <t>ドウロ</t>
    </rPh>
    <rPh sb="18" eb="20">
      <t>ツウコウ</t>
    </rPh>
    <rPh sb="20" eb="22">
      <t>リョウキン</t>
    </rPh>
    <rPh sb="22" eb="24">
      <t>シハラ</t>
    </rPh>
    <rPh sb="26" eb="27">
      <t>オコナ</t>
    </rPh>
    <phoneticPr fontId="9"/>
  </si>
  <si>
    <t>環境マネジメントシステム等</t>
    <rPh sb="12" eb="13">
      <t>トウ</t>
    </rPh>
    <phoneticPr fontId="9"/>
  </si>
  <si>
    <t>東京都貨物輸送評価制度の評価を取得</t>
    <rPh sb="0" eb="3">
      <t>トウキョウト</t>
    </rPh>
    <rPh sb="3" eb="5">
      <t>カモツ</t>
    </rPh>
    <rPh sb="5" eb="7">
      <t>ユソウ</t>
    </rPh>
    <rPh sb="7" eb="9">
      <t>ヒョウカ</t>
    </rPh>
    <rPh sb="9" eb="11">
      <t>セイド</t>
    </rPh>
    <rPh sb="12" eb="14">
      <t>ヒョウカ</t>
    </rPh>
    <rPh sb="15" eb="17">
      <t>シュトク</t>
    </rPh>
    <phoneticPr fontId="9"/>
  </si>
  <si>
    <t>グリーン・エコプロジェクトへの参加</t>
    <rPh sb="15" eb="17">
      <t>サンカ</t>
    </rPh>
    <phoneticPr fontId="9"/>
  </si>
  <si>
    <t>　　</t>
    <phoneticPr fontId="16"/>
  </si>
  <si>
    <t>営業所その他の事業所整理番号</t>
    <phoneticPr fontId="16"/>
  </si>
  <si>
    <t>合　　計</t>
    <phoneticPr fontId="16"/>
  </si>
  <si>
    <t>営業所その他の事業所の名称</t>
    <phoneticPr fontId="16"/>
  </si>
  <si>
    <t>営業所その他の事業所の主たる用途</t>
    <phoneticPr fontId="16"/>
  </si>
  <si>
    <t>1.7t 以 下</t>
    <phoneticPr fontId="16"/>
  </si>
  <si>
    <t>1.7t超～2.5ｔ以下</t>
    <phoneticPr fontId="16"/>
  </si>
  <si>
    <t>2.5t超～3.5ｔ以下</t>
    <phoneticPr fontId="16"/>
  </si>
  <si>
    <t>小　　　　　　　計</t>
    <phoneticPr fontId="16"/>
  </si>
  <si>
    <t>8t 以 上</t>
    <phoneticPr fontId="16"/>
  </si>
  <si>
    <t>小型特殊自動車</t>
    <phoneticPr fontId="16"/>
  </si>
  <si>
    <t>大型特殊自動車</t>
    <phoneticPr fontId="16"/>
  </si>
  <si>
    <t>ＮＯｘ</t>
    <phoneticPr fontId="9"/>
  </si>
  <si>
    <t>ＰＭ</t>
    <phoneticPr fontId="9"/>
  </si>
  <si>
    <t>目標（計画期間平均排出量）</t>
    <phoneticPr fontId="9"/>
  </si>
  <si>
    <t>削減率（％）</t>
    <phoneticPr fontId="9"/>
  </si>
  <si>
    <t>燃費基準達成状況の区分</t>
    <rPh sb="0" eb="2">
      <t>ネンピ</t>
    </rPh>
    <rPh sb="2" eb="4">
      <t>キジュン</t>
    </rPh>
    <rPh sb="4" eb="6">
      <t>タッセイ</t>
    </rPh>
    <rPh sb="6" eb="8">
      <t>ジョウキョウ</t>
    </rPh>
    <rPh sb="9" eb="11">
      <t>クブン</t>
    </rPh>
    <phoneticPr fontId="9"/>
  </si>
  <si>
    <t>燃費基準変換</t>
    <phoneticPr fontId="9"/>
  </si>
  <si>
    <t>ナンバー</t>
    <phoneticPr fontId="9"/>
  </si>
  <si>
    <t>NOX</t>
    <phoneticPr fontId="9"/>
  </si>
  <si>
    <t>PM</t>
    <phoneticPr fontId="9"/>
  </si>
  <si>
    <t>PMステッカー
あり(H15)</t>
    <phoneticPr fontId="9"/>
  </si>
  <si>
    <t>PMステッカー
あり(H17)</t>
    <phoneticPr fontId="9"/>
  </si>
  <si>
    <t>バス</t>
    <phoneticPr fontId="9"/>
  </si>
  <si>
    <t>C</t>
    <phoneticPr fontId="9"/>
  </si>
  <si>
    <t>ガソリン</t>
    <phoneticPr fontId="9"/>
  </si>
  <si>
    <t>ガ</t>
    <phoneticPr fontId="9"/>
  </si>
  <si>
    <t>L</t>
    <phoneticPr fontId="9"/>
  </si>
  <si>
    <t>バス</t>
    <phoneticPr fontId="9"/>
  </si>
  <si>
    <t>ハガ</t>
    <phoneticPr fontId="9"/>
  </si>
  <si>
    <t>プラグインハイブリッド</t>
    <phoneticPr fontId="9"/>
  </si>
  <si>
    <t>ナンバー
プレート</t>
    <phoneticPr fontId="9"/>
  </si>
  <si>
    <t>排出
係数</t>
    <phoneticPr fontId="9"/>
  </si>
  <si>
    <t>排出量</t>
    <phoneticPr fontId="9"/>
  </si>
  <si>
    <t>Nox</t>
    <phoneticPr fontId="9"/>
  </si>
  <si>
    <t>NOx
(kg)</t>
    <phoneticPr fontId="9"/>
  </si>
  <si>
    <t>PM
(kg)</t>
    <phoneticPr fontId="9"/>
  </si>
  <si>
    <t>特定低公害・低燃費車</t>
    <rPh sb="0" eb="2">
      <t>トクテイ</t>
    </rPh>
    <rPh sb="2" eb="5">
      <t>テイコウガイ</t>
    </rPh>
    <rPh sb="6" eb="10">
      <t>テイネンピシャ</t>
    </rPh>
    <phoneticPr fontId="9"/>
  </si>
  <si>
    <t>プラグイン
ハイブリッド</t>
    <phoneticPr fontId="16"/>
  </si>
  <si>
    <t>燃費の記録管理</t>
    <phoneticPr fontId="9"/>
  </si>
  <si>
    <t>エコドライブマニュアルの作成・配布</t>
    <phoneticPr fontId="9"/>
  </si>
  <si>
    <t>エコドライブに関する教育・訓練の実施</t>
    <phoneticPr fontId="9"/>
  </si>
  <si>
    <t>車両の有効利用の促進</t>
    <phoneticPr fontId="9"/>
  </si>
  <si>
    <t>積載効率が低い土曜日・日曜日の車両使用の削減</t>
    <phoneticPr fontId="9"/>
  </si>
  <si>
    <t>積み合わせを容易にするため商品荷姿を標準化</t>
    <phoneticPr fontId="9"/>
  </si>
  <si>
    <t>カーシェアリングの利用促進</t>
    <rPh sb="9" eb="11">
      <t>リヨウ</t>
    </rPh>
    <rPh sb="11" eb="13">
      <t>ソクシン</t>
    </rPh>
    <phoneticPr fontId="9"/>
  </si>
  <si>
    <t>ISO14001認証の取得</t>
    <phoneticPr fontId="9"/>
  </si>
  <si>
    <t>エコアクション21等の環境マネジメントシステムの認証の取得</t>
    <phoneticPr fontId="9"/>
  </si>
  <si>
    <t>項　　目</t>
    <phoneticPr fontId="16"/>
  </si>
  <si>
    <t>計画書
作成時点</t>
    <rPh sb="0" eb="3">
      <t>ケイカクショ</t>
    </rPh>
    <rPh sb="4" eb="6">
      <t>サクセイ</t>
    </rPh>
    <rPh sb="6" eb="8">
      <t>ジテン</t>
    </rPh>
    <phoneticPr fontId="9"/>
  </si>
  <si>
    <t>【1】</t>
  </si>
  <si>
    <t>※この用紙の記入は必須ではありません。営業所毎に車両情報を管理したい場合などにご利用ください。</t>
    <rPh sb="3" eb="5">
      <t>ヨウシ</t>
    </rPh>
    <rPh sb="6" eb="8">
      <t>キニュウ</t>
    </rPh>
    <rPh sb="9" eb="11">
      <t>ヒッス</t>
    </rPh>
    <rPh sb="19" eb="22">
      <t>エイギョウショ</t>
    </rPh>
    <rPh sb="22" eb="23">
      <t>ゴト</t>
    </rPh>
    <rPh sb="24" eb="26">
      <t>シャリョウ</t>
    </rPh>
    <rPh sb="26" eb="28">
      <t>ジョウホウ</t>
    </rPh>
    <rPh sb="29" eb="31">
      <t>カンリ</t>
    </rPh>
    <rPh sb="34" eb="36">
      <t>バアイ</t>
    </rPh>
    <rPh sb="40" eb="42">
      <t>リヨウ</t>
    </rPh>
    <phoneticPr fontId="9"/>
  </si>
  <si>
    <t>５　自動車の走行距離、燃料使用量及び二酸化炭素排出量の年次計画</t>
    <rPh sb="16" eb="17">
      <t>オヨ</t>
    </rPh>
    <phoneticPr fontId="16"/>
  </si>
  <si>
    <t>７　低公害・低燃費車の導入計画（国土交通省認定低排出ガス車）</t>
    <rPh sb="2" eb="5">
      <t>テイコウガイ</t>
    </rPh>
    <rPh sb="6" eb="10">
      <t>テイネンピシャ</t>
    </rPh>
    <rPh sb="11" eb="13">
      <t>ドウニュウ</t>
    </rPh>
    <rPh sb="13" eb="15">
      <t>ケイカク</t>
    </rPh>
    <rPh sb="16" eb="18">
      <t>コクド</t>
    </rPh>
    <rPh sb="18" eb="21">
      <t>コウツウショウ</t>
    </rPh>
    <rPh sb="21" eb="23">
      <t>ニンテイ</t>
    </rPh>
    <rPh sb="23" eb="26">
      <t>テイハイシュツ</t>
    </rPh>
    <rPh sb="28" eb="29">
      <t>シャ</t>
    </rPh>
    <phoneticPr fontId="16"/>
  </si>
  <si>
    <t>排出量(kg)</t>
    <rPh sb="0" eb="2">
      <t>ハイシュツ</t>
    </rPh>
    <rPh sb="2" eb="3">
      <t>リョウ</t>
    </rPh>
    <phoneticPr fontId="9"/>
  </si>
  <si>
    <t>計画期間最終年度</t>
    <rPh sb="0" eb="2">
      <t>ケイカク</t>
    </rPh>
    <rPh sb="2" eb="4">
      <t>キカン</t>
    </rPh>
    <rPh sb="4" eb="6">
      <t>サイシュウ</t>
    </rPh>
    <rPh sb="6" eb="8">
      <t>ネンド</t>
    </rPh>
    <phoneticPr fontId="9"/>
  </si>
  <si>
    <t>排出係数(NOx)</t>
  </si>
  <si>
    <t>排出係数(CO2)</t>
  </si>
  <si>
    <t>ハイSJG-FEA13</t>
  </si>
  <si>
    <t>ハイSJG-FEA53</t>
  </si>
  <si>
    <t>ハイSJG-FEB73</t>
  </si>
  <si>
    <t>ハイTSG-FEA1Z</t>
  </si>
  <si>
    <t>ハイTSG-FEA5Z</t>
  </si>
  <si>
    <t>ハイTSG-FEB7Z</t>
  </si>
  <si>
    <t>ハイTSG-NJR85PAN</t>
  </si>
  <si>
    <t>ハイTSG-NKR85KAN</t>
  </si>
  <si>
    <t>ハイTSG-NLR85PAN</t>
  </si>
  <si>
    <t>ハイTSG-NMR85KAN</t>
  </si>
  <si>
    <t>ハイTSG-NMR85N</t>
  </si>
  <si>
    <t>ハイTSG-NMR85AN</t>
  </si>
  <si>
    <t>ハイTSG-NPR85AN</t>
  </si>
  <si>
    <t>ハイQSG-LV234L3</t>
  </si>
  <si>
    <t>ハイQSG-LV234N3</t>
  </si>
  <si>
    <t>軽油QTG-RU1ASCJ</t>
  </si>
  <si>
    <t>ハイTSG-FEA5X</t>
  </si>
  <si>
    <t>ハイTSG-FEB7X</t>
  </si>
  <si>
    <t>ハイTSG-XKU600</t>
  </si>
  <si>
    <t>ハイTSG-XKC605</t>
  </si>
  <si>
    <t>ハイTSG-XKU605</t>
  </si>
  <si>
    <t>ハイTSG-XKU600A</t>
  </si>
  <si>
    <t>ハイTSG-XKU640</t>
  </si>
  <si>
    <t>ハイTSG-XKC645</t>
  </si>
  <si>
    <t>ハイTSG-XKU645</t>
  </si>
  <si>
    <t>ハイTSG-XKU650</t>
  </si>
  <si>
    <t>ハイTSG-XKC655</t>
  </si>
  <si>
    <t>ハイTSG-XKU655</t>
  </si>
  <si>
    <t>ハイTSG-XKU700</t>
  </si>
  <si>
    <t>ハイTSG-XKU710</t>
  </si>
  <si>
    <t>ハイTSG-XKU720</t>
  </si>
  <si>
    <t>ハイTSG-XKU600M</t>
  </si>
  <si>
    <t>ハイTSG-XKC605M</t>
  </si>
  <si>
    <t>ハイTSG-XKU605M</t>
  </si>
  <si>
    <t>ハイTSG-XKU600X</t>
  </si>
  <si>
    <t>ハイTSG-XKU640M</t>
  </si>
  <si>
    <t>ハイTSG-XKC645M</t>
  </si>
  <si>
    <t>ハイTSG-XKU645M</t>
  </si>
  <si>
    <t>ハイTSG-XKU650M</t>
  </si>
  <si>
    <t>ハイTSG-XKC655M</t>
  </si>
  <si>
    <t>ハイTSG-XKU655M</t>
  </si>
  <si>
    <t>ハイTSG-XKU700M</t>
  </si>
  <si>
    <t>ハイTSG-XKU710M</t>
  </si>
  <si>
    <t>ハイTSG-XKU720M</t>
  </si>
  <si>
    <t>軽油QTG-RU1ASCA</t>
  </si>
  <si>
    <t>ハイTSG-FEA13</t>
  </si>
  <si>
    <t>ハイTSG-FEA53</t>
  </si>
  <si>
    <t>ハイTSG-FEB73</t>
  </si>
  <si>
    <t>ハイDAA-GP7</t>
  </si>
  <si>
    <t>ハイDAA-GP8</t>
  </si>
  <si>
    <t>軽油QRG-KV290N1</t>
  </si>
  <si>
    <t>軽油QPG-KV290N1</t>
  </si>
  <si>
    <t>軽油QRG-KV290Q1</t>
  </si>
  <si>
    <t>軽油QPG-KV290Q1</t>
  </si>
  <si>
    <t>ガソHBD-DS17V</t>
  </si>
  <si>
    <t>ハイDAA-HT32</t>
  </si>
  <si>
    <t>ハイDAA-HNT32</t>
  </si>
  <si>
    <t>軽油QRG-LV290N1</t>
  </si>
  <si>
    <t>軽油QPG-LV290N1</t>
  </si>
  <si>
    <t>軽油QRG-LV290Q1</t>
  </si>
  <si>
    <t>軽油QPG-LV290Q1</t>
  </si>
  <si>
    <t>ハイDAA-NHP170G</t>
  </si>
  <si>
    <t>軽油QTG-MS96VP</t>
  </si>
  <si>
    <t>ガソHBD-DA17V</t>
  </si>
  <si>
    <t>ハイDAA-MR41S</t>
  </si>
  <si>
    <t>ハイDAA-MK42S</t>
  </si>
  <si>
    <t>ガソDBA-HE33S</t>
  </si>
  <si>
    <t>ガソDBA-HB36S</t>
  </si>
  <si>
    <t>ガソHBD-DG17V</t>
  </si>
  <si>
    <t>ガソHBD-DR17V</t>
  </si>
  <si>
    <t>軽油TPG-FC7JCAA</t>
  </si>
  <si>
    <t>軽油TPG-FC7JDAA</t>
  </si>
  <si>
    <t>軽油TPG-FC7JEAA</t>
  </si>
  <si>
    <t>軽油TPG-FC7JGAA</t>
  </si>
  <si>
    <t>軽油TPG-FC7JHAA</t>
  </si>
  <si>
    <t>軽油TPG-FC7JJAA</t>
  </si>
  <si>
    <t>軽油TPG-FC7JKAA</t>
  </si>
  <si>
    <t>軽油TPG-FC7JLAA</t>
  </si>
  <si>
    <t>軽油TPG-FC7JNAA</t>
  </si>
  <si>
    <t>軽油TPG-FC7JHAG</t>
  </si>
  <si>
    <t>軽油TPG-FC7JJAG</t>
  </si>
  <si>
    <t>軽油TPG-FC7JKAG</t>
  </si>
  <si>
    <t>軽油TPG-FC7JLAG</t>
  </si>
  <si>
    <t>軽油TPG-FC7JNAG</t>
  </si>
  <si>
    <t>軽油TPG-FD7JEAA</t>
  </si>
  <si>
    <t>軽油TPG-FD7JGAA</t>
  </si>
  <si>
    <t>軽油TPG-FD7JJAA</t>
  </si>
  <si>
    <t>軽油TPG-FD7JKAA</t>
  </si>
  <si>
    <t>軽油TPG-FD7JLAA</t>
  </si>
  <si>
    <t>軽油TPG-FD7JMAA</t>
  </si>
  <si>
    <t>軽油TPG-FD7JPAA</t>
  </si>
  <si>
    <t>軽油TPG-FD7JUAA</t>
  </si>
  <si>
    <t>軽油TPG-FD7JWAA</t>
  </si>
  <si>
    <t>軽油TPG-FD7JGAG</t>
  </si>
  <si>
    <t>軽油TPG-FD7JJAG</t>
  </si>
  <si>
    <t>軽油TPG-FD7JKAG</t>
  </si>
  <si>
    <t>軽油TPG-FD7JLAG</t>
  </si>
  <si>
    <t>軽油TPG-FD7JMAG</t>
  </si>
  <si>
    <t>軽油TPG-FD7JPAG</t>
  </si>
  <si>
    <t>軽油TPG-FD7JUAG</t>
  </si>
  <si>
    <t>軽油TPG-FD7JJAJ</t>
  </si>
  <si>
    <t>軽油TPG-FD7JKAJ</t>
  </si>
  <si>
    <t>軽油TPG-FD7JLAJ</t>
  </si>
  <si>
    <t>軽油TPG-FD7JMAJ</t>
  </si>
  <si>
    <t>軽油TPG-FD7JPAJ</t>
  </si>
  <si>
    <t>ハイQSG-HL2ANAP</t>
  </si>
  <si>
    <t>ハイQSG-HL2ASAP</t>
  </si>
  <si>
    <t>軽油QPG-CXM77B</t>
  </si>
  <si>
    <t>軽油QPG-CYM77BM</t>
  </si>
  <si>
    <t>軽油QPG-CYM77BZ</t>
  </si>
  <si>
    <t>軽油QPG-CYM77B</t>
  </si>
  <si>
    <t>軽油QPG-CYL77BM</t>
  </si>
  <si>
    <t>軽油QPG-CYL77BZ</t>
  </si>
  <si>
    <t>軽油QPG-CYL77B</t>
  </si>
  <si>
    <t>軽油QPG-CYL77BA</t>
  </si>
  <si>
    <t>軽油QPG-CXZ77BT</t>
  </si>
  <si>
    <t>軽油QPG-CYZ77BM</t>
  </si>
  <si>
    <t>軽油QPG-CYZ77B</t>
  </si>
  <si>
    <t>軽油QPG-CYZ77BJ</t>
  </si>
  <si>
    <t>軽油QPG-CYY77B</t>
  </si>
  <si>
    <t>軽油QPG-CXY77BJ</t>
  </si>
  <si>
    <t>軽油QPG-CYY77BJ</t>
  </si>
  <si>
    <t>軽油QPG-CYY77BY</t>
  </si>
  <si>
    <t>軽油QPG-CVR77B</t>
  </si>
  <si>
    <t>軽油QPG-CXG77B</t>
  </si>
  <si>
    <t>軽油QPG-CXE77B</t>
  </si>
  <si>
    <t>軽油QPG-CYE77BZ</t>
  </si>
  <si>
    <t>軽油QPG-CYH77B</t>
  </si>
  <si>
    <t>軽油QPG-CYJ77BL</t>
  </si>
  <si>
    <t>軽油QPG-CYJ77BZ</t>
  </si>
  <si>
    <t>軽油QPG-CYJ77B</t>
  </si>
  <si>
    <t>軽油QPG-CYJ77BA</t>
  </si>
  <si>
    <t>軽油QPG-FV60VX</t>
  </si>
  <si>
    <t>ハイDAA-MS41S</t>
  </si>
  <si>
    <t>ハイDAA-MS42S</t>
  </si>
  <si>
    <t>ハイDAA-MM42S</t>
  </si>
  <si>
    <t>ハイDAA-AVE35</t>
  </si>
  <si>
    <t>ハイDAA-GYL20W</t>
  </si>
  <si>
    <t>ハイDAA-GYL25W</t>
  </si>
  <si>
    <t>ガソDBA-LA250S</t>
  </si>
  <si>
    <t>軽油TRG-FBA60</t>
  </si>
  <si>
    <t>軽油TRG-FDA40</t>
  </si>
  <si>
    <t>軽油TRG-FDA60</t>
  </si>
  <si>
    <t>軽油TRG-FBA20</t>
  </si>
  <si>
    <t>軽油TRG-FBA50</t>
  </si>
  <si>
    <t>軽油TRG-FDA20</t>
  </si>
  <si>
    <t>軽油TRG-FDA50</t>
  </si>
  <si>
    <t>軽油TRG-FEB20</t>
  </si>
  <si>
    <t>軽油TRG-FEA20</t>
  </si>
  <si>
    <t>軽油TRG-FEB50</t>
  </si>
  <si>
    <t>軽油TRG-FEA50</t>
  </si>
  <si>
    <t>軽油TRG-FEC90</t>
  </si>
  <si>
    <t>軽油TRG-FGA20</t>
  </si>
  <si>
    <t>軽油TRG-FGA50</t>
  </si>
  <si>
    <t>軽油TRG-FGB70</t>
  </si>
  <si>
    <t>軽油TRG-FEA80</t>
  </si>
  <si>
    <t>軽油TRG-FEB80</t>
  </si>
  <si>
    <t>軽油TRG-FEB90</t>
  </si>
  <si>
    <t>軽油TPG-FEBM0</t>
  </si>
  <si>
    <t>軽油TRG-FED90</t>
  </si>
  <si>
    <t>軽油TRG-FBA3Y</t>
  </si>
  <si>
    <t>軽油TRG-FBA6Y</t>
  </si>
  <si>
    <t>軽油TRG-FDA4Y</t>
  </si>
  <si>
    <t>軽油TRG-FDA6Y</t>
  </si>
  <si>
    <t>軽油TRG-FBA2Y</t>
  </si>
  <si>
    <t>軽油TRG-FBA5Y</t>
  </si>
  <si>
    <t>軽油TRG-FDA2Y</t>
  </si>
  <si>
    <t>軽油TRG-FDA5Y</t>
  </si>
  <si>
    <t>軽油TRG-FEB2Y</t>
  </si>
  <si>
    <t>軽油TRG-FEA2Y</t>
  </si>
  <si>
    <t>軽油TRG-FEB5Y</t>
  </si>
  <si>
    <t>軽油TRG-FEA5Y</t>
  </si>
  <si>
    <t>軽油TRG-FEC9Y</t>
  </si>
  <si>
    <t>軽油TRG-FGA2Y</t>
  </si>
  <si>
    <t>軽油TRG-FGA5Y</t>
  </si>
  <si>
    <t>軽油TRG-FGB7Y</t>
  </si>
  <si>
    <t>軽油TRG-FEA8Y</t>
  </si>
  <si>
    <t>軽油TRG-FEB8Y</t>
  </si>
  <si>
    <t>軽油TRG-FEB9Y</t>
  </si>
  <si>
    <t>軽油TPG-FEBMY</t>
  </si>
  <si>
    <t>軽油TRG-FED9Y</t>
  </si>
  <si>
    <t>ガソDBF-SLP2V</t>
  </si>
  <si>
    <t>ガソDBF-SLP2L</t>
  </si>
  <si>
    <t>ハイDAA-RC4</t>
  </si>
  <si>
    <t>ハイDAA-ZVW51</t>
  </si>
  <si>
    <t>ハイDAA-ZVW50</t>
  </si>
  <si>
    <t>ハイDAA-ZVW55</t>
  </si>
  <si>
    <t>ハイDAA-CR7</t>
  </si>
  <si>
    <t>ハイDAA-ZWE186H</t>
  </si>
  <si>
    <t>軽油TRG-FBA3W</t>
  </si>
  <si>
    <t>軽油TRG-FBA6W</t>
  </si>
  <si>
    <t>軽油TRG-FDA4W</t>
  </si>
  <si>
    <t>軽油TRG-FDA6W</t>
  </si>
  <si>
    <t>軽油TRG-FBA2W</t>
  </si>
  <si>
    <t>軽油TRG-FBA5W</t>
  </si>
  <si>
    <t>軽油TRG-FDA2W</t>
  </si>
  <si>
    <t>軽油TRG-FDA5W</t>
  </si>
  <si>
    <t>軽油TRG-FEB2W</t>
  </si>
  <si>
    <t>軽油TRG-FEA2W</t>
  </si>
  <si>
    <t>軽油TRG-FEB5W</t>
  </si>
  <si>
    <t>軽油TRG-FEA5W</t>
  </si>
  <si>
    <t>軽油TRG-FEC9W</t>
  </si>
  <si>
    <t>軽油TRG-FGA2W</t>
  </si>
  <si>
    <t>軽油TRG-FGA5W</t>
  </si>
  <si>
    <t>軽油TRG-FGB7W</t>
  </si>
  <si>
    <t>軽油TRG-FEA8W</t>
  </si>
  <si>
    <t>軽油TRG-FEB8W</t>
  </si>
  <si>
    <t>軽油TRG-FEB9W</t>
  </si>
  <si>
    <t>軽油TPG-FEC9W</t>
  </si>
  <si>
    <t>軽油QPG-EXR77BD</t>
  </si>
  <si>
    <t>軽油QPG-EXR77BG</t>
  </si>
  <si>
    <t>軽油QPG-EXD77BD</t>
  </si>
  <si>
    <t>軽油QPG-EXD77BE</t>
  </si>
  <si>
    <t>keikaku-ver7.5</t>
    <phoneticPr fontId="9"/>
  </si>
  <si>
    <t>排出係数一覧</t>
    <rPh sb="0" eb="2">
      <t>ハイシュツ</t>
    </rPh>
    <rPh sb="2" eb="4">
      <t>ケイスウ</t>
    </rPh>
    <rPh sb="4" eb="6">
      <t>イチラン</t>
    </rPh>
    <phoneticPr fontId="9"/>
  </si>
  <si>
    <t>軽新長1</t>
  </si>
  <si>
    <t>燃電</t>
    <rPh sb="0" eb="1">
      <t>ネン</t>
    </rPh>
    <rPh sb="1" eb="2">
      <t>デン</t>
    </rPh>
    <phoneticPr fontId="39"/>
  </si>
  <si>
    <t>SSG</t>
  </si>
  <si>
    <t>TSG</t>
  </si>
  <si>
    <t>LSE</t>
  </si>
  <si>
    <t>LSF</t>
  </si>
  <si>
    <t>LSG</t>
  </si>
  <si>
    <t>MSE</t>
  </si>
  <si>
    <t>MSF</t>
  </si>
  <si>
    <t>MSG</t>
  </si>
  <si>
    <t>RSE</t>
  </si>
  <si>
    <t>RSF</t>
  </si>
  <si>
    <t>RSG</t>
  </si>
  <si>
    <t>SSF</t>
  </si>
  <si>
    <t>TSF</t>
  </si>
  <si>
    <t>QTG</t>
  </si>
  <si>
    <t>TTG</t>
  </si>
  <si>
    <t>LTE</t>
  </si>
  <si>
    <t>LTF</t>
  </si>
  <si>
    <t>LTG</t>
  </si>
  <si>
    <t>MTE</t>
  </si>
  <si>
    <t>MTF</t>
  </si>
  <si>
    <t>MTG</t>
  </si>
  <si>
    <t>QTE</t>
  </si>
  <si>
    <t>QTF</t>
  </si>
  <si>
    <t>STF</t>
  </si>
  <si>
    <t>STG</t>
  </si>
  <si>
    <t>TTF</t>
  </si>
  <si>
    <t>QSE</t>
  </si>
  <si>
    <t>QSG</t>
  </si>
  <si>
    <t>RTE</t>
  </si>
  <si>
    <t>RTF</t>
  </si>
  <si>
    <t>RTG</t>
  </si>
  <si>
    <t>QSF</t>
  </si>
  <si>
    <t>確認メッセージ</t>
  </si>
  <si>
    <t>区分α</t>
  </si>
  <si>
    <t>排ガス達成</t>
  </si>
  <si>
    <t>区分β</t>
  </si>
  <si>
    <t>区分γ</t>
    <phoneticPr fontId="9"/>
  </si>
  <si>
    <t>ガソDBA-2D20</t>
  </si>
  <si>
    <t>８　エコドライブ及び自動車使用合理化の手法</t>
    <rPh sb="8" eb="9">
      <t>オヨ</t>
    </rPh>
    <rPh sb="10" eb="13">
      <t>ジドウシャ</t>
    </rPh>
    <rPh sb="13" eb="15">
      <t>シヨウ</t>
    </rPh>
    <rPh sb="15" eb="18">
      <t>ゴウリカ</t>
    </rPh>
    <rPh sb="19" eb="21">
      <t>シュホウ</t>
    </rPh>
    <phoneticPr fontId="9"/>
  </si>
  <si>
    <t>軽油LKG-AS96VP</t>
  </si>
  <si>
    <t>軽油LKG-MS96VP</t>
  </si>
  <si>
    <t>軽油SKG-FBA00</t>
  </si>
  <si>
    <t>軽油SKG-FEB90</t>
  </si>
  <si>
    <t>軽油SKG-FDA00</t>
  </si>
  <si>
    <t>ハイDAA-GB7</t>
  </si>
  <si>
    <t>ハイDAA-GB8</t>
  </si>
  <si>
    <t>ガソDBA-LA250A</t>
  </si>
  <si>
    <t>ガソDBA-LA800S</t>
  </si>
  <si>
    <t>軽油TRG-FEBS0</t>
  </si>
  <si>
    <t>軽油TRG-FEBSY</t>
  </si>
  <si>
    <t>軽油QPG-FE2AJAA</t>
  </si>
  <si>
    <t>軽油QPG-FE2AKAA</t>
  </si>
  <si>
    <t>軽油QPG-FE2ALAA</t>
  </si>
  <si>
    <t>軽油QPG-FE2AMAA</t>
  </si>
  <si>
    <t>軽油QPG-FE2APAA</t>
  </si>
  <si>
    <t>軽油QPG-FE2AUAA</t>
  </si>
  <si>
    <t>軽油QPG-FE2AKAG</t>
  </si>
  <si>
    <t>軽油QPG-FE2ALAG</t>
  </si>
  <si>
    <t>軽油QPG-FE2AMAG</t>
  </si>
  <si>
    <t>軽油QPG-FE2APAG</t>
  </si>
  <si>
    <t>軽油QPG-FE2AUAG</t>
  </si>
  <si>
    <t>ハイDAA-MA46S</t>
  </si>
  <si>
    <t>プラDLA-ZVW35</t>
  </si>
  <si>
    <t>プラDLA-CR5</t>
  </si>
  <si>
    <t>プラDLA-222163</t>
  </si>
  <si>
    <t>プラDLA-GG2W</t>
  </si>
  <si>
    <t>プラDLA-2C15</t>
  </si>
  <si>
    <t>プラDLA-8E20</t>
  </si>
  <si>
    <t>プラDLA-2Z15</t>
  </si>
  <si>
    <t>プラDLA-1Z06</t>
  </si>
  <si>
    <t>プラDLA-ZVW52</t>
  </si>
  <si>
    <t>ハイDAA-HE12</t>
  </si>
  <si>
    <t>ハイDAA-GWZ100</t>
  </si>
  <si>
    <t>ハイDAA-ZYX10</t>
  </si>
  <si>
    <t>ハイDAA-NHP130</t>
  </si>
  <si>
    <t>3BE</t>
  </si>
  <si>
    <t>3AE</t>
  </si>
  <si>
    <t>3LE</t>
  </si>
  <si>
    <t>4BE</t>
  </si>
  <si>
    <t>4AE</t>
  </si>
  <si>
    <t>4LE</t>
  </si>
  <si>
    <t>5BE</t>
  </si>
  <si>
    <t>5AE</t>
  </si>
  <si>
    <t>5LE</t>
  </si>
  <si>
    <t>6BE</t>
  </si>
  <si>
    <t>ガL4</t>
  </si>
  <si>
    <t>6AE</t>
  </si>
  <si>
    <t>6LE</t>
  </si>
  <si>
    <t>3BF</t>
  </si>
  <si>
    <t>3AF</t>
  </si>
  <si>
    <t>3LF</t>
  </si>
  <si>
    <t>4BF</t>
  </si>
  <si>
    <t>4AF</t>
  </si>
  <si>
    <t>4LF</t>
  </si>
  <si>
    <t>5BF</t>
  </si>
  <si>
    <t>5AF</t>
  </si>
  <si>
    <t>5LF</t>
  </si>
  <si>
    <t>6BF</t>
  </si>
  <si>
    <t>6AF</t>
  </si>
  <si>
    <t>6LF</t>
  </si>
  <si>
    <t>3DE</t>
  </si>
  <si>
    <t>軽ポポ</t>
  </si>
  <si>
    <t>3CE</t>
  </si>
  <si>
    <t>3ME</t>
  </si>
  <si>
    <t>4DE</t>
  </si>
  <si>
    <t>4CE</t>
  </si>
  <si>
    <t>4ME</t>
  </si>
  <si>
    <t>5DE</t>
  </si>
  <si>
    <t>5CE</t>
  </si>
  <si>
    <t>5ME</t>
  </si>
  <si>
    <t>6DE</t>
  </si>
  <si>
    <t>6CE</t>
  </si>
  <si>
    <t>6ME</t>
  </si>
  <si>
    <t>3DF</t>
  </si>
  <si>
    <t>3CF</t>
  </si>
  <si>
    <t>3MF</t>
  </si>
  <si>
    <t>4DF</t>
  </si>
  <si>
    <t>4CF</t>
  </si>
  <si>
    <t>4MF</t>
  </si>
  <si>
    <t>5DF</t>
  </si>
  <si>
    <t>5CF</t>
  </si>
  <si>
    <t>5MF</t>
  </si>
  <si>
    <t>6DF</t>
  </si>
  <si>
    <t>6CF</t>
  </si>
  <si>
    <t>6MF</t>
  </si>
  <si>
    <t>2DG</t>
  </si>
  <si>
    <t>2KG</t>
  </si>
  <si>
    <t>2PG</t>
  </si>
  <si>
    <t>2RG</t>
  </si>
  <si>
    <t>2TG</t>
  </si>
  <si>
    <t>2CG</t>
  </si>
  <si>
    <t>2JG</t>
  </si>
  <si>
    <t>2NG</t>
  </si>
  <si>
    <t>2QG</t>
  </si>
  <si>
    <t>2SG</t>
  </si>
  <si>
    <t>2MG</t>
  </si>
  <si>
    <t>3FE</t>
  </si>
  <si>
    <t>3EE</t>
  </si>
  <si>
    <t>4FE</t>
  </si>
  <si>
    <t>4EE</t>
  </si>
  <si>
    <t>5FE</t>
  </si>
  <si>
    <t>5EE</t>
  </si>
  <si>
    <t>6FE</t>
  </si>
  <si>
    <t>6EE</t>
  </si>
  <si>
    <t>3FF</t>
  </si>
  <si>
    <t>3EF</t>
  </si>
  <si>
    <t>4FF</t>
  </si>
  <si>
    <t>4EF</t>
  </si>
  <si>
    <t>5FF</t>
  </si>
  <si>
    <t>5EF</t>
  </si>
  <si>
    <t>6FF</t>
  </si>
  <si>
    <t>6EF</t>
  </si>
  <si>
    <t>2FG</t>
  </si>
  <si>
    <t>2EG</t>
  </si>
  <si>
    <t>3HE</t>
  </si>
  <si>
    <t>3GE</t>
  </si>
  <si>
    <t>4HE</t>
  </si>
  <si>
    <t>4GE</t>
  </si>
  <si>
    <t>5HE</t>
  </si>
  <si>
    <t>5GE</t>
  </si>
  <si>
    <t>6HE</t>
  </si>
  <si>
    <t>6GE</t>
  </si>
  <si>
    <t>3HF</t>
  </si>
  <si>
    <t>3GF</t>
  </si>
  <si>
    <t>4HF</t>
  </si>
  <si>
    <t>4GF</t>
  </si>
  <si>
    <t>5HF</t>
  </si>
  <si>
    <t>5GF</t>
  </si>
  <si>
    <t>6HF</t>
  </si>
  <si>
    <t>6GF</t>
  </si>
  <si>
    <t>2HG</t>
  </si>
  <si>
    <t>2GG</t>
  </si>
  <si>
    <t>3BA</t>
  </si>
  <si>
    <t>3AA</t>
  </si>
  <si>
    <t>3LA</t>
  </si>
  <si>
    <t>4BA</t>
  </si>
  <si>
    <t>4AA</t>
  </si>
  <si>
    <t>4LA</t>
  </si>
  <si>
    <t>5BA</t>
  </si>
  <si>
    <t>5AA</t>
  </si>
  <si>
    <t>5LA</t>
  </si>
  <si>
    <t>6BA</t>
  </si>
  <si>
    <t>6AA</t>
  </si>
  <si>
    <t>6LA</t>
  </si>
  <si>
    <t>3DA</t>
  </si>
  <si>
    <t>3CA</t>
  </si>
  <si>
    <t>3MA</t>
  </si>
  <si>
    <t>4DA</t>
  </si>
  <si>
    <t>4CA</t>
  </si>
  <si>
    <t>4MA</t>
  </si>
  <si>
    <t>5DA</t>
  </si>
  <si>
    <t>5CA</t>
  </si>
  <si>
    <t>5MA</t>
  </si>
  <si>
    <t>6DA</t>
  </si>
  <si>
    <t>6CA</t>
  </si>
  <si>
    <t>6MA</t>
  </si>
  <si>
    <t>3FA</t>
  </si>
  <si>
    <t>3EA</t>
  </si>
  <si>
    <t>4FA</t>
  </si>
  <si>
    <t>4EA</t>
  </si>
  <si>
    <t>5FA</t>
  </si>
  <si>
    <t>5EA</t>
  </si>
  <si>
    <t>6FA</t>
  </si>
  <si>
    <t>6EA</t>
  </si>
  <si>
    <t>3HA</t>
  </si>
  <si>
    <t>3GA</t>
  </si>
  <si>
    <t>4HA</t>
  </si>
  <si>
    <t>4GA</t>
  </si>
  <si>
    <t>5HA</t>
  </si>
  <si>
    <t>5GA</t>
  </si>
  <si>
    <t>6HA</t>
  </si>
  <si>
    <t>6GA</t>
  </si>
  <si>
    <t>新
☆☆☆☆☆</t>
    <rPh sb="0" eb="1">
      <t>シン</t>
    </rPh>
    <phoneticPr fontId="9"/>
  </si>
  <si>
    <t>H28・30規制</t>
    <rPh sb="6" eb="8">
      <t>キセイ</t>
    </rPh>
    <phoneticPr fontId="8"/>
  </si>
  <si>
    <t>電気ZAA-451390</t>
  </si>
  <si>
    <t>電気ZAA-HA4W</t>
  </si>
  <si>
    <t>電気ZAB-U68V</t>
  </si>
  <si>
    <t>電気ZAB-U68T</t>
  </si>
  <si>
    <t>電気ZAA-ME0</t>
  </si>
  <si>
    <t>電気ZAB-VME0</t>
  </si>
  <si>
    <t>燃料ZBA-JPD10</t>
  </si>
  <si>
    <t>電気ZAA-AZE0</t>
  </si>
  <si>
    <t>燃料ZBA-ZC4</t>
  </si>
  <si>
    <t>電気ZAA-1Z00</t>
  </si>
  <si>
    <t>ガソDBA-LA350S</t>
  </si>
  <si>
    <t>ガソDBA-LA360S</t>
  </si>
  <si>
    <t>ハイDAA-AXVH70N</t>
  </si>
  <si>
    <t>ハイDAA-MH55S</t>
  </si>
  <si>
    <t>ガソDBA-LA350F</t>
  </si>
  <si>
    <t>ガソDBA-LA360F</t>
  </si>
  <si>
    <t>ハイDAA-MJ55S</t>
  </si>
  <si>
    <t>ハイDAA-AXVH70</t>
  </si>
  <si>
    <t>ハイDAA-NHP10H</t>
  </si>
  <si>
    <t>ガソDBA-LA350A</t>
  </si>
  <si>
    <t>ガソDBA-LA360A</t>
  </si>
  <si>
    <t>ハイDAA-ZC43S</t>
  </si>
  <si>
    <t>ハイDAA-GVF50</t>
  </si>
  <si>
    <t>ハイDAA-GVF55</t>
  </si>
  <si>
    <t>電気ZAA-ZE1</t>
  </si>
  <si>
    <t>ハイTSG-XKU702M</t>
  </si>
  <si>
    <t>ハイTSG-XKU712M</t>
  </si>
  <si>
    <t>ハイTSG-XKU722M</t>
  </si>
  <si>
    <t>液化石油ガス（ＬＰＧ）</t>
    <phoneticPr fontId="9"/>
  </si>
  <si>
    <t xml:space="preserve"> 液化石油ガス（ＬＰＧ）
 ガソリン</t>
  </si>
  <si>
    <t>天然ガス（ＣＮＧ）</t>
    <phoneticPr fontId="9"/>
  </si>
  <si>
    <t>ハイブリッド（ガソリン）</t>
  </si>
  <si>
    <t>ハイブリッド（軽油）</t>
    <phoneticPr fontId="9"/>
  </si>
  <si>
    <t>燃料電池（圧縮水素）</t>
    <phoneticPr fontId="9"/>
  </si>
  <si>
    <t>ハイブリッド（ＬＰＧ）</t>
    <phoneticPr fontId="9"/>
  </si>
  <si>
    <t>ハイDAA-NTP10</t>
  </si>
  <si>
    <t>整理番号</t>
    <rPh sb="0" eb="2">
      <t>セイリ</t>
    </rPh>
    <rPh sb="2" eb="4">
      <t>バンゴウ</t>
    </rPh>
    <phoneticPr fontId="9"/>
  </si>
  <si>
    <t>特定低公害・
低燃費車区分１</t>
    <rPh sb="0" eb="2">
      <t>トクテイ</t>
    </rPh>
    <rPh sb="2" eb="5">
      <t>テイコウガイ</t>
    </rPh>
    <rPh sb="7" eb="10">
      <t>テイネンピ</t>
    </rPh>
    <rPh sb="10" eb="11">
      <t>シャ</t>
    </rPh>
    <rPh sb="11" eb="13">
      <t>クブン</t>
    </rPh>
    <phoneticPr fontId="9"/>
  </si>
  <si>
    <t>アイドリング・ストップ装置搭載車の導入</t>
    <phoneticPr fontId="9"/>
  </si>
  <si>
    <t>区分</t>
    <rPh sb="0" eb="2">
      <t>クブン</t>
    </rPh>
    <phoneticPr fontId="9"/>
  </si>
  <si>
    <t>入力判定</t>
    <rPh sb="0" eb="2">
      <t>ニュウリョク</t>
    </rPh>
    <rPh sb="2" eb="4">
      <t>ハンテイ</t>
    </rPh>
    <phoneticPr fontId="9"/>
  </si>
  <si>
    <t>未入力</t>
    <rPh sb="0" eb="3">
      <t>ミニュウリョク</t>
    </rPh>
    <phoneticPr fontId="9"/>
  </si>
  <si>
    <t>合　計　台　数</t>
    <rPh sb="4" eb="5">
      <t>ダイ</t>
    </rPh>
    <rPh sb="6" eb="7">
      <t>カズ</t>
    </rPh>
    <phoneticPr fontId="16"/>
  </si>
  <si>
    <t>そ 　の　 他</t>
    <rPh sb="6" eb="7">
      <t>タ</t>
    </rPh>
    <phoneticPr fontId="9"/>
  </si>
  <si>
    <t>天然ガス（ＣＮＧ）</t>
  </si>
  <si>
    <t>ハイブリッド（ＬＰＧ）</t>
  </si>
  <si>
    <t>8t 以 上</t>
  </si>
  <si>
    <t>C</t>
    <phoneticPr fontId="9"/>
  </si>
  <si>
    <t>液化石油ガス（ＬＰＧ）</t>
    <phoneticPr fontId="9"/>
  </si>
  <si>
    <t>ガソリン</t>
    <phoneticPr fontId="9"/>
  </si>
  <si>
    <t>軽油</t>
    <phoneticPr fontId="9"/>
  </si>
  <si>
    <t>ハイブリッド（ガソリン）</t>
    <phoneticPr fontId="9"/>
  </si>
  <si>
    <t>ハイブリッド（軽油）</t>
    <phoneticPr fontId="9"/>
  </si>
  <si>
    <t>プラグインハイブリッド</t>
    <phoneticPr fontId="9"/>
  </si>
  <si>
    <t>電気</t>
    <phoneticPr fontId="9"/>
  </si>
  <si>
    <t>表示用</t>
    <rPh sb="0" eb="3">
      <t>ヒョウジヨウ</t>
    </rPh>
    <phoneticPr fontId="9"/>
  </si>
  <si>
    <t>除数</t>
    <rPh sb="0" eb="2">
      <t>ジョスウ</t>
    </rPh>
    <phoneticPr fontId="9"/>
  </si>
  <si>
    <t>係数</t>
    <rPh sb="0" eb="2">
      <t>ケイスウ</t>
    </rPh>
    <phoneticPr fontId="9"/>
  </si>
  <si>
    <t>係数2</t>
    <rPh sb="0" eb="2">
      <t>ケイスウ</t>
    </rPh>
    <phoneticPr fontId="9"/>
  </si>
  <si>
    <t>ガL1</t>
    <phoneticPr fontId="9"/>
  </si>
  <si>
    <t>ガL4</t>
    <phoneticPr fontId="9"/>
  </si>
  <si>
    <t>ガL3</t>
    <phoneticPr fontId="9"/>
  </si>
  <si>
    <t>軽新長</t>
    <phoneticPr fontId="9"/>
  </si>
  <si>
    <t>軽新長1</t>
    <phoneticPr fontId="9"/>
  </si>
  <si>
    <t>軽ポ</t>
    <phoneticPr fontId="9"/>
  </si>
  <si>
    <t>軽ポポ</t>
    <phoneticPr fontId="9"/>
  </si>
  <si>
    <t>軽3</t>
    <phoneticPr fontId="9"/>
  </si>
  <si>
    <t>ハ</t>
    <phoneticPr fontId="9"/>
  </si>
  <si>
    <t>Pハ</t>
    <phoneticPr fontId="9"/>
  </si>
  <si>
    <t>電</t>
    <rPh sb="0" eb="1">
      <t>デン</t>
    </rPh>
    <phoneticPr fontId="9"/>
  </si>
  <si>
    <t>燃電</t>
    <rPh sb="0" eb="1">
      <t>ネン</t>
    </rPh>
    <rPh sb="1" eb="2">
      <t>デン</t>
    </rPh>
    <phoneticPr fontId="9"/>
  </si>
  <si>
    <t>営業所番号</t>
    <rPh sb="0" eb="3">
      <t>エイギョウショ</t>
    </rPh>
    <rPh sb="3" eb="5">
      <t>バンゴウ</t>
    </rPh>
    <phoneticPr fontId="9"/>
  </si>
  <si>
    <t>１　特定事業者の概要</t>
    <phoneticPr fontId="16"/>
  </si>
  <si>
    <t>特定事業者の名称</t>
    <rPh sb="0" eb="2">
      <t>トクテイ</t>
    </rPh>
    <rPh sb="2" eb="5">
      <t>ジギョウシャ</t>
    </rPh>
    <rPh sb="6" eb="7">
      <t>メイ</t>
    </rPh>
    <rPh sb="7" eb="8">
      <t>ショウ</t>
    </rPh>
    <phoneticPr fontId="16"/>
  </si>
  <si>
    <t>特定事業者の所在地</t>
    <rPh sb="6" eb="9">
      <t>ショザイチ</t>
    </rPh>
    <phoneticPr fontId="16"/>
  </si>
  <si>
    <t>特定事業者に該当
することとなった日</t>
    <rPh sb="0" eb="2">
      <t>トクテイ</t>
    </rPh>
    <rPh sb="2" eb="5">
      <t>ジギョウシャ</t>
    </rPh>
    <rPh sb="6" eb="8">
      <t>ガイトウ</t>
    </rPh>
    <rPh sb="17" eb="18">
      <t>ヒ</t>
    </rPh>
    <phoneticPr fontId="16"/>
  </si>
  <si>
    <t>使用する自動車の台数</t>
    <rPh sb="0" eb="2">
      <t>シヨウ</t>
    </rPh>
    <rPh sb="4" eb="7">
      <t>ジ</t>
    </rPh>
    <rPh sb="8" eb="10">
      <t>ダイスウ</t>
    </rPh>
    <phoneticPr fontId="16"/>
  </si>
  <si>
    <t>２　基本方針</t>
    <rPh sb="2" eb="4">
      <t>キホン</t>
    </rPh>
    <rPh sb="4" eb="6">
      <t>ホウシン</t>
    </rPh>
    <phoneticPr fontId="16"/>
  </si>
  <si>
    <r>
      <t>CO</t>
    </r>
    <r>
      <rPr>
        <vertAlign val="subscript"/>
        <sz val="11"/>
        <rFont val="ＭＳ 明朝"/>
        <family val="1"/>
        <charset val="128"/>
      </rPr>
      <t>2</t>
    </r>
    <r>
      <rPr>
        <sz val="11"/>
        <rFont val="ＭＳ 明朝"/>
        <family val="1"/>
        <charset val="128"/>
      </rPr>
      <t>排出量</t>
    </r>
    <rPh sb="3" eb="6">
      <t>ハイシュツリョウ</t>
    </rPh>
    <phoneticPr fontId="9"/>
  </si>
  <si>
    <t>実績排出量(t)</t>
    <rPh sb="0" eb="2">
      <t>ジッセキ</t>
    </rPh>
    <rPh sb="2" eb="4">
      <t>ハイシュツ</t>
    </rPh>
    <rPh sb="4" eb="5">
      <t>リョウ</t>
    </rPh>
    <phoneticPr fontId="9"/>
  </si>
  <si>
    <t>目標（計画期間平均排出量）(t)</t>
    <phoneticPr fontId="9"/>
  </si>
  <si>
    <t>NOx排出量</t>
    <rPh sb="3" eb="6">
      <t>ハイシュツリョウ</t>
    </rPh>
    <phoneticPr fontId="9"/>
  </si>
  <si>
    <t>PM排出量</t>
    <rPh sb="2" eb="5">
      <t>ハイシュツリョウ</t>
    </rPh>
    <phoneticPr fontId="9"/>
  </si>
  <si>
    <t>計画事項</t>
    <rPh sb="0" eb="2">
      <t>ケイカク</t>
    </rPh>
    <rPh sb="2" eb="3">
      <t>ジ</t>
    </rPh>
    <rPh sb="3" eb="4">
      <t>コウ</t>
    </rPh>
    <phoneticPr fontId="16"/>
  </si>
  <si>
    <t>エコドライブ
に関する対策</t>
    <rPh sb="8" eb="9">
      <t>カン</t>
    </rPh>
    <rPh sb="11" eb="13">
      <t>タイサク</t>
    </rPh>
    <phoneticPr fontId="16"/>
  </si>
  <si>
    <t>実績</t>
    <rPh sb="0" eb="2">
      <t>ジッセキ</t>
    </rPh>
    <phoneticPr fontId="16"/>
  </si>
  <si>
    <t>使用
台数</t>
    <rPh sb="0" eb="2">
      <t>シヨウ</t>
    </rPh>
    <rPh sb="3" eb="5">
      <t>ダイスウ</t>
    </rPh>
    <phoneticPr fontId="9"/>
  </si>
  <si>
    <t>対象車両台数</t>
    <rPh sb="0" eb="6">
      <t>タイショウシャリョウダイスウ</t>
    </rPh>
    <phoneticPr fontId="9"/>
  </si>
  <si>
    <t>特定低公害・
低燃費車区分</t>
    <rPh sb="0" eb="2">
      <t>トクテイ</t>
    </rPh>
    <rPh sb="2" eb="5">
      <t>テイコウガイ</t>
    </rPh>
    <rPh sb="7" eb="10">
      <t>テイネンピ</t>
    </rPh>
    <rPh sb="10" eb="11">
      <t>シャ</t>
    </rPh>
    <rPh sb="11" eb="13">
      <t>クブン</t>
    </rPh>
    <phoneticPr fontId="9"/>
  </si>
  <si>
    <t>軽油SKG-FEC90</t>
  </si>
  <si>
    <t>軽油SKG-BE640J</t>
  </si>
  <si>
    <t>【2】</t>
  </si>
  <si>
    <t>軽油QPG-RU1ESBJ</t>
  </si>
  <si>
    <t>軽油QPG-EXD77BG</t>
  </si>
  <si>
    <t>軽油QPG-EXD77BL</t>
  </si>
  <si>
    <t>ガソHBD-LA700V</t>
  </si>
  <si>
    <t>備考</t>
    <rPh sb="0" eb="2">
      <t>ビコウ</t>
    </rPh>
    <phoneticPr fontId="9"/>
  </si>
  <si>
    <t>2020/4/1時点</t>
    <rPh sb="8" eb="10">
      <t>ジテン</t>
    </rPh>
    <phoneticPr fontId="9"/>
  </si>
  <si>
    <t>DAA-HC26</t>
    <phoneticPr fontId="9"/>
  </si>
  <si>
    <t>DAA-NTP10</t>
    <phoneticPr fontId="9"/>
  </si>
  <si>
    <t>３５条リスト登録あり</t>
    <rPh sb="2" eb="3">
      <t>ジョウ</t>
    </rPh>
    <rPh sb="6" eb="8">
      <t>トウロク</t>
    </rPh>
    <phoneticPr fontId="9"/>
  </si>
  <si>
    <t>6AA-NTP10</t>
    <phoneticPr fontId="9"/>
  </si>
  <si>
    <t>点検表７</t>
    <rPh sb="0" eb="3">
      <t>テンケンヒョウ</t>
    </rPh>
    <phoneticPr fontId="9"/>
  </si>
  <si>
    <t>点検表６</t>
    <rPh sb="0" eb="3">
      <t>テンケンヒョウ</t>
    </rPh>
    <phoneticPr fontId="9"/>
  </si>
  <si>
    <t>環境性能の高いUDタクシー</t>
    <rPh sb="0" eb="2">
      <t>カンキョウ</t>
    </rPh>
    <rPh sb="2" eb="4">
      <t>セイノウ</t>
    </rPh>
    <rPh sb="5" eb="6">
      <t>タカ</t>
    </rPh>
    <phoneticPr fontId="9"/>
  </si>
  <si>
    <t>　　　２　この用紙の記入に当たっては、小型特殊自動車、大型特殊自動車及び被けん引車を除くこと。</t>
    <rPh sb="19" eb="21">
      <t>コガタ</t>
    </rPh>
    <rPh sb="27" eb="29">
      <t>オオガタ</t>
    </rPh>
    <rPh sb="29" eb="31">
      <t>トクシュ</t>
    </rPh>
    <rPh sb="31" eb="34">
      <t>ジドウシャ</t>
    </rPh>
    <rPh sb="34" eb="35">
      <t>オヨ</t>
    </rPh>
    <rPh sb="36" eb="37">
      <t>ヒ</t>
    </rPh>
    <rPh sb="39" eb="40">
      <t>イン</t>
    </rPh>
    <rPh sb="40" eb="41">
      <t>シャ</t>
    </rPh>
    <phoneticPr fontId="9"/>
  </si>
  <si>
    <t>　　　</t>
    <phoneticPr fontId="9"/>
  </si>
  <si>
    <t>２　この用紙の記入に当たっては、小型特殊自動車、大型特殊自動車、被けん引車及び軽自動車を除くこと。</t>
    <rPh sb="4" eb="6">
      <t>ヨウシ</t>
    </rPh>
    <rPh sb="7" eb="9">
      <t>キニュウ</t>
    </rPh>
    <rPh sb="10" eb="11">
      <t>ア</t>
    </rPh>
    <rPh sb="16" eb="18">
      <t>コガタ</t>
    </rPh>
    <rPh sb="18" eb="20">
      <t>トクシュ</t>
    </rPh>
    <rPh sb="20" eb="22">
      <t>ジドウ</t>
    </rPh>
    <rPh sb="22" eb="23">
      <t>シャ</t>
    </rPh>
    <rPh sb="24" eb="26">
      <t>オオガタ</t>
    </rPh>
    <rPh sb="26" eb="28">
      <t>トクシュ</t>
    </rPh>
    <rPh sb="28" eb="31">
      <t>ジドウシャ</t>
    </rPh>
    <rPh sb="32" eb="33">
      <t>ヒ</t>
    </rPh>
    <rPh sb="35" eb="36">
      <t>イン</t>
    </rPh>
    <rPh sb="36" eb="37">
      <t>シャ</t>
    </rPh>
    <rPh sb="37" eb="38">
      <t>オヨ</t>
    </rPh>
    <rPh sb="39" eb="43">
      <t>ケイジドウシャ</t>
    </rPh>
    <rPh sb="44" eb="45">
      <t>ノゾ</t>
    </rPh>
    <phoneticPr fontId="9"/>
  </si>
  <si>
    <t>P</t>
    <phoneticPr fontId="9"/>
  </si>
  <si>
    <t>(名称）</t>
    <phoneticPr fontId="44"/>
  </si>
  <si>
    <t>(名称）</t>
    <rPh sb="1" eb="3">
      <t>メイショウ</t>
    </rPh>
    <phoneticPr fontId="44"/>
  </si>
  <si>
    <t>ハイDAA-ZWR80W</t>
  </si>
  <si>
    <t>軽油2PG-CD5AL</t>
  </si>
  <si>
    <t>軽油2PG-CD5BL</t>
  </si>
  <si>
    <t>軽油2PG-CD5CL</t>
  </si>
  <si>
    <t>軽油2PG-CD5BA</t>
  </si>
  <si>
    <t>軽油2PG-CD5CA</t>
  </si>
  <si>
    <t>軽油2PG-CD5CE</t>
  </si>
  <si>
    <t>軽油2PG-CW5AL</t>
  </si>
  <si>
    <t>軽油2PG-CW5BL</t>
  </si>
  <si>
    <t>軽油2PG-CW5CL</t>
  </si>
  <si>
    <t>軽油2PG-CW5CA</t>
  </si>
  <si>
    <t>軽油2PG-CX5BL</t>
  </si>
  <si>
    <t>軽油2PG-CX5BA</t>
  </si>
  <si>
    <t>軽油2PG-CG5AA</t>
  </si>
  <si>
    <t>軽油2PG-CG5BL</t>
  </si>
  <si>
    <t>軽油2PG-CG5CL</t>
  </si>
  <si>
    <t>軽油2PG-CG5BA</t>
  </si>
  <si>
    <t>軽油2PG-CG5CA</t>
  </si>
  <si>
    <t>軽油2PG-CG5BE</t>
  </si>
  <si>
    <t>軽油2PG-CG5CE</t>
  </si>
  <si>
    <t>軽油2PG-FU74HY</t>
  </si>
  <si>
    <t>軽油2PG-FU75HZ</t>
  </si>
  <si>
    <t>軽油2PG-FV74HZ</t>
  </si>
  <si>
    <t>軽油2PG-FY70HY</t>
  </si>
  <si>
    <t>軽油2PG-FY74HY</t>
  </si>
  <si>
    <t>軽油2PG-FS74HY</t>
  </si>
  <si>
    <t>軽油2PG-FS75HY</t>
  </si>
  <si>
    <t>軽油2PG-FS75HZ</t>
  </si>
  <si>
    <t>軽油2PG-FU70GY</t>
  </si>
  <si>
    <t>軽油2PG-FU74GY</t>
  </si>
  <si>
    <t>軽油2PG-FU74GZ</t>
  </si>
  <si>
    <t>軽油2PG-FU75GZ</t>
  </si>
  <si>
    <t>軽油2PG-FV70GX</t>
  </si>
  <si>
    <t>軽油2PG-FV70GY</t>
  </si>
  <si>
    <t>軽油2PG-FV70GZ</t>
  </si>
  <si>
    <t>軽油2PG-FV74GZ</t>
  </si>
  <si>
    <t>軽油2PG-FY70GY</t>
  </si>
  <si>
    <t>軽油2PG-FY74GY</t>
  </si>
  <si>
    <t>軽油2PG-FS74GY</t>
  </si>
  <si>
    <t>軽油2PG-FS75GY</t>
  </si>
  <si>
    <t>軽油2PG-FS74GZ</t>
  </si>
  <si>
    <t>軽油2PG-FS75GZ</t>
  </si>
  <si>
    <t>軽油2PG-FS1EJA</t>
  </si>
  <si>
    <t>軽油2PG-FS1EHA</t>
  </si>
  <si>
    <t>軽油2PG-FS1EHG</t>
  </si>
  <si>
    <t>軽油2PG-FS1EHJ</t>
  </si>
  <si>
    <t>軽油2PG-FR1EHA</t>
  </si>
  <si>
    <t>軽油2PG-FR1EHG</t>
  </si>
  <si>
    <t>軽油2PG-FR1EHJ</t>
  </si>
  <si>
    <t>軽油2PG-FW1EHG</t>
  </si>
  <si>
    <t>軽油2PG-FW1EHJ</t>
  </si>
  <si>
    <t>軽油2PG-FS1AGA</t>
  </si>
  <si>
    <t>軽油2PG-FS1AJA</t>
  </si>
  <si>
    <t>軽油2PG-FS1AHA</t>
  </si>
  <si>
    <t>軽油2PG-FS1AHG</t>
  </si>
  <si>
    <t>軽油2PG-FS1AHJ</t>
  </si>
  <si>
    <t>軽油2RG-FS1AHA</t>
  </si>
  <si>
    <t>軽油2RG-FS1AHG</t>
  </si>
  <si>
    <t>軽油2RG-FS1AHJ</t>
  </si>
  <si>
    <t>軽油2PG-FQ1AJG</t>
  </si>
  <si>
    <t>軽油2PG-FQ1AJJ</t>
  </si>
  <si>
    <t>軽油2PG-FR1AGA</t>
  </si>
  <si>
    <t>軽油2PG-FR1AJA</t>
  </si>
  <si>
    <t>軽油2PG-FR1AJG</t>
  </si>
  <si>
    <t>軽油2PG-FR1AHA</t>
  </si>
  <si>
    <t>軽油2PG-FR1AHG</t>
  </si>
  <si>
    <t>軽油2PG-FR1AHJ</t>
  </si>
  <si>
    <t>軽油2RG-FR1AJG</t>
  </si>
  <si>
    <t>軽油2RG-FR1AHA</t>
  </si>
  <si>
    <t>軽油2RG-FR1AHG</t>
  </si>
  <si>
    <t>軽油2RG-FR1AHJ</t>
  </si>
  <si>
    <t>軽油2PG-FW1AJG</t>
  </si>
  <si>
    <t>軽油2PG-FW1AJJ</t>
  </si>
  <si>
    <t>軽油2PG-FW1AHG</t>
  </si>
  <si>
    <t>軽油2PG-FW1AHJ</t>
  </si>
  <si>
    <t>軽油2RG-FW1AJG</t>
  </si>
  <si>
    <t>軽油2RG-FW1AJJ</t>
  </si>
  <si>
    <t>軽油2RG-FW1AHG</t>
  </si>
  <si>
    <t>軽油2RG-FW1AHJ</t>
  </si>
  <si>
    <t>軽油2PG-FN1AGA</t>
  </si>
  <si>
    <t>軽油2PG-FN1AGG</t>
  </si>
  <si>
    <t>軽油2PG-FN1AJA</t>
  </si>
  <si>
    <t>軽油2PG-FN1AJG</t>
  </si>
  <si>
    <t>軽油2PG-FH1AGA</t>
  </si>
  <si>
    <t>軽油2PG-FH1AGG</t>
  </si>
  <si>
    <t>軽油2PG-FC2ABA</t>
  </si>
  <si>
    <t>軽油2PG-FC2ABG</t>
  </si>
  <si>
    <t>軽油2PG-FD2ABA</t>
  </si>
  <si>
    <t>軽油2PG-FD2ABG</t>
  </si>
  <si>
    <t>軽油2PG-FD2ABJ</t>
  </si>
  <si>
    <t>軽油2PG-GC2ABA</t>
  </si>
  <si>
    <t>軽油2PG-GC2ABG</t>
  </si>
  <si>
    <t>軽油2PG-GD2ABA</t>
  </si>
  <si>
    <t>軽油2PG-GD2ABG</t>
  </si>
  <si>
    <t>軽油2PG-GX2ABA</t>
  </si>
  <si>
    <t>軽油2PG-FJ2ABA</t>
  </si>
  <si>
    <t>軽油2PG-FJ2ABG</t>
  </si>
  <si>
    <t>軽油2PG-FE2ABA</t>
  </si>
  <si>
    <t>軽油2PG-FE2ABG</t>
  </si>
  <si>
    <t>軽油2TG-MS06GP</t>
  </si>
  <si>
    <t>軽油2PG-FEBM0</t>
  </si>
  <si>
    <t>軽油2PG-FEC90</t>
  </si>
  <si>
    <t>軽油2RG-FEC90</t>
  </si>
  <si>
    <t>軽油2PG-FED90</t>
  </si>
  <si>
    <t>軽油2RG-FED90</t>
  </si>
  <si>
    <t>軽油2RG-RU1ESDA</t>
  </si>
  <si>
    <t>軽油2TG-RU1ASDA</t>
  </si>
  <si>
    <t>ハイ2SG-HL2ANBP</t>
  </si>
  <si>
    <t>ハイ2SG-HL2ASBP</t>
  </si>
  <si>
    <t>軽油2TG-KV290N2</t>
  </si>
  <si>
    <t>軽油2PG-KV290N2</t>
  </si>
  <si>
    <t>軽油2TG-KV290Q2</t>
  </si>
  <si>
    <t>軽油2PG-KV290Q2</t>
  </si>
  <si>
    <t>軽油2RG-BRR90S1</t>
  </si>
  <si>
    <t>軽油2PG-BRR90S1</t>
  </si>
  <si>
    <t>軽油2RG-BRR90S2</t>
  </si>
  <si>
    <t>軽油2PG-BRR90S2</t>
  </si>
  <si>
    <t>軽油2RG-BRR90T2</t>
  </si>
  <si>
    <t>軽油2PG-BRR90T2</t>
  </si>
  <si>
    <t>軽油2RG-BSR90S2</t>
  </si>
  <si>
    <t>軽油2PG-BSR90S2</t>
  </si>
  <si>
    <t>軽油2RG-BSR90T2</t>
  </si>
  <si>
    <t>軽油2PG-BSR90T2</t>
  </si>
  <si>
    <t>軽油2RG-BTR90U2</t>
  </si>
  <si>
    <t>軽油2PG-BTR90U2</t>
  </si>
  <si>
    <t>軽油2RG-BTR90V2</t>
  </si>
  <si>
    <t>軽油2PG-BTR90V2</t>
  </si>
  <si>
    <t>軽油2RG-BRS90S2</t>
  </si>
  <si>
    <t>軽油2PG-BRS90S2</t>
  </si>
  <si>
    <t>軽油2RG-BSS90S2</t>
  </si>
  <si>
    <t>軽油2PG-BSS90S2</t>
  </si>
  <si>
    <t>軽油2RG-FRR90S1</t>
  </si>
  <si>
    <t>軽油2PG-FRR90S1</t>
  </si>
  <si>
    <t>軽油2RG-FRR90S2</t>
  </si>
  <si>
    <t>軽油2PG-FRR90S2</t>
  </si>
  <si>
    <t>軽油2RG-FRR90T2</t>
  </si>
  <si>
    <t>軽油2PG-FRR90T2</t>
  </si>
  <si>
    <t>軽油2RG-FSR90S2</t>
  </si>
  <si>
    <t>軽油2PG-FSR90S2</t>
  </si>
  <si>
    <t>軽油2RG-FSR90T2</t>
  </si>
  <si>
    <t>軽油2PG-FSR90T2</t>
  </si>
  <si>
    <t>軽油2RG-FTR90U2</t>
  </si>
  <si>
    <t>軽油2PG-FTR90U2</t>
  </si>
  <si>
    <t>軽油2RG-FTR90V2</t>
  </si>
  <si>
    <t>軽油2PG-FTR90V2</t>
  </si>
  <si>
    <t>軽油2RG-FRS90S2</t>
  </si>
  <si>
    <t>軽油2PG-FRS90S2</t>
  </si>
  <si>
    <t>軽油2RG-FSS90S2</t>
  </si>
  <si>
    <t>軽油2PG-FSS90S2</t>
  </si>
  <si>
    <t>軽油2PG-CXM77C</t>
  </si>
  <si>
    <t>軽油2PG-CYM77CM</t>
  </si>
  <si>
    <t>軽油2PG-CYM77CZ</t>
  </si>
  <si>
    <t>軽油2PG-CYM77C</t>
  </si>
  <si>
    <t>軽油2PG-CYL77CM</t>
  </si>
  <si>
    <t>軽油2PG-CYL77CZ</t>
  </si>
  <si>
    <t>軽油2PG-CYL77C</t>
  </si>
  <si>
    <t>軽油2PG-CYL77CA</t>
  </si>
  <si>
    <t>軽油2PG-CXZ77CT</t>
  </si>
  <si>
    <t>軽油2PG-CYZ77CM</t>
  </si>
  <si>
    <t>軽油2PG-CYZ77C</t>
  </si>
  <si>
    <t>軽油2PG-CYZ77CJ</t>
  </si>
  <si>
    <t>軽油2PG-CYY77C</t>
  </si>
  <si>
    <t>軽油2PG-CXY77CJ</t>
  </si>
  <si>
    <t>軽油2PG-CYY77CJ</t>
  </si>
  <si>
    <t>軽油2PG-CYY77CY</t>
  </si>
  <si>
    <t>軽油2PG-CVR77C</t>
  </si>
  <si>
    <t>軽油2PG-CXG77C</t>
  </si>
  <si>
    <t>軽油2PG-CXE77C</t>
  </si>
  <si>
    <t>軽油2PG-CYE77CZ</t>
  </si>
  <si>
    <t>軽油2PG-CYH77C</t>
  </si>
  <si>
    <t>軽油2PG-CYJ77CL</t>
  </si>
  <si>
    <t>軽油2PG-CYJ77CZ</t>
  </si>
  <si>
    <t>軽油2PG-CYJ77C</t>
  </si>
  <si>
    <t>軽油2PG-CYJ77CA</t>
  </si>
  <si>
    <t>軽油2TG-LV290N2</t>
  </si>
  <si>
    <t>軽油2PG-LV290N2</t>
  </si>
  <si>
    <t>軽油2TG-LV290Q2</t>
  </si>
  <si>
    <t>軽油2PG-LV290Q2</t>
  </si>
  <si>
    <t>軽油2RG-RU1ESDJ</t>
  </si>
  <si>
    <t>軽油2TG-RU1ASDJ</t>
  </si>
  <si>
    <t>ハイ2SG-HL2ANBD</t>
  </si>
  <si>
    <t>ハイ2SG-HL2ASBD</t>
  </si>
  <si>
    <t>軽油2PG-FG2ABA</t>
  </si>
  <si>
    <t>軽油2PG-GK5AAB</t>
  </si>
  <si>
    <t>軽油2PG-GK5AAD</t>
  </si>
  <si>
    <t>軽油2PG-GK5AAE</t>
  </si>
  <si>
    <t>軽油2PG-GK5AAK</t>
  </si>
  <si>
    <t>軽油2PG-BVR90U2</t>
  </si>
  <si>
    <t>軽油2RG-BTS90S2</t>
  </si>
  <si>
    <t>軽油2PG-BTS90S2</t>
  </si>
  <si>
    <t>軽油2PG-FVR90U2</t>
  </si>
  <si>
    <t>軽油2RG-FTS90S2</t>
  </si>
  <si>
    <t>軽油2PG-FTS90S2</t>
  </si>
  <si>
    <t>軽油2RG-FP74HDR</t>
  </si>
  <si>
    <t>軽油2RG-FP74HER</t>
  </si>
  <si>
    <t>軽油2RG-FP74HGR</t>
  </si>
  <si>
    <t>軽油2PG-FV74HJR</t>
  </si>
  <si>
    <t>軽油2PG-FP74GGR</t>
  </si>
  <si>
    <t>軽油2PG-MP38FK</t>
  </si>
  <si>
    <t>軽油2PG-MP38FM</t>
  </si>
  <si>
    <t>軽油2PG-MP35FK</t>
  </si>
  <si>
    <t>軽油2PG-MP35FM</t>
  </si>
  <si>
    <t>軽油2PG-MP35FP</t>
  </si>
  <si>
    <t>軽油2PG-FEB90</t>
  </si>
  <si>
    <t>軽油2RG-FEB90</t>
  </si>
  <si>
    <t>ハイDAA-MK53S</t>
  </si>
  <si>
    <t>軽油2RG-NKR88YN</t>
  </si>
  <si>
    <t>軽油2PG-NKR88YN</t>
  </si>
  <si>
    <t>軽油2RG-NPR88YN</t>
  </si>
  <si>
    <t>軽油2PG-NPR88YN</t>
  </si>
  <si>
    <t>軽油2PG-EXR77CE</t>
  </si>
  <si>
    <t>軽油2PG-EXR77CG</t>
  </si>
  <si>
    <t>軽油2PG-EXD77CD</t>
  </si>
  <si>
    <t>軽油2PG-EXD77CG</t>
  </si>
  <si>
    <t>軽油2PG-EXD77CL</t>
  </si>
  <si>
    <t>軽油2PG-EXY77CK</t>
  </si>
  <si>
    <t>軽油2PG-EXD52CD</t>
  </si>
  <si>
    <t>軽油2PG-EXD52CE</t>
  </si>
  <si>
    <t>軽油2PG-EXD52CG</t>
  </si>
  <si>
    <t>軽油2PG-EXZ52CK</t>
  </si>
  <si>
    <t>軽油2PG-EXY52CK</t>
  </si>
  <si>
    <t>ハイDAA-MM53S</t>
  </si>
  <si>
    <t>電気ZAA-HD4W</t>
  </si>
  <si>
    <t>ハイDAA-SNE12</t>
  </si>
  <si>
    <t>軽油2PG-SH1ADGG</t>
  </si>
  <si>
    <t>軽油2PG-SH1AGGG</t>
  </si>
  <si>
    <t>軽油2PG-SH1AHGG</t>
  </si>
  <si>
    <t>軽油2PG-SH1ALGG</t>
  </si>
  <si>
    <t>軽油2PG-SH1EDGG</t>
  </si>
  <si>
    <t>軽油2PG-SH1EDGJ</t>
  </si>
  <si>
    <t>軽油2PG-SH1EEGG</t>
  </si>
  <si>
    <t>軽油2PG-SH1EGGG</t>
  </si>
  <si>
    <t>軽油2PG-SH1EGGJ</t>
  </si>
  <si>
    <t>軽油2PG-SS1EKGA</t>
  </si>
  <si>
    <t>軽油2PG-SS1EKGG</t>
  </si>
  <si>
    <t>ガソDBA-LA550S</t>
  </si>
  <si>
    <t>ハイTSG-XKU702</t>
  </si>
  <si>
    <t>ハイTSG-XKU712</t>
  </si>
  <si>
    <t>ハイTSG-XKU722</t>
  </si>
  <si>
    <t>ハイ6AA-GWS224</t>
  </si>
  <si>
    <t>ハイ6AA-ZWE211H</t>
  </si>
  <si>
    <t>ハイDAA-UWG60</t>
  </si>
  <si>
    <t>ハイDAA-MB46S</t>
  </si>
  <si>
    <t>軽油2PG-FU70HY</t>
  </si>
  <si>
    <t>軽油2PG-FU74HZ</t>
  </si>
  <si>
    <t>軽油2PG-FV70HX</t>
  </si>
  <si>
    <t>軽油2PG-FV70HY</t>
  </si>
  <si>
    <t>軽油2PG-FV70HZ</t>
  </si>
  <si>
    <t>軽油2PG-FS70HZ</t>
  </si>
  <si>
    <t>軽油2PG-FS74HZ</t>
  </si>
  <si>
    <t>ハイ6AA-NHP170G</t>
  </si>
  <si>
    <t>ハイ6AA-AXZH10</t>
  </si>
  <si>
    <t>ハイ6AA-MZAH10</t>
  </si>
  <si>
    <t>ハイ6AA-MZAH15</t>
  </si>
  <si>
    <t>ハイ6AA-RP5</t>
  </si>
  <si>
    <t>ハイ6AA-RC4</t>
  </si>
  <si>
    <t>ガソHBD-JJ1</t>
  </si>
  <si>
    <t>プラ6LA-ZC5</t>
  </si>
  <si>
    <t>軽油2PG-FK61N</t>
  </si>
  <si>
    <t>軽油2PG-FK64N</t>
  </si>
  <si>
    <t>軽油2PG-FK71N</t>
  </si>
  <si>
    <t>軽油2PG-FK74N</t>
  </si>
  <si>
    <t>軽油2RG-NLR88AR</t>
  </si>
  <si>
    <t>軽油2RG-NMR88R</t>
  </si>
  <si>
    <t>軽油2RG-NMR88AR</t>
  </si>
  <si>
    <t>軽油2RG-NNR88AR</t>
  </si>
  <si>
    <t>軽油2RG-NPR88AR</t>
  </si>
  <si>
    <t>軽油2RG-NLR88N</t>
  </si>
  <si>
    <t>軽油2RG-NLR88AN</t>
  </si>
  <si>
    <t>軽油2RG-NMR88N</t>
  </si>
  <si>
    <t>軽油2RG-NMR88AN</t>
  </si>
  <si>
    <t>軽油2RG-NNR88N</t>
  </si>
  <si>
    <t>軽油2RG-NNR88AN</t>
  </si>
  <si>
    <t>軽油2RG-NPR88N</t>
  </si>
  <si>
    <t>軽油2RG-NPR88AN</t>
  </si>
  <si>
    <t>軽油2TG-MS96GP</t>
  </si>
  <si>
    <t>軽油2PG-CD4BA</t>
  </si>
  <si>
    <t>軽油2PG-CD4CA</t>
  </si>
  <si>
    <t>軽油2PG-CW4AL</t>
  </si>
  <si>
    <t>軽油2PG-CG4CA</t>
  </si>
  <si>
    <t>軽油2RG-NJR88A</t>
  </si>
  <si>
    <t>軽油2RG-NJR88AD</t>
  </si>
  <si>
    <t>軽油2RG-NKR88A</t>
  </si>
  <si>
    <t>軽油2RG-NKR88AD</t>
  </si>
  <si>
    <t>軽油2RG-NKR88R</t>
  </si>
  <si>
    <t>軽油2RG-NKR88AR</t>
  </si>
  <si>
    <t>軽油2RG-NJR88N</t>
  </si>
  <si>
    <t>軽油2RG-NJR88AN</t>
  </si>
  <si>
    <t>軽油2RG-NKR88N</t>
  </si>
  <si>
    <t>軽油2RG-NKR88AN</t>
  </si>
  <si>
    <t>軽油2RG-NJS88A</t>
  </si>
  <si>
    <t>軽油2RG-NKS88A</t>
  </si>
  <si>
    <t>軽油2RG-NLS88AR</t>
  </si>
  <si>
    <t>軽油2RG-NMS88AR</t>
  </si>
  <si>
    <t>軽油2RG-NPS88AR</t>
  </si>
  <si>
    <t>軽油2RG-NJS88AN</t>
  </si>
  <si>
    <t>軽油2RG-NKS88AN</t>
  </si>
  <si>
    <t>軽油2RG-NLS88AN</t>
  </si>
  <si>
    <t>軽油2RG-NMS88AN</t>
  </si>
  <si>
    <t>軽油2RG-NNS88AN</t>
  </si>
  <si>
    <t>軽油2RG-NPS88AN</t>
  </si>
  <si>
    <t>電気TPG-NMR85N改</t>
  </si>
  <si>
    <t>電気TPG-NPR85AN改</t>
  </si>
  <si>
    <t>ハイ6AE-NHP160V</t>
  </si>
  <si>
    <t>ハイ6AA-GP7</t>
  </si>
  <si>
    <t>ハイ6AA-GP8</t>
  </si>
  <si>
    <t>電気ZAA-8P00</t>
  </si>
  <si>
    <t>軽油2RG-XZC605</t>
  </si>
  <si>
    <t>軽油2RG-XZU605</t>
  </si>
  <si>
    <t>軽油2RG-XZC645</t>
  </si>
  <si>
    <t>軽油2RG-XZC600D</t>
  </si>
  <si>
    <t>軽油2RG-XZU600D</t>
  </si>
  <si>
    <t>軽油2RG-XZU600H</t>
  </si>
  <si>
    <t>軽油2RG-XZU640</t>
  </si>
  <si>
    <t>軽油2RG-XZU650</t>
  </si>
  <si>
    <t>軽油2RG-XZU700</t>
  </si>
  <si>
    <t>軽油2RG-XZU702</t>
  </si>
  <si>
    <t>軽油2RG-XZC710</t>
  </si>
  <si>
    <t>軽油2RG-XZU720</t>
  </si>
  <si>
    <t>軽油2RG-XZU722</t>
  </si>
  <si>
    <t>軽油2RG-XZC630D</t>
  </si>
  <si>
    <t>軽油2RG-XZU600A</t>
  </si>
  <si>
    <t>軽油2RG-XZU605A</t>
  </si>
  <si>
    <t>ハイ2SG-XKC605</t>
  </si>
  <si>
    <t>ハイ2SG-XKU605</t>
  </si>
  <si>
    <t>ハイ2SG-XKU645</t>
  </si>
  <si>
    <t>ハイ2SG-XKU655</t>
  </si>
  <si>
    <t>ハイ2SG-XKU702</t>
  </si>
  <si>
    <t>ハイ2SG-XKU710</t>
  </si>
  <si>
    <t>ハイ2SG-XKU712</t>
  </si>
  <si>
    <t>ハイ2SG-XKU720</t>
  </si>
  <si>
    <t>ハイ2SG-XKU722</t>
  </si>
  <si>
    <t>ハイ2SG-XKU605A</t>
  </si>
  <si>
    <t>ハイ6AA-AXAH52</t>
  </si>
  <si>
    <t>ハイ6AA-AXAH54</t>
  </si>
  <si>
    <t>軽油2RG-AHR88A</t>
  </si>
  <si>
    <t>軽油2RG-AHS88A</t>
  </si>
  <si>
    <t>軽油2RG-AHR88AN</t>
  </si>
  <si>
    <t>軽油2RG-AHS88AN</t>
  </si>
  <si>
    <t>軽油2RG-FEA2W</t>
  </si>
  <si>
    <t>軽油2RG-FEB2W</t>
  </si>
  <si>
    <t>軽油2RG-FEAVW</t>
  </si>
  <si>
    <t>軽油2RG-FEB5W</t>
  </si>
  <si>
    <t>軽油2RG-FBA2W</t>
  </si>
  <si>
    <t>軽油2RG-FDA2W</t>
  </si>
  <si>
    <t>軽油2RG-FBAVW</t>
  </si>
  <si>
    <t>軽油2RG-FDA5W</t>
  </si>
  <si>
    <t>軽油2RG-FBA3W</t>
  </si>
  <si>
    <t>軽油2RG-FBA6W</t>
  </si>
  <si>
    <t>軽油2RG-FDA4W</t>
  </si>
  <si>
    <t>軽油2RG-FDA6W</t>
  </si>
  <si>
    <t>軽油2RG-FGA2W</t>
  </si>
  <si>
    <t>軽油2RG-FGA5W</t>
  </si>
  <si>
    <t>軽油2RG-FEA8W</t>
  </si>
  <si>
    <t>軽油2RG-FEB8W</t>
  </si>
  <si>
    <t>軽油2RG-FBA20</t>
  </si>
  <si>
    <t>軽油2RG-FBA30</t>
  </si>
  <si>
    <t>軽油2RG-FBA60</t>
  </si>
  <si>
    <t>軽油2RG-FBAV0</t>
  </si>
  <si>
    <t>軽油2RG-FDA20</t>
  </si>
  <si>
    <t>軽油2RG-FDA40</t>
  </si>
  <si>
    <t>軽油2RG-FDA50</t>
  </si>
  <si>
    <t>軽油2RG-FDA60</t>
  </si>
  <si>
    <t>軽油2RG-FEA20</t>
  </si>
  <si>
    <t>軽油2RG-FEA80</t>
  </si>
  <si>
    <t>軽油2RG-FEAV0</t>
  </si>
  <si>
    <t>軽油2RG-FEB20</t>
  </si>
  <si>
    <t>軽油2RG-FEB50</t>
  </si>
  <si>
    <t>軽油2RG-FEB80</t>
  </si>
  <si>
    <t>軽油2RG-FEBS0</t>
  </si>
  <si>
    <t>軽油2RG-FECS0</t>
  </si>
  <si>
    <t>軽油2RG-FEDS0</t>
  </si>
  <si>
    <t>軽油2RG-FGA20</t>
  </si>
  <si>
    <t>軽油2RG-FGA50</t>
  </si>
  <si>
    <t>軽油2RG-FGB70</t>
  </si>
  <si>
    <t>軽油2TG-FBA00</t>
  </si>
  <si>
    <t>軽油2TG-FDA00</t>
  </si>
  <si>
    <t>軽油2RG-XZC605M</t>
  </si>
  <si>
    <t>軽油2RG-XZU605M</t>
  </si>
  <si>
    <t>軽油2RG-XZC645M</t>
  </si>
  <si>
    <t>軽油2RG-XZC600T</t>
  </si>
  <si>
    <t>軽油2RG-XZU600T</t>
  </si>
  <si>
    <t>軽油2RG-XZU600E</t>
  </si>
  <si>
    <t>軽油2RG-XZU640M</t>
  </si>
  <si>
    <t>軽油2RG-XZU650M</t>
  </si>
  <si>
    <t>軽油2RG-XZU700M</t>
  </si>
  <si>
    <t>軽油2RG-XZU702M</t>
  </si>
  <si>
    <t>軽油2RG-XZC710M</t>
  </si>
  <si>
    <t>軽油2RG-XZU720M</t>
  </si>
  <si>
    <t>軽油2RG-XZU722M</t>
  </si>
  <si>
    <t>軽油2RG-XZC630T</t>
  </si>
  <si>
    <t>軽油2RG-XZU600X</t>
  </si>
  <si>
    <t>軽油2RG-XZU605X</t>
  </si>
  <si>
    <t>ハイ2SG-XKC605M</t>
  </si>
  <si>
    <t>ハイ2SG-XKU605M</t>
  </si>
  <si>
    <t>ハイ2SG-XKU645M</t>
  </si>
  <si>
    <t>ハイ2SG-XKU655M</t>
  </si>
  <si>
    <t>ハイ2SG-XKU702M</t>
  </si>
  <si>
    <t>ハイ2SG-XKU710M</t>
  </si>
  <si>
    <t>ハイ2SG-XKU712M</t>
  </si>
  <si>
    <t>ハイ2SG-XKU720M</t>
  </si>
  <si>
    <t>ハイ2SG-XKU722M</t>
  </si>
  <si>
    <t>ハイ2SG-XKU605X</t>
  </si>
  <si>
    <t>ハイ2SG-FR1AHH</t>
  </si>
  <si>
    <t>ハイ2SG-FR1AHS</t>
  </si>
  <si>
    <t>ハイ2SG-FW1AHH</t>
  </si>
  <si>
    <t>ハイ2SG-FW1AHS</t>
  </si>
  <si>
    <t>軽油2TG-KV290N3</t>
  </si>
  <si>
    <t>軽油2PG-KV290N3</t>
  </si>
  <si>
    <t>軽油2TG-KV290Q3</t>
  </si>
  <si>
    <t>軽油2PG-KV290Q3</t>
  </si>
  <si>
    <t>軽油2RG-FEA2Y</t>
  </si>
  <si>
    <t>軽油2RG-FEB2Y</t>
  </si>
  <si>
    <t>軽油2RG-FEAVY</t>
  </si>
  <si>
    <t>軽油2RG-FEB5Y</t>
  </si>
  <si>
    <t>軽油2RG-FBA2Y</t>
  </si>
  <si>
    <t>軽油2RG-FDA2Y</t>
  </si>
  <si>
    <t>軽油2RG-FBAVY</t>
  </si>
  <si>
    <t>軽油2RG-FDA5Y</t>
  </si>
  <si>
    <t>軽油2RG-FBA3Y</t>
  </si>
  <si>
    <t>軽油2RG-FBA6Y</t>
  </si>
  <si>
    <t>軽油2RG-FDA4Y</t>
  </si>
  <si>
    <t>軽油2RG-FDA6Y</t>
  </si>
  <si>
    <t>軽油2RG-FGB7Y</t>
  </si>
  <si>
    <t>軽油2RG-FEBSY</t>
  </si>
  <si>
    <t>軽油2RG-FECSY</t>
  </si>
  <si>
    <t>軽油2RG-FEDSY</t>
  </si>
  <si>
    <t>軽油2RG-NHR88A</t>
  </si>
  <si>
    <t>軽油2RG-NHS88A</t>
  </si>
  <si>
    <t>軽油2RG-NHR88AN</t>
  </si>
  <si>
    <t>軽油2RG-NHS88AN</t>
  </si>
  <si>
    <t>ハイ2SG-NJR88AN</t>
  </si>
  <si>
    <t>ハイ2SG-NKR88AN</t>
  </si>
  <si>
    <t>ハイ2SG-NLR88AN</t>
  </si>
  <si>
    <t>ハイ2SG-NMR88N</t>
  </si>
  <si>
    <t>ハイ2SG-NMR88AN</t>
  </si>
  <si>
    <t>ハイ2SG-NPR88AN</t>
  </si>
  <si>
    <t>軽油2TG-LV290N3</t>
  </si>
  <si>
    <t>軽油2PG-LV290N3</t>
  </si>
  <si>
    <t>軽油2TG-LV290Q3</t>
  </si>
  <si>
    <t>軽油2PG-LV290Q3</t>
  </si>
  <si>
    <t>ハイDAA-GYL26W</t>
  </si>
  <si>
    <t>ハイ6AA-ZWE211</t>
  </si>
  <si>
    <t>ハイ6AA-ZWE214</t>
  </si>
  <si>
    <t>ハイ6AA-ZWE211W</t>
  </si>
  <si>
    <t>ハイ6AA-ZWE214W</t>
  </si>
  <si>
    <t>ハイ6AA-GVF50</t>
  </si>
  <si>
    <t>ハイ6AA-ZYX11</t>
  </si>
  <si>
    <t>ハイDAA-HC27</t>
  </si>
  <si>
    <t>ハイDAA-HFC27</t>
  </si>
  <si>
    <t>ハイ6AA-GB7</t>
  </si>
  <si>
    <t>ハイ6AA-GB8</t>
  </si>
  <si>
    <t>軽油2PG-FK72N</t>
  </si>
  <si>
    <t>軽油2PG-FK62N</t>
  </si>
  <si>
    <t>軽油2PG-FK75N</t>
  </si>
  <si>
    <t>軽油2PG-FK65N</t>
  </si>
  <si>
    <t>軽油2RG-BE740E</t>
  </si>
  <si>
    <t>軽油2RG-BE740G</t>
  </si>
  <si>
    <t>軽油2RG-BE740J</t>
  </si>
  <si>
    <t>軽油2RG-BG740G</t>
  </si>
  <si>
    <t>軽油2RG-LKR88YN</t>
  </si>
  <si>
    <t>軽油2PG-LKR88YN</t>
  </si>
  <si>
    <t>軽油2RG-LPR88YN</t>
  </si>
  <si>
    <t>軽油2PG-LPR88YN</t>
  </si>
  <si>
    <t>軽油2RG-LLR88AR</t>
  </si>
  <si>
    <t>軽油2RG-LMR88R</t>
  </si>
  <si>
    <t>軽油2RG-LMR88AR</t>
  </si>
  <si>
    <t>軽油2RG-LNR88AR</t>
  </si>
  <si>
    <t>軽油2RG-LPR88AR</t>
  </si>
  <si>
    <t>軽油2RG-LLR88N</t>
  </si>
  <si>
    <t>軽油2RG-LLR88AN</t>
  </si>
  <si>
    <t>軽油2RG-LMR88N</t>
  </si>
  <si>
    <t>軽油2RG-LMR88AN</t>
  </si>
  <si>
    <t>軽油2RG-LNR88N</t>
  </si>
  <si>
    <t>軽油2RG-LNR88AN</t>
  </si>
  <si>
    <t>軽油2RG-LPR88N</t>
  </si>
  <si>
    <t>軽油2RG-LPR88AN</t>
  </si>
  <si>
    <t>軽油2RG-LJR88A</t>
  </si>
  <si>
    <t>軽油2RG-LJR88AD</t>
  </si>
  <si>
    <t>軽油2RG-LKR88A</t>
  </si>
  <si>
    <t>軽油2RG-LKR88AD</t>
  </si>
  <si>
    <t>軽油2RG-LKR88R</t>
  </si>
  <si>
    <t>軽油2RG-LKR88AR</t>
  </si>
  <si>
    <t>軽油2RG-LJR88N</t>
  </si>
  <si>
    <t>軽油2RG-LJR88AN</t>
  </si>
  <si>
    <t>軽油2RG-LKR88N</t>
  </si>
  <si>
    <t>軽油2RG-LKR88AN</t>
  </si>
  <si>
    <t>軽油2RG-LJS88A</t>
  </si>
  <si>
    <t>軽油2RG-LKS88A</t>
  </si>
  <si>
    <t>軽油2RG-LLS88AR</t>
  </si>
  <si>
    <t>軽油2RG-LMS88AR</t>
  </si>
  <si>
    <t>軽油2RG-LPS88AR</t>
  </si>
  <si>
    <t>軽油2RG-LJS88AN</t>
  </si>
  <si>
    <t>軽油2RG-LKS88AN</t>
  </si>
  <si>
    <t>軽油2RG-LLS88AN</t>
  </si>
  <si>
    <t>軽油2RG-LMS88AN</t>
  </si>
  <si>
    <t>軽油2RG-LNS88AN</t>
  </si>
  <si>
    <t>軽油2RG-LPS88AN</t>
  </si>
  <si>
    <t>軽油2RG-LHR88A</t>
  </si>
  <si>
    <t>軽油2RG-LHS88A</t>
  </si>
  <si>
    <t>軽油2RG-LHR88AN</t>
  </si>
  <si>
    <t>軽油2RG-LHS88AN</t>
  </si>
  <si>
    <t>ハイ6AA-AYH30W</t>
  </si>
  <si>
    <t>ハイ6AA-MXPH15</t>
  </si>
  <si>
    <t>ハイ6AA-NTP10</t>
  </si>
  <si>
    <t>ハイ6AA-P15</t>
  </si>
  <si>
    <t>軽油2RG-LV290N3</t>
  </si>
  <si>
    <t>軽油2RG-LV290Q3</t>
  </si>
  <si>
    <t>ハイ6AA-ZE4</t>
  </si>
  <si>
    <t>ハイ6AA-GR3</t>
  </si>
  <si>
    <t>ハイ6AA-GR4</t>
  </si>
  <si>
    <t>ハイ6AA-GR6</t>
  </si>
  <si>
    <t>ハイ6AA-GR8</t>
  </si>
  <si>
    <t>ハイ6AA-CV3</t>
  </si>
  <si>
    <t>軽油2RG-KV290N3</t>
  </si>
  <si>
    <t>軽油2RG-KV290Q3</t>
  </si>
  <si>
    <t>ガソ5BF-S403P</t>
  </si>
  <si>
    <t>ガソ5BF-S413P</t>
  </si>
  <si>
    <t>ハイ6AA-AXUH80</t>
  </si>
  <si>
    <t>ハイ6AA-AXUH85</t>
  </si>
  <si>
    <t>ハイ6AA-ZWR80G</t>
  </si>
  <si>
    <t>ハイ6AA-ZVW51</t>
  </si>
  <si>
    <t>ハイ6AA-ZVW55</t>
  </si>
  <si>
    <t>ガソ5BF-S403U</t>
  </si>
  <si>
    <t>ガソ5BF-S413U</t>
  </si>
  <si>
    <t>ハイ6AA-ZWE213H</t>
  </si>
  <si>
    <t>ハイ6AA-AYZ10</t>
  </si>
  <si>
    <t>ハイ6AA-AYZ15</t>
  </si>
  <si>
    <t>ハイ6AA-GYL20W</t>
  </si>
  <si>
    <t>ハイ6AA-GYL25W</t>
  </si>
  <si>
    <t>ハイ6AA-GYL26W</t>
  </si>
  <si>
    <t>プラ6LA-ZVW52</t>
  </si>
  <si>
    <t>プラ6LA-AXAP54</t>
  </si>
  <si>
    <t>燃料ZBC-MUM1NAE</t>
  </si>
  <si>
    <t>ハイ6AA-RT5</t>
  </si>
  <si>
    <t>ハイ6AA-RT6</t>
  </si>
  <si>
    <t>ハイ6AA-RU3</t>
  </si>
  <si>
    <t>ハイ6AA-RU4</t>
  </si>
  <si>
    <t>ガソ5BF-S403Z</t>
  </si>
  <si>
    <t>ガソ5BF-S413Z</t>
  </si>
  <si>
    <t>ガソ5BF-S403F</t>
  </si>
  <si>
    <t>ガソ5BF-S413F</t>
  </si>
  <si>
    <t>ハイ6AA-AXVH70N</t>
  </si>
  <si>
    <t>ハイ6AA-NHP10</t>
  </si>
  <si>
    <t>ハイ6AA-NHP10H</t>
  </si>
  <si>
    <t>ハイ6AA-AXVH70</t>
  </si>
  <si>
    <t>ハイ6AA-AXVH75</t>
  </si>
  <si>
    <t>ハイ6AA-MXPJ10</t>
  </si>
  <si>
    <t>ハイ6AA-MXPJ15</t>
  </si>
  <si>
    <t>ハイ6AA-AXZH11</t>
  </si>
  <si>
    <t>ハイ6AA-ZWA10</t>
  </si>
  <si>
    <t>ハイ6AA-NKE165</t>
  </si>
  <si>
    <t>ハイ6AA-NKE165G</t>
  </si>
  <si>
    <t>ハイ6AA-AZSH20</t>
  </si>
  <si>
    <t>ハイ6AA-AZSH21</t>
  </si>
  <si>
    <t>ハイ6AA-HC27</t>
  </si>
  <si>
    <t>ハイ6AA-HFC27</t>
  </si>
  <si>
    <t>電気ZAA-ZC7</t>
  </si>
  <si>
    <t>ハイ6AA-KC2</t>
  </si>
  <si>
    <t>軽油2PG-XZU600W</t>
  </si>
  <si>
    <t>軽油2RG-XZU600W</t>
  </si>
  <si>
    <t>軽油2PG-XZU640W</t>
  </si>
  <si>
    <t>軽油2PG-XZU650W</t>
  </si>
  <si>
    <t>軽油2PG-XZU710</t>
  </si>
  <si>
    <t>軽油2RG-XZU710</t>
  </si>
  <si>
    <t>軽油2RG-XZU645</t>
  </si>
  <si>
    <t>軽油2RG-XZC655</t>
  </si>
  <si>
    <t>軽油2RG-XZU655</t>
  </si>
  <si>
    <t>軽油2RG-XZU712</t>
  </si>
  <si>
    <t>軽油2RG-XZU630D</t>
  </si>
  <si>
    <t>ハイ6AA-MXPH10</t>
  </si>
  <si>
    <t>電気ZAA-KMA10</t>
  </si>
  <si>
    <t>燃料ZBA-JPD20</t>
  </si>
  <si>
    <t>ガソ5BF-S403M</t>
  </si>
  <si>
    <t>ガソ5BF-S413M</t>
  </si>
  <si>
    <t>電気ZAA-DRH3P</t>
  </si>
  <si>
    <t>ガソ5BF-S403V</t>
  </si>
  <si>
    <t>ガソ5BF-S413V</t>
  </si>
  <si>
    <t>ハイ6AA-AXVH75N</t>
  </si>
  <si>
    <t>軽油2PG-FP74HDR</t>
  </si>
  <si>
    <t>軽油2PG-FP74HER</t>
  </si>
  <si>
    <t>軽油2PG-FP74HGR</t>
  </si>
  <si>
    <t>ハイ6AA-E13</t>
  </si>
  <si>
    <t>軽油2RG-AJR88A</t>
  </si>
  <si>
    <t>軽油2RG-AJR88AD</t>
  </si>
  <si>
    <t>軽油2RG-AKR88A</t>
  </si>
  <si>
    <t>軽油2RG-AKR88AD</t>
  </si>
  <si>
    <t>軽油2RG-AKR88R</t>
  </si>
  <si>
    <t>軽油2RG-AKR88AR</t>
  </si>
  <si>
    <t>軽油2RG-ALR88AR</t>
  </si>
  <si>
    <t>軽油2RG-AMR88R</t>
  </si>
  <si>
    <t>軽油2RG-AMR88AR</t>
  </si>
  <si>
    <t>軽油2RG-ANR88AR</t>
  </si>
  <si>
    <t>軽油2RG-APR88AR</t>
  </si>
  <si>
    <t>軽油2RG-AJS88A</t>
  </si>
  <si>
    <t>軽油2RG-AKS88A</t>
  </si>
  <si>
    <t>軽油2RG-ALS88AR</t>
  </si>
  <si>
    <t>軽油2RG-AMS88AR</t>
  </si>
  <si>
    <t>軽油2RG-APS88AR</t>
  </si>
  <si>
    <t>軽油2RG-AJR88N</t>
  </si>
  <si>
    <t>軽油2RG-AJR88AN</t>
  </si>
  <si>
    <t>軽油2RG-AKR88N</t>
  </si>
  <si>
    <t>軽油2RG-AKR88AN</t>
  </si>
  <si>
    <t>軽油2RG-AKR88YN</t>
  </si>
  <si>
    <t>軽油2RG-ALR88N</t>
  </si>
  <si>
    <t>軽油2RG-ALR88AN</t>
  </si>
  <si>
    <t>軽油2RG-AMR88N</t>
  </si>
  <si>
    <t>軽油2RG-AMR88AN</t>
  </si>
  <si>
    <t>軽油2RG-ANR88N</t>
  </si>
  <si>
    <t>軽油2RG-ANR88AN</t>
  </si>
  <si>
    <t>軽油2RG-APR88N</t>
  </si>
  <si>
    <t>軽油2RG-APR88AN</t>
  </si>
  <si>
    <t>軽油2RG-APR88YN</t>
  </si>
  <si>
    <t>軽油2RG-AJS88AN</t>
  </si>
  <si>
    <t>軽油2RG-AKS88AN</t>
  </si>
  <si>
    <t>軽油2RG-ALS88AN</t>
  </si>
  <si>
    <t>軽油2RG-AMS88AN</t>
  </si>
  <si>
    <t>軽油2RG-ANS88AN</t>
  </si>
  <si>
    <t>軽油2RG-APS88AN</t>
  </si>
  <si>
    <t>軽油2PG-XZU600F</t>
  </si>
  <si>
    <t>軽油2RG-XZU600F</t>
  </si>
  <si>
    <t>軽油2PG-XZU640F</t>
  </si>
  <si>
    <t>軽油2PG-XZU650F</t>
  </si>
  <si>
    <t>軽油2PG-XZU710M</t>
  </si>
  <si>
    <t>軽油2RG-XZU710M</t>
  </si>
  <si>
    <t>軽油2RG-XZU645M</t>
  </si>
  <si>
    <t>軽油2RG-XZC655M</t>
  </si>
  <si>
    <t>軽油2RG-XZU655M</t>
  </si>
  <si>
    <t>軽油2RG-XZU712M</t>
  </si>
  <si>
    <t>軽油2RG-XZU630T</t>
  </si>
  <si>
    <t>軽油2PG-CV4BA</t>
  </si>
  <si>
    <t>軽油2RG-FGA2Y</t>
  </si>
  <si>
    <t>軽油2RG-FGA5Y</t>
  </si>
  <si>
    <t>軽油2RG-FEA8Y</t>
  </si>
  <si>
    <t>軽油2RG-FEB8Y</t>
  </si>
  <si>
    <t>軽油2RG-FEB9Y</t>
  </si>
  <si>
    <t>軽油2PG-FEBMY</t>
  </si>
  <si>
    <t>軽油2RG-FEC9Y</t>
  </si>
  <si>
    <t>軽油2RG-FED9Y</t>
  </si>
  <si>
    <t>軽油2PG-FEB9Y</t>
  </si>
  <si>
    <t>軽油2PG-FEC9Y</t>
  </si>
  <si>
    <t>軽油2PG-FED9Y</t>
  </si>
  <si>
    <t>軽油2RG-FBA50</t>
  </si>
  <si>
    <t>軽油2RG-FEA50</t>
  </si>
  <si>
    <t>軽油2RG-FEA5Y</t>
  </si>
  <si>
    <t>軽油2PG-AKR88YN</t>
  </si>
  <si>
    <t>軽油2PG-APR88YN</t>
  </si>
  <si>
    <t>東京都知事 　殿</t>
  </si>
  <si>
    <t xml:space="preserve">   住　　所　</t>
    <phoneticPr fontId="44"/>
  </si>
  <si>
    <t xml:space="preserve">   氏　　名　</t>
    <phoneticPr fontId="44"/>
  </si>
  <si>
    <t>特定事業者の名称</t>
  </si>
  <si>
    <t>別添のとおり</t>
  </si>
  <si>
    <t>担 当 者 名</t>
  </si>
  <si>
    <t>電 話 番 号</t>
  </si>
  <si>
    <t>※　受付欄</t>
  </si>
  <si>
    <t>備考　１　※印の欄には、記入しないこと。</t>
  </si>
  <si>
    <t>自動車環境管理計画書提出書</t>
    <rPh sb="7" eb="9">
      <t>ケイカク</t>
    </rPh>
    <phoneticPr fontId="9"/>
  </si>
  <si>
    <t>自動車環境管理
計画書</t>
    <rPh sb="8" eb="10">
      <t>ケイカク</t>
    </rPh>
    <phoneticPr fontId="9"/>
  </si>
  <si>
    <t>特定事業者の
所在地</t>
    <rPh sb="0" eb="5">
      <t>トクテイジギョウシャ</t>
    </rPh>
    <phoneticPr fontId="9"/>
  </si>
  <si>
    <t>連　絡　先</t>
    <phoneticPr fontId="9"/>
  </si>
  <si>
    <t>主たる事務所の所在地</t>
    <phoneticPr fontId="9"/>
  </si>
  <si>
    <t>法人にあっては名称、代表者の氏名及び</t>
    <phoneticPr fontId="9"/>
  </si>
  <si>
    <t>業　　　種</t>
    <phoneticPr fontId="16"/>
  </si>
  <si>
    <t>所       属</t>
    <phoneticPr fontId="9"/>
  </si>
  <si>
    <t>当該年度：</t>
    <rPh sb="0" eb="4">
      <t>トウガイネンド</t>
    </rPh>
    <phoneticPr fontId="9"/>
  </si>
  <si>
    <t>年度</t>
    <rPh sb="0" eb="2">
      <t>ネンド</t>
    </rPh>
    <phoneticPr fontId="9"/>
  </si>
  <si>
    <t>３　推進体制図</t>
    <phoneticPr fontId="16"/>
  </si>
  <si>
    <t>４　自動車から発生する温室効果ガス及び排出ガスの排出量の削減目標等</t>
    <rPh sb="2" eb="5">
      <t>ジドウシャ</t>
    </rPh>
    <rPh sb="7" eb="9">
      <t>ハッセイ</t>
    </rPh>
    <rPh sb="11" eb="13">
      <t>オンシツ</t>
    </rPh>
    <rPh sb="13" eb="15">
      <t>コウカ</t>
    </rPh>
    <rPh sb="17" eb="18">
      <t>オヨ</t>
    </rPh>
    <rPh sb="19" eb="21">
      <t>ハイシュツ</t>
    </rPh>
    <rPh sb="24" eb="26">
      <t>ハイシュツ</t>
    </rPh>
    <rPh sb="26" eb="27">
      <t>リョウ</t>
    </rPh>
    <rPh sb="28" eb="30">
      <t>サクゲン</t>
    </rPh>
    <rPh sb="30" eb="32">
      <t>モクヒョウ</t>
    </rPh>
    <rPh sb="32" eb="33">
      <t>トウ</t>
    </rPh>
    <phoneticPr fontId="16"/>
  </si>
  <si>
    <t>削減率(%)</t>
  </si>
  <si>
    <t>計画期間開始年度：</t>
    <rPh sb="0" eb="4">
      <t>ケイカクキカン</t>
    </rPh>
    <rPh sb="4" eb="8">
      <t>カイシネンド</t>
    </rPh>
    <phoneticPr fontId="9"/>
  </si>
  <si>
    <t>５　特定低公害・低燃費車等の導入の取組に関する計画事項【基本対策】</t>
    <phoneticPr fontId="9"/>
  </si>
  <si>
    <t>６　エコドライブの取組に関する計画事項【基本対策】</t>
    <phoneticPr fontId="16"/>
  </si>
  <si>
    <t>内　                容</t>
    <rPh sb="0" eb="1">
      <t>ウチ</t>
    </rPh>
    <phoneticPr fontId="16"/>
  </si>
  <si>
    <t>計画書提出年度：</t>
    <rPh sb="0" eb="3">
      <t>ケイカクショ</t>
    </rPh>
    <rPh sb="3" eb="7">
      <t>テイシュツネンド</t>
    </rPh>
    <phoneticPr fontId="9"/>
  </si>
  <si>
    <t>目標（計画期間最終年度排出量）(kg)</t>
    <rPh sb="0" eb="2">
      <t>モクヒョウ</t>
    </rPh>
    <rPh sb="3" eb="5">
      <t>ケイカク</t>
    </rPh>
    <rPh sb="5" eb="7">
      <t>キカン</t>
    </rPh>
    <rPh sb="7" eb="9">
      <t>サイシュウ</t>
    </rPh>
    <rPh sb="9" eb="11">
      <t>ネンド</t>
    </rPh>
    <rPh sb="11" eb="14">
      <t>ハイシュツリョウ</t>
    </rPh>
    <phoneticPr fontId="9"/>
  </si>
  <si>
    <t>01</t>
  </si>
  <si>
    <t>農業</t>
  </si>
  <si>
    <t>02</t>
  </si>
  <si>
    <t>林業</t>
  </si>
  <si>
    <t>03</t>
  </si>
  <si>
    <t>漁業</t>
  </si>
  <si>
    <t>04</t>
  </si>
  <si>
    <t>水産養殖業</t>
  </si>
  <si>
    <t>05</t>
  </si>
  <si>
    <t>鉱業、採石業、砂利採取業</t>
  </si>
  <si>
    <t>06</t>
  </si>
  <si>
    <t>総合工事業</t>
  </si>
  <si>
    <t>07</t>
  </si>
  <si>
    <t>職別工事業（設備工事業を除く）</t>
  </si>
  <si>
    <t>08</t>
  </si>
  <si>
    <t>設備工事業</t>
  </si>
  <si>
    <t>09</t>
  </si>
  <si>
    <t>食料品製造業</t>
  </si>
  <si>
    <t>10</t>
  </si>
  <si>
    <t>飲料・たばこ・飼料製造業</t>
  </si>
  <si>
    <t>11</t>
  </si>
  <si>
    <t>繊維工業</t>
  </si>
  <si>
    <t>12</t>
  </si>
  <si>
    <t>木材・木製品製造業（家具を除く）</t>
  </si>
  <si>
    <t>13</t>
  </si>
  <si>
    <t>家具・装備品製造業</t>
  </si>
  <si>
    <t>14</t>
  </si>
  <si>
    <t>パルプ・紙・紙加工品製造業</t>
  </si>
  <si>
    <t>15</t>
  </si>
  <si>
    <t>印刷・同関連業</t>
  </si>
  <si>
    <t>16</t>
  </si>
  <si>
    <t>化学工業</t>
  </si>
  <si>
    <t>17</t>
  </si>
  <si>
    <t>石油製品・石炭製品製造業</t>
  </si>
  <si>
    <t>18</t>
  </si>
  <si>
    <t>プラスチック製品製造業（別掲を除く）</t>
  </si>
  <si>
    <t>19</t>
  </si>
  <si>
    <t>ゴム製品製造業</t>
  </si>
  <si>
    <t>20</t>
  </si>
  <si>
    <t>なめし革・同製品・毛皮製造業</t>
  </si>
  <si>
    <t>21</t>
  </si>
  <si>
    <t>窯業・土石製品製造業</t>
  </si>
  <si>
    <t>22</t>
  </si>
  <si>
    <t>鉄鋼業</t>
  </si>
  <si>
    <t>23</t>
  </si>
  <si>
    <t>非鉄金属製造業</t>
  </si>
  <si>
    <t>24</t>
  </si>
  <si>
    <t>金属製品製造業</t>
  </si>
  <si>
    <t>25</t>
  </si>
  <si>
    <t>はん用機械器具製造業</t>
  </si>
  <si>
    <t>26</t>
  </si>
  <si>
    <t>生産用機械器具製造業</t>
  </si>
  <si>
    <t>27</t>
  </si>
  <si>
    <t>業務用機械器具製造業</t>
  </si>
  <si>
    <t>28</t>
  </si>
  <si>
    <t>電子部品・デバイス・電子回路製造業</t>
  </si>
  <si>
    <t>29</t>
  </si>
  <si>
    <t>電気機械器具製造業</t>
  </si>
  <si>
    <t>30</t>
  </si>
  <si>
    <t>情報通信機械器具製造業</t>
  </si>
  <si>
    <t>31</t>
  </si>
  <si>
    <t>輸送用機械器具製造業</t>
  </si>
  <si>
    <t>32</t>
  </si>
  <si>
    <t>その他の製造業</t>
  </si>
  <si>
    <t>33</t>
  </si>
  <si>
    <t>電気業</t>
  </si>
  <si>
    <t>34</t>
  </si>
  <si>
    <t>ガス業</t>
  </si>
  <si>
    <t>35</t>
  </si>
  <si>
    <t>熱供給業</t>
  </si>
  <si>
    <t>36</t>
  </si>
  <si>
    <t>水道業</t>
  </si>
  <si>
    <t>37</t>
  </si>
  <si>
    <t>通信業</t>
  </si>
  <si>
    <t>38</t>
  </si>
  <si>
    <t>放送業</t>
  </si>
  <si>
    <t>39</t>
  </si>
  <si>
    <t>情報サービス業</t>
  </si>
  <si>
    <t>40</t>
  </si>
  <si>
    <t>インターネット附随サービス業</t>
  </si>
  <si>
    <t>41</t>
  </si>
  <si>
    <t>映像・音声・文字情報制作業</t>
  </si>
  <si>
    <t>42</t>
  </si>
  <si>
    <t>鉄道業</t>
  </si>
  <si>
    <t>43</t>
  </si>
  <si>
    <t>道路旅客運送業</t>
  </si>
  <si>
    <t>44</t>
  </si>
  <si>
    <t>道路貨物運送業</t>
  </si>
  <si>
    <t>45</t>
  </si>
  <si>
    <t>水運業</t>
  </si>
  <si>
    <t>46</t>
  </si>
  <si>
    <t>航空運輸業</t>
  </si>
  <si>
    <t>47</t>
  </si>
  <si>
    <t>倉庫業</t>
  </si>
  <si>
    <t>48</t>
  </si>
  <si>
    <t>運輸に附帯するサービス業</t>
  </si>
  <si>
    <t>49</t>
  </si>
  <si>
    <t>郵便業（信書便事業を含む）</t>
  </si>
  <si>
    <t>50</t>
  </si>
  <si>
    <t>各種商品卸売業</t>
  </si>
  <si>
    <t>51</t>
  </si>
  <si>
    <t>繊維・衣服等卸売業</t>
  </si>
  <si>
    <t>52</t>
  </si>
  <si>
    <t>53</t>
  </si>
  <si>
    <t>建築材料、鉱物・金属材料等卸売業</t>
  </si>
  <si>
    <t>54</t>
  </si>
  <si>
    <t>機械器具卸売業</t>
  </si>
  <si>
    <t>55</t>
  </si>
  <si>
    <t>その他の卸売業</t>
  </si>
  <si>
    <t>56</t>
  </si>
  <si>
    <t>各種商品小売業</t>
  </si>
  <si>
    <t>57</t>
  </si>
  <si>
    <t>織物・衣服・身の回り品小売業</t>
  </si>
  <si>
    <t>58</t>
  </si>
  <si>
    <t>飲食料品小売業</t>
  </si>
  <si>
    <t>59</t>
  </si>
  <si>
    <t>機械器具小売業</t>
  </si>
  <si>
    <t>60</t>
  </si>
  <si>
    <t>その他の小売業</t>
  </si>
  <si>
    <t>61</t>
  </si>
  <si>
    <t>無店舗小売業</t>
  </si>
  <si>
    <t>62</t>
  </si>
  <si>
    <t>銀行業</t>
  </si>
  <si>
    <t>63</t>
  </si>
  <si>
    <t>協同組織金融業</t>
  </si>
  <si>
    <t>64</t>
  </si>
  <si>
    <t>貸金業、クレジットカード業等非預金信用機関</t>
  </si>
  <si>
    <t>65</t>
  </si>
  <si>
    <t>金融商品取引業、商品先物取引業</t>
  </si>
  <si>
    <t>66</t>
  </si>
  <si>
    <t>補助的金融業等</t>
  </si>
  <si>
    <t>67</t>
  </si>
  <si>
    <t>保険業（保険媒介代理業、保険サービス業を含む）</t>
  </si>
  <si>
    <t>68</t>
  </si>
  <si>
    <t>不動産取引業</t>
  </si>
  <si>
    <t>69</t>
  </si>
  <si>
    <t>不動産賃貸業・管理業</t>
  </si>
  <si>
    <t>70</t>
  </si>
  <si>
    <t>物品賃貸業</t>
  </si>
  <si>
    <t>71</t>
  </si>
  <si>
    <t>学術・開発研究機関</t>
  </si>
  <si>
    <t>72</t>
  </si>
  <si>
    <t>専門サービス業（他に分類されないもの）</t>
  </si>
  <si>
    <t>73</t>
  </si>
  <si>
    <t>広告業</t>
  </si>
  <si>
    <t>74</t>
  </si>
  <si>
    <t>技術サービス業（他に分類されないもの）</t>
  </si>
  <si>
    <t>75</t>
  </si>
  <si>
    <t>宿泊業</t>
  </si>
  <si>
    <t>76</t>
  </si>
  <si>
    <t>飲食業</t>
  </si>
  <si>
    <t>77</t>
  </si>
  <si>
    <t>持ち帰り・配達飲食サービス業</t>
  </si>
  <si>
    <t>78</t>
  </si>
  <si>
    <t>選択・利用・美容・浴場業</t>
  </si>
  <si>
    <t>79</t>
  </si>
  <si>
    <t>その他の生活関連サービス業</t>
  </si>
  <si>
    <t>80</t>
  </si>
  <si>
    <t>娯楽業</t>
  </si>
  <si>
    <t>81</t>
  </si>
  <si>
    <t>学校教育</t>
  </si>
  <si>
    <t>82</t>
  </si>
  <si>
    <t>その他の教育、学習支援業</t>
  </si>
  <si>
    <t>83</t>
  </si>
  <si>
    <t>医療業</t>
  </si>
  <si>
    <t>84</t>
  </si>
  <si>
    <t>保健衛生</t>
  </si>
  <si>
    <t>85</t>
  </si>
  <si>
    <t>社会保険・社会福祉・介護事業</t>
  </si>
  <si>
    <t>86</t>
  </si>
  <si>
    <t>郵便局</t>
  </si>
  <si>
    <t>87</t>
  </si>
  <si>
    <t>協同組合（他に分類されないもの）</t>
  </si>
  <si>
    <t>88</t>
  </si>
  <si>
    <t>廃棄物処理業</t>
  </si>
  <si>
    <t>89</t>
  </si>
  <si>
    <t>自動車整備業</t>
  </si>
  <si>
    <t>90</t>
  </si>
  <si>
    <t>機械等修理業（別掲を除く）</t>
  </si>
  <si>
    <t>91</t>
  </si>
  <si>
    <t>職業紹介・労働者派遣業</t>
  </si>
  <si>
    <t>92</t>
  </si>
  <si>
    <t>その他の事業サービス業</t>
  </si>
  <si>
    <t>93</t>
  </si>
  <si>
    <t>政治・経済・文化団体</t>
  </si>
  <si>
    <t>94</t>
  </si>
  <si>
    <t>宗教</t>
  </si>
  <si>
    <t>95</t>
  </si>
  <si>
    <t>その他のサービス業</t>
  </si>
  <si>
    <t>96</t>
  </si>
  <si>
    <t>外国公務</t>
  </si>
  <si>
    <t>97</t>
  </si>
  <si>
    <t>国家公務</t>
  </si>
  <si>
    <t>98</t>
  </si>
  <si>
    <t>地方公務</t>
  </si>
  <si>
    <t>99</t>
  </si>
  <si>
    <t>分類不能の産業</t>
  </si>
  <si>
    <t>★業種</t>
    <rPh sb="1" eb="3">
      <t>ギョウシュ</t>
    </rPh>
    <phoneticPr fontId="9"/>
  </si>
  <si>
    <t>業種CD</t>
    <rPh sb="0" eb="2">
      <t>ギョウシュ</t>
    </rPh>
    <phoneticPr fontId="9"/>
  </si>
  <si>
    <t>業種名称</t>
    <rPh sb="0" eb="4">
      <t>ギョウシュメイショウ</t>
    </rPh>
    <phoneticPr fontId="9"/>
  </si>
  <si>
    <t>★計画書３</t>
    <rPh sb="1" eb="4">
      <t>ケイカクショ</t>
    </rPh>
    <phoneticPr fontId="9"/>
  </si>
  <si>
    <t>６．エコドライブの取組に関する計画事項【基本対策】</t>
    <phoneticPr fontId="9"/>
  </si>
  <si>
    <t>７．自動車使用の合理化の取組に関する計画事項①</t>
    <phoneticPr fontId="9"/>
  </si>
  <si>
    <t>７．自動車使用の合理化の取組に関する計画事項②</t>
    <phoneticPr fontId="9"/>
  </si>
  <si>
    <t>８．他者の自動車を利用する場合における自動車環境負荷を低減するための取組に関する計画事項</t>
    <phoneticPr fontId="9"/>
  </si>
  <si>
    <t>７　自動車使用の合理化の取組に関する計画事項</t>
    <phoneticPr fontId="9"/>
  </si>
  <si>
    <t>車両の有効利用の促進</t>
    <rPh sb="0" eb="2">
      <t>シャリョウ</t>
    </rPh>
    <rPh sb="3" eb="5">
      <t>ユウコウ</t>
    </rPh>
    <rPh sb="5" eb="7">
      <t>リヨウ</t>
    </rPh>
    <rPh sb="8" eb="10">
      <t>ソクシン</t>
    </rPh>
    <phoneticPr fontId="16"/>
  </si>
  <si>
    <t>その他自動車使用の合理化に関する計画事項</t>
    <rPh sb="2" eb="3">
      <t>ホカ</t>
    </rPh>
    <rPh sb="3" eb="6">
      <t>ジドウシャ</t>
    </rPh>
    <rPh sb="6" eb="8">
      <t>シヨウ</t>
    </rPh>
    <rPh sb="9" eb="11">
      <t>ゴウリ</t>
    </rPh>
    <rPh sb="11" eb="12">
      <t>カ</t>
    </rPh>
    <rPh sb="13" eb="14">
      <t>カン</t>
    </rPh>
    <rPh sb="16" eb="18">
      <t>ケイカク</t>
    </rPh>
    <rPh sb="18" eb="20">
      <t>ジコウ</t>
    </rPh>
    <phoneticPr fontId="16"/>
  </si>
  <si>
    <t>９　その他自主的な取組に関する計画事項</t>
    <phoneticPr fontId="9"/>
  </si>
  <si>
    <t>８　他者の自動車を利用する場合における自動車環境負荷を低減するための取組に関する</t>
    <rPh sb="37" eb="38">
      <t>カン</t>
    </rPh>
    <phoneticPr fontId="9"/>
  </si>
  <si>
    <t>　　計画事項</t>
    <rPh sb="2" eb="6">
      <t>ケイカクジコウ</t>
    </rPh>
    <phoneticPr fontId="9"/>
  </si>
  <si>
    <t>点　検　表</t>
    <rPh sb="0" eb="1">
      <t>テン</t>
    </rPh>
    <rPh sb="2" eb="3">
      <t>ケン</t>
    </rPh>
    <rPh sb="4" eb="5">
      <t>ヒョウ</t>
    </rPh>
    <phoneticPr fontId="16"/>
  </si>
  <si>
    <t>※点検表は公開されません。</t>
    <rPh sb="1" eb="4">
      <t>テンケンヒョウ</t>
    </rPh>
    <rPh sb="5" eb="7">
      <t>コウカイ</t>
    </rPh>
    <phoneticPr fontId="9"/>
  </si>
  <si>
    <t>（自動車環境管理計画書）</t>
    <rPh sb="1" eb="11">
      <t>ジドウシャカンキョウカンリケイカクショ</t>
    </rPh>
    <phoneticPr fontId="9"/>
  </si>
  <si>
    <t>１．特定事業者の概要</t>
    <rPh sb="2" eb="4">
      <t>トクテイ</t>
    </rPh>
    <rPh sb="4" eb="7">
      <t>ジギョウシャ</t>
    </rPh>
    <rPh sb="8" eb="10">
      <t>ガイヨウ</t>
    </rPh>
    <phoneticPr fontId="9"/>
  </si>
  <si>
    <t>（１）運行責任者</t>
    <rPh sb="3" eb="8">
      <t>ウンコウセキニンシャ</t>
    </rPh>
    <phoneticPr fontId="9"/>
  </si>
  <si>
    <t>（２）自動車環境管理者</t>
    <rPh sb="3" eb="6">
      <t>ジドウシャ</t>
    </rPh>
    <rPh sb="6" eb="8">
      <t>カンキョウ</t>
    </rPh>
    <rPh sb="8" eb="10">
      <t>カンリ</t>
    </rPh>
    <rPh sb="10" eb="11">
      <t>シャ</t>
    </rPh>
    <phoneticPr fontId="9"/>
  </si>
  <si>
    <t>END</t>
    <phoneticPr fontId="9"/>
  </si>
  <si>
    <r>
      <t>ＣＯ</t>
    </r>
    <r>
      <rPr>
        <vertAlign val="subscript"/>
        <sz val="10"/>
        <rFont val="ＭＳ 明朝"/>
        <family val="1"/>
        <charset val="128"/>
      </rPr>
      <t>２</t>
    </r>
    <phoneticPr fontId="9"/>
  </si>
  <si>
    <t>小型貨物自動車</t>
    <phoneticPr fontId="16"/>
  </si>
  <si>
    <t>普通貨物自動車</t>
    <phoneticPr fontId="16"/>
  </si>
  <si>
    <t>乗合自動車</t>
    <phoneticPr fontId="16"/>
  </si>
  <si>
    <t>11人以上30人未満</t>
    <rPh sb="8" eb="9">
      <t>ミ</t>
    </rPh>
    <rPh sb="9" eb="10">
      <t>マン</t>
    </rPh>
    <phoneticPr fontId="16"/>
  </si>
  <si>
    <t>30人以上</t>
    <phoneticPr fontId="16"/>
  </si>
  <si>
    <t>計　　　画　　　期　　　間</t>
    <rPh sb="0" eb="1">
      <t>ケイ</t>
    </rPh>
    <rPh sb="4" eb="5">
      <t>ガ</t>
    </rPh>
    <rPh sb="8" eb="9">
      <t>キ</t>
    </rPh>
    <rPh sb="12" eb="13">
      <t>アイダ</t>
    </rPh>
    <phoneticPr fontId="16"/>
  </si>
  <si>
    <t>車両数(台)</t>
    <rPh sb="0" eb="2">
      <t>シャリョウ</t>
    </rPh>
    <rPh sb="2" eb="3">
      <t>スウ</t>
    </rPh>
    <rPh sb="4" eb="5">
      <t>ダイ</t>
    </rPh>
    <phoneticPr fontId="9"/>
  </si>
  <si>
    <t>走行距離(km)</t>
  </si>
  <si>
    <t>二酸化炭素排出量(t-CO2)</t>
    <rPh sb="0" eb="3">
      <t>ニサンカ</t>
    </rPh>
    <rPh sb="3" eb="5">
      <t>タンソ</t>
    </rPh>
    <rPh sb="5" eb="7">
      <t>ハイシュツ</t>
    </rPh>
    <rPh sb="7" eb="8">
      <t>リョウ</t>
    </rPh>
    <phoneticPr fontId="16"/>
  </si>
  <si>
    <t>合計CO2排出量(t-CO2)</t>
    <rPh sb="0" eb="2">
      <t>ゴウケイ</t>
    </rPh>
    <rPh sb="5" eb="7">
      <t>ハイシュツ</t>
    </rPh>
    <rPh sb="7" eb="8">
      <t>リョウ</t>
    </rPh>
    <phoneticPr fontId="16"/>
  </si>
  <si>
    <t>換算後の特定低公害・
低燃費車の導入率(%)</t>
    <rPh sb="0" eb="2">
      <t>カンサン</t>
    </rPh>
    <rPh sb="2" eb="3">
      <t>ゴ</t>
    </rPh>
    <rPh sb="4" eb="6">
      <t>トクテイ</t>
    </rPh>
    <rPh sb="6" eb="9">
      <t>テイコウガイ</t>
    </rPh>
    <rPh sb="11" eb="14">
      <t>テイネンピ</t>
    </rPh>
    <rPh sb="14" eb="15">
      <t>シャ</t>
    </rPh>
    <rPh sb="16" eb="18">
      <t>ドウニュウ</t>
    </rPh>
    <rPh sb="18" eb="19">
      <t>リツ</t>
    </rPh>
    <phoneticPr fontId="16"/>
  </si>
  <si>
    <t>計画</t>
    <rPh sb="0" eb="2">
      <t>ケイカク</t>
    </rPh>
    <phoneticPr fontId="9"/>
  </si>
  <si>
    <t>実績</t>
    <rPh sb="0" eb="2">
      <t>ジッセキ</t>
    </rPh>
    <phoneticPr fontId="9"/>
  </si>
  <si>
    <t>備考</t>
    <rPh sb="0" eb="2">
      <t>ビコウ</t>
    </rPh>
    <phoneticPr fontId="9"/>
  </si>
  <si>
    <t>計画書
作成時点</t>
    <phoneticPr fontId="9"/>
  </si>
  <si>
    <t>減少
台数</t>
    <rPh sb="0" eb="2">
      <t>ゲンショウ</t>
    </rPh>
    <rPh sb="3" eb="5">
      <t>ダイスウ</t>
    </rPh>
    <phoneticPr fontId="9"/>
  </si>
  <si>
    <t>増加
台数</t>
    <rPh sb="0" eb="2">
      <t>ゾウカ</t>
    </rPh>
    <rPh sb="3" eb="5">
      <t>ダイスウ</t>
    </rPh>
    <phoneticPr fontId="16"/>
  </si>
  <si>
    <t>１　「低排出ガス車」とは、天然ガス自動車、ハイブリッド自動車（プラグインハイブリッド自動車）、ガソリン自動車又は</t>
    <rPh sb="13" eb="15">
      <t>テンネン</t>
    </rPh>
    <rPh sb="17" eb="20">
      <t>ジドウシャ</t>
    </rPh>
    <rPh sb="27" eb="30">
      <t>ジドウシャ</t>
    </rPh>
    <rPh sb="42" eb="45">
      <t>ジドウシャ</t>
    </rPh>
    <phoneticPr fontId="16"/>
  </si>
  <si>
    <t>　　ポスト新長期規制適合車、電気自動車、燃料電池自動車をいう。</t>
    <rPh sb="5" eb="6">
      <t>シン</t>
    </rPh>
    <rPh sb="6" eb="8">
      <t>チョウキ</t>
    </rPh>
    <rPh sb="8" eb="10">
      <t>キセイ</t>
    </rPh>
    <rPh sb="10" eb="12">
      <t>テキゴウ</t>
    </rPh>
    <rPh sb="12" eb="13">
      <t>シャ</t>
    </rPh>
    <rPh sb="14" eb="16">
      <t>デンキ</t>
    </rPh>
    <rPh sb="16" eb="19">
      <t>ジドウシャ</t>
    </rPh>
    <phoneticPr fontId="16"/>
  </si>
  <si>
    <t>　　ＬＰＧ自動車のうち新☆☆☆以上の低排出ガス車の認定を受けているもの、ディーゼル自動車のうち新長期規制適合車、</t>
    <rPh sb="5" eb="8">
      <t>ジドウシャ</t>
    </rPh>
    <rPh sb="11" eb="12">
      <t>シン</t>
    </rPh>
    <rPh sb="15" eb="17">
      <t>イジョウ</t>
    </rPh>
    <rPh sb="18" eb="21">
      <t>テイハイシュツ</t>
    </rPh>
    <rPh sb="23" eb="24">
      <t>クルマ</t>
    </rPh>
    <rPh sb="25" eb="27">
      <t>ニンテイ</t>
    </rPh>
    <rPh sb="28" eb="29">
      <t>ウ</t>
    </rPh>
    <phoneticPr fontId="16"/>
  </si>
  <si>
    <t>※この用紙は、業種が「43 道路旅客運送業」と「44 道路貨物運送業」の場合、確認及び記入は必要ありません。</t>
    <rPh sb="3" eb="5">
      <t>ヨウシ</t>
    </rPh>
    <rPh sb="7" eb="9">
      <t>ギョウシュ</t>
    </rPh>
    <rPh sb="14" eb="16">
      <t>ドウロ</t>
    </rPh>
    <rPh sb="16" eb="18">
      <t>リョキャク</t>
    </rPh>
    <rPh sb="18" eb="21">
      <t>ウンソウギョウ</t>
    </rPh>
    <rPh sb="27" eb="29">
      <t>ドウロ</t>
    </rPh>
    <rPh sb="29" eb="31">
      <t>カモツ</t>
    </rPh>
    <rPh sb="31" eb="34">
      <t>ウンソウギョウ</t>
    </rPh>
    <rPh sb="36" eb="38">
      <t>バアイ</t>
    </rPh>
    <phoneticPr fontId="9"/>
  </si>
  <si>
    <t>実　　績</t>
    <rPh sb="0" eb="1">
      <t>ジツ</t>
    </rPh>
    <rPh sb="3" eb="4">
      <t>セキ</t>
    </rPh>
    <phoneticPr fontId="16"/>
  </si>
  <si>
    <t>車両
総重量
(kg)</t>
    <rPh sb="0" eb="2">
      <t>シャリョウ</t>
    </rPh>
    <rPh sb="3" eb="6">
      <t>ソウジュウリョウ</t>
    </rPh>
    <phoneticPr fontId="9"/>
  </si>
  <si>
    <t>年間
走行
距離
（km）</t>
    <rPh sb="0" eb="2">
      <t>ネンカン</t>
    </rPh>
    <phoneticPr fontId="9"/>
  </si>
  <si>
    <t>車両ID</t>
    <rPh sb="0" eb="2">
      <t>シャリョウ</t>
    </rPh>
    <phoneticPr fontId="9"/>
  </si>
  <si>
    <r>
      <t>CO</t>
    </r>
    <r>
      <rPr>
        <vertAlign val="subscript"/>
        <sz val="9"/>
        <rFont val="ＭＳ ゴシック"/>
        <family val="3"/>
        <charset val="128"/>
      </rPr>
      <t>2</t>
    </r>
    <phoneticPr fontId="9"/>
  </si>
  <si>
    <r>
      <t>CO</t>
    </r>
    <r>
      <rPr>
        <vertAlign val="subscript"/>
        <sz val="9"/>
        <rFont val="ＭＳ ゴシック"/>
        <family val="3"/>
        <charset val="128"/>
      </rPr>
      <t xml:space="preserve">2
</t>
    </r>
    <r>
      <rPr>
        <sz val="9"/>
        <rFont val="ＭＳ ゴシック"/>
        <family val="3"/>
        <charset val="128"/>
      </rPr>
      <t>(t)</t>
    </r>
    <phoneticPr fontId="9"/>
  </si>
  <si>
    <t>年間
燃料
給油量
(L,Nm3
,kWh
,kg）</t>
    <rPh sb="0" eb="2">
      <t>ネンカン</t>
    </rPh>
    <rPh sb="3" eb="5">
      <t>ネンリョウ</t>
    </rPh>
    <rPh sb="6" eb="9">
      <t>キュウユリョウ</t>
    </rPh>
    <phoneticPr fontId="9"/>
  </si>
  <si>
    <t>非表示</t>
    <rPh sb="0" eb="3">
      <t>ヒヒョウジ</t>
    </rPh>
    <phoneticPr fontId="9"/>
  </si>
  <si>
    <r>
      <t>４</t>
    </r>
    <r>
      <rPr>
        <b/>
        <sz val="12"/>
        <color indexed="10"/>
        <rFont val="ＭＳ 明朝"/>
        <family val="1"/>
        <charset val="128"/>
      </rPr>
      <t>　</t>
    </r>
    <r>
      <rPr>
        <b/>
        <sz val="12"/>
        <rFont val="ＭＳ 明朝"/>
        <family val="1"/>
        <charset val="128"/>
      </rPr>
      <t>車両ごとの現況</t>
    </r>
    <rPh sb="2" eb="4">
      <t>シャリョウ</t>
    </rPh>
    <rPh sb="7" eb="9">
      <t>ゲンキョウ</t>
    </rPh>
    <phoneticPr fontId="9"/>
  </si>
  <si>
    <t>集計値</t>
    <rPh sb="0" eb="3">
      <t>シュウケイチ</t>
    </rPh>
    <phoneticPr fontId="9"/>
  </si>
  <si>
    <t>ガソリン</t>
    <phoneticPr fontId="9"/>
  </si>
  <si>
    <t>液化石油
ガス(LPG)</t>
    <phoneticPr fontId="9"/>
  </si>
  <si>
    <t>確定区分</t>
    <rPh sb="0" eb="4">
      <t>カクテイクブン</t>
    </rPh>
    <phoneticPr fontId="9"/>
  </si>
  <si>
    <t>導入</t>
    <rPh sb="0" eb="2">
      <t>ドウニュウ</t>
    </rPh>
    <phoneticPr fontId="16"/>
  </si>
  <si>
    <t>液化石油ガス
(LPG)</t>
    <rPh sb="0" eb="2">
      <t>エキカ</t>
    </rPh>
    <rPh sb="2" eb="4">
      <t>セキユ</t>
    </rPh>
    <phoneticPr fontId="16"/>
  </si>
  <si>
    <t>ガソリン</t>
    <phoneticPr fontId="9"/>
  </si>
  <si>
    <t>ハイブリッド
【ガソリン】</t>
    <phoneticPr fontId="9"/>
  </si>
  <si>
    <t>ハイブリッド
【液化石油ガス(LPG)】</t>
    <rPh sb="8" eb="10">
      <t>エキカ</t>
    </rPh>
    <rPh sb="10" eb="12">
      <t>セキユ</t>
    </rPh>
    <phoneticPr fontId="16"/>
  </si>
  <si>
    <t>電気</t>
    <phoneticPr fontId="9"/>
  </si>
  <si>
    <t>点検表５
点検表６
点検表７</t>
    <rPh sb="0" eb="3">
      <t>テンケンヒョウ</t>
    </rPh>
    <rPh sb="5" eb="8">
      <t>テンケンヒョウ</t>
    </rPh>
    <rPh sb="10" eb="13">
      <t>テンケンヒョウ</t>
    </rPh>
    <phoneticPr fontId="9"/>
  </si>
  <si>
    <t>車両数
(減車以外)</t>
    <rPh sb="0" eb="2">
      <t>シャリョウ</t>
    </rPh>
    <rPh sb="2" eb="3">
      <t>スウ</t>
    </rPh>
    <rPh sb="5" eb="7">
      <t>ゲンシャ</t>
    </rPh>
    <rPh sb="7" eb="9">
      <t>イガイ</t>
    </rPh>
    <phoneticPr fontId="13"/>
  </si>
  <si>
    <t>車両数
(増車)</t>
    <rPh sb="0" eb="2">
      <t>シャリョウ</t>
    </rPh>
    <rPh sb="2" eb="3">
      <t>スウ</t>
    </rPh>
    <rPh sb="5" eb="7">
      <t>ゾウシャ</t>
    </rPh>
    <phoneticPr fontId="13"/>
  </si>
  <si>
    <t>車両数
(減車)</t>
    <rPh sb="0" eb="2">
      <t>シャリョウ</t>
    </rPh>
    <rPh sb="2" eb="3">
      <t>スウ</t>
    </rPh>
    <rPh sb="5" eb="7">
      <t>ゲンシャ</t>
    </rPh>
    <phoneticPr fontId="13"/>
  </si>
  <si>
    <t>点検表２</t>
    <rPh sb="0" eb="3">
      <t>テンケンヒョウ</t>
    </rPh>
    <phoneticPr fontId="9"/>
  </si>
  <si>
    <t>車種識別</t>
    <rPh sb="0" eb="4">
      <t>シャシュシキベツ</t>
    </rPh>
    <phoneticPr fontId="9"/>
  </si>
  <si>
    <t>1</t>
    <phoneticPr fontId="9"/>
  </si>
  <si>
    <t>2</t>
    <phoneticPr fontId="9"/>
  </si>
  <si>
    <t>3</t>
    <phoneticPr fontId="9"/>
  </si>
  <si>
    <t>4</t>
    <phoneticPr fontId="9"/>
  </si>
  <si>
    <t>5</t>
    <phoneticPr fontId="9"/>
  </si>
  <si>
    <t>6</t>
    <phoneticPr fontId="9"/>
  </si>
  <si>
    <t>7</t>
    <phoneticPr fontId="9"/>
  </si>
  <si>
    <t>8</t>
    <phoneticPr fontId="9"/>
  </si>
  <si>
    <t>9</t>
    <phoneticPr fontId="9"/>
  </si>
  <si>
    <t>ナンバー
による
車種識別</t>
    <rPh sb="9" eb="11">
      <t>シャシュ</t>
    </rPh>
    <phoneticPr fontId="9"/>
  </si>
  <si>
    <t>車種判定</t>
    <rPh sb="0" eb="2">
      <t>シャシュ</t>
    </rPh>
    <phoneticPr fontId="9"/>
  </si>
  <si>
    <t>条件付き書式で使用</t>
    <rPh sb="0" eb="3">
      <t>ジョウケンツ</t>
    </rPh>
    <rPh sb="4" eb="6">
      <t>ショシキ</t>
    </rPh>
    <rPh sb="7" eb="9">
      <t>シヨウ</t>
    </rPh>
    <phoneticPr fontId="9"/>
  </si>
  <si>
    <t>燃料種類</t>
    <rPh sb="0" eb="4">
      <t>ネンリョウシュルイ</t>
    </rPh>
    <phoneticPr fontId="9"/>
  </si>
  <si>
    <t>ハL</t>
    <phoneticPr fontId="9"/>
  </si>
  <si>
    <t>排出係数
記号</t>
    <phoneticPr fontId="9"/>
  </si>
  <si>
    <t>排出係数
基準値
(NOx)</t>
    <rPh sb="5" eb="8">
      <t>キジュンチ</t>
    </rPh>
    <phoneticPr fontId="9"/>
  </si>
  <si>
    <t>排出係数
基準値
(PM)</t>
    <rPh sb="5" eb="8">
      <t>キジュンチ</t>
    </rPh>
    <phoneticPr fontId="9"/>
  </si>
  <si>
    <t>燃費基準
変換</t>
    <phoneticPr fontId="9"/>
  </si>
  <si>
    <t>排出係数表(PM)</t>
  </si>
  <si>
    <t>真排出係数(PM)</t>
  </si>
  <si>
    <t>低減装置用排出係数
(PM)</t>
    <phoneticPr fontId="9"/>
  </si>
  <si>
    <t>低減装置用排出係数(NOx)</t>
    <phoneticPr fontId="9"/>
  </si>
  <si>
    <t>その他
車両区分</t>
    <rPh sb="2" eb="3">
      <t>タ</t>
    </rPh>
    <rPh sb="4" eb="6">
      <t>シャリョウ</t>
    </rPh>
    <rPh sb="6" eb="8">
      <t>クブン</t>
    </rPh>
    <phoneticPr fontId="9"/>
  </si>
  <si>
    <t>燃費基準
達成状況</t>
    <rPh sb="0" eb="2">
      <t>ネンピ</t>
    </rPh>
    <rPh sb="2" eb="4">
      <t>キジュン</t>
    </rPh>
    <rPh sb="5" eb="7">
      <t>タッセイ</t>
    </rPh>
    <rPh sb="7" eb="9">
      <t>ジョウキョウ</t>
    </rPh>
    <phoneticPr fontId="9"/>
  </si>
  <si>
    <t>最終走行距離</t>
    <rPh sb="0" eb="2">
      <t>サイシュウ</t>
    </rPh>
    <rPh sb="2" eb="4">
      <t>ソウコウ</t>
    </rPh>
    <rPh sb="4" eb="6">
      <t>キョリ</t>
    </rPh>
    <phoneticPr fontId="16"/>
  </si>
  <si>
    <t>計画年度数</t>
    <rPh sb="0" eb="2">
      <t>ケイカク</t>
    </rPh>
    <rPh sb="2" eb="4">
      <t>ネンド</t>
    </rPh>
    <rPh sb="4" eb="5">
      <t>スウ</t>
    </rPh>
    <phoneticPr fontId="16"/>
  </si>
  <si>
    <t>←点検表３で使用</t>
    <rPh sb="1" eb="4">
      <t>テンケンヒョウ</t>
    </rPh>
    <rPh sb="6" eb="8">
      <t>シヨウ</t>
    </rPh>
    <phoneticPr fontId="9"/>
  </si>
  <si>
    <t>車種識別</t>
    <rPh sb="0" eb="2">
      <t>シャシュ</t>
    </rPh>
    <rPh sb="2" eb="4">
      <t>シキベツ</t>
    </rPh>
    <phoneticPr fontId="9"/>
  </si>
  <si>
    <t>0</t>
    <phoneticPr fontId="9"/>
  </si>
  <si>
    <t>重量区分</t>
    <rPh sb="0" eb="4">
      <t>ジュウリョウクブン</t>
    </rPh>
    <phoneticPr fontId="9"/>
  </si>
  <si>
    <t>35条リスト
型式</t>
    <rPh sb="2" eb="3">
      <t>ジョウ</t>
    </rPh>
    <rPh sb="7" eb="9">
      <t>カタシキ</t>
    </rPh>
    <phoneticPr fontId="9"/>
  </si>
  <si>
    <t>重量(排出量計算用)</t>
    <phoneticPr fontId="9"/>
  </si>
  <si>
    <t>真排出係数(Nox)</t>
    <rPh sb="0" eb="1">
      <t>シン</t>
    </rPh>
    <rPh sb="1" eb="3">
      <t>ハイシュツ</t>
    </rPh>
    <rPh sb="3" eb="5">
      <t>ケイスウ</t>
    </rPh>
    <phoneticPr fontId="9"/>
  </si>
  <si>
    <t>燃料区分</t>
    <rPh sb="0" eb="4">
      <t>ネンリョウクブン</t>
    </rPh>
    <phoneticPr fontId="9"/>
  </si>
  <si>
    <t>燃料
集計区分</t>
    <rPh sb="0" eb="2">
      <t>ネンリョウ</t>
    </rPh>
    <rPh sb="3" eb="5">
      <t>シュウケイ</t>
    </rPh>
    <rPh sb="5" eb="7">
      <t>クブン</t>
    </rPh>
    <phoneticPr fontId="9"/>
  </si>
  <si>
    <t>車種区分</t>
    <rPh sb="0" eb="4">
      <t>シャシュクブン</t>
    </rPh>
    <phoneticPr fontId="9"/>
  </si>
  <si>
    <t>車種区分値</t>
    <rPh sb="0" eb="2">
      <t>シャシュ</t>
    </rPh>
    <rPh sb="2" eb="5">
      <t>クブンチ</t>
    </rPh>
    <phoneticPr fontId="9"/>
  </si>
  <si>
    <t>車種
集計区分</t>
    <rPh sb="0" eb="2">
      <t>シャシュ</t>
    </rPh>
    <rPh sb="3" eb="5">
      <t>シュウケイ</t>
    </rPh>
    <rPh sb="5" eb="7">
      <t>クブン</t>
    </rPh>
    <phoneticPr fontId="9"/>
  </si>
  <si>
    <t>低公害分類</t>
    <rPh sb="0" eb="5">
      <t>テイコウガイブンルイ</t>
    </rPh>
    <phoneticPr fontId="9"/>
  </si>
  <si>
    <t>自動車種別</t>
    <rPh sb="4" eb="5">
      <t>ベツ</t>
    </rPh>
    <phoneticPr fontId="9"/>
  </si>
  <si>
    <t>車種区分値</t>
    <rPh sb="0" eb="5">
      <t>シャシュクブンチ</t>
    </rPh>
    <phoneticPr fontId="9"/>
  </si>
  <si>
    <t>自動車種別</t>
    <rPh sb="0" eb="5">
      <t>ジドウシャシュベツ</t>
    </rPh>
    <phoneticPr fontId="9"/>
  </si>
  <si>
    <t>重量レベル</t>
    <phoneticPr fontId="9"/>
  </si>
  <si>
    <t>DAA-MK53S</t>
  </si>
  <si>
    <t>対象外
車両判定</t>
    <rPh sb="0" eb="3">
      <t>タイショウガイ</t>
    </rPh>
    <rPh sb="4" eb="8">
      <t>シャリョウハンテイ</t>
    </rPh>
    <phoneticPr fontId="9"/>
  </si>
  <si>
    <t>区分δ</t>
    <rPh sb="0" eb="2">
      <t>クブン</t>
    </rPh>
    <phoneticPr fontId="9"/>
  </si>
  <si>
    <t>Z列で使用
区分α→区分β→区分γの順に優先
区分δは○×判定用</t>
    <rPh sb="1" eb="2">
      <t>レツ</t>
    </rPh>
    <rPh sb="3" eb="5">
      <t>シヨウ</t>
    </rPh>
    <rPh sb="6" eb="8">
      <t>クブン</t>
    </rPh>
    <rPh sb="10" eb="12">
      <t>クブン</t>
    </rPh>
    <rPh sb="14" eb="16">
      <t>クブン</t>
    </rPh>
    <rPh sb="18" eb="19">
      <t>ジュン</t>
    </rPh>
    <rPh sb="20" eb="22">
      <t>ユウセン</t>
    </rPh>
    <rPh sb="23" eb="25">
      <t>クブン</t>
    </rPh>
    <rPh sb="29" eb="32">
      <t>ハンテイヨウ</t>
    </rPh>
    <phoneticPr fontId="9"/>
  </si>
  <si>
    <t>型式</t>
    <rPh sb="0" eb="2">
      <t>カタシキ</t>
    </rPh>
    <phoneticPr fontId="44"/>
  </si>
  <si>
    <t>社名</t>
    <rPh sb="0" eb="2">
      <t>シャメイ</t>
    </rPh>
    <phoneticPr fontId="44"/>
  </si>
  <si>
    <t>通称名</t>
  </si>
  <si>
    <t>燃費値（km/L）</t>
    <phoneticPr fontId="44"/>
  </si>
  <si>
    <t>スズキ</t>
  </si>
  <si>
    <t>アルト</t>
  </si>
  <si>
    <t>DBA-HE33S</t>
  </si>
  <si>
    <t>アルト　ラパン</t>
  </si>
  <si>
    <t>5AA-MH95S</t>
  </si>
  <si>
    <t>ワゴンＲ</t>
  </si>
  <si>
    <t>5BA-MH85S</t>
  </si>
  <si>
    <t>スペーシア</t>
  </si>
  <si>
    <t>5AA-MR92S</t>
  </si>
  <si>
    <t>ハスラー</t>
  </si>
  <si>
    <t>ABA-DA17W</t>
  </si>
  <si>
    <t>エブリイ</t>
  </si>
  <si>
    <t>DBA-LA300F</t>
  </si>
  <si>
    <t>スバル</t>
  </si>
  <si>
    <t>DBA-LA310F</t>
  </si>
  <si>
    <t>DBA-LA350F</t>
  </si>
  <si>
    <t>DBA-LA360F</t>
  </si>
  <si>
    <t>5BA-LA350F</t>
  </si>
  <si>
    <t>5BA-LA360F</t>
  </si>
  <si>
    <t>DBA-LA150F</t>
  </si>
  <si>
    <t>DBA-LA160F</t>
  </si>
  <si>
    <t>DBA-L275F</t>
  </si>
  <si>
    <t>DBA-L285F</t>
  </si>
  <si>
    <t>ABA-S321N</t>
  </si>
  <si>
    <t>ABA-S331N</t>
  </si>
  <si>
    <t>DBA-LA600F</t>
  </si>
  <si>
    <t>シフォン</t>
  </si>
  <si>
    <t>DBA-LA610F</t>
  </si>
  <si>
    <t>6BA-LA650F</t>
  </si>
  <si>
    <t>5BA-LA650F</t>
  </si>
  <si>
    <t>6BA-LA660F</t>
  </si>
  <si>
    <t>5BA-LA660F</t>
  </si>
  <si>
    <t>5BA-LA350S</t>
  </si>
  <si>
    <t>ダイハツ</t>
  </si>
  <si>
    <t>5BA-LA360S</t>
  </si>
  <si>
    <t>5BA-LA800S</t>
  </si>
  <si>
    <t>5BA-LA810S</t>
  </si>
  <si>
    <t>DBA-LA150S</t>
  </si>
  <si>
    <t>DBA-LA160S</t>
  </si>
  <si>
    <t>DBA-LA250S</t>
  </si>
  <si>
    <t>DBA-LA260S</t>
  </si>
  <si>
    <t>6BA-LA650S</t>
  </si>
  <si>
    <t>6BA-LA660S</t>
  </si>
  <si>
    <t>5BA-LA650S</t>
  </si>
  <si>
    <t>5BA-LA660S</t>
  </si>
  <si>
    <t>DBA-LA700S</t>
  </si>
  <si>
    <t>DBA-LA710S</t>
  </si>
  <si>
    <t>ABA-S321G</t>
  </si>
  <si>
    <t>ABA-S331G</t>
  </si>
  <si>
    <t>DBA-LA550S</t>
  </si>
  <si>
    <t>DBA-LA560S</t>
  </si>
  <si>
    <t>5BA-LA350A</t>
  </si>
  <si>
    <t>トヨタ</t>
  </si>
  <si>
    <t>DBA-LA350A</t>
  </si>
  <si>
    <t>5BA-LA360A</t>
  </si>
  <si>
    <t>DBA-LA360A</t>
  </si>
  <si>
    <t>DBA-LA250A</t>
  </si>
  <si>
    <t>DBA-LA260A</t>
  </si>
  <si>
    <t>DBA-LA700A</t>
  </si>
  <si>
    <t>DBA-LA710A</t>
  </si>
  <si>
    <t>5BA-B43W</t>
  </si>
  <si>
    <t>ニッサン</t>
  </si>
  <si>
    <t>ＤＡＹＺ</t>
  </si>
  <si>
    <t>5AA-B44W</t>
  </si>
  <si>
    <t>4AA-B45W</t>
  </si>
  <si>
    <t>5BA-B46W</t>
  </si>
  <si>
    <t>5AA-B47W</t>
  </si>
  <si>
    <t>4AA-B48W</t>
  </si>
  <si>
    <t>DBA-B21A</t>
  </si>
  <si>
    <t>ABA-DR17W</t>
  </si>
  <si>
    <t>6BA-JH3</t>
  </si>
  <si>
    <t>ホンダ</t>
  </si>
  <si>
    <t>Ｎ－ＷＧＮ</t>
  </si>
  <si>
    <t>6BA-JH4</t>
  </si>
  <si>
    <t>DBA-JG1</t>
  </si>
  <si>
    <t>Ｎ－ＯＮＥ</t>
  </si>
  <si>
    <t>DBA-JG2</t>
  </si>
  <si>
    <t>6BA-JF3</t>
  </si>
  <si>
    <t>Ｎ－ＢＯＸ</t>
  </si>
  <si>
    <t>6BA-JF4</t>
  </si>
  <si>
    <t>DBA-JF1</t>
  </si>
  <si>
    <t>Ｎ－ＢＯＸ　ＳＬＡＳＨ</t>
  </si>
  <si>
    <t>DBA-JF2</t>
  </si>
  <si>
    <t>DBA-HB36S</t>
  </si>
  <si>
    <t>マツダ</t>
  </si>
  <si>
    <t>キャロル</t>
  </si>
  <si>
    <t>DAA-MJ55S</t>
  </si>
  <si>
    <t>フレア</t>
  </si>
  <si>
    <t>DAA-MM53S</t>
  </si>
  <si>
    <t>フレア　ワゴン</t>
  </si>
  <si>
    <t>DAA-MS41S</t>
  </si>
  <si>
    <t>DBA-MS31S</t>
  </si>
  <si>
    <t>ABA-DG17W</t>
  </si>
  <si>
    <t>スクラム</t>
  </si>
  <si>
    <t>5BA-B33W</t>
  </si>
  <si>
    <t>三菱</t>
  </si>
  <si>
    <t>ｅＫ</t>
  </si>
  <si>
    <t>5AA-B34W</t>
  </si>
  <si>
    <t>4AA-B35W</t>
  </si>
  <si>
    <t>5BA-B36W</t>
  </si>
  <si>
    <t>5AA-B37W</t>
  </si>
  <si>
    <t>4AA-B38W</t>
  </si>
  <si>
    <t>DBA-B11A</t>
  </si>
  <si>
    <t>ABA-DS17W</t>
  </si>
  <si>
    <t>タウンボックス</t>
  </si>
  <si>
    <t>4AA-MH55S</t>
  </si>
  <si>
    <t>4AA-MR52S</t>
  </si>
  <si>
    <t>3BA-JB64W</t>
  </si>
  <si>
    <t>ジムニー</t>
  </si>
  <si>
    <t>3BA-LA400K</t>
  </si>
  <si>
    <t>3BA-LA400A</t>
  </si>
  <si>
    <t>ﾄﾖﾀ</t>
  </si>
  <si>
    <t>3BA-JW5</t>
  </si>
  <si>
    <t>Ｓ６６０</t>
  </si>
  <si>
    <t>プレオ　プラス　</t>
  </si>
  <si>
    <t>ステラ　</t>
  </si>
  <si>
    <t>プレオ　</t>
  </si>
  <si>
    <t>ディアス　</t>
  </si>
  <si>
    <t>ミラ　イース</t>
  </si>
  <si>
    <t>ムーヴ　キャンバス</t>
  </si>
  <si>
    <t>ムーヴ</t>
  </si>
  <si>
    <t>キャスト</t>
  </si>
  <si>
    <t>タント</t>
  </si>
  <si>
    <t>ウェイク</t>
  </si>
  <si>
    <t>アトレーワゴン</t>
  </si>
  <si>
    <t>ミラ　トコット</t>
  </si>
  <si>
    <t>ピクシス　エポック</t>
  </si>
  <si>
    <t>ピクシス　ジョイ</t>
  </si>
  <si>
    <t>ピクシス　メガ</t>
  </si>
  <si>
    <t>デイズ　ルークス</t>
  </si>
  <si>
    <t>ＮＶ１００　クリッパーリオ</t>
  </si>
  <si>
    <t>フレア　クロスオーバー</t>
  </si>
  <si>
    <t>ｅＫ　ＳＰＡＣＥ</t>
  </si>
  <si>
    <t>コペン</t>
  </si>
  <si>
    <t>→ここから非表示にすること！</t>
    <rPh sb="5" eb="8">
      <t>ヒヒョウジ</t>
    </rPh>
    <phoneticPr fontId="9"/>
  </si>
  <si>
    <t>電気・燃料電池車の確認メッセージ</t>
    <rPh sb="0" eb="2">
      <t>デンキ</t>
    </rPh>
    <rPh sb="3" eb="8">
      <t>ネンリョウデンチシャ</t>
    </rPh>
    <rPh sb="9" eb="11">
      <t>カクニン</t>
    </rPh>
    <phoneticPr fontId="9"/>
  </si>
  <si>
    <t>軽自動車</t>
    <rPh sb="0" eb="4">
      <t>ケイジドウシャ</t>
    </rPh>
    <phoneticPr fontId="9"/>
  </si>
  <si>
    <t>軽自動車
エラー判定</t>
    <rPh sb="0" eb="4">
      <t>ケイジドウシャ</t>
    </rPh>
    <rPh sb="8" eb="10">
      <t>ハンテイ</t>
    </rPh>
    <phoneticPr fontId="9"/>
  </si>
  <si>
    <t>ＣＯ２排出量</t>
    <rPh sb="3" eb="5">
      <t>ハイシュツ</t>
    </rPh>
    <rPh sb="5" eb="6">
      <t>リョウ</t>
    </rPh>
    <phoneticPr fontId="9"/>
  </si>
  <si>
    <r>
      <t>１ｋｍ走行当たり平均CO</t>
    </r>
    <r>
      <rPr>
        <vertAlign val="subscript"/>
        <sz val="10"/>
        <rFont val="ＭＳ 明朝"/>
        <family val="1"/>
        <charset val="128"/>
      </rPr>
      <t>2</t>
    </r>
    <r>
      <rPr>
        <sz val="10"/>
        <rFont val="ＭＳ 明朝"/>
        <family val="1"/>
        <charset val="128"/>
      </rPr>
      <t>排出量（t-CO</t>
    </r>
    <r>
      <rPr>
        <vertAlign val="subscript"/>
        <sz val="10"/>
        <rFont val="ＭＳ 明朝"/>
        <family val="1"/>
        <charset val="128"/>
      </rPr>
      <t>2</t>
    </r>
    <r>
      <rPr>
        <sz val="10"/>
        <rFont val="ＭＳ 明朝"/>
        <family val="1"/>
        <charset val="128"/>
      </rPr>
      <t>/km）</t>
    </r>
    <rPh sb="3" eb="5">
      <t>ソウコウ</t>
    </rPh>
    <rPh sb="5" eb="6">
      <t>ア</t>
    </rPh>
    <rPh sb="8" eb="10">
      <t>ヘイキン</t>
    </rPh>
    <rPh sb="13" eb="15">
      <t>ハイシュツ</t>
    </rPh>
    <rPh sb="15" eb="16">
      <t>リョウ</t>
    </rPh>
    <phoneticPr fontId="9"/>
  </si>
  <si>
    <t>DBA-HA36S</t>
    <phoneticPr fontId="9"/>
  </si>
  <si>
    <t>特定低公害・低燃費車のうち非ガソリン車</t>
    <rPh sb="0" eb="10">
      <t>トクテイテイコウガイテイネンピシャ</t>
    </rPh>
    <rPh sb="13" eb="14">
      <t>ヒ</t>
    </rPh>
    <rPh sb="18" eb="19">
      <t>シャ</t>
    </rPh>
    <phoneticPr fontId="9"/>
  </si>
  <si>
    <r>
      <t xml:space="preserve">燃料電池
</t>
    </r>
    <r>
      <rPr>
        <sz val="8"/>
        <rFont val="ＭＳ 明朝"/>
        <family val="1"/>
        <charset val="128"/>
      </rPr>
      <t>【３】</t>
    </r>
    <rPh sb="0" eb="2">
      <t>ネンリョウ</t>
    </rPh>
    <rPh sb="2" eb="4">
      <t>デンチ</t>
    </rPh>
    <phoneticPr fontId="16"/>
  </si>
  <si>
    <r>
      <t xml:space="preserve">電気
</t>
    </r>
    <r>
      <rPr>
        <sz val="8"/>
        <rFont val="ＭＳ 明朝"/>
        <family val="1"/>
        <charset val="128"/>
      </rPr>
      <t>【３】</t>
    </r>
    <rPh sb="0" eb="2">
      <t>デンキ</t>
    </rPh>
    <phoneticPr fontId="16"/>
  </si>
  <si>
    <r>
      <t xml:space="preserve">プラグイン
ハイブリッド
</t>
    </r>
    <r>
      <rPr>
        <sz val="8"/>
        <rFont val="ＭＳ 明朝"/>
        <family val="1"/>
        <charset val="128"/>
      </rPr>
      <t>【２】</t>
    </r>
    <phoneticPr fontId="16"/>
  </si>
  <si>
    <r>
      <t>ハイブリッド</t>
    </r>
    <r>
      <rPr>
        <sz val="8"/>
        <rFont val="ＭＳ 明朝"/>
        <family val="1"/>
        <charset val="128"/>
      </rPr>
      <t>【１】</t>
    </r>
    <phoneticPr fontId="9"/>
  </si>
  <si>
    <r>
      <t xml:space="preserve">ガソリン
</t>
    </r>
    <r>
      <rPr>
        <sz val="8"/>
        <rFont val="ＭＳ 明朝"/>
        <family val="1"/>
        <charset val="128"/>
      </rPr>
      <t>【１】</t>
    </r>
    <phoneticPr fontId="9"/>
  </si>
  <si>
    <r>
      <t xml:space="preserve">天然ガス(CNG)
</t>
    </r>
    <r>
      <rPr>
        <sz val="8"/>
        <rFont val="ＭＳ 明朝"/>
        <family val="1"/>
        <charset val="128"/>
      </rPr>
      <t>【１】</t>
    </r>
    <phoneticPr fontId="9"/>
  </si>
  <si>
    <r>
      <t xml:space="preserve">液化石油ガス(LPG)
</t>
    </r>
    <r>
      <rPr>
        <sz val="8"/>
        <rFont val="ＭＳ 明朝"/>
        <family val="1"/>
        <charset val="128"/>
      </rPr>
      <t>【１】</t>
    </r>
    <phoneticPr fontId="9"/>
  </si>
  <si>
    <t>６－１　特定低公害・低燃費車の導入計画（乗用・貨物・乗合）</t>
    <rPh sb="4" eb="6">
      <t>トクテイ</t>
    </rPh>
    <rPh sb="6" eb="9">
      <t>テイコウガイ</t>
    </rPh>
    <rPh sb="10" eb="14">
      <t>テイネンピシャ</t>
    </rPh>
    <rPh sb="15" eb="17">
      <t>ドウニュウ</t>
    </rPh>
    <rPh sb="17" eb="19">
      <t>ケイカク</t>
    </rPh>
    <rPh sb="20" eb="22">
      <t>ジョウヨウ</t>
    </rPh>
    <rPh sb="23" eb="25">
      <t>カモツ</t>
    </rPh>
    <rPh sb="26" eb="28">
      <t>ノリアイ</t>
    </rPh>
    <phoneticPr fontId="16"/>
  </si>
  <si>
    <t>非該当車両台数</t>
    <rPh sb="0" eb="3">
      <t>ヒガイトウ</t>
    </rPh>
    <rPh sb="3" eb="5">
      <t>シャリョウ</t>
    </rPh>
    <rPh sb="5" eb="7">
      <t>ダイスウ</t>
    </rPh>
    <phoneticPr fontId="16"/>
  </si>
  <si>
    <t>車両総台数</t>
    <rPh sb="0" eb="2">
      <t>シャリョウ</t>
    </rPh>
    <rPh sb="2" eb="3">
      <t>ソウ</t>
    </rPh>
    <rPh sb="3" eb="5">
      <t>ダイスウ</t>
    </rPh>
    <phoneticPr fontId="16"/>
  </si>
  <si>
    <t>車両総台数</t>
    <rPh sb="0" eb="2">
      <t>シャリョウ</t>
    </rPh>
    <rPh sb="2" eb="3">
      <t>ソウ</t>
    </rPh>
    <phoneticPr fontId="16"/>
  </si>
  <si>
    <t>１　この用紙の記入に当たっては、小型特殊自動車、大型特殊自動車及び被けん引車を除くこと。</t>
    <phoneticPr fontId="9"/>
  </si>
  <si>
    <t>１　この用紙の記入に当たっては、乗用車（軽乗用車除く）のみ記入すること。</t>
    <rPh sb="16" eb="18">
      <t>ジョウヨウ</t>
    </rPh>
    <rPh sb="18" eb="19">
      <t>シャ</t>
    </rPh>
    <rPh sb="20" eb="21">
      <t>ケイ</t>
    </rPh>
    <rPh sb="21" eb="24">
      <t>ジョウヨウシャ</t>
    </rPh>
    <rPh sb="24" eb="25">
      <t>ノゾ</t>
    </rPh>
    <rPh sb="29" eb="31">
      <t>キニュウ</t>
    </rPh>
    <phoneticPr fontId="9"/>
  </si>
  <si>
    <r>
      <t>６－２　非ガソリン車の導入計画（乗用車</t>
    </r>
    <r>
      <rPr>
        <b/>
        <sz val="10"/>
        <rFont val="ＭＳ 明朝"/>
        <family val="1"/>
        <charset val="128"/>
      </rPr>
      <t>（軽乗用車除く）</t>
    </r>
    <r>
      <rPr>
        <b/>
        <sz val="12"/>
        <rFont val="ＭＳ 明朝"/>
        <family val="1"/>
        <charset val="128"/>
      </rPr>
      <t>）</t>
    </r>
    <rPh sb="4" eb="5">
      <t>ヒ</t>
    </rPh>
    <rPh sb="9" eb="10">
      <t>シャ</t>
    </rPh>
    <rPh sb="11" eb="13">
      <t>ドウニュウ</t>
    </rPh>
    <rPh sb="13" eb="15">
      <t>ケイカク</t>
    </rPh>
    <rPh sb="16" eb="18">
      <t>ジョウヨウ</t>
    </rPh>
    <rPh sb="18" eb="19">
      <t>シャ</t>
    </rPh>
    <rPh sb="20" eb="21">
      <t>ケイ</t>
    </rPh>
    <rPh sb="21" eb="23">
      <t>ジョウヨウ</t>
    </rPh>
    <rPh sb="23" eb="24">
      <t>シャ</t>
    </rPh>
    <rPh sb="24" eb="25">
      <t>ノゾ</t>
    </rPh>
    <phoneticPr fontId="16"/>
  </si>
  <si>
    <r>
      <t xml:space="preserve">燃料電池
</t>
    </r>
    <r>
      <rPr>
        <sz val="8"/>
        <rFont val="ＭＳ 明朝"/>
        <family val="1"/>
        <charset val="128"/>
      </rPr>
      <t>【２】</t>
    </r>
    <phoneticPr fontId="16"/>
  </si>
  <si>
    <r>
      <t xml:space="preserve">電気
</t>
    </r>
    <r>
      <rPr>
        <sz val="8"/>
        <rFont val="ＭＳ 明朝"/>
        <family val="1"/>
        <charset val="128"/>
      </rPr>
      <t>【２】</t>
    </r>
    <rPh sb="0" eb="2">
      <t>デンキ</t>
    </rPh>
    <phoneticPr fontId="16"/>
  </si>
  <si>
    <t>非該当</t>
    <rPh sb="0" eb="3">
      <t>ヒガイトウ</t>
    </rPh>
    <phoneticPr fontId="44"/>
  </si>
  <si>
    <t>電気</t>
    <rPh sb="0" eb="2">
      <t>デンキ</t>
    </rPh>
    <phoneticPr fontId="44"/>
  </si>
  <si>
    <t>ガソリン</t>
    <phoneticPr fontId="44"/>
  </si>
  <si>
    <t>合計</t>
    <rPh sb="0" eb="2">
      <t>ゴウケイ</t>
    </rPh>
    <phoneticPr fontId="44"/>
  </si>
  <si>
    <t>特定低公害
・低燃費車</t>
    <rPh sb="0" eb="2">
      <t>トクテイ</t>
    </rPh>
    <rPh sb="2" eb="5">
      <t>テイコウガイ</t>
    </rPh>
    <rPh sb="7" eb="11">
      <t>テイネンピシャ</t>
    </rPh>
    <phoneticPr fontId="44"/>
  </si>
  <si>
    <t>プラグインハイブリッド</t>
    <phoneticPr fontId="44"/>
  </si>
  <si>
    <t>ハイブリッド（ガソリン）</t>
    <phoneticPr fontId="44"/>
  </si>
  <si>
    <t>ハイブリッド（軽油）</t>
    <rPh sb="7" eb="9">
      <t>ケイユ</t>
    </rPh>
    <phoneticPr fontId="44"/>
  </si>
  <si>
    <t>計画書作成時点</t>
    <rPh sb="0" eb="3">
      <t>ケイカクショ</t>
    </rPh>
    <rPh sb="3" eb="5">
      <t>サクセイ</t>
    </rPh>
    <rPh sb="5" eb="7">
      <t>ジテン</t>
    </rPh>
    <phoneticPr fontId="44"/>
  </si>
  <si>
    <t>◆点検表５、６作業シート</t>
    <rPh sb="1" eb="4">
      <t>テンケンヒョウ</t>
    </rPh>
    <rPh sb="7" eb="9">
      <t>サギョウ</t>
    </rPh>
    <phoneticPr fontId="16"/>
  </si>
  <si>
    <t>軽油</t>
    <rPh sb="0" eb="2">
      <t>ケイユ</t>
    </rPh>
    <phoneticPr fontId="44"/>
  </si>
  <si>
    <t>上段：燃料種類
下段：１台あたりの換算率</t>
    <rPh sb="0" eb="2">
      <t>ジョウダン</t>
    </rPh>
    <rPh sb="8" eb="10">
      <t>ゲダン</t>
    </rPh>
    <rPh sb="12" eb="13">
      <t>ダイ</t>
    </rPh>
    <rPh sb="17" eb="19">
      <t>カンサン</t>
    </rPh>
    <rPh sb="19" eb="20">
      <t>リツ</t>
    </rPh>
    <phoneticPr fontId="9"/>
  </si>
  <si>
    <t>燃料種類</t>
    <rPh sb="0" eb="2">
      <t>ネンリョウ</t>
    </rPh>
    <rPh sb="2" eb="4">
      <t>シュルイ</t>
    </rPh>
    <phoneticPr fontId="16"/>
  </si>
  <si>
    <t>乗用車総台数</t>
    <rPh sb="0" eb="3">
      <t>ジョウヨウシャ</t>
    </rPh>
    <rPh sb="3" eb="4">
      <t>ソウ</t>
    </rPh>
    <phoneticPr fontId="16"/>
  </si>
  <si>
    <r>
      <t xml:space="preserve">軽油
</t>
    </r>
    <r>
      <rPr>
        <sz val="8"/>
        <rFont val="ＭＳ 明朝"/>
        <family val="1"/>
        <charset val="128"/>
      </rPr>
      <t>【１】</t>
    </r>
    <rPh sb="0" eb="2">
      <t>ケイユ</t>
    </rPh>
    <phoneticPr fontId="9"/>
  </si>
  <si>
    <t>（３）会社情報</t>
    <rPh sb="3" eb="7">
      <t>カイシャジョウホウ</t>
    </rPh>
    <phoneticPr fontId="9"/>
  </si>
  <si>
    <t>所　　　　　　　属</t>
    <rPh sb="0" eb="1">
      <t>ショ</t>
    </rPh>
    <rPh sb="8" eb="9">
      <t>ゾク</t>
    </rPh>
    <phoneticPr fontId="9"/>
  </si>
  <si>
    <t>氏　　　　　　　名</t>
    <rPh sb="0" eb="1">
      <t>シ</t>
    </rPh>
    <rPh sb="8" eb="9">
      <t>メイ</t>
    </rPh>
    <phoneticPr fontId="9"/>
  </si>
  <si>
    <t>全　従　業　員　数</t>
    <phoneticPr fontId="9"/>
  </si>
  <si>
    <t>　　　２　自動車環境管理計画書の大きさは、日本工業規格A列4番とすること。</t>
    <rPh sb="12" eb="14">
      <t>ケイカク</t>
    </rPh>
    <phoneticPr fontId="9"/>
  </si>
  <si>
    <t>非表示</t>
    <rPh sb="0" eb="3">
      <t>ヒヒョウジ</t>
    </rPh>
    <phoneticPr fontId="9"/>
  </si>
  <si>
    <t>天然ガス
(CNG)</t>
    <rPh sb="0" eb="2">
      <t>テンネン</t>
    </rPh>
    <phoneticPr fontId="16"/>
  </si>
  <si>
    <t>燃料電池（圧縮水素）</t>
    <rPh sb="0" eb="2">
      <t>ネンリョウ</t>
    </rPh>
    <rPh sb="2" eb="4">
      <t>デンチ</t>
    </rPh>
    <rPh sb="5" eb="7">
      <t>アッシュク</t>
    </rPh>
    <rPh sb="7" eb="9">
      <t>スイソ</t>
    </rPh>
    <phoneticPr fontId="44"/>
  </si>
  <si>
    <t>ハイブリッド（ＬＰＧ）</t>
    <phoneticPr fontId="9"/>
  </si>
  <si>
    <t>ハイブリッド（ＬＰＧ）</t>
    <phoneticPr fontId="44"/>
  </si>
  <si>
    <t>天然ガス（ＣＮＧ）</t>
    <phoneticPr fontId="9"/>
  </si>
  <si>
    <t>天然ガス（ＣＮＧ）</t>
    <phoneticPr fontId="44"/>
  </si>
  <si>
    <t>液化石油ガス（ＬＰＧ）</t>
    <phoneticPr fontId="44"/>
  </si>
  <si>
    <t>ハイブリッド（軽油）</t>
    <phoneticPr fontId="44"/>
  </si>
  <si>
    <t>計画書</t>
    <rPh sb="0" eb="3">
      <t>ケイカクショ</t>
    </rPh>
    <phoneticPr fontId="9"/>
  </si>
  <si>
    <t>→非表示にすること</t>
    <rPh sb="1" eb="4">
      <t>ヒヒョウジ</t>
    </rPh>
    <phoneticPr fontId="9"/>
  </si>
  <si>
    <t>OFFSET</t>
    <phoneticPr fontId="9"/>
  </si>
  <si>
    <t>OFFSET</t>
    <phoneticPr fontId="9"/>
  </si>
  <si>
    <t>「業種」の欄には、日本標準産業分類の中分類項目を記入すること。</t>
    <rPh sb="1" eb="3">
      <t>ギョウシュ</t>
    </rPh>
    <rPh sb="5" eb="6">
      <t>ラン</t>
    </rPh>
    <rPh sb="9" eb="17">
      <t>ニホンヒョウジュンサンギョウブンルイ</t>
    </rPh>
    <rPh sb="18" eb="23">
      <t>チュウブンルイコウモク</t>
    </rPh>
    <rPh sb="24" eb="26">
      <t>キニュウ</t>
    </rPh>
    <phoneticPr fontId="9"/>
  </si>
  <si>
    <t xml:space="preserve">(メールアドレス）
</t>
    <phoneticPr fontId="44"/>
  </si>
  <si>
    <r>
      <rPr>
        <sz val="9"/>
        <rFont val="ＭＳ 明朝"/>
        <family val="1"/>
        <charset val="128"/>
      </rPr>
      <t>パスワード再発行用
メールアドレス</t>
    </r>
    <r>
      <rPr>
        <sz val="11"/>
        <rFont val="ＭＳ 明朝"/>
        <family val="1"/>
        <charset val="128"/>
      </rPr>
      <t xml:space="preserve">
</t>
    </r>
    <r>
      <rPr>
        <b/>
        <sz val="6"/>
        <rFont val="ＭＳ 明朝"/>
        <family val="1"/>
        <charset val="128"/>
      </rPr>
      <t>（新規登録・変更時のみ記入）</t>
    </r>
    <rPh sb="5" eb="8">
      <t>サイハッコウ</t>
    </rPh>
    <rPh sb="8" eb="9">
      <t>ヨウ</t>
    </rPh>
    <rPh sb="26" eb="27">
      <t>ジ</t>
    </rPh>
    <rPh sb="29" eb="31">
      <t>キニュウ</t>
    </rPh>
    <phoneticPr fontId="44"/>
  </si>
  <si>
    <r>
      <t xml:space="preserve">郵便番号 及び 住所
</t>
    </r>
    <r>
      <rPr>
        <b/>
        <sz val="6"/>
        <rFont val="ＭＳ 明朝"/>
        <family val="1"/>
        <charset val="128"/>
      </rPr>
      <t>（特定事業者の所在地と異なる場合）</t>
    </r>
    <rPh sb="0" eb="4">
      <t>ユウビンバンゴウ</t>
    </rPh>
    <rPh sb="5" eb="6">
      <t>オヨ</t>
    </rPh>
    <rPh sb="8" eb="9">
      <t>ジュウ</t>
    </rPh>
    <rPh sb="9" eb="10">
      <t>ショ</t>
    </rPh>
    <phoneticPr fontId="44"/>
  </si>
  <si>
    <r>
      <t xml:space="preserve">お知らせ用
メールアドレス
</t>
    </r>
    <r>
      <rPr>
        <b/>
        <sz val="6"/>
        <rFont val="ＭＳ 明朝"/>
        <family val="1"/>
        <charset val="128"/>
      </rPr>
      <t>（新規登録・変更時のみ記入）</t>
    </r>
    <rPh sb="1" eb="2">
      <t>シ</t>
    </rPh>
    <rPh sb="4" eb="5">
      <t>ヨウ</t>
    </rPh>
    <rPh sb="22" eb="23">
      <t>ジ</t>
    </rPh>
    <phoneticPr fontId="44"/>
  </si>
  <si>
    <t>第４期事業者番号</t>
    <rPh sb="0" eb="1">
      <t>ダイ</t>
    </rPh>
    <rPh sb="2" eb="3">
      <t>キ</t>
    </rPh>
    <rPh sb="3" eb="8">
      <t>ジギョウシャバンゴウ</t>
    </rPh>
    <phoneticPr fontId="16"/>
  </si>
  <si>
    <t>第５期事業者番号</t>
    <rPh sb="0" eb="1">
      <t>ダイ</t>
    </rPh>
    <rPh sb="2" eb="3">
      <t>キ</t>
    </rPh>
    <rPh sb="3" eb="8">
      <t>ジギョウシャバンゴウ</t>
    </rPh>
    <phoneticPr fontId="16"/>
  </si>
  <si>
    <t>非ガソリン車</t>
    <rPh sb="0" eb="1">
      <t>ヒ</t>
    </rPh>
    <rPh sb="5" eb="6">
      <t>シャ</t>
    </rPh>
    <phoneticPr fontId="44"/>
  </si>
  <si>
    <t>合計</t>
    <rPh sb="0" eb="2">
      <t>ゴウケイ</t>
    </rPh>
    <phoneticPr fontId="9"/>
  </si>
  <si>
    <t>（記入不要）</t>
    <rPh sb="1" eb="5">
      <t>キニュウフヨウ</t>
    </rPh>
    <phoneticPr fontId="9"/>
  </si>
  <si>
    <t>優良ドライバーの表彰等</t>
    <rPh sb="10" eb="11">
      <t>トウ</t>
    </rPh>
    <phoneticPr fontId="9"/>
  </si>
  <si>
    <t>エコドライブ装置搭載車の導入</t>
    <phoneticPr fontId="9"/>
  </si>
  <si>
    <t>デジタル式運行記録計やテレマティクス等の導入・活用</t>
    <rPh sb="20" eb="22">
      <t>ドウニュウ</t>
    </rPh>
    <phoneticPr fontId="9"/>
  </si>
  <si>
    <t>エコタイヤ（省燃費タイヤ）の導入</t>
    <rPh sb="6" eb="9">
      <t>ショウネンピ</t>
    </rPh>
    <rPh sb="14" eb="16">
      <t>ドウニュウ</t>
    </rPh>
    <phoneticPr fontId="9"/>
  </si>
  <si>
    <t>エア・ヒーター、蓄熱マット、蓄冷式クーラー又はエア・ディフレクタの導入</t>
    <rPh sb="21" eb="22">
      <t>マタ</t>
    </rPh>
    <phoneticPr fontId="9"/>
  </si>
  <si>
    <t>輸送能力の有効活用</t>
    <rPh sb="5" eb="9">
      <t>ユウコウカツヨウ</t>
    </rPh>
    <phoneticPr fontId="9"/>
  </si>
  <si>
    <t>時間指定の改善</t>
    <rPh sb="0" eb="4">
      <t>ジカンシテイ</t>
    </rPh>
    <phoneticPr fontId="9"/>
  </si>
  <si>
    <t>回送の削減</t>
    <rPh sb="0" eb="2">
      <t>カイソウ</t>
    </rPh>
    <rPh sb="3" eb="5">
      <t>サクゲン</t>
    </rPh>
    <phoneticPr fontId="9"/>
  </si>
  <si>
    <t>パレット・荷姿・伝票等の標準化</t>
    <rPh sb="5" eb="7">
      <t>ニスガタ</t>
    </rPh>
    <rPh sb="8" eb="10">
      <t>デンピョウ</t>
    </rPh>
    <rPh sb="10" eb="11">
      <t>トウ</t>
    </rPh>
    <rPh sb="12" eb="15">
      <t>ヒョウジュンカ</t>
    </rPh>
    <phoneticPr fontId="9"/>
  </si>
  <si>
    <t>小口貨物の配送（宅配便等）における再配達</t>
    <rPh sb="0" eb="4">
      <t>コグチカモツ</t>
    </rPh>
    <rPh sb="5" eb="7">
      <t>ハイソウ</t>
    </rPh>
    <rPh sb="8" eb="12">
      <t>タクハイビントウ</t>
    </rPh>
    <rPh sb="17" eb="20">
      <t>サイハイタツ</t>
    </rPh>
    <phoneticPr fontId="9"/>
  </si>
  <si>
    <t>効率的な輸配送推進のための大型車両の導入</t>
    <rPh sb="0" eb="3">
      <t>コウリツテキ</t>
    </rPh>
    <rPh sb="4" eb="7">
      <t>ユハイソウ</t>
    </rPh>
    <rPh sb="7" eb="9">
      <t>スイシン</t>
    </rPh>
    <rPh sb="13" eb="17">
      <t>オオガタシャリョウ</t>
    </rPh>
    <rPh sb="18" eb="20">
      <t>ドウニュウ</t>
    </rPh>
    <phoneticPr fontId="9"/>
  </si>
  <si>
    <t>輸送ロットの平準化による輸送能力の効率的な活用</t>
    <rPh sb="0" eb="2">
      <t>ユソウ</t>
    </rPh>
    <rPh sb="6" eb="9">
      <t>ヘイジュンカ</t>
    </rPh>
    <rPh sb="12" eb="16">
      <t>ユソウノウリョク</t>
    </rPh>
    <rPh sb="17" eb="20">
      <t>コウリツテキ</t>
    </rPh>
    <rPh sb="21" eb="23">
      <t>カツヨウ</t>
    </rPh>
    <phoneticPr fontId="9"/>
  </si>
  <si>
    <t>往復で荷物を確保する（空車の削減）</t>
    <rPh sb="0" eb="2">
      <t>オウフク</t>
    </rPh>
    <rPh sb="3" eb="5">
      <t>ニモツ</t>
    </rPh>
    <rPh sb="6" eb="8">
      <t>カクホ</t>
    </rPh>
    <rPh sb="11" eb="13">
      <t>クウシャ</t>
    </rPh>
    <rPh sb="14" eb="16">
      <t>サクゲン</t>
    </rPh>
    <phoneticPr fontId="9"/>
  </si>
  <si>
    <t>時間指定配送の弾力化の要請</t>
    <rPh sb="7" eb="10">
      <t>ダンリョクカ</t>
    </rPh>
    <phoneticPr fontId="9"/>
  </si>
  <si>
    <t>検品レスやルーチン化による時間の短縮</t>
    <phoneticPr fontId="9"/>
  </si>
  <si>
    <t>運搬用自転車・二輪車等の活用</t>
    <rPh sb="0" eb="6">
      <t>ウンパンヨウジテンシャ</t>
    </rPh>
    <rPh sb="7" eb="11">
      <t>ニリンシャトウ</t>
    </rPh>
    <rPh sb="12" eb="14">
      <t>カツヨウ</t>
    </rPh>
    <phoneticPr fontId="9"/>
  </si>
  <si>
    <t>鉄道、バス等の公共交通機関の利用</t>
    <phoneticPr fontId="9"/>
  </si>
  <si>
    <t>マイカー通勤の抑制（環境配慮と感染症対策等のバランスの確保）</t>
    <rPh sb="7" eb="9">
      <t>ヨクセイ</t>
    </rPh>
    <rPh sb="10" eb="14">
      <t>カンキョウハイリョ</t>
    </rPh>
    <rPh sb="15" eb="21">
      <t>カンセンショウタイサクトウ</t>
    </rPh>
    <rPh sb="27" eb="29">
      <t>カクホ</t>
    </rPh>
    <phoneticPr fontId="9"/>
  </si>
  <si>
    <t>テレワークやリモート会議の推進</t>
    <rPh sb="10" eb="12">
      <t>カイギ</t>
    </rPh>
    <rPh sb="13" eb="15">
      <t>スイシン</t>
    </rPh>
    <phoneticPr fontId="9"/>
  </si>
  <si>
    <t>交通需要のモード選択におけるアプリなどの活用</t>
    <rPh sb="0" eb="4">
      <t>コウツウジュヨウ</t>
    </rPh>
    <rPh sb="8" eb="10">
      <t>センタク</t>
    </rPh>
    <rPh sb="20" eb="22">
      <t>カツヨウ</t>
    </rPh>
    <phoneticPr fontId="9"/>
  </si>
  <si>
    <t>配車システムの導入・拡大</t>
    <rPh sb="0" eb="2">
      <t>ハイシャ</t>
    </rPh>
    <rPh sb="7" eb="9">
      <t>ドウニュウ</t>
    </rPh>
    <rPh sb="10" eb="12">
      <t>カクダイ</t>
    </rPh>
    <phoneticPr fontId="9"/>
  </si>
  <si>
    <t>求貨求車システムや車両荷室の空き状況と貨物のマッチングシステム等の活用</t>
    <rPh sb="0" eb="1">
      <t>キュウ</t>
    </rPh>
    <rPh sb="1" eb="2">
      <t>カ</t>
    </rPh>
    <rPh sb="2" eb="3">
      <t>キュウ</t>
    </rPh>
    <rPh sb="3" eb="4">
      <t>シャ</t>
    </rPh>
    <rPh sb="9" eb="11">
      <t>シャリョウ</t>
    </rPh>
    <rPh sb="11" eb="13">
      <t>ニシツ</t>
    </rPh>
    <rPh sb="14" eb="18">
      <t>アキジョウキョウ</t>
    </rPh>
    <rPh sb="19" eb="21">
      <t>カモツ</t>
    </rPh>
    <rPh sb="31" eb="32">
      <t>トウ</t>
    </rPh>
    <rPh sb="33" eb="35">
      <t>カツヨウ</t>
    </rPh>
    <phoneticPr fontId="9"/>
  </si>
  <si>
    <t>荷室の空き状況をリアルタイムで把握するシステムの活用</t>
    <rPh sb="0" eb="2">
      <t>ニシツ</t>
    </rPh>
    <rPh sb="3" eb="7">
      <t>アキジョウキョウ</t>
    </rPh>
    <rPh sb="15" eb="17">
      <t>ハアク</t>
    </rPh>
    <rPh sb="24" eb="26">
      <t>カツヨウ</t>
    </rPh>
    <phoneticPr fontId="9"/>
  </si>
  <si>
    <t>物流拠点への集約による輸送の効率化</t>
    <rPh sb="0" eb="4">
      <t>ブツリュウキョテン</t>
    </rPh>
    <rPh sb="6" eb="8">
      <t>シュウヤク</t>
    </rPh>
    <rPh sb="11" eb="13">
      <t>ユソウ</t>
    </rPh>
    <rPh sb="14" eb="17">
      <t>コウリツカ</t>
    </rPh>
    <phoneticPr fontId="9"/>
  </si>
  <si>
    <t>荷待ち時等における路上駐停車の自粛</t>
    <rPh sb="0" eb="2">
      <t>ニマ</t>
    </rPh>
    <rPh sb="3" eb="4">
      <t>ジ</t>
    </rPh>
    <rPh sb="4" eb="5">
      <t>トウ</t>
    </rPh>
    <rPh sb="9" eb="11">
      <t>ロジョウ</t>
    </rPh>
    <rPh sb="11" eb="14">
      <t>チュウテイシャ</t>
    </rPh>
    <rPh sb="15" eb="17">
      <t>ジシュク</t>
    </rPh>
    <phoneticPr fontId="9"/>
  </si>
  <si>
    <t>共同荷捌き場や大型ビルの館内配送の利用</t>
    <rPh sb="0" eb="2">
      <t>キョウドウ</t>
    </rPh>
    <rPh sb="2" eb="4">
      <t>ニサバ</t>
    </rPh>
    <rPh sb="5" eb="6">
      <t>ジョウ</t>
    </rPh>
    <rPh sb="7" eb="9">
      <t>オオガタ</t>
    </rPh>
    <rPh sb="12" eb="16">
      <t>カンナイハイソウ</t>
    </rPh>
    <rPh sb="17" eb="19">
      <t>リヨウ</t>
    </rPh>
    <phoneticPr fontId="9"/>
  </si>
  <si>
    <t>東京都貨物輸送評価制度で評価を受けている輸送事業者の活用</t>
    <rPh sb="12" eb="14">
      <t>ヒョウカ</t>
    </rPh>
    <rPh sb="15" eb="16">
      <t>ウ</t>
    </rPh>
    <rPh sb="20" eb="25">
      <t>ユソウジギョウシャ</t>
    </rPh>
    <rPh sb="26" eb="28">
      <t>カツヨウ</t>
    </rPh>
    <phoneticPr fontId="9"/>
  </si>
  <si>
    <t>計画事項</t>
    <rPh sb="0" eb="2">
      <t>ケイカク</t>
    </rPh>
    <rPh sb="2" eb="3">
      <t>ジ</t>
    </rPh>
    <rPh sb="3" eb="4">
      <t>コウ</t>
    </rPh>
    <phoneticPr fontId="9"/>
  </si>
  <si>
    <t>計画項目の有無</t>
    <phoneticPr fontId="9"/>
  </si>
  <si>
    <t>外部電源による冷蔵等貨物室の空調管理を可能とする装置の導入</t>
    <phoneticPr fontId="9"/>
  </si>
  <si>
    <t>受注時間と配送時間の設定（ルール化）</t>
    <phoneticPr fontId="9"/>
  </si>
  <si>
    <t>緊急配送をできるだけ避ける（随時配送の廃止）</t>
    <phoneticPr fontId="9"/>
  </si>
  <si>
    <t>　 都民の健康と安全を確保する環境に関する条例第２８条第１項の規定により、自動車環境管理計画書を提出します。</t>
    <phoneticPr fontId="44"/>
  </si>
  <si>
    <t>備考</t>
    <rPh sb="0" eb="2">
      <t>ビコウ</t>
    </rPh>
    <phoneticPr fontId="7"/>
  </si>
  <si>
    <t xml:space="preserve">　１ この用紙の記入に当たっては、小型特殊自動車、大型特殊自動車及び被けん引車を除いて下さい。
</t>
    <rPh sb="43" eb="44">
      <t>クダ</t>
    </rPh>
    <phoneticPr fontId="7"/>
  </si>
  <si>
    <t>　３ 非ガソリン車とは、特定低公害・低燃費車に該当する車であって、燃料電池車、電気自動車、プラグインハイブリッド車、ハイブリッド車であるものを指します。</t>
    <rPh sb="3" eb="4">
      <t>ヒ</t>
    </rPh>
    <rPh sb="8" eb="9">
      <t>シャ</t>
    </rPh>
    <rPh sb="12" eb="14">
      <t>トクテイ</t>
    </rPh>
    <rPh sb="14" eb="17">
      <t>テイコウガイ</t>
    </rPh>
    <rPh sb="18" eb="21">
      <t>テイネンピ</t>
    </rPh>
    <rPh sb="21" eb="22">
      <t>シャ</t>
    </rPh>
    <rPh sb="23" eb="25">
      <t>ガイトウ</t>
    </rPh>
    <rPh sb="27" eb="28">
      <t>クルマ</t>
    </rPh>
    <rPh sb="33" eb="35">
      <t>ネンリョウ</t>
    </rPh>
    <rPh sb="35" eb="37">
      <t>デンチ</t>
    </rPh>
    <rPh sb="37" eb="38">
      <t>シャ</t>
    </rPh>
    <rPh sb="39" eb="41">
      <t>デンキ</t>
    </rPh>
    <rPh sb="41" eb="44">
      <t>ジドウシャ</t>
    </rPh>
    <rPh sb="56" eb="57">
      <t>シャ</t>
    </rPh>
    <rPh sb="64" eb="65">
      <t>シャ</t>
    </rPh>
    <rPh sb="71" eb="72">
      <t>サ</t>
    </rPh>
    <phoneticPr fontId="7"/>
  </si>
  <si>
    <t>　４ 特定低公害・低燃費車の基準及び一覧はこちらをご覧ください。https://www.kankyo.metro.tokyo.lg.jp/vehicle/sgw/pollution/obligation.html</t>
    <rPh sb="3" eb="5">
      <t>トクテイ</t>
    </rPh>
    <rPh sb="5" eb="8">
      <t>テイコウガイ</t>
    </rPh>
    <rPh sb="9" eb="13">
      <t>テイネンピシャ</t>
    </rPh>
    <rPh sb="14" eb="16">
      <t>キジュン</t>
    </rPh>
    <rPh sb="16" eb="17">
      <t>オヨ</t>
    </rPh>
    <rPh sb="18" eb="20">
      <t>イチラン</t>
    </rPh>
    <rPh sb="26" eb="27">
      <t>ラン</t>
    </rPh>
    <phoneticPr fontId="7"/>
  </si>
  <si>
    <t>　５ 導入率の算出にあたっては、下記のとおり１台あたりの換算率が設定されています。導入率は点検表６でご確認頂けます。</t>
    <rPh sb="3" eb="5">
      <t>ドウニュウ</t>
    </rPh>
    <rPh sb="5" eb="6">
      <t>リツ</t>
    </rPh>
    <rPh sb="7" eb="9">
      <t>サンシュツ</t>
    </rPh>
    <rPh sb="16" eb="18">
      <t>カキ</t>
    </rPh>
    <rPh sb="23" eb="24">
      <t>ダイ</t>
    </rPh>
    <rPh sb="28" eb="30">
      <t>カンザン</t>
    </rPh>
    <rPh sb="30" eb="31">
      <t>リツ</t>
    </rPh>
    <rPh sb="32" eb="34">
      <t>セッテイ</t>
    </rPh>
    <rPh sb="41" eb="43">
      <t>ドウニュウ</t>
    </rPh>
    <rPh sb="43" eb="44">
      <t>リツ</t>
    </rPh>
    <rPh sb="45" eb="48">
      <t>テンケンヒョウ</t>
    </rPh>
    <rPh sb="51" eb="53">
      <t>カクニン</t>
    </rPh>
    <rPh sb="53" eb="54">
      <t>イタダ</t>
    </rPh>
    <phoneticPr fontId="7"/>
  </si>
  <si>
    <t>　　　2026年度末までに、特定低公害・低燃費車を30％以上導入して下さい。</t>
    <rPh sb="34" eb="35">
      <t>クダ</t>
    </rPh>
    <phoneticPr fontId="9"/>
  </si>
  <si>
    <t>　　　2026年度末までに、乗用車（軽乗用車除く）について、非ガソリン車を20％以上導入して下さい。</t>
    <rPh sb="14" eb="16">
      <t>ジョウヨウ</t>
    </rPh>
    <rPh sb="16" eb="17">
      <t>シャ</t>
    </rPh>
    <rPh sb="18" eb="19">
      <t>ケイ</t>
    </rPh>
    <rPh sb="19" eb="22">
      <t>ジョウヨウシャ</t>
    </rPh>
    <rPh sb="22" eb="23">
      <t>ノゾ</t>
    </rPh>
    <rPh sb="30" eb="31">
      <t>ヒ</t>
    </rPh>
    <rPh sb="35" eb="36">
      <t>シャ</t>
    </rPh>
    <rPh sb="46" eb="47">
      <t>クダ</t>
    </rPh>
    <phoneticPr fontId="9"/>
  </si>
  <si>
    <t xml:space="preserve"> 　　プラグインハイブリッド車とハイブリッド車は、特定低公害・低燃費車に該当しないものもありますのでご注意下さい。</t>
    <rPh sb="14" eb="15">
      <t>シャ</t>
    </rPh>
    <rPh sb="22" eb="23">
      <t>シャ</t>
    </rPh>
    <rPh sb="25" eb="27">
      <t>トクテイ</t>
    </rPh>
    <rPh sb="27" eb="30">
      <t>テイコウガイ</t>
    </rPh>
    <rPh sb="31" eb="34">
      <t>テイネンピ</t>
    </rPh>
    <rPh sb="34" eb="35">
      <t>シャ</t>
    </rPh>
    <rPh sb="36" eb="38">
      <t>ガイトウ</t>
    </rPh>
    <rPh sb="51" eb="53">
      <t>チュウイ</t>
    </rPh>
    <rPh sb="53" eb="54">
      <t>クダ</t>
    </rPh>
    <phoneticPr fontId="9"/>
  </si>
  <si>
    <t>　　　特定低公害・低燃費車の導入義務について：燃料電池車３台、電気自動車３台、プラグインハイブリッド車２台、それ以外１台</t>
    <rPh sb="3" eb="5">
      <t>トクテイ</t>
    </rPh>
    <rPh sb="5" eb="8">
      <t>テイコウガイ</t>
    </rPh>
    <rPh sb="9" eb="13">
      <t>テイネンピシャ</t>
    </rPh>
    <rPh sb="14" eb="16">
      <t>ドウニュウ</t>
    </rPh>
    <rPh sb="16" eb="18">
      <t>ギム</t>
    </rPh>
    <rPh sb="23" eb="25">
      <t>ネンリョウ</t>
    </rPh>
    <rPh sb="25" eb="27">
      <t>デンチ</t>
    </rPh>
    <rPh sb="27" eb="28">
      <t>シャ</t>
    </rPh>
    <rPh sb="29" eb="30">
      <t>ダイ</t>
    </rPh>
    <rPh sb="31" eb="33">
      <t>デンキ</t>
    </rPh>
    <rPh sb="33" eb="36">
      <t>ジドウシャ</t>
    </rPh>
    <rPh sb="37" eb="38">
      <t>ダイ</t>
    </rPh>
    <rPh sb="50" eb="51">
      <t>シャ</t>
    </rPh>
    <rPh sb="52" eb="53">
      <t>ダイ</t>
    </rPh>
    <rPh sb="56" eb="58">
      <t>イガイ</t>
    </rPh>
    <rPh sb="59" eb="60">
      <t>ダイ</t>
    </rPh>
    <phoneticPr fontId="9"/>
  </si>
  <si>
    <t>　　　乗用車の非ガソリン車の導入義務について：燃料電池車２台、電気自動車２台、プラグインハイブリッド車２台、ハイブリッド車１台</t>
    <rPh sb="3" eb="5">
      <t>ジョウヨウ</t>
    </rPh>
    <rPh sb="5" eb="6">
      <t>シャ</t>
    </rPh>
    <rPh sb="7" eb="8">
      <t>ヒ</t>
    </rPh>
    <rPh sb="12" eb="13">
      <t>シャ</t>
    </rPh>
    <rPh sb="14" eb="16">
      <t>ドウニュウ</t>
    </rPh>
    <rPh sb="16" eb="18">
      <t>ギム</t>
    </rPh>
    <rPh sb="23" eb="25">
      <t>ネンリョウ</t>
    </rPh>
    <rPh sb="25" eb="27">
      <t>デンチ</t>
    </rPh>
    <rPh sb="27" eb="28">
      <t>シャ</t>
    </rPh>
    <rPh sb="29" eb="30">
      <t>ダイ</t>
    </rPh>
    <rPh sb="31" eb="33">
      <t>デンキ</t>
    </rPh>
    <rPh sb="33" eb="36">
      <t>ジドウシャ</t>
    </rPh>
    <rPh sb="37" eb="38">
      <t>ダイ</t>
    </rPh>
    <rPh sb="50" eb="51">
      <t>シャ</t>
    </rPh>
    <rPh sb="52" eb="53">
      <t>ダイ</t>
    </rPh>
    <rPh sb="60" eb="61">
      <t>シャ</t>
    </rPh>
    <rPh sb="62" eb="63">
      <t>ダイ</t>
    </rPh>
    <phoneticPr fontId="9"/>
  </si>
  <si>
    <r>
      <t xml:space="preserve">　２ </t>
    </r>
    <r>
      <rPr>
        <b/>
        <u/>
        <sz val="9"/>
        <rFont val="ＭＳ 明朝"/>
        <family val="1"/>
        <charset val="128"/>
      </rPr>
      <t>都内（島しょ除く）で200台以上の自動車を使用する事業者は、下記のとおり導入義務があります。</t>
    </r>
    <rPh sb="3" eb="4">
      <t>ト</t>
    </rPh>
    <rPh sb="4" eb="5">
      <t>ナイ</t>
    </rPh>
    <rPh sb="6" eb="7">
      <t>トウ</t>
    </rPh>
    <rPh sb="9" eb="10">
      <t>ノゾ</t>
    </rPh>
    <rPh sb="16" eb="17">
      <t>ダイ</t>
    </rPh>
    <rPh sb="17" eb="19">
      <t>イジョウ</t>
    </rPh>
    <rPh sb="20" eb="23">
      <t>ジドウシャ</t>
    </rPh>
    <rPh sb="24" eb="26">
      <t>シヨウ</t>
    </rPh>
    <rPh sb="28" eb="31">
      <t>ジギョウシャ</t>
    </rPh>
    <rPh sb="33" eb="35">
      <t>カキ</t>
    </rPh>
    <rPh sb="39" eb="41">
      <t>ドウニュウ</t>
    </rPh>
    <rPh sb="41" eb="43">
      <t>ギム</t>
    </rPh>
    <phoneticPr fontId="9"/>
  </si>
  <si>
    <t>〒</t>
    <phoneticPr fontId="9"/>
  </si>
  <si>
    <t>SDGs（持続可能な開発目標）の達成に向けた積極的取組</t>
    <phoneticPr fontId="9"/>
  </si>
  <si>
    <t>ZEV(電気自動車、燃料電池自動車及びプラグインハイブリッド自動車）を導入している事業者を優先して活用</t>
    <phoneticPr fontId="9"/>
  </si>
  <si>
    <t>荷さばき場、駐停車場所、運転手控室等の整備</t>
    <rPh sb="17" eb="18">
      <t>トウ</t>
    </rPh>
    <phoneticPr fontId="9"/>
  </si>
  <si>
    <t>物流拠点や車両待機場の整備等による環境への配慮</t>
    <phoneticPr fontId="9"/>
  </si>
  <si>
    <t>駐車スペース、接車バースの予約システムの活用</t>
    <rPh sb="0" eb="2">
      <t>チュウシャ</t>
    </rPh>
    <rPh sb="7" eb="9">
      <t>セッシャ</t>
    </rPh>
    <rPh sb="13" eb="15">
      <t>ヨヤク</t>
    </rPh>
    <rPh sb="20" eb="22">
      <t>カツヨウ</t>
    </rPh>
    <phoneticPr fontId="9"/>
  </si>
  <si>
    <t>自転車シェアリングサービスの利用促進</t>
    <rPh sb="14" eb="16">
      <t>リヨウ</t>
    </rPh>
    <rPh sb="16" eb="18">
      <t>ソクシン</t>
    </rPh>
    <phoneticPr fontId="9"/>
  </si>
  <si>
    <t>自動車使用の抑制</t>
    <phoneticPr fontId="9"/>
  </si>
  <si>
    <t>回送運行距離を最小限にするような車両の運行</t>
    <rPh sb="0" eb="6">
      <t>カイソウウンコウキョリ</t>
    </rPh>
    <rPh sb="7" eb="10">
      <t>サイショウゲン</t>
    </rPh>
    <rPh sb="16" eb="18">
      <t>シャリョウ</t>
    </rPh>
    <rPh sb="19" eb="21">
      <t>ウンコウ</t>
    </rPh>
    <phoneticPr fontId="9"/>
  </si>
  <si>
    <t>車両への積載効率向上のため、パレット、梱包サイズ、伝票等を標準化</t>
    <rPh sb="0" eb="2">
      <t>シャリョウ</t>
    </rPh>
    <rPh sb="4" eb="6">
      <t>セキサイ</t>
    </rPh>
    <rPh sb="6" eb="8">
      <t>コウリツ</t>
    </rPh>
    <rPh sb="8" eb="10">
      <t>コウジョウ</t>
    </rPh>
    <rPh sb="19" eb="21">
      <t>コンポウ</t>
    </rPh>
    <rPh sb="25" eb="28">
      <t>デンピョウナド</t>
    </rPh>
    <rPh sb="29" eb="31">
      <t>ヒョウジュン</t>
    </rPh>
    <rPh sb="31" eb="32">
      <t>カ</t>
    </rPh>
    <phoneticPr fontId="9"/>
  </si>
  <si>
    <t>消費者等による配達予定日時、配達場所等の指定、置き配等の実施</t>
    <rPh sb="0" eb="3">
      <t>ショウヒシャ</t>
    </rPh>
    <rPh sb="3" eb="4">
      <t>トウ</t>
    </rPh>
    <rPh sb="7" eb="9">
      <t>ハイタツ</t>
    </rPh>
    <rPh sb="9" eb="11">
      <t>ヨテイ</t>
    </rPh>
    <rPh sb="11" eb="13">
      <t>ニチジ</t>
    </rPh>
    <rPh sb="14" eb="16">
      <t>ハイタツ</t>
    </rPh>
    <rPh sb="16" eb="19">
      <t>バショナド</t>
    </rPh>
    <rPh sb="20" eb="22">
      <t>シテイ</t>
    </rPh>
    <rPh sb="23" eb="24">
      <t>オ</t>
    </rPh>
    <rPh sb="25" eb="26">
      <t>ハイ</t>
    </rPh>
    <rPh sb="26" eb="27">
      <t>トウ</t>
    </rPh>
    <rPh sb="28" eb="30">
      <t>ジッシ</t>
    </rPh>
    <phoneticPr fontId="9"/>
  </si>
  <si>
    <t>小口貨物の配送（宅配便等）における再配達の削減</t>
    <rPh sb="0" eb="4">
      <t>コグチカモツ</t>
    </rPh>
    <rPh sb="5" eb="7">
      <t>ハイソウ</t>
    </rPh>
    <rPh sb="8" eb="12">
      <t>タクハイビントウ</t>
    </rPh>
    <rPh sb="17" eb="20">
      <t>サイハイタツ</t>
    </rPh>
    <rPh sb="21" eb="23">
      <t>サクゲン</t>
    </rPh>
    <phoneticPr fontId="9"/>
  </si>
  <si>
    <t>貨物の集荷・配送等の業務の共同化（積載効率・輸送効率の向上及び輸送距離・使用車両の削減）</t>
    <rPh sb="0" eb="2">
      <t>カモツ</t>
    </rPh>
    <rPh sb="6" eb="9">
      <t>ハイソウトウ</t>
    </rPh>
    <rPh sb="10" eb="12">
      <t>ギョウム</t>
    </rPh>
    <phoneticPr fontId="9"/>
  </si>
  <si>
    <t>駐停車時のアイドリング・ストップの徹底</t>
    <rPh sb="0" eb="3">
      <t>チュウテイシャ</t>
    </rPh>
    <rPh sb="3" eb="4">
      <t>ジ</t>
    </rPh>
    <phoneticPr fontId="9"/>
  </si>
  <si>
    <t>エコドライブの実施(空ぶかし、急発進・急加速運転等の削減、冷蔵冷凍車の場合は荷室温度の適正化等)</t>
    <rPh sb="29" eb="34">
      <t>レイゾウレイトウシャ</t>
    </rPh>
    <rPh sb="35" eb="37">
      <t>バアイ</t>
    </rPh>
    <rPh sb="38" eb="40">
      <t>ニシツ</t>
    </rPh>
    <rPh sb="40" eb="42">
      <t>オンド</t>
    </rPh>
    <rPh sb="43" eb="46">
      <t>テキセイカ</t>
    </rPh>
    <phoneticPr fontId="9"/>
  </si>
  <si>
    <t>別記</t>
    <rPh sb="0" eb="2">
      <t>ベッキ</t>
    </rPh>
    <phoneticPr fontId="9"/>
  </si>
  <si>
    <t>第１号様式　その１</t>
    <rPh sb="0" eb="1">
      <t>ダイ</t>
    </rPh>
    <rPh sb="2" eb="3">
      <t>ゴウ</t>
    </rPh>
    <rPh sb="3" eb="5">
      <t>ヨウシキ</t>
    </rPh>
    <phoneticPr fontId="9"/>
  </si>
  <si>
    <t>自 動 車 環 境 管 理 計 画 書</t>
    <phoneticPr fontId="16"/>
  </si>
  <si>
    <t>その２</t>
    <phoneticPr fontId="9"/>
  </si>
  <si>
    <t>内　　　　　　　　　　　　容</t>
    <rPh sb="0" eb="1">
      <t>ウチ</t>
    </rPh>
    <rPh sb="13" eb="14">
      <t>カタチ</t>
    </rPh>
    <phoneticPr fontId="9"/>
  </si>
  <si>
    <t>備考　「推進体制図」の欄には、自動車環境管理者を中心とした自動車環境負荷を低減するための取組の</t>
    <rPh sb="0" eb="2">
      <t>ビコウ</t>
    </rPh>
    <phoneticPr fontId="9"/>
  </si>
  <si>
    <t>推進体制を明記すること。</t>
    <phoneticPr fontId="9"/>
  </si>
  <si>
    <t>その３</t>
    <phoneticPr fontId="9"/>
  </si>
  <si>
    <t>物流拠点や車両待機場の整備等による環境への配慮</t>
    <rPh sb="0" eb="2">
      <t>ブツリュウ</t>
    </rPh>
    <rPh sb="2" eb="4">
      <t>キョテン</t>
    </rPh>
    <rPh sb="5" eb="7">
      <t>シャリョウ</t>
    </rPh>
    <rPh sb="7" eb="9">
      <t>タイキ</t>
    </rPh>
    <rPh sb="9" eb="10">
      <t>ジョウ</t>
    </rPh>
    <rPh sb="11" eb="13">
      <t>セイビ</t>
    </rPh>
    <rPh sb="13" eb="14">
      <t>トウ</t>
    </rPh>
    <rPh sb="17" eb="19">
      <t>カンキョウ</t>
    </rPh>
    <rPh sb="21" eb="23">
      <t>ハイリョ</t>
    </rPh>
    <phoneticPr fontId="11"/>
  </si>
  <si>
    <t>自動車使用の抑制</t>
    <rPh sb="0" eb="3">
      <t>ジドウシャ</t>
    </rPh>
    <rPh sb="3" eb="5">
      <t>シヨウ</t>
    </rPh>
    <rPh sb="6" eb="8">
      <t>ヨクセイ</t>
    </rPh>
    <phoneticPr fontId="11"/>
  </si>
  <si>
    <t>所　 属　 住　 所
（特定事業者の所在地
と異なる場合）</t>
    <phoneticPr fontId="9"/>
  </si>
  <si>
    <t>資 　本　 金　 等</t>
    <rPh sb="0" eb="1">
      <t>シ</t>
    </rPh>
    <rPh sb="3" eb="4">
      <t>ホン</t>
    </rPh>
    <rPh sb="6" eb="7">
      <t>キン</t>
    </rPh>
    <rPh sb="9" eb="10">
      <t>トウ</t>
    </rPh>
    <phoneticPr fontId="9"/>
  </si>
  <si>
    <t>２　特定低公害・低燃費車の該当条件については、都民の健康と安全を確保する環境に関する条例第３５条第１号に</t>
    <phoneticPr fontId="9"/>
  </si>
  <si>
    <t>　　規定する特定低公害・低燃費車及び同条第２号に規定する知事が別に定める乗用車に関する要綱によること。</t>
    <phoneticPr fontId="9"/>
  </si>
  <si>
    <t>３　換算後の特定低公害・低燃費車の導入率の算定に当たっては、都民の健康と安全を確保する環境に関する条例施行規則</t>
    <phoneticPr fontId="9"/>
  </si>
  <si>
    <t>　　第17条第３項に規定する知事が別に定める自動車及び同条第５項に規定する知事が別に定める乗用車に換算する方法を</t>
    <phoneticPr fontId="16"/>
  </si>
  <si>
    <t>　　定める要綱により計算すること（燃料電池車３台、電気自動車３台、プラグインハイブリッド車２台、それ以外１台）。</t>
    <phoneticPr fontId="16"/>
  </si>
  <si>
    <t>　　定める要綱により計算すること（燃料電池車２台、電気自動車２台、プラグインハイブリッド車２台、それ以外１台）。</t>
    <phoneticPr fontId="16"/>
  </si>
  <si>
    <t>年度末使用台数</t>
    <rPh sb="0" eb="3">
      <t>ネンドマツ</t>
    </rPh>
    <rPh sb="3" eb="5">
      <t>シヨウ</t>
    </rPh>
    <rPh sb="5" eb="7">
      <t>ダイスウ</t>
    </rPh>
    <phoneticPr fontId="16"/>
  </si>
  <si>
    <t>計画期間内の導入台数及び年度末使用台数</t>
    <rPh sb="0" eb="5">
      <t>ケイカクキカンナイ</t>
    </rPh>
    <rPh sb="6" eb="7">
      <t>シルベ</t>
    </rPh>
    <rPh sb="7" eb="8">
      <t>イ</t>
    </rPh>
    <rPh sb="8" eb="9">
      <t>ダイ</t>
    </rPh>
    <rPh sb="9" eb="10">
      <t>カズ</t>
    </rPh>
    <rPh sb="10" eb="11">
      <t>オヨ</t>
    </rPh>
    <rPh sb="12" eb="14">
      <t>ネンド</t>
    </rPh>
    <rPh sb="14" eb="15">
      <t>マツ</t>
    </rPh>
    <rPh sb="15" eb="17">
      <t>シヨウ</t>
    </rPh>
    <rPh sb="17" eb="19">
      <t>ダイスウ</t>
    </rPh>
    <phoneticPr fontId="16"/>
  </si>
  <si>
    <t>計画期間内の導入台数及び年度末使用台数</t>
    <rPh sb="0" eb="5">
      <t>ケイカクキカンナイ</t>
    </rPh>
    <rPh sb="6" eb="7">
      <t>シルベ</t>
    </rPh>
    <rPh sb="7" eb="8">
      <t>イ</t>
    </rPh>
    <rPh sb="8" eb="9">
      <t>ダイ</t>
    </rPh>
    <rPh sb="9" eb="10">
      <t>カズ</t>
    </rPh>
    <rPh sb="10" eb="11">
      <t>オヨ</t>
    </rPh>
    <rPh sb="12" eb="15">
      <t>ネンドマツ</t>
    </rPh>
    <rPh sb="15" eb="17">
      <t>シヨウ</t>
    </rPh>
    <rPh sb="17" eb="19">
      <t>ダイスウ</t>
    </rPh>
    <phoneticPr fontId="16"/>
  </si>
  <si>
    <t>換算後の乗用車
における非ガソリン車
の導入率(%)</t>
    <rPh sb="0" eb="2">
      <t>カンサン</t>
    </rPh>
    <rPh sb="2" eb="3">
      <t>ゴ</t>
    </rPh>
    <rPh sb="4" eb="7">
      <t>ジョウヨウシャ</t>
    </rPh>
    <rPh sb="12" eb="13">
      <t>ヒ</t>
    </rPh>
    <rPh sb="17" eb="18">
      <t>シャ</t>
    </rPh>
    <rPh sb="20" eb="22">
      <t>ドウニュウ</t>
    </rPh>
    <rPh sb="22" eb="23">
      <t>リツ</t>
    </rPh>
    <phoneticPr fontId="16"/>
  </si>
  <si>
    <t>　本シートを入力することで、点検表５及び６の車両数に自動で反映されます。</t>
    <phoneticPr fontId="9"/>
  </si>
  <si>
    <t>全車種（乗用・貨物・乗合　※軽自動車含む）の各年度末の台数</t>
    <rPh sb="0" eb="3">
      <t>ゼンシャシュ</t>
    </rPh>
    <rPh sb="4" eb="6">
      <t>ジョウヨウ</t>
    </rPh>
    <rPh sb="7" eb="9">
      <t>カモツ</t>
    </rPh>
    <rPh sb="10" eb="12">
      <t>ノリアイ</t>
    </rPh>
    <rPh sb="14" eb="15">
      <t>ケイ</t>
    </rPh>
    <rPh sb="15" eb="18">
      <t>ジドウシャ</t>
    </rPh>
    <rPh sb="18" eb="19">
      <t>フク</t>
    </rPh>
    <rPh sb="22" eb="23">
      <t>カク</t>
    </rPh>
    <rPh sb="23" eb="26">
      <t>ネンドマツ</t>
    </rPh>
    <rPh sb="27" eb="29">
      <t>ダイスウ</t>
    </rPh>
    <phoneticPr fontId="9"/>
  </si>
  <si>
    <t>乗用車（軽乗用車除く）の各年度末の台数</t>
    <rPh sb="0" eb="2">
      <t>ジョウヨウ</t>
    </rPh>
    <rPh sb="2" eb="3">
      <t>シャ</t>
    </rPh>
    <rPh sb="4" eb="5">
      <t>ケイ</t>
    </rPh>
    <rPh sb="5" eb="8">
      <t>ジョウヨウシャ</t>
    </rPh>
    <rPh sb="8" eb="9">
      <t>ノゾ</t>
    </rPh>
    <rPh sb="12" eb="16">
      <t>カクネンドマツ</t>
    </rPh>
    <rPh sb="17" eb="19">
      <t>ダイスウ</t>
    </rPh>
    <phoneticPr fontId="9"/>
  </si>
  <si>
    <t>2022年度</t>
    <rPh sb="4" eb="5">
      <t>ネン</t>
    </rPh>
    <rPh sb="5" eb="6">
      <t>ド</t>
    </rPh>
    <phoneticPr fontId="9"/>
  </si>
  <si>
    <t>2023年度</t>
    <rPh sb="4" eb="5">
      <t>ネン</t>
    </rPh>
    <rPh sb="5" eb="6">
      <t>ド</t>
    </rPh>
    <phoneticPr fontId="9"/>
  </si>
  <si>
    <t>2024年度</t>
    <rPh sb="4" eb="5">
      <t>ネン</t>
    </rPh>
    <rPh sb="5" eb="6">
      <t>ド</t>
    </rPh>
    <phoneticPr fontId="9"/>
  </si>
  <si>
    <t>2025年度</t>
    <rPh sb="4" eb="5">
      <t>ネン</t>
    </rPh>
    <rPh sb="5" eb="6">
      <t>ド</t>
    </rPh>
    <phoneticPr fontId="9"/>
  </si>
  <si>
    <t>2026年度</t>
    <rPh sb="4" eb="5">
      <t>ネン</t>
    </rPh>
    <rPh sb="5" eb="6">
      <t>ド</t>
    </rPh>
    <phoneticPr fontId="9"/>
  </si>
  <si>
    <t>2022年度</t>
    <rPh sb="4" eb="5">
      <t>ネン</t>
    </rPh>
    <phoneticPr fontId="9"/>
  </si>
  <si>
    <t>2023年度</t>
    <rPh sb="4" eb="5">
      <t>ネン</t>
    </rPh>
    <phoneticPr fontId="9"/>
  </si>
  <si>
    <t>2024年度</t>
    <rPh sb="4" eb="5">
      <t>ネン</t>
    </rPh>
    <phoneticPr fontId="9"/>
  </si>
  <si>
    <t>2025年度</t>
    <rPh sb="4" eb="5">
      <t>ネン</t>
    </rPh>
    <phoneticPr fontId="9"/>
  </si>
  <si>
    <t>2026年度</t>
    <rPh sb="4" eb="5">
      <t>ネン</t>
    </rPh>
    <phoneticPr fontId="9"/>
  </si>
  <si>
    <t>ガソリン使用量(kL)</t>
    <phoneticPr fontId="9"/>
  </si>
  <si>
    <t>LPG使用量(kL)</t>
    <phoneticPr fontId="9"/>
  </si>
  <si>
    <t>ハイブリッド
【軽油】</t>
    <rPh sb="8" eb="10">
      <t>ケイユ</t>
    </rPh>
    <phoneticPr fontId="9"/>
  </si>
  <si>
    <t>軽油使用量(kL)</t>
    <rPh sb="0" eb="2">
      <t>ケイユ</t>
    </rPh>
    <phoneticPr fontId="9"/>
  </si>
  <si>
    <t>天然ガス使用量(百Nm3)</t>
    <rPh sb="0" eb="2">
      <t>テンネン</t>
    </rPh>
    <rPh sb="4" eb="7">
      <t>シヨウリョウ</t>
    </rPh>
    <rPh sb="8" eb="9">
      <t>ヒャク</t>
    </rPh>
    <phoneticPr fontId="16"/>
  </si>
  <si>
    <r>
      <t>備考　１　二酸化炭素排出量(t-CO</t>
    </r>
    <r>
      <rPr>
        <vertAlign val="subscript"/>
        <sz val="8"/>
        <rFont val="ＭＳ 明朝"/>
        <family val="1"/>
        <charset val="128"/>
      </rPr>
      <t>2</t>
    </r>
    <r>
      <rPr>
        <sz val="8"/>
        <rFont val="ＭＳ 明朝"/>
        <family val="1"/>
        <charset val="128"/>
      </rPr>
      <t>)は、東京都自動車環境管理指針別表第１に掲げる排出係数を用いて算出すること。</t>
    </r>
    <rPh sb="0" eb="2">
      <t>ビコウ</t>
    </rPh>
    <rPh sb="22" eb="25">
      <t>トウキョウト</t>
    </rPh>
    <rPh sb="25" eb="28">
      <t>ジドウシャ</t>
    </rPh>
    <rPh sb="28" eb="30">
      <t>カンキョウ</t>
    </rPh>
    <rPh sb="30" eb="32">
      <t>カンリ</t>
    </rPh>
    <rPh sb="32" eb="34">
      <t>シシン</t>
    </rPh>
    <phoneticPr fontId="16"/>
  </si>
  <si>
    <t xml:space="preserve">備考　１「計画項目の有無」記載基準（「機器の導入」を除く）は、既に計画内容を実施している場合は「３」、計画の内容に
</t>
    <rPh sb="0" eb="2">
      <t>ビコウ</t>
    </rPh>
    <rPh sb="26" eb="27">
      <t>ノゾ</t>
    </rPh>
    <phoneticPr fontId="9"/>
  </si>
  <si>
    <t xml:space="preserve">　　　２「機器の導入」の「計画項目の有無」記載基準は、2027年度までに100％導入予定の場合は「３」、2027年度までに50％以上
</t>
    <rPh sb="45" eb="47">
      <t>バアイ</t>
    </rPh>
    <phoneticPr fontId="9"/>
  </si>
  <si>
    <t>　　　　取り組んでいる場合は「２」、計画しているが着手していない場合は「１」、計画等が無い場合は空欄とすること。</t>
    <phoneticPr fontId="9"/>
  </si>
  <si>
    <t>　　　　導入予定の場合は「２」、2027年度までに50％未満導入予定の場合は「１」、導入計画なしの場合は空欄とすること。</t>
    <rPh sb="35" eb="37">
      <t>バアイ</t>
    </rPh>
    <rPh sb="42" eb="44">
      <t>ドウニュウ</t>
    </rPh>
    <rPh sb="44" eb="46">
      <t>ケイカク</t>
    </rPh>
    <rPh sb="49" eb="51">
      <t>バアイ</t>
    </rPh>
    <rPh sb="52" eb="54">
      <t>クウラン</t>
    </rPh>
    <phoneticPr fontId="9"/>
  </si>
  <si>
    <t>増減区分
（減車分不要）</t>
    <rPh sb="0" eb="2">
      <t>ゾウゲン</t>
    </rPh>
    <rPh sb="2" eb="4">
      <t>クブン</t>
    </rPh>
    <rPh sb="6" eb="8">
      <t>ゲンシャ</t>
    </rPh>
    <rPh sb="8" eb="9">
      <t>ブン</t>
    </rPh>
    <rPh sb="9" eb="11">
      <t>フヨウ</t>
    </rPh>
    <phoneticPr fontId="9"/>
  </si>
  <si>
    <t>目標値</t>
    <rPh sb="0" eb="3">
      <t>モクヒョウチ</t>
    </rPh>
    <phoneticPr fontId="16"/>
  </si>
  <si>
    <t>大型特殊自動車・小型特殊自動車・被牽引車の場合はTRUE
点検表５～７の対象外車両を判定</t>
    <phoneticPr fontId="9"/>
  </si>
  <si>
    <t>大型特殊自動車・小型特殊自動車・被牽引車の場合はTRUE（車両判定を使用）
上記以外の場合は自動車種別・型式・車両総重量・燃料種類のすべてが入力されていればTRUE</t>
    <phoneticPr fontId="9"/>
  </si>
  <si>
    <t>システム登録時に使用</t>
    <phoneticPr fontId="9"/>
  </si>
  <si>
    <t>分類番号と自動車種別が両方
入力されている場合のみ有効</t>
    <phoneticPr fontId="9"/>
  </si>
  <si>
    <t>排出量計算に使用（3.5t超の区分）</t>
  </si>
  <si>
    <t>排ガス記号を基に排出係数シートから取得</t>
    <phoneticPr fontId="9"/>
  </si>
  <si>
    <t>表示列の排出係数は
この列を参照</t>
    <phoneticPr fontId="9"/>
  </si>
  <si>
    <t>燃料種類から排出係数を取得</t>
    <phoneticPr fontId="9"/>
  </si>
  <si>
    <t>燃料種類の頭2文字＋型式
但し、福祉車両かつ型式の末尾1文字が「改」の場合、型式から「改」は除外する</t>
    <phoneticPr fontId="9"/>
  </si>
  <si>
    <t>→
排出係数・排出量</t>
    <phoneticPr fontId="9"/>
  </si>
  <si>
    <t>→
特定低公害低燃費車に関する項目</t>
    <phoneticPr fontId="9"/>
  </si>
  <si>
    <t>台</t>
    <rPh sb="0" eb="1">
      <t>ダイ</t>
    </rPh>
    <phoneticPr fontId="9"/>
  </si>
  <si>
    <t>ハイ6AA-SNE13</t>
  </si>
  <si>
    <t>ハイ6AA-FE13</t>
  </si>
  <si>
    <t>ハイ6AA-FSNE13</t>
  </si>
  <si>
    <t>ハイ6AA-RV5</t>
  </si>
  <si>
    <t>ハイ6AA-RV6</t>
  </si>
  <si>
    <t>電気ZAZ-RMV12</t>
  </si>
  <si>
    <t>ハイ6AA-MXPK10</t>
  </si>
  <si>
    <t>ハイ6AA-MXPK11</t>
  </si>
  <si>
    <t>ハイ6AA-MXPK15</t>
  </si>
  <si>
    <t>ハイ6AA-MXPK16</t>
  </si>
  <si>
    <t>軽油2PG-FJ2ACA</t>
  </si>
  <si>
    <t>軽油2PG-FJ2ACG</t>
  </si>
  <si>
    <t>軽油2PG-FE2ACA</t>
  </si>
  <si>
    <t>軽油2PG-FE2ACG</t>
  </si>
  <si>
    <t>ハイ6AA-ZVG11</t>
  </si>
  <si>
    <t>ハイ6AA-ZVG15</t>
  </si>
  <si>
    <t>ハイ6AA-AAZH20</t>
  </si>
  <si>
    <t>ハイ6AA-AAZH25</t>
  </si>
  <si>
    <t>プラ6LA-AAZH26</t>
  </si>
  <si>
    <t>ガソ5BF-VM20</t>
  </si>
  <si>
    <t>ガソ5BF-VY12</t>
  </si>
  <si>
    <t>ハイ6AA-ZWR90W</t>
  </si>
  <si>
    <t>ハイ6AA-ZWR92W</t>
  </si>
  <si>
    <t>ハイ6AA-ZWR95W</t>
  </si>
  <si>
    <t>軽油2RG-FRR90U2</t>
  </si>
  <si>
    <t>軽油2PG-FRR90U2</t>
  </si>
  <si>
    <t>軽油2RG-FSR90U2</t>
  </si>
  <si>
    <t>軽油2PG-FSR90U2</t>
  </si>
  <si>
    <t>軽油2RG-BRR90U2</t>
  </si>
  <si>
    <t>軽油2PG-BRR90U2</t>
  </si>
  <si>
    <t>軽油2RG-BSR90U2</t>
  </si>
  <si>
    <t>軽油2PG-BSR90U2</t>
  </si>
  <si>
    <t>電気ZAA-12CF89S</t>
  </si>
  <si>
    <t>電気ZAA-22CF89A</t>
  </si>
  <si>
    <t>電気ZAA-42DU44</t>
  </si>
  <si>
    <t>電気ZAA-FE0</t>
  </si>
  <si>
    <t>電気ZAB-FEB8U</t>
  </si>
  <si>
    <t>○ 型式の頭が「Z」ではありません。ご確認下さい。</t>
    <phoneticPr fontId="9"/>
  </si>
  <si>
    <t>★点検表１</t>
    <rPh sb="1" eb="4">
      <t>テンケンヒョウ</t>
    </rPh>
    <phoneticPr fontId="0"/>
  </si>
  <si>
    <t>全従業員数（都内外）</t>
    <phoneticPr fontId="0"/>
  </si>
  <si>
    <t>5人以下</t>
    <rPh sb="1" eb="4">
      <t>ニンイカ</t>
    </rPh>
    <phoneticPr fontId="9"/>
  </si>
  <si>
    <t>51人～100人以下</t>
    <rPh sb="2" eb="3">
      <t>ニン</t>
    </rPh>
    <rPh sb="7" eb="10">
      <t>ニンイカ</t>
    </rPh>
    <phoneticPr fontId="0"/>
  </si>
  <si>
    <t>101人～300人以下</t>
    <rPh sb="3" eb="4">
      <t>ニン</t>
    </rPh>
    <rPh sb="8" eb="11">
      <t>ニンイカ</t>
    </rPh>
    <phoneticPr fontId="0"/>
  </si>
  <si>
    <t>301人以上</t>
    <rPh sb="3" eb="4">
      <t>ニン</t>
    </rPh>
    <rPh sb="4" eb="6">
      <t>イジョウ</t>
    </rPh>
    <phoneticPr fontId="0"/>
  </si>
  <si>
    <t>資本金等</t>
    <phoneticPr fontId="0"/>
  </si>
  <si>
    <t>1千万円超～5千万円以下</t>
    <rPh sb="4" eb="5">
      <t>チョウ</t>
    </rPh>
    <rPh sb="7" eb="9">
      <t>センマン</t>
    </rPh>
    <rPh sb="9" eb="10">
      <t>エン</t>
    </rPh>
    <rPh sb="10" eb="12">
      <t>イカ</t>
    </rPh>
    <phoneticPr fontId="9"/>
  </si>
  <si>
    <t>5千万円超～1億円以下</t>
    <rPh sb="4" eb="5">
      <t>チョウ</t>
    </rPh>
    <rPh sb="8" eb="9">
      <t>エン</t>
    </rPh>
    <rPh sb="9" eb="11">
      <t>イカ</t>
    </rPh>
    <phoneticPr fontId="9"/>
  </si>
  <si>
    <t>1億万円超～3億円以下</t>
    <rPh sb="1" eb="2">
      <t>オク</t>
    </rPh>
    <rPh sb="4" eb="5">
      <t>チョウ</t>
    </rPh>
    <rPh sb="8" eb="9">
      <t>エン</t>
    </rPh>
    <rPh sb="9" eb="11">
      <t>イカ</t>
    </rPh>
    <phoneticPr fontId="9"/>
  </si>
  <si>
    <t>3億万円超</t>
    <rPh sb="1" eb="2">
      <t>オク</t>
    </rPh>
    <rPh sb="4" eb="5">
      <t>チョウ</t>
    </rPh>
    <phoneticPr fontId="9"/>
  </si>
  <si>
    <t>目標
（計画期間
最終年度
排出量）</t>
    <rPh sb="9" eb="11">
      <t>サイシュウ</t>
    </rPh>
    <rPh sb="11" eb="13">
      <t>ネンド</t>
    </rPh>
    <phoneticPr fontId="9"/>
  </si>
  <si>
    <t>飲食料品卸売業</t>
    <rPh sb="1" eb="3">
      <t>ショクリョウ</t>
    </rPh>
    <phoneticPr fontId="9"/>
  </si>
  <si>
    <t>6人～20人以下</t>
    <rPh sb="1" eb="2">
      <t>ニン</t>
    </rPh>
    <rPh sb="5" eb="6">
      <t>ニン</t>
    </rPh>
    <rPh sb="6" eb="8">
      <t>イカ</t>
    </rPh>
    <phoneticPr fontId="0"/>
  </si>
  <si>
    <t>21人～50人以下</t>
    <rPh sb="2" eb="3">
      <t>ニン</t>
    </rPh>
    <rPh sb="6" eb="7">
      <t>ニン</t>
    </rPh>
    <rPh sb="7" eb="9">
      <t>イカ</t>
    </rPh>
    <phoneticPr fontId="9"/>
  </si>
  <si>
    <t>なし</t>
    <phoneticPr fontId="9"/>
  </si>
  <si>
    <t>1円～1千万円以下</t>
    <rPh sb="1" eb="2">
      <t>エン</t>
    </rPh>
    <phoneticPr fontId="9"/>
  </si>
  <si>
    <t>電気ZAA-72AW44</t>
  </si>
  <si>
    <t>電気ZAA-32AW89</t>
  </si>
  <si>
    <t>電気ZAA-31CF93A</t>
  </si>
  <si>
    <t>電気ZAA-12CF89A</t>
  </si>
  <si>
    <t>ハイ6AE-NHP160M</t>
  </si>
  <si>
    <t>電気ZAA-XEAM10</t>
  </si>
  <si>
    <t>電気ZAA-YEAM15</t>
  </si>
  <si>
    <t>ハイ6AA-AZSH35</t>
  </si>
  <si>
    <t>ハイ6AA-MXPL12G</t>
  </si>
  <si>
    <t>ハイ6AA-MXPL15G</t>
  </si>
  <si>
    <t>電気ZAA-XEAM10X</t>
  </si>
  <si>
    <t>電気ZAA-YEAM15X</t>
  </si>
  <si>
    <t>ハイ6AA-RP8</t>
  </si>
  <si>
    <t>ハイ6AA-FL4</t>
  </si>
  <si>
    <t>ハイ6AA-RP15</t>
  </si>
  <si>
    <t>電気ZAA-B6AW</t>
  </si>
  <si>
    <t>電気ZAA-B5AW</t>
  </si>
  <si>
    <t>電気ZAB-XED100V</t>
  </si>
  <si>
    <t>電気ZAB-XED100</t>
  </si>
  <si>
    <t>ハイ6AA-ZWE219H</t>
  </si>
  <si>
    <t>プラ6LA-AALH16</t>
  </si>
  <si>
    <t>プラ6LA-AXUP85</t>
  </si>
  <si>
    <t>ハイ6AA-ZWE215</t>
  </si>
  <si>
    <t>ハイ6AA-ZWE219</t>
  </si>
  <si>
    <t>ハイ6AA-ZWE215W</t>
  </si>
  <si>
    <t>ハイ6AA-ZWE219W</t>
  </si>
  <si>
    <t>軽油2PG-CD5DL</t>
  </si>
  <si>
    <t>軽油2PG-CW5DL</t>
  </si>
  <si>
    <t>軽油2PG-CD4EA</t>
  </si>
  <si>
    <t>軽油2PG-CD4FA</t>
  </si>
  <si>
    <t>軽油2PG-CW4DL</t>
  </si>
  <si>
    <t>軽油2PG-CV4EA</t>
  </si>
  <si>
    <t>軽油2PG-CG4FA</t>
  </si>
  <si>
    <t>ハイ6AA-T33</t>
  </si>
  <si>
    <t>ハイ6AA-SNT33</t>
  </si>
  <si>
    <t>軽油2PG-CVR77D</t>
  </si>
  <si>
    <t>軽油2PG-CXM77DT</t>
  </si>
  <si>
    <t>軽油2RG-CXM77D</t>
  </si>
  <si>
    <t>軽油2PG-CXM77D</t>
  </si>
  <si>
    <t>軽油2PG-CYM77DM</t>
  </si>
  <si>
    <t>軽油2PG-CYM77DZ</t>
  </si>
  <si>
    <t>軽油2PG-CYM77D</t>
  </si>
  <si>
    <t>軽油2PG-CYL77DM</t>
  </si>
  <si>
    <t>軽油2PG-CYL77DZ</t>
  </si>
  <si>
    <t>軽油2PG-CYL77D</t>
  </si>
  <si>
    <t>軽油2PG-CYL77DA</t>
  </si>
  <si>
    <t>軽油2RG-CXZ77DT</t>
  </si>
  <si>
    <t>軽油2PG-CXZ77DT</t>
  </si>
  <si>
    <t>軽油2PG-CYZ77DM</t>
  </si>
  <si>
    <t>軽油2PG-CYZ77D</t>
  </si>
  <si>
    <t>軽油2PG-CYZ77DJ</t>
  </si>
  <si>
    <t>軽油2PG-CYY77D</t>
  </si>
  <si>
    <t>軽油2RG-CXY77DJ</t>
  </si>
  <si>
    <t>軽油2PG-CXY77DJ</t>
  </si>
  <si>
    <t>軽油2PG-CYY77DJ</t>
  </si>
  <si>
    <t>軽油2PG-CYY77DY</t>
  </si>
  <si>
    <t>軽油2PG-CYG77DM</t>
  </si>
  <si>
    <t>軽油2PG-CYE77DM</t>
  </si>
  <si>
    <t>軽油2RG-CXG77D</t>
  </si>
  <si>
    <t>軽油2PG-CXG77D</t>
  </si>
  <si>
    <t>軽油2RG-CXE77D</t>
  </si>
  <si>
    <t>軽油2PG-CXE77D</t>
  </si>
  <si>
    <t>軽油2PG-CYH77D</t>
  </si>
  <si>
    <t>軽油2PG-CYJ77DL</t>
  </si>
  <si>
    <t>軽油2PG-CYJ77DZ</t>
  </si>
  <si>
    <t>軽油2PG-CYJ77D</t>
  </si>
  <si>
    <t>軽油2PG-CYJ77DA</t>
  </si>
  <si>
    <t>ハイ6AA-ZWR90C</t>
  </si>
  <si>
    <t>ハイ6AA-ZWR95C</t>
  </si>
  <si>
    <t>ハイ6AA-MXWH60</t>
  </si>
  <si>
    <t>ハイ6AA-MXWH65</t>
  </si>
  <si>
    <t>ハイ6AA-ZVW60</t>
  </si>
  <si>
    <t>ハイ6AA-ZVW65</t>
  </si>
  <si>
    <t>ハイ6AA-RZ4</t>
  </si>
  <si>
    <t>ハイ6AA-RZ6</t>
  </si>
  <si>
    <t>電気ZAA-SNFE0</t>
  </si>
  <si>
    <t>軽油2TG-KV290N4</t>
  </si>
  <si>
    <t>軽油2RG-KV290N4</t>
  </si>
  <si>
    <t>軽油2TG-KV290Q4</t>
  </si>
  <si>
    <t>軽油2RG-KV290Q4</t>
  </si>
  <si>
    <t>軽油2RG-CD5DL</t>
  </si>
  <si>
    <t>軽油2RG-CD5EL</t>
  </si>
  <si>
    <t>軽油2RG-CD5FL</t>
  </si>
  <si>
    <t>軽油2RG-CD5EA</t>
  </si>
  <si>
    <t>軽油2RG-CD5FA</t>
  </si>
  <si>
    <t>軽油2RG-CD5FE</t>
  </si>
  <si>
    <t>軽油2PG-CD5EL</t>
  </si>
  <si>
    <t>軽油2PG-CD5FL</t>
  </si>
  <si>
    <t>軽油2PG-CD5EA</t>
  </si>
  <si>
    <t>軽油2PG-CD5FA</t>
  </si>
  <si>
    <t>軽油2PG-CD5FE</t>
  </si>
  <si>
    <t>軽油2RG-CW5DL</t>
  </si>
  <si>
    <t>軽油2RG-CW5EL</t>
  </si>
  <si>
    <t>軽油2RG-CW5FL</t>
  </si>
  <si>
    <t>軽油2RG-CW5FA</t>
  </si>
  <si>
    <t>軽油2PG-CW5EL</t>
  </si>
  <si>
    <t>軽油2PG-CW5FL</t>
  </si>
  <si>
    <t>軽油2PG-CW5FA</t>
  </si>
  <si>
    <t>軽油2RG-CX5EL</t>
  </si>
  <si>
    <t>軽油2RG-CX5EA</t>
  </si>
  <si>
    <t>軽油2PG-CX5EL</t>
  </si>
  <si>
    <t>軽油2PG-CX5EA</t>
  </si>
  <si>
    <t>軽油2RG-CG5EL</t>
  </si>
  <si>
    <t>軽油2RG-CG5FL</t>
  </si>
  <si>
    <t>軽油2RG-CG5DA</t>
  </si>
  <si>
    <t>軽油2RG-CG5EA</t>
  </si>
  <si>
    <t>軽油2RG-CG5FA</t>
  </si>
  <si>
    <t>軽油2RG-CG5EE</t>
  </si>
  <si>
    <t>軽油2RG-CG5FE</t>
  </si>
  <si>
    <t>軽油2PG-CG5EL</t>
  </si>
  <si>
    <t>軽油2PG-CG5FL</t>
  </si>
  <si>
    <t>軽油2PG-CG5DA</t>
  </si>
  <si>
    <t>軽油2PG-CG5EA</t>
  </si>
  <si>
    <t>軽油2PG-CG5FA</t>
  </si>
  <si>
    <t>軽油2PG-CG5EE</t>
  </si>
  <si>
    <t>軽油2PG-CG5FE</t>
  </si>
  <si>
    <t>軽油2RG-GK5DAB</t>
  </si>
  <si>
    <t>軽油2RG-GK5DAD</t>
  </si>
  <si>
    <t>軽油2RG-GK5DAE</t>
  </si>
  <si>
    <t>軽油2RG-GK5DAK</t>
  </si>
  <si>
    <t>軽油2PG-GK5DAB</t>
  </si>
  <si>
    <t>軽油2PG-GK5DAD</t>
  </si>
  <si>
    <t>軽油2PG-GK5DAE</t>
  </si>
  <si>
    <t>軽油2PG-GK5DAK</t>
  </si>
  <si>
    <t>軽油2PG-GK6DAB</t>
  </si>
  <si>
    <t>軽油2PG-GK6DAD</t>
  </si>
  <si>
    <t>軽油2PG-GW6DAH</t>
  </si>
  <si>
    <t>軽油2TG-NJR88AF</t>
  </si>
  <si>
    <t>軽油2RG-NJR88AF</t>
  </si>
  <si>
    <t>軽油2RG-NJR88AT</t>
  </si>
  <si>
    <t>軽油2TG-NKR88AF</t>
  </si>
  <si>
    <t>軽油2RG-NKR88AF</t>
  </si>
  <si>
    <t>軽油2RG-NKR88AT</t>
  </si>
  <si>
    <t>軽油2TG-NKR88C</t>
  </si>
  <si>
    <t>軽油2RG-NKR88C</t>
  </si>
  <si>
    <t>軽油2TG-NKR88AC</t>
  </si>
  <si>
    <t>軽油2RG-NKR88AC</t>
  </si>
  <si>
    <t>軽油2TG-NJR88AM</t>
  </si>
  <si>
    <t>軽油2RG-NJR88AM</t>
  </si>
  <si>
    <t>軽油2TG-NKR88M</t>
  </si>
  <si>
    <t>軽油2RG-NKR88M</t>
  </si>
  <si>
    <t>軽油2TG-NKR88AM</t>
  </si>
  <si>
    <t>軽油2RG-NKR88AM</t>
  </si>
  <si>
    <t>軽油2RG-NKR88YM</t>
  </si>
  <si>
    <t>軽油2TG-NLR88AC</t>
  </si>
  <si>
    <t>軽油2RG-NLR88AC</t>
  </si>
  <si>
    <t>軽油2TG-NMR88C</t>
  </si>
  <si>
    <t>軽油2RG-NMR88C</t>
  </si>
  <si>
    <t>軽油2TG-NMR88AC</t>
  </si>
  <si>
    <t>軽油2RG-NMR88AC</t>
  </si>
  <si>
    <t>軽油2TG-NNR88AC</t>
  </si>
  <si>
    <t>軽油2RG-NNR88AC</t>
  </si>
  <si>
    <t>軽油2TG-NPR88AC</t>
  </si>
  <si>
    <t>軽油2RG-NPR88AC</t>
  </si>
  <si>
    <t>軽油2RG-NLR88M</t>
  </si>
  <si>
    <t>軽油2TG-NLR88AM</t>
  </si>
  <si>
    <t>軽油2RG-NLR88AM</t>
  </si>
  <si>
    <t>軽油2TG-NMR88M</t>
  </si>
  <si>
    <t>軽油2RG-NMR88M</t>
  </si>
  <si>
    <t>軽油2TG-NMR88AM</t>
  </si>
  <si>
    <t>軽油2RG-NMR88AM</t>
  </si>
  <si>
    <t>軽油2TG-NNR88AM</t>
  </si>
  <si>
    <t>軽油2RG-NNR88AM</t>
  </si>
  <si>
    <t>軽油2RG-NPR88M</t>
  </si>
  <si>
    <t>軽油2TG-NPR88AM</t>
  </si>
  <si>
    <t>軽油2RG-NPR88AM</t>
  </si>
  <si>
    <t>軽油2RG-NPR88YM</t>
  </si>
  <si>
    <t>軽油2RG-NPR88YAM</t>
  </si>
  <si>
    <t>電気ZAB-NJR48AF</t>
  </si>
  <si>
    <t>電気ZAB-NJR48AM</t>
  </si>
  <si>
    <t>電気ZAB-NLR48AM</t>
  </si>
  <si>
    <t>軽油2RG-EK5DAB</t>
  </si>
  <si>
    <t>軽油2RG-EK5DAD</t>
  </si>
  <si>
    <t>軽油2RG-EK5DAE</t>
  </si>
  <si>
    <t>軽油2RG-EK5DAK</t>
  </si>
  <si>
    <t>軽油2PG-EK5DAB</t>
  </si>
  <si>
    <t>軽油2PG-EK5DAD</t>
  </si>
  <si>
    <t>軽油2PG-EK5DAE</t>
  </si>
  <si>
    <t>軽油2PG-EK5DAK</t>
  </si>
  <si>
    <t>軽油2PG-EK6DAB</t>
  </si>
  <si>
    <t>軽油2PG-EK6DAD</t>
  </si>
  <si>
    <t>軽油2PG-EW6DAH</t>
  </si>
  <si>
    <t>軽油2TG-LV290N4</t>
  </si>
  <si>
    <t>軽油2RG-LV290N4</t>
  </si>
  <si>
    <t>軽油2TG-LV290Q4</t>
  </si>
  <si>
    <t>軽油2RG-LV290Q4</t>
  </si>
  <si>
    <t>ハイ6AA-GC28</t>
  </si>
  <si>
    <t>ハイ6AA-GFC28</t>
  </si>
  <si>
    <t>軽油2TG-AJR88AF</t>
  </si>
  <si>
    <t>軽油2RG-AJR88AF</t>
  </si>
  <si>
    <t>軽油2RG-AJR88AT</t>
  </si>
  <si>
    <t>軽油2TG-AKR88AF</t>
  </si>
  <si>
    <t>軽油2RG-AKR88AF</t>
  </si>
  <si>
    <t>軽油2RG-AKR88AT</t>
  </si>
  <si>
    <t>軽油2TG-AKR88C</t>
  </si>
  <si>
    <t>軽油2RG-AKR88C</t>
  </si>
  <si>
    <t>軽油2TG-AKR88AC</t>
  </si>
  <si>
    <t>軽油2RG-AKR88AC</t>
  </si>
  <si>
    <t>軽油2TG-AJR88AM</t>
  </si>
  <si>
    <t>軽油2RG-AJR88AM</t>
  </si>
  <si>
    <t>軽油2TG-AKR88M</t>
  </si>
  <si>
    <t>軽油2RG-AKR88M</t>
  </si>
  <si>
    <t>軽油2TG-AKR88AM</t>
  </si>
  <si>
    <t>軽油2RG-AKR88AM</t>
  </si>
  <si>
    <t>軽油2RG-AKR88YM</t>
  </si>
  <si>
    <t>軽油2PG-AKR88YM</t>
  </si>
  <si>
    <t>軽油2TG-ALR88AC</t>
  </si>
  <si>
    <t>軽油2RG-ALR88AC</t>
  </si>
  <si>
    <t>軽油2TG-AMR88C</t>
  </si>
  <si>
    <t>軽油2RG-AMR88C</t>
  </si>
  <si>
    <t>軽油2TG-AMR88AC</t>
  </si>
  <si>
    <t>軽油2RG-AMR88AC</t>
  </si>
  <si>
    <t>軽油2TG-ANR88AC</t>
  </si>
  <si>
    <t>軽油2RG-ANR88AC</t>
  </si>
  <si>
    <t>軽油2TG-APR88AC</t>
  </si>
  <si>
    <t>軽油2RG-APR88AC</t>
  </si>
  <si>
    <t>軽油2RG-ALR88M</t>
  </si>
  <si>
    <t>軽油2TG-ALR88AM</t>
  </si>
  <si>
    <t>軽油2RG-ALR88AM</t>
  </si>
  <si>
    <t>軽油2TG-AMR88M</t>
  </si>
  <si>
    <t>軽油2RG-AMR88M</t>
  </si>
  <si>
    <t>軽油2TG-AMR88AM</t>
  </si>
  <si>
    <t>軽油2RG-AMR88AM</t>
  </si>
  <si>
    <t>軽油2TG-ANR88AM</t>
  </si>
  <si>
    <t>軽油2RG-ANR88AM</t>
  </si>
  <si>
    <t>軽油2RG-APR88M</t>
  </si>
  <si>
    <t>軽油2TG-APR88AM</t>
  </si>
  <si>
    <t>軽油2RG-APR88AM</t>
  </si>
  <si>
    <t>軽油2RG-APR88YM</t>
  </si>
  <si>
    <t>軽油2PG-APR88YM</t>
  </si>
  <si>
    <t>軽油2RG-APR88YAM</t>
  </si>
  <si>
    <t>軽油2PG-APR88YAM</t>
  </si>
  <si>
    <t>電気ZAB-NPR48AM</t>
  </si>
  <si>
    <t>軽油2RG-FRR90S3</t>
  </si>
  <si>
    <t>軽油2RG-FRR90S4</t>
  </si>
  <si>
    <t>軽油2RG-FRR90T4</t>
  </si>
  <si>
    <t>軽油2RG-FRR90U4</t>
  </si>
  <si>
    <t>軽油2RG-FRR90V4</t>
  </si>
  <si>
    <t>軽油2RG-FSR90S4</t>
  </si>
  <si>
    <t>軽油2PG-FSR90S4</t>
  </si>
  <si>
    <t>軽油2RG-FSR90T4</t>
  </si>
  <si>
    <t>軽油2PG-FSR90T4</t>
  </si>
  <si>
    <t>軽油2RG-FSR90U4</t>
  </si>
  <si>
    <t>軽油2PG-FSR90U4</t>
  </si>
  <si>
    <t>軽油2RG-FSR90V4</t>
  </si>
  <si>
    <t>軽油2PG-FSR90V4</t>
  </si>
  <si>
    <t>軽油2RG-FRS90S4</t>
  </si>
  <si>
    <t>軽油2RG-FRS90J4</t>
  </si>
  <si>
    <t>軽油2RG-FSS90S4</t>
  </si>
  <si>
    <t>軽油2PG-FSS90S4</t>
  </si>
  <si>
    <t>軽油2RG-FSS90J4</t>
  </si>
  <si>
    <t>軽油2PG-FSS90J4</t>
  </si>
  <si>
    <t>軽油2RG-FTR90U4</t>
  </si>
  <si>
    <t>軽油2PG-FTR90U4</t>
  </si>
  <si>
    <t>軽油2RG-FTR90V4</t>
  </si>
  <si>
    <t>軽油2PG-FTR90V4</t>
  </si>
  <si>
    <t>軽油2PG-RU1ASDJ</t>
  </si>
  <si>
    <t>ハイ6AA-MXPL10G</t>
  </si>
  <si>
    <t>プラ6LA-MXWH61</t>
  </si>
  <si>
    <t>ハイ6AA-AAHH40W</t>
  </si>
  <si>
    <t>ハイ6AA-AAHH45W</t>
  </si>
  <si>
    <t>電気ZAA-52EJ89</t>
  </si>
  <si>
    <t>電気ZAA-62EF67</t>
  </si>
  <si>
    <t>電気ZAA-42AW44</t>
  </si>
  <si>
    <t>電気ZAA-22CF89S</t>
  </si>
  <si>
    <r>
      <rPr>
        <sz val="9"/>
        <color rgb="FF000000"/>
        <rFont val="ＭＳ ゴシック"/>
        <family val="3"/>
      </rPr>
      <t>H32+20%以上</t>
    </r>
    <rPh sb="7" eb="9">
      <t>イジョウ</t>
    </rPh>
    <phoneticPr fontId="0"/>
  </si>
  <si>
    <r>
      <rPr>
        <sz val="9"/>
        <color rgb="FF000000"/>
        <rFont val="ＭＳ ゴシック"/>
        <family val="3"/>
      </rPr>
      <t>R2+20%以上</t>
    </r>
    <rPh sb="6" eb="8">
      <t>イジョウ</t>
    </rPh>
    <phoneticPr fontId="0"/>
  </si>
  <si>
    <t>H32</t>
  </si>
  <si>
    <t>R2</t>
  </si>
  <si>
    <r>
      <rPr>
        <sz val="9"/>
        <color rgb="FF000000"/>
        <rFont val="ＭＳ ゴシック"/>
        <family val="3"/>
      </rPr>
      <t>H27+25%以上</t>
    </r>
    <rPh sb="7" eb="9">
      <t>イジョウ</t>
    </rPh>
    <phoneticPr fontId="0"/>
  </si>
  <si>
    <t>H27+20%</t>
  </si>
  <si>
    <t>H27+15%</t>
  </si>
  <si>
    <t>H27+10%</t>
  </si>
  <si>
    <t>H27+5%</t>
  </si>
  <si>
    <t>○</t>
  </si>
  <si>
    <r>
      <rPr>
        <sz val="9"/>
        <color rgb="FF000000"/>
        <rFont val="ＭＳ 明朝"/>
        <family val="1"/>
      </rPr>
      <t>型式</t>
    </r>
    <rPh sb="0" eb="1">
      <t>カタ</t>
    </rPh>
    <rPh sb="1" eb="2">
      <t>シキ</t>
    </rPh>
    <phoneticPr fontId="0"/>
  </si>
  <si>
    <r>
      <rPr>
        <sz val="9"/>
        <color rgb="FF000000"/>
        <rFont val="ＭＳ 明朝"/>
        <family val="1"/>
      </rPr>
      <t>条件等</t>
    </r>
    <rPh sb="0" eb="1">
      <t>ジョウ</t>
    </rPh>
    <rPh sb="1" eb="2">
      <t>ケン</t>
    </rPh>
    <rPh sb="2" eb="3">
      <t>ナド</t>
    </rPh>
    <phoneticPr fontId="0"/>
  </si>
  <si>
    <r>
      <rPr>
        <sz val="9"/>
        <color rgb="FF000000"/>
        <rFont val="ＭＳ 明朝"/>
        <family val="1"/>
      </rPr>
      <t>レベル</t>
    </r>
    <phoneticPr fontId="0"/>
  </si>
  <si>
    <t>軽油2PG-NKR88YM</t>
  </si>
  <si>
    <t>軽油2PG-NPR88YM</t>
  </si>
  <si>
    <t>軽油2PG-NPR88YAM</t>
  </si>
  <si>
    <t>軽油2PG-FRR90S3</t>
  </si>
  <si>
    <t>軽油2PG-FRR90S4</t>
  </si>
  <si>
    <t>軽油2PG-FRR90T4</t>
  </si>
  <si>
    <t>軽油2PG-FRR90U4</t>
  </si>
  <si>
    <t>軽油2PG-FRR90V4</t>
  </si>
  <si>
    <t>軽油2PG-FRS90S4</t>
  </si>
  <si>
    <t>軽油2PG-FRS90J4</t>
  </si>
  <si>
    <t>ハイ6AA-RC5</t>
  </si>
  <si>
    <t>軽油2RG-BRR90S3</t>
  </si>
  <si>
    <t>軽油2RG-BRR90S4</t>
  </si>
  <si>
    <t>軽油2RG-BRR90T4</t>
  </si>
  <si>
    <t>軽油2RG-BRR90U4</t>
  </si>
  <si>
    <t>軽油2RG-BRR90V4</t>
  </si>
  <si>
    <t>軽油2RG-BSR90S4</t>
  </si>
  <si>
    <t>軽油2RG-BSR90T4</t>
  </si>
  <si>
    <t>軽油2RG-BSR90U4</t>
  </si>
  <si>
    <t>軽油2RG-BSR90V4</t>
  </si>
  <si>
    <t>軽油2RG-BRS90S4</t>
  </si>
  <si>
    <t>軽油2RG-BRS90J4</t>
  </si>
  <si>
    <t>軽油2RG-BSS90S4</t>
  </si>
  <si>
    <t>軽油2RG-BSS90J4</t>
  </si>
  <si>
    <t>軽油2RG-BTR90U4</t>
  </si>
  <si>
    <t>軽油2PG-BTR90U4</t>
  </si>
  <si>
    <t>軽油2RG-BTR90V4</t>
  </si>
  <si>
    <t>軽油2PG-BTR90V4</t>
  </si>
  <si>
    <t>ハイ6AA-ZVG13</t>
  </si>
  <si>
    <t>ハイ6AA-ZVG16</t>
  </si>
  <si>
    <t>ハイ6AA-AZSH36W</t>
  </si>
  <si>
    <t>プラ6LA-GRG75</t>
  </si>
  <si>
    <t>ハイ6AA-AALH10</t>
  </si>
  <si>
    <t>ハイ6AA-AALH15</t>
  </si>
  <si>
    <t>燃料ZBA-KZSM30</t>
  </si>
  <si>
    <t>ハイ6AA-AZSH32</t>
  </si>
  <si>
    <t>電気ZAA-XEBM10</t>
  </si>
  <si>
    <t>軽油2TG-LJR88AF</t>
  </si>
  <si>
    <t>軽油2RG-LJR88AF</t>
  </si>
  <si>
    <t>軽油2RG-LJR88AT</t>
  </si>
  <si>
    <t>軽油2TG-LKR88AF</t>
  </si>
  <si>
    <t>軽油2RG-LKR88AF</t>
  </si>
  <si>
    <t>軽油2RG-LKR88AT</t>
  </si>
  <si>
    <t>軽油2TG-LKR88C</t>
  </si>
  <si>
    <t>軽油2RG-LKR88C</t>
  </si>
  <si>
    <t>軽油2TG-LKR88AC</t>
  </si>
  <si>
    <t>軽油2RG-LKR88AC</t>
  </si>
  <si>
    <t>軽油2TG-LJR88AM</t>
  </si>
  <si>
    <t>軽油2RG-LJR88AM</t>
  </si>
  <si>
    <t>軽油2TG-LKR88M</t>
  </si>
  <si>
    <t>軽油2RG-LKR88M</t>
  </si>
  <si>
    <t>軽油2TG-LKR88AM</t>
  </si>
  <si>
    <t>軽油2RG-LKR88AM</t>
  </si>
  <si>
    <t>軽油2TG-LLR88AC</t>
  </si>
  <si>
    <t>軽油2RG-LLR88AC</t>
  </si>
  <si>
    <t>軽油2TG-LMR88C</t>
  </si>
  <si>
    <t>軽油2RG-LMR88C</t>
  </si>
  <si>
    <t>軽油2TG-LMR88AC</t>
  </si>
  <si>
    <t>軽油2RG-LMR88AC</t>
  </si>
  <si>
    <t>軽油2TG-LNR88AC</t>
  </si>
  <si>
    <t>軽油2RG-LNR88AC</t>
  </si>
  <si>
    <t>軽油2TG-LPR88AC</t>
  </si>
  <si>
    <t>軽油2RG-LPR88AC</t>
  </si>
  <si>
    <t>軽油2RG-LLR88M</t>
  </si>
  <si>
    <t>軽油2TG-LLR88AM</t>
  </si>
  <si>
    <t>軽油2RG-LLR88AM</t>
  </si>
  <si>
    <t>軽油2TG-LMR88M</t>
  </si>
  <si>
    <t>軽油2RG-LMR88M</t>
  </si>
  <si>
    <t>軽油2TG-LMR88AM</t>
  </si>
  <si>
    <t>軽油2RG-LMR88AM</t>
  </si>
  <si>
    <t>軽油2TG-LNR88AM</t>
  </si>
  <si>
    <t>軽油2RG-LNR88AM</t>
  </si>
  <si>
    <t>軽油2RG-LPR88M</t>
  </si>
  <si>
    <t>軽油2TG-LPR88AM</t>
  </si>
  <si>
    <t>軽油2RG-LPR88AM</t>
  </si>
  <si>
    <t>軽油2RG-LPR88YM</t>
  </si>
  <si>
    <t>軽油2RG-LPR88YAM</t>
  </si>
  <si>
    <t>軽油2RG-CVR77DF</t>
  </si>
  <si>
    <t>軽油2PG-CVR77DF</t>
  </si>
  <si>
    <t>軽油2PG-CYY77DU</t>
  </si>
  <si>
    <t>ハイ2NG-FR1AHH</t>
  </si>
  <si>
    <t>ハイ2NG-FR1AHS</t>
  </si>
  <si>
    <t>ハイ2NG-FW1AHH</t>
  </si>
  <si>
    <t>ハイ2NG-FW1AHS</t>
  </si>
  <si>
    <t>2DG-FS1AGA</t>
  </si>
  <si>
    <t>燃料種別
フラグ分け</t>
    <rPh sb="0" eb="2">
      <t>ネンリョウ</t>
    </rPh>
    <rPh sb="2" eb="4">
      <t>シュベツ</t>
    </rPh>
    <rPh sb="8" eb="9">
      <t>ワ</t>
    </rPh>
    <phoneticPr fontId="9"/>
  </si>
  <si>
    <t>型式が「不明」「7～」の場合・・・</t>
    <rPh sb="0" eb="2">
      <t>カタシキ</t>
    </rPh>
    <rPh sb="4" eb="6">
      <t>フメイ</t>
    </rPh>
    <rPh sb="12" eb="14">
      <t>バアイ</t>
    </rPh>
    <phoneticPr fontId="9"/>
  </si>
  <si>
    <t>点検表7</t>
    <rPh sb="0" eb="2">
      <t>テンケン</t>
    </rPh>
    <rPh sb="2" eb="3">
      <t>ヒョウ</t>
    </rPh>
    <phoneticPr fontId="9"/>
  </si>
  <si>
    <t>7BA</t>
    <phoneticPr fontId="9"/>
  </si>
  <si>
    <t>7BA</t>
  </si>
  <si>
    <t>7AA</t>
    <phoneticPr fontId="9"/>
  </si>
  <si>
    <t>7AA</t>
  </si>
  <si>
    <t>日野自動車
新型式</t>
    <rPh sb="0" eb="5">
      <t>ヒノジドウシャ</t>
    </rPh>
    <rPh sb="6" eb="7">
      <t>シン</t>
    </rPh>
    <rPh sb="7" eb="9">
      <t>カタシキ</t>
    </rPh>
    <phoneticPr fontId="2"/>
  </si>
  <si>
    <t>日野自動車
新型式②</t>
    <rPh sb="0" eb="5">
      <t>ヒノジドウシャ</t>
    </rPh>
    <rPh sb="6" eb="7">
      <t>シン</t>
    </rPh>
    <rPh sb="7" eb="9">
      <t>カタシキ</t>
    </rPh>
    <phoneticPr fontId="2"/>
  </si>
  <si>
    <t>日野自動車
新型式③</t>
    <rPh sb="0" eb="5">
      <t>ヒノジドウシャ</t>
    </rPh>
    <rPh sb="6" eb="7">
      <t>シン</t>
    </rPh>
    <rPh sb="7" eb="9">
      <t>カタシキ</t>
    </rPh>
    <phoneticPr fontId="2"/>
  </si>
  <si>
    <t>日野自動車
新型式④</t>
    <rPh sb="0" eb="5">
      <t>ヒノジドウシャ</t>
    </rPh>
    <rPh sb="6" eb="7">
      <t>シン</t>
    </rPh>
    <rPh sb="7" eb="9">
      <t>カタシキ</t>
    </rPh>
    <phoneticPr fontId="2"/>
  </si>
  <si>
    <t>2DG-SH1EDGG</t>
  </si>
  <si>
    <t>2DG-FN1AGA</t>
  </si>
  <si>
    <t>2DG-FR1EHA</t>
  </si>
  <si>
    <t>2DG-FS1AHG</t>
  </si>
  <si>
    <t>2DG-SH1EDGJ</t>
  </si>
  <si>
    <t>2DG-FN1AJA</t>
  </si>
  <si>
    <t>2DG-FR1EHG</t>
  </si>
  <si>
    <t>2DG-FS1AHJ</t>
  </si>
  <si>
    <t>2DG-SH1EEGG</t>
  </si>
  <si>
    <t>2DG-FN1AJG</t>
  </si>
  <si>
    <t>2DG-FR1EHJ</t>
  </si>
  <si>
    <t>2DG-FQ1AJG</t>
  </si>
  <si>
    <t>2DG-SH1EGGG</t>
  </si>
  <si>
    <t>2DG-FR1AJA</t>
  </si>
  <si>
    <t>2DG-FS1EHA</t>
  </si>
  <si>
    <t>2DG-FQ1AJJ</t>
  </si>
  <si>
    <t>2DG-SH1EGGJ</t>
  </si>
  <si>
    <t>2DG-FS1AHA</t>
  </si>
  <si>
    <t>2DG-FS1EHG</t>
  </si>
  <si>
    <t>2DG-FR1AGA</t>
  </si>
  <si>
    <t>2DG-SS1EKGA</t>
  </si>
  <si>
    <t>2DG-FS1AJA</t>
  </si>
  <si>
    <t>2DG-FS1EHJ</t>
  </si>
  <si>
    <t>2DG-FR1AJG</t>
  </si>
  <si>
    <t>2DG-SS1EKGG</t>
  </si>
  <si>
    <t>2DG-FS1EJA</t>
  </si>
  <si>
    <t>2DG-FR1AHA</t>
  </si>
  <si>
    <t>2KG-RU1ESDA</t>
  </si>
  <si>
    <t>2DG-FW1EHG</t>
  </si>
  <si>
    <t>2DG-FR1AHG</t>
  </si>
  <si>
    <t>2KG-RU1ESDJ</t>
  </si>
  <si>
    <t>2DG-FW1EHJ</t>
  </si>
  <si>
    <t>2DG-FR1AHJ</t>
  </si>
  <si>
    <t>2PG-RU1ESDA</t>
  </si>
  <si>
    <t>2DG-FW1AJG</t>
  </si>
  <si>
    <t>2DG-FW1AJJ</t>
  </si>
  <si>
    <t>2DG-FW1AHG</t>
  </si>
  <si>
    <t>2DG-FW1AHJ</t>
  </si>
  <si>
    <t>2DG-FN1AGG</t>
  </si>
  <si>
    <t>2KG-FH1AGA</t>
  </si>
  <si>
    <t>2KG-FH1AGG</t>
  </si>
  <si>
    <t>2DG-SH1ADGG</t>
  </si>
  <si>
    <t>2DG-SH1AGGG</t>
  </si>
  <si>
    <t>2DG-SH1AHGG</t>
  </si>
  <si>
    <t>2DG-SH1ALGG</t>
  </si>
  <si>
    <t>2DG-FH1AGA</t>
  </si>
  <si>
    <t>非該当車両の新型式に該当は1～4</t>
    <rPh sb="0" eb="5">
      <t>ヒガイトウシャリョウ</t>
    </rPh>
    <rPh sb="6" eb="7">
      <t>シン</t>
    </rPh>
    <rPh sb="7" eb="9">
      <t>カタシキ</t>
    </rPh>
    <rPh sb="10" eb="12">
      <t>ガイトウ</t>
    </rPh>
    <phoneticPr fontId="0"/>
  </si>
  <si>
    <t>2PG-RU1ESDJ</t>
  </si>
  <si>
    <t>○ 類別区分番号0011～0016,21,22に限る。</t>
  </si>
  <si>
    <t>確認</t>
  </si>
  <si>
    <t>○ 類別区分番号0001～0016に限る。</t>
  </si>
  <si>
    <t>○ 類別区分番号0001～0072に限る。</t>
  </si>
  <si>
    <t>○ 類別区分番号0003,0007,0009,0011,0014,0017,0018,0020,0021,0023,0025,0027～0029,0031,0032に限る。</t>
  </si>
  <si>
    <t>○ 類別区分番号0025,0027,0029～0032に限る。</t>
  </si>
  <si>
    <t>○ アイドリングストップ装置搭載車に限る。</t>
  </si>
  <si>
    <t>○ 類別区分番号0001～0009、0011、0014、0015、0017、0018、0019～0027に限る。</t>
  </si>
  <si>
    <t>○ 類別区分番号0006～0009に限る。</t>
  </si>
  <si>
    <t>○ 類別区分番号0001～0019,0021,0022,0024,0025,0027,0029～0037,0039,0040,0042～0044,0046,0047,0049～0081,0083～0091,0093～0098,0100,0101,0103～0132,0135～0152,0154,0156～0186,0189～0206,0208,0210～0216に限る。</t>
  </si>
  <si>
    <t>○ 車両総重量6.0トン以上に限る。</t>
  </si>
  <si>
    <t>○ 類別区分番号0001～0007、0009～0012、0014～0022、0024～0029、0031、0033、0034～0056に限る。</t>
  </si>
  <si>
    <t>○ 類別区分番号0001～0004,0601,0602に限る。</t>
  </si>
  <si>
    <t>○ 類別区分番号0001～0005に限る。</t>
  </si>
  <si>
    <t>○ 類別区分番号0004～0007に限る。</t>
  </si>
  <si>
    <t>○ 類別区分番号0001～0008に限る。</t>
  </si>
  <si>
    <t>○ 類別区分番号0001～0416、0417～0454に限る。</t>
  </si>
  <si>
    <t>○ 類別区分番号0001～0004に限る。</t>
  </si>
  <si>
    <t>○ 類別区分番号0001～0060に限る。</t>
  </si>
  <si>
    <t>○ 類別区分番号0013～0015に限る。</t>
  </si>
  <si>
    <t>○ 類別区分番号0001～0012に限る。</t>
  </si>
  <si>
    <t>○ 類別区分番号0001,0002,0007～0009,0601～0603,0607～0609に限る。</t>
  </si>
  <si>
    <t>○ 類別区分番号0001～0024、0025～0044に限る。</t>
  </si>
  <si>
    <t>○ 類別区分番号0001～0005,0007～0039に限る。</t>
  </si>
  <si>
    <t>○ 類別区分番号0001～0024に限る。</t>
  </si>
  <si>
    <t>○ 類別区分番号0015,0017に限る。</t>
  </si>
  <si>
    <t>○ 類別区分番号0002～0013に限る。</t>
  </si>
  <si>
    <t>○ 類別区分番号0015～0017,0605～0607に限る。</t>
  </si>
  <si>
    <t>○ 類別区分番号0001～ 0008に限る。</t>
  </si>
  <si>
    <t>○ 類別区分番号0002、0004、0012、0014、0022、0024、0032、0034に限る。</t>
  </si>
  <si>
    <t>○ 類別区分番号0031～0060に限る。</t>
  </si>
  <si>
    <t>○ 類別区分番号0005～0008に限る。</t>
  </si>
  <si>
    <t>○ 類別区分番号0003,0004,0007,0008に限る。</t>
  </si>
  <si>
    <t>○ 類別区分番号0002,0003,0004,0601,0602に限る。</t>
  </si>
  <si>
    <t>○ 類別区分番号0001～ 0008、0009～0012に限る。</t>
  </si>
  <si>
    <t>○ 類別区分番号0004～ 0006、0007～0009に限る。</t>
  </si>
  <si>
    <t>○ 類別区分番号0001～0009に限る。</t>
  </si>
  <si>
    <t>○ 類別区分番号0004～ 0006に限る。</t>
  </si>
  <si>
    <t>○ 類別区分番号0009, 0013, 0017, 0021, 0033, 0037, 0041, 0045, 0057, 0059, 0061, 0063, 0069, 0071, 0073, 0075, 0077, 0078,0091～0118に限る。</t>
  </si>
  <si>
    <t>○ 類別区分番号0001～0020, 0601～0620に限る。</t>
  </si>
  <si>
    <t>○ 類別区分番号0001～0010に限る。</t>
  </si>
  <si>
    <t>○ 類別区分番号0001～0055、0056～0110に限る。</t>
  </si>
  <si>
    <t>○ 類別区分番号0001～0020に限る。</t>
  </si>
  <si>
    <t>○ 類別区分番号0229,0230,0235～0237,0279,0280に限る。</t>
  </si>
  <si>
    <t>○ 類別区分番号0134～0136に限る。</t>
  </si>
  <si>
    <t>○ 類別区分番号0001～0010, 0018, 0020, 0601～0610, 0618,  0620に限る。</t>
  </si>
  <si>
    <t>○ 類別区分番号0001、0002に限る。</t>
  </si>
  <si>
    <t>○ 類別区分番号0006, 0008, 0009に限る。</t>
  </si>
  <si>
    <t>○ 類別区分番号0018, 0019, 0021, 0618, 0619, 0621に限る。</t>
  </si>
  <si>
    <t>○ 類別区分番号0001～0003に限る。</t>
  </si>
  <si>
    <t>○ 類別区分番号0001～0034, 0036, 0039～0041, 0043～0047, 0049～0050, 0053に限る。</t>
  </si>
  <si>
    <t>○ 類別区分番号0001～0004, 0601～0604に限る。</t>
  </si>
  <si>
    <t>○ 類別区分番号0001～0015, 0601～0606に限る。</t>
  </si>
  <si>
    <t>○ 類別区分番号0001、0002、0602に限る。</t>
  </si>
  <si>
    <t>○ 類別区分番号0018, 0019, 0021, 0046，0047，0049，0619に限る。</t>
  </si>
  <si>
    <t>○ 類別区分番号0001～0004、0601～0604に限る。</t>
  </si>
  <si>
    <t>○ 類別区分番号0603, 0604に限る。</t>
  </si>
  <si>
    <t>○ 類別区分番号0001～0006, 0601～0606に限る。</t>
  </si>
  <si>
    <t>○ 類別区分番号0001, 0002, 0006, 0025～0030, 0059～0068, 0625～0630に限る。</t>
  </si>
  <si>
    <t>○ 類別区分番号0001～0020、0021～0028、0029～0056に限る。</t>
  </si>
  <si>
    <t>○ 類別区分番号0001～0030、0031～0060に限る。</t>
  </si>
  <si>
    <t>○ 類別区分番号0001～0004, 0007～0010, 0013～0016, 0019～0022に限る。</t>
  </si>
  <si>
    <t>○ 類別区分番号0001, 0002, 0006, 0025～0030, 0051～0054, 0059～0068, 0625～0630, 0649～0652に限る。</t>
  </si>
  <si>
    <t>○ 車両総重量7.5トン超に限る。</t>
  </si>
  <si>
    <t>○ 類別区分番号0101～0106，0151～0154に限る。</t>
  </si>
  <si>
    <t>○ 類別区分番号0051，0052に限る。</t>
  </si>
  <si>
    <t>○ 類別区分番号0001～0019に限る。</t>
  </si>
  <si>
    <t>○ 類別区分番号0001～0036に限る。</t>
  </si>
  <si>
    <t>○ 類別区分番号0009～0016に限る。</t>
  </si>
  <si>
    <t>○ 出力129kW　車両総重量7.5トン以上に限る。</t>
  </si>
  <si>
    <t>○ 類別区分番号0001,0002に限る。</t>
  </si>
  <si>
    <t>○ 類別区分番号0001～0004,0007～0010,0013～0016,0019～0022に限る。</t>
  </si>
  <si>
    <t>○ 類別区分番号0001～0006に限る。</t>
  </si>
  <si>
    <t>プラDLA-7D20</t>
  </si>
  <si>
    <t>○ 令和５年９月20日（非該当日）までに事業の用に供した自動車に限る。</t>
  </si>
  <si>
    <t>○ 令和５年７月31日（非該当日）までに事業の用に供した自動車に限る。</t>
  </si>
  <si>
    <t>○ 類別区分番号0015～0019, 0021～0025, 0028, 0043～0056，0622～0628，0650～0656に限る。</t>
  </si>
  <si>
    <t>○ 類別区分番号0001～0003、0601～0603に限る。</t>
  </si>
  <si>
    <t>○ 車両総重量16ｔ以下の車両については、令和５年９月20日（非該当日）までに事業の用に供した自動車に限る。</t>
  </si>
  <si>
    <t>○ 類別区分番号0001、0002、0601、0602に限る。</t>
  </si>
  <si>
    <t>○ 類別区分番号0001、0002、0004、0006～0009、0012、0013に限る。</t>
  </si>
  <si>
    <t>○ 類別区分番号0001,0002,0004,0006～0009、0012、0013に限る。</t>
  </si>
  <si>
    <t>○ 類別区分番号0001～0003、0006、0007、0008～0010、0012、0013に限る。</t>
  </si>
  <si>
    <t>○ 類別区分番号0001～0003、0006～0008に限る。</t>
  </si>
  <si>
    <t>○ 類別区分番号0001に限る。</t>
  </si>
  <si>
    <t>○ 類別区分番号0001～0128、0129～0264に限る。</t>
  </si>
  <si>
    <t>○ 類別区分番号0018,0019,0021～0025,0027～0039,0040～0050、00051～0061に限る。</t>
  </si>
  <si>
    <t>○ 類別区分番号0015、0018、0019、0021、0035、0042、0043、0046、0047、0618、0619、 0621、0635、0642、0646、0647に限る</t>
  </si>
  <si>
    <t>○ 類別区分番号0016、0018、0021、0022、0030、0031、0033、0034、0039、0040、0045、0046、0048、0049、0054、0055に限る。</t>
  </si>
  <si>
    <t>○ 類別区分番号0001、0003、0005、0008に限る。</t>
  </si>
  <si>
    <t>○ 類別区分番号0003～0006, 0015～0018, 0605, 0606, 0617, 0618に限る。</t>
  </si>
  <si>
    <t>○ 類別区分番号0003、0004、0005、 0006、0015～0018、 0605、 0606、0617、0618に限る。</t>
  </si>
  <si>
    <t>○ 類別区分番号0001～0033に限る。</t>
  </si>
  <si>
    <t>○ 類別区分番号0003、0004、0007、0008に限る。</t>
  </si>
  <si>
    <t>○ 類別区分番号0037～0100に限る。</t>
  </si>
  <si>
    <t>○ 類別区分番号0129～0166、0169～0182、0185～0220、0225～0252に限る。</t>
  </si>
  <si>
    <t>○ 類別区分番号0005、0006に限る。</t>
  </si>
  <si>
    <t>○ 類別区分番号0003～0012、0015～0022、0031～0036、0051～0054に限る。</t>
  </si>
  <si>
    <t>○ 類別区分番号0002に限る。</t>
  </si>
  <si>
    <t>○ 類別区分番号0002～0058に限る。</t>
  </si>
  <si>
    <t>○ 類別区分番号0001、0002、0004、0005に限る。</t>
  </si>
  <si>
    <t>○ 類別区分番号0002、0004、0005、0006に限る。</t>
  </si>
  <si>
    <t>○ 類別区分番号0005～0009に限る。</t>
  </si>
  <si>
    <t>○ 類別区分番号0003、0004に限る。</t>
  </si>
  <si>
    <t>○ 類別区分番号0001～0058、0062～0128、0132～0140、0200～0250、0254～0258に限る。</t>
  </si>
  <si>
    <t>○ 類別区分番号0001～0026に限る。</t>
  </si>
  <si>
    <t>○ 類別区分番号0001～0032に限る。</t>
  </si>
  <si>
    <t>○ 類別区分番号0001～0158に限る。</t>
  </si>
  <si>
    <t>○ 類別区分番号0001～0048に限る。</t>
  </si>
  <si>
    <t>○ 類別区分番号0001～0044に限る。</t>
  </si>
  <si>
    <t>軽油2PG-BRR90S3</t>
  </si>
  <si>
    <t>軽油2PG-BRR90S4</t>
  </si>
  <si>
    <t>軽油2PG-BRR90T4</t>
  </si>
  <si>
    <t>軽油2PG-BRR90U4</t>
  </si>
  <si>
    <t>軽油2PG-BRR90V4</t>
  </si>
  <si>
    <t>軽油2PG-BSR90S4</t>
  </si>
  <si>
    <t>軽油2PG-BSR90T4</t>
  </si>
  <si>
    <t>軽油2PG-BSR90U4</t>
  </si>
  <si>
    <t>軽油2PG-BSR90V4</t>
  </si>
  <si>
    <t>軽油2PG-BRS90S4</t>
  </si>
  <si>
    <t>軽油2PG-BRS90J4</t>
  </si>
  <si>
    <t>軽油2PG-BSS90S4</t>
  </si>
  <si>
    <t>軽油2PG-BSS90J4</t>
  </si>
  <si>
    <t>○ 類別区分番号0009～0034、0042～0052、0060～0070、0078～0088、0099～0106に限る。</t>
  </si>
  <si>
    <t>軽油2RG-LKR88YM</t>
  </si>
  <si>
    <t>軽油2PG-LKR88YM</t>
  </si>
  <si>
    <t>軽油2PG-LPR88YM</t>
  </si>
  <si>
    <t>軽油2PG-LPR88YAM</t>
  </si>
  <si>
    <t>○ 類別区分番号0001～0011に限る。</t>
  </si>
  <si>
    <t>軽油2PG-BVR26U4</t>
  </si>
  <si>
    <t>電気ZAA-42EJ49</t>
  </si>
  <si>
    <t>電気ZAA-82EH93</t>
  </si>
  <si>
    <t>電気ZAA-32FK45</t>
  </si>
  <si>
    <t>電気ZAA-42FK89</t>
  </si>
  <si>
    <t>ハイ6AA-CY2</t>
  </si>
  <si>
    <t>○ 類別区分番号0001～0017、0020～0021に限る。</t>
  </si>
  <si>
    <t>電気ZAB-U69V</t>
  </si>
  <si>
    <t>電気ZAB-NHR48AF</t>
  </si>
  <si>
    <t>軽油2PG-FVR26U4</t>
  </si>
  <si>
    <t>電気ZAC-LV828L1</t>
  </si>
  <si>
    <t>○ 類別区分番号0001～0088、0093～0128に限る。</t>
  </si>
  <si>
    <t>プラ6LA-AZSH37W</t>
  </si>
  <si>
    <t>ハイ6AA-MZAH11</t>
  </si>
  <si>
    <t>ハイ6AA-MZAH16</t>
  </si>
  <si>
    <t>ハイ6AA-MXPH14</t>
  </si>
  <si>
    <t>ハイ6AA-MXPH17</t>
  </si>
  <si>
    <t>ハイ2QG-XKU702</t>
  </si>
  <si>
    <t>ハイ2QG-XKU712</t>
  </si>
  <si>
    <t>ハイ2QG-XKU722</t>
  </si>
  <si>
    <t>ハイ2QG-XKU702M</t>
  </si>
  <si>
    <t>ハイ2QG-XKU712M</t>
  </si>
  <si>
    <t>ハイ2QG-XKU722M</t>
  </si>
  <si>
    <t>電気ZAC-KV828L1</t>
  </si>
  <si>
    <r>
      <rPr>
        <sz val="9"/>
        <color rgb="FF000000"/>
        <rFont val="ＭＳ 明朝"/>
        <family val="1"/>
      </rPr>
      <t>【1】</t>
    </r>
    <phoneticPr fontId="0"/>
  </si>
  <si>
    <t>電気ZAA-XEBM15</t>
    <phoneticPr fontId="9"/>
  </si>
  <si>
    <t>電気TSG-NLR85PAN改</t>
    <phoneticPr fontId="9"/>
  </si>
  <si>
    <t>日野自動車
新型式⑤</t>
    <rPh sb="0" eb="5">
      <t>ヒノジドウシャ</t>
    </rPh>
    <rPh sb="6" eb="7">
      <t>シン</t>
    </rPh>
    <rPh sb="7" eb="9">
      <t>カタシキ</t>
    </rPh>
    <phoneticPr fontId="1"/>
  </si>
  <si>
    <r>
      <rPr>
        <sz val="9"/>
        <color rgb="FFFFFF99"/>
        <rFont val="ＭＳ ゴシック"/>
        <family val="3"/>
        <charset val="128"/>
      </rPr>
      <t>日野自動車非該当確認</t>
    </r>
    <rPh sb="0" eb="8">
      <t>ヒノジドウシャヒガイトウ</t>
    </rPh>
    <rPh sb="8" eb="10">
      <t>カクニン</t>
    </rPh>
    <phoneticPr fontId="0"/>
  </si>
  <si>
    <t>○ 非該当車両の車検証差し替え後の型式に該当。令和5年7月31日（非該当日）までに事業の用に供した自動車に限る。</t>
  </si>
  <si>
    <t>○ 非該当車両の車検証差し替え後の型式に該当。令和5年9月20日（非該当日）までに事業の用に供した自動車に限る。</t>
  </si>
  <si>
    <t>○ 非該当車両の車検証差し替え後の型式に該当。旧型式が2PG、2RGで令和5年7月31日（非該当日）までに事業の用に供した自動車に限る。</t>
    <rPh sb="23" eb="26">
      <t>キュウカタシキ</t>
    </rPh>
    <phoneticPr fontId="88"/>
  </si>
  <si>
    <t>○ 非該当車両の車検証差し替え後の型式に該当。旧型式が2PG、2RGで令和5年9月20日（非該当日）までに事業の用に供した自動車に限る。</t>
    <rPh sb="23" eb="26">
      <t>キュウカタシキ</t>
    </rPh>
    <phoneticPr fontId="88"/>
  </si>
  <si>
    <t>ver.5.3.1</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</si>
</sst>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yyyy&quot; 年 &quot;m&quot; 月 &quot;d&quot; 日&quot;"/>
    <numFmt numFmtId="177" formatCode="#,##0_ ;[Red]\-#,##0\ "/>
    <numFmt numFmtId="178" formatCode="#,##0.00_ ;[Red]\-#,##0.00\ "/>
    <numFmt numFmtId="179" formatCode="[$-411]ggge&quot;年&quot;mm&quot;月&quot;"/>
    <numFmt numFmtId="180" formatCode="0_);[Red]\(0\)"/>
    <numFmt numFmtId="181" formatCode="#,##0.0000;[Red]\-#,##0.0000"/>
    <numFmt numFmtId="182" formatCode="[&lt;=999]000;[&lt;=9999]000\-00;000\-0000"/>
    <numFmt numFmtId="183" formatCode="0.00_);[Red]\(0.00\)"/>
    <numFmt numFmtId="184" formatCode="0.00_ "/>
    <numFmt numFmtId="185" formatCode="#,##0.000_ ;[Red]\-#,##0.000\ "/>
    <numFmt numFmtId="186" formatCode="#,##0.0_ ;[Red]\-#,##0.0\ "/>
    <numFmt numFmtId="187" formatCode="0.0%"/>
    <numFmt numFmtId="188" formatCode="0.00000000_ "/>
  </numFmts>
  <fonts count="9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11"/>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sz val="10"/>
      <name val="ＭＳ 明朝"/>
      <family val="1"/>
      <charset val="128"/>
    </font>
    <font>
      <sz val="14"/>
      <name val="ＭＳ 明朝"/>
      <family val="1"/>
      <charset val="128"/>
    </font>
    <font>
      <vertAlign val="subscript"/>
      <sz val="11"/>
      <name val="ＭＳ 明朝"/>
      <family val="1"/>
      <charset val="128"/>
    </font>
    <font>
      <sz val="8"/>
      <name val="ＭＳ 明朝"/>
      <family val="1"/>
      <charset val="128"/>
    </font>
    <font>
      <sz val="6"/>
      <name val="ＭＳ 明朝"/>
      <family val="1"/>
      <charset val="128"/>
    </font>
    <font>
      <sz val="10"/>
      <name val="ＭＳ Ｐゴシック"/>
      <family val="3"/>
      <charset val="128"/>
    </font>
    <font>
      <sz val="11"/>
      <color indexed="10"/>
      <name val="ＭＳ Ｐゴシック"/>
      <family val="3"/>
      <charset val="128"/>
    </font>
    <font>
      <sz val="9"/>
      <name val="ＭＳ ゴシック"/>
      <family val="3"/>
      <charset val="128"/>
    </font>
    <font>
      <vertAlign val="subscript"/>
      <sz val="10"/>
      <name val="ＭＳ 明朝"/>
      <family val="1"/>
      <charset val="128"/>
    </font>
    <font>
      <sz val="10"/>
      <color indexed="64"/>
      <name val="ＭＳ 明朝"/>
      <family val="1"/>
      <charset val="128"/>
    </font>
    <font>
      <b/>
      <sz val="11"/>
      <color rgb="FFFF000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3"/>
      <name val="ＭＳ 明朝"/>
      <family val="1"/>
      <charset val="128"/>
    </font>
    <font>
      <sz val="11"/>
      <color theme="1"/>
      <name val="ＭＳ Ｐゴシック"/>
      <family val="3"/>
      <charset val="128"/>
      <scheme val="minor"/>
    </font>
    <font>
      <b/>
      <sz val="9"/>
      <name val="ＭＳ ゴシック"/>
      <family val="3"/>
      <charset val="128"/>
    </font>
    <font>
      <sz val="9"/>
      <color indexed="8"/>
      <name val="ＭＳ 明朝"/>
      <family val="1"/>
      <charset val="128"/>
    </font>
    <font>
      <sz val="8"/>
      <color indexed="81"/>
      <name val="MS P ゴシック"/>
      <family val="3"/>
      <charset val="128"/>
    </font>
    <font>
      <sz val="6"/>
      <name val="ＭＳ Ｐゴシック"/>
      <family val="2"/>
      <charset val="128"/>
      <scheme val="minor"/>
    </font>
    <font>
      <b/>
      <sz val="9"/>
      <color indexed="81"/>
      <name val="MS P ゴシック"/>
      <family val="3"/>
      <charset val="128"/>
    </font>
    <font>
      <b/>
      <sz val="16"/>
      <name val="ＭＳ 明朝"/>
      <family val="1"/>
      <charset val="128"/>
    </font>
    <font>
      <sz val="11"/>
      <color rgb="FFFF0000"/>
      <name val="ＭＳ 明朝"/>
      <family val="1"/>
      <charset val="128"/>
    </font>
    <font>
      <b/>
      <sz val="9"/>
      <name val="ＭＳ 明朝"/>
      <family val="1"/>
      <charset val="128"/>
    </font>
    <font>
      <b/>
      <sz val="11"/>
      <color indexed="81"/>
      <name val="ＭＳ 明朝"/>
      <family val="1"/>
      <charset val="128"/>
    </font>
    <font>
      <sz val="11"/>
      <color indexed="81"/>
      <name val="ＭＳ 明朝"/>
      <family val="1"/>
      <charset val="128"/>
    </font>
    <font>
      <b/>
      <sz val="10"/>
      <color rgb="FFFF0000"/>
      <name val="ＭＳ 明朝"/>
      <family val="1"/>
      <charset val="128"/>
    </font>
    <font>
      <b/>
      <sz val="10"/>
      <name val="ＭＳ 明朝"/>
      <family val="1"/>
      <charset val="128"/>
    </font>
    <font>
      <vertAlign val="subscript"/>
      <sz val="8"/>
      <name val="ＭＳ 明朝"/>
      <family val="1"/>
      <charset val="128"/>
    </font>
    <font>
      <b/>
      <sz val="9"/>
      <color rgb="FFFF0000"/>
      <name val="ＭＳ 明朝"/>
      <family val="1"/>
      <charset val="128"/>
    </font>
    <font>
      <b/>
      <sz val="9"/>
      <color indexed="10"/>
      <name val="ＭＳ ゴシック"/>
      <family val="3"/>
      <charset val="128"/>
    </font>
    <font>
      <b/>
      <sz val="9"/>
      <color indexed="53"/>
      <name val="ＭＳ ゴシック"/>
      <family val="3"/>
      <charset val="128"/>
    </font>
    <font>
      <sz val="9"/>
      <name val="ＭＳ Ｐゴシック"/>
      <family val="3"/>
      <charset val="128"/>
    </font>
    <font>
      <vertAlign val="subscript"/>
      <sz val="9"/>
      <name val="ＭＳ ゴシック"/>
      <family val="3"/>
      <charset val="128"/>
    </font>
    <font>
      <sz val="9"/>
      <color indexed="10"/>
      <name val="ＭＳ ゴシック"/>
      <family val="3"/>
      <charset val="128"/>
    </font>
    <font>
      <sz val="9"/>
      <color rgb="FFFF0000"/>
      <name val="ＭＳ ゴシック"/>
      <family val="3"/>
      <charset val="128"/>
    </font>
    <font>
      <b/>
      <sz val="12"/>
      <name val="ＭＳ 明朝"/>
      <family val="1"/>
      <charset val="128"/>
    </font>
    <font>
      <b/>
      <sz val="12"/>
      <color indexed="10"/>
      <name val="ＭＳ 明朝"/>
      <family val="1"/>
      <charset val="128"/>
    </font>
    <font>
      <sz val="9"/>
      <color indexed="81"/>
      <name val="MS P ゴシック"/>
      <family val="3"/>
      <charset val="128"/>
    </font>
    <font>
      <sz val="9"/>
      <color theme="0"/>
      <name val="ＭＳ ゴシック"/>
      <family val="3"/>
      <charset val="128"/>
    </font>
    <font>
      <sz val="9"/>
      <color theme="1"/>
      <name val="ＭＳ ゴシック"/>
      <family val="3"/>
      <charset val="128"/>
    </font>
    <font>
      <sz val="10"/>
      <color rgb="FFFF0000"/>
      <name val="ＭＳ 明朝"/>
      <family val="1"/>
      <charset val="128"/>
    </font>
    <font>
      <sz val="9"/>
      <color theme="1"/>
      <name val="ＭＳ 明朝"/>
      <family val="1"/>
      <charset val="128"/>
    </font>
    <font>
      <b/>
      <sz val="14"/>
      <name val="ＭＳ 明朝"/>
      <family val="1"/>
      <charset val="128"/>
    </font>
    <font>
      <b/>
      <sz val="18"/>
      <name val="ＭＳ 明朝"/>
      <family val="1"/>
      <charset val="128"/>
    </font>
    <font>
      <b/>
      <sz val="6"/>
      <name val="ＭＳ 明朝"/>
      <family val="1"/>
      <charset val="128"/>
    </font>
    <font>
      <b/>
      <sz val="28"/>
      <name val="ＭＳ 明朝"/>
      <family val="1"/>
      <charset val="128"/>
    </font>
    <font>
      <sz val="20"/>
      <name val="ＭＳ 明朝"/>
      <family val="1"/>
      <charset val="128"/>
    </font>
    <font>
      <b/>
      <u/>
      <sz val="9"/>
      <name val="ＭＳ 明朝"/>
      <family val="1"/>
      <charset val="128"/>
    </font>
    <font>
      <sz val="9.5"/>
      <name val="ＭＳ 明朝"/>
      <family val="1"/>
      <charset val="128"/>
    </font>
    <font>
      <sz val="8"/>
      <color theme="1"/>
      <name val="ＭＳ 明朝"/>
      <family val="1"/>
      <charset val="128"/>
    </font>
    <font>
      <sz val="7"/>
      <name val="ＭＳ 明朝"/>
      <family val="1"/>
      <charset val="128"/>
    </font>
    <font>
      <sz val="8"/>
      <name val="ＭＳ ゴシック"/>
      <family val="3"/>
      <charset val="128"/>
    </font>
    <font>
      <sz val="8"/>
      <color indexed="10"/>
      <name val="MS P ゴシック"/>
      <family val="3"/>
      <charset val="128"/>
    </font>
    <font>
      <sz val="9"/>
      <color rgb="FF000000"/>
      <name val="ＭＳ ゴシック"/>
      <family val="3"/>
    </font>
    <font>
      <sz val="9"/>
      <name val="ＭＳ 明朝"/>
      <family val="1"/>
    </font>
    <font>
      <sz val="9"/>
      <color rgb="FF000000"/>
      <name val="ＭＳ 明朝"/>
      <family val="1"/>
      <charset val="128"/>
    </font>
    <font>
      <b/>
      <sz val="9"/>
      <color indexed="81"/>
      <name val="ＭＳ Ｐゴシック"/>
      <family val="3"/>
      <charset val="128"/>
    </font>
    <font>
      <sz val="8"/>
      <color indexed="10"/>
      <name val="ＭＳ 明朝"/>
      <family val="1"/>
      <charset val="128"/>
    </font>
    <font>
      <sz val="8"/>
      <color indexed="81"/>
      <name val="ＭＳ 明朝"/>
      <family val="1"/>
      <charset val="128"/>
    </font>
    <font>
      <sz val="9"/>
      <color rgb="FF000000"/>
      <name val="ＭＳ 明朝"/>
      <family val="1"/>
    </font>
    <font>
      <sz val="9"/>
      <color rgb="FFFFFF99"/>
      <name val="ＭＳ ゴシック"/>
      <family val="3"/>
      <charset val="128"/>
    </font>
    <font>
      <sz val="9"/>
      <color rgb="FFFFFF99"/>
      <name val="ＭＳ ゴシック"/>
      <family val="3"/>
    </font>
    <font>
      <b/>
      <sz val="11"/>
      <color rgb="FF3F3F3F"/>
      <name val="ＭＳ Ｐゴシック"/>
      <family val="2"/>
      <charset val="128"/>
      <scheme val="minor"/>
    </font>
    <font>
      <b/>
      <sz val="8"/>
      <color indexed="81"/>
      <name val="MS P ゴシック"/>
      <family val="3"/>
      <charset val="128"/>
    </font>
  </fonts>
  <fills count="4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rgb="FFFFFF99"/>
        <bgColor indexed="64"/>
      </patternFill>
    </fill>
    <fill>
      <patternFill patternType="solid">
        <fgColor rgb="FFCCFFCC"/>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2"/>
      </patternFill>
    </fill>
    <fill>
      <patternFill patternType="solid">
        <fgColor indexed="13"/>
        <bgColor indexed="64"/>
      </patternFill>
    </fill>
    <fill>
      <patternFill patternType="solid">
        <fgColor indexed="43"/>
        <bgColor indexed="8"/>
      </patternFill>
    </fill>
    <fill>
      <patternFill patternType="solid">
        <fgColor indexed="45"/>
        <bgColor indexed="8"/>
      </patternFill>
    </fill>
    <fill>
      <patternFill patternType="solid">
        <fgColor theme="0"/>
        <bgColor indexed="64"/>
      </patternFill>
    </fill>
    <fill>
      <patternFill patternType="gray0625">
        <bgColor rgb="FFCCFFCC"/>
      </patternFill>
    </fill>
    <fill>
      <patternFill patternType="gray0625">
        <bgColor indexed="42"/>
      </patternFill>
    </fill>
    <fill>
      <patternFill patternType="solid">
        <fgColor rgb="FF92D050"/>
        <bgColor indexed="64"/>
      </patternFill>
    </fill>
    <fill>
      <patternFill patternType="solid">
        <fgColor theme="4" tint="0.59999389629810485"/>
        <bgColor indexed="64"/>
      </patternFill>
    </fill>
    <fill>
      <patternFill patternType="solid">
        <fgColor indexed="9"/>
        <bgColor indexed="64"/>
      </patternFill>
    </fill>
    <fill>
      <patternFill patternType="solid">
        <fgColor rgb="FFFFFF00"/>
        <bgColor indexed="64"/>
      </patternFill>
    </fill>
    <fill>
      <patternFill patternType="solid">
        <fgColor rgb="FFCCFFCC"/>
        <bgColor auto="1"/>
      </patternFill>
    </fill>
    <fill>
      <patternFill patternType="solid">
        <fgColor theme="0"/>
        <bgColor auto="1"/>
      </patternFill>
    </fill>
    <fill>
      <patternFill patternType="solid">
        <fgColor theme="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6" tint="0.79998168889431442"/>
        <bgColor indexed="64"/>
      </patternFill>
    </fill>
  </fills>
  <borders count="140">
    <border>
      <left/>
      <right/>
      <top/>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hair">
        <color indexed="64"/>
      </left>
      <right/>
      <top/>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style="hair">
        <color indexed="64"/>
      </left>
      <right style="hair">
        <color indexed="64"/>
      </right>
      <top/>
      <bottom/>
      <diagonal style="hair">
        <color indexed="64"/>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diagonalUp="1">
      <left/>
      <right/>
      <top style="thin">
        <color indexed="64"/>
      </top>
      <bottom style="thin">
        <color indexed="64"/>
      </bottom>
      <diagonal style="hair">
        <color indexed="64"/>
      </diagonal>
    </border>
    <border diagonalUp="1">
      <left style="thin">
        <color indexed="64"/>
      </left>
      <right style="thin">
        <color indexed="64"/>
      </right>
      <top style="hair">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hair">
        <color indexed="64"/>
      </top>
      <bottom/>
      <diagonal/>
    </border>
    <border diagonalUp="1">
      <left style="hair">
        <color indexed="64"/>
      </left>
      <right style="hair">
        <color indexed="64"/>
      </right>
      <top style="thin">
        <color indexed="64"/>
      </top>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right style="medium">
        <color indexed="64"/>
      </right>
      <top style="thin">
        <color indexed="64"/>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diagonalUp="1">
      <left style="thin">
        <color indexed="64"/>
      </left>
      <right style="hair">
        <color indexed="64"/>
      </right>
      <top style="thin">
        <color indexed="64"/>
      </top>
      <bottom style="thin">
        <color indexed="64"/>
      </bottom>
      <diagonal style="hair">
        <color indexed="64"/>
      </diagonal>
    </border>
    <border>
      <left/>
      <right style="hair">
        <color indexed="64"/>
      </right>
      <top style="double">
        <color indexed="64"/>
      </top>
      <bottom style="hair">
        <color indexed="64"/>
      </bottom>
      <diagonal/>
    </border>
  </borders>
  <cellStyleXfs count="60">
    <xf numFmtId="0" fontId="0" fillId="0" borderId="0"/>
    <xf numFmtId="38" fontId="10" fillId="0" borderId="0" applyFont="0" applyFill="0" applyBorder="0" applyAlignment="0" applyProtection="0"/>
    <xf numFmtId="0" fontId="17" fillId="0" borderId="0">
      <alignment vertical="center"/>
    </xf>
    <xf numFmtId="0" fontId="10" fillId="0" borderId="0"/>
    <xf numFmtId="0" fontId="7" fillId="0" borderId="0"/>
    <xf numFmtId="0" fontId="7" fillId="0" borderId="0"/>
    <xf numFmtId="0" fontId="10" fillId="0" borderId="0"/>
    <xf numFmtId="0" fontId="10" fillId="0" borderId="0">
      <alignment vertical="center"/>
    </xf>
    <xf numFmtId="0" fontId="10" fillId="7" borderId="114" applyNumberFormat="0" applyFont="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1" borderId="0" applyNumberFormat="0" applyBorder="0" applyAlignment="0" applyProtection="0">
      <alignment vertical="center"/>
    </xf>
    <xf numFmtId="0" fontId="23" fillId="14"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5" borderId="0" applyNumberFormat="0" applyBorder="0" applyAlignment="0" applyProtection="0">
      <alignment vertical="center"/>
    </xf>
    <xf numFmtId="0" fontId="25" fillId="0" borderId="0" applyNumberFormat="0" applyFill="0" applyBorder="0" applyAlignment="0" applyProtection="0">
      <alignment vertical="center"/>
    </xf>
    <xf numFmtId="0" fontId="26" fillId="26" borderId="115" applyNumberFormat="0" applyAlignment="0" applyProtection="0">
      <alignment vertical="center"/>
    </xf>
    <xf numFmtId="0" fontId="27" fillId="27" borderId="0" applyNumberFormat="0" applyBorder="0" applyAlignment="0" applyProtection="0">
      <alignment vertical="center"/>
    </xf>
    <xf numFmtId="0" fontId="28" fillId="0" borderId="116" applyNumberFormat="0" applyFill="0" applyAlignment="0" applyProtection="0">
      <alignment vertical="center"/>
    </xf>
    <xf numFmtId="0" fontId="29" fillId="9" borderId="0" applyNumberFormat="0" applyBorder="0" applyAlignment="0" applyProtection="0">
      <alignment vertical="center"/>
    </xf>
    <xf numFmtId="0" fontId="30" fillId="28" borderId="117" applyNumberFormat="0" applyAlignment="0" applyProtection="0">
      <alignment vertical="center"/>
    </xf>
    <xf numFmtId="0" fontId="18" fillId="0" borderId="0" applyNumberFormat="0" applyFill="0" applyBorder="0" applyAlignment="0" applyProtection="0">
      <alignment vertical="center"/>
    </xf>
    <xf numFmtId="0" fontId="31" fillId="0" borderId="118" applyNumberFormat="0" applyFill="0" applyAlignment="0" applyProtection="0">
      <alignment vertical="center"/>
    </xf>
    <xf numFmtId="0" fontId="32" fillId="0" borderId="119" applyNumberFormat="0" applyFill="0" applyAlignment="0" applyProtection="0">
      <alignment vertical="center"/>
    </xf>
    <xf numFmtId="0" fontId="33" fillId="0" borderId="120" applyNumberFormat="0" applyFill="0" applyAlignment="0" applyProtection="0">
      <alignment vertical="center"/>
    </xf>
    <xf numFmtId="0" fontId="33" fillId="0" borderId="0" applyNumberFormat="0" applyFill="0" applyBorder="0" applyAlignment="0" applyProtection="0">
      <alignment vertical="center"/>
    </xf>
    <xf numFmtId="0" fontId="34" fillId="0" borderId="121" applyNumberFormat="0" applyFill="0" applyAlignment="0" applyProtection="0">
      <alignment vertical="center"/>
    </xf>
    <xf numFmtId="0" fontId="35" fillId="28" borderId="122" applyNumberFormat="0" applyAlignment="0" applyProtection="0">
      <alignment vertical="center"/>
    </xf>
    <xf numFmtId="0" fontId="36" fillId="0" borderId="0" applyNumberFormat="0" applyFill="0" applyBorder="0" applyAlignment="0" applyProtection="0">
      <alignment vertical="center"/>
    </xf>
    <xf numFmtId="0" fontId="37" fillId="13" borderId="117" applyNumberFormat="0" applyAlignment="0" applyProtection="0">
      <alignment vertical="center"/>
    </xf>
    <xf numFmtId="0" fontId="38" fillId="10" borderId="0" applyNumberFormat="0" applyBorder="0" applyAlignment="0" applyProtection="0">
      <alignment vertical="center"/>
    </xf>
    <xf numFmtId="0" fontId="10" fillId="0" borderId="0"/>
    <xf numFmtId="0" fontId="23" fillId="0" borderId="0"/>
    <xf numFmtId="0" fontId="40" fillId="0" borderId="0">
      <alignment vertical="center"/>
    </xf>
    <xf numFmtId="0" fontId="6" fillId="0" borderId="0">
      <alignment vertical="center"/>
    </xf>
    <xf numFmtId="0" fontId="10" fillId="0" borderId="0"/>
    <xf numFmtId="9" fontId="10" fillId="0" borderId="0" applyFont="0" applyFill="0" applyBorder="0" applyAlignment="0" applyProtection="0"/>
    <xf numFmtId="38" fontId="10" fillId="0" borderId="0" applyFont="0" applyFill="0" applyBorder="0" applyAlignment="0" applyProtection="0"/>
    <xf numFmtId="0" fontId="10" fillId="0" borderId="0"/>
    <xf numFmtId="0" fontId="5" fillId="0" borderId="0">
      <alignment vertical="center"/>
    </xf>
    <xf numFmtId="0" fontId="4" fillId="0" borderId="0">
      <alignment vertical="center"/>
    </xf>
    <xf numFmtId="0" fontId="3" fillId="0" borderId="0">
      <alignment vertical="center"/>
    </xf>
  </cellStyleXfs>
  <cellXfs count="995">
    <xf numFmtId="0" fontId="0" fillId="0" borderId="0" xfId="0"/>
    <xf numFmtId="0" fontId="12" fillId="0" borderId="40" xfId="2" applyFont="1" applyBorder="1" applyAlignment="1" applyProtection="1">
      <alignment horizontal="center" vertical="center" wrapText="1"/>
      <protection locked="0"/>
    </xf>
    <xf numFmtId="0" fontId="12" fillId="2" borderId="26" xfId="5" applyFont="1" applyFill="1" applyBorder="1" applyAlignment="1" applyProtection="1">
      <alignment horizontal="center" vertical="center"/>
      <protection hidden="1"/>
    </xf>
    <xf numFmtId="0" fontId="12" fillId="2" borderId="25" xfId="5" applyFont="1" applyFill="1" applyBorder="1" applyAlignment="1" applyProtection="1">
      <alignment horizontal="center" vertical="center"/>
      <protection hidden="1"/>
    </xf>
    <xf numFmtId="0" fontId="12" fillId="0" borderId="0" xfId="5" applyFont="1" applyAlignment="1" applyProtection="1">
      <alignment horizontal="center" vertical="center"/>
      <protection hidden="1"/>
    </xf>
    <xf numFmtId="0" fontId="12" fillId="0" borderId="0" xfId="4" applyFont="1" applyAlignment="1" applyProtection="1">
      <alignment vertical="center"/>
      <protection hidden="1"/>
    </xf>
    <xf numFmtId="0" fontId="12" fillId="2" borderId="44" xfId="4" applyFont="1" applyFill="1" applyBorder="1" applyAlignment="1" applyProtection="1">
      <alignment horizontal="center" vertical="center" wrapText="1"/>
      <protection hidden="1"/>
    </xf>
    <xf numFmtId="0" fontId="12" fillId="2" borderId="61" xfId="4" applyFont="1" applyFill="1" applyBorder="1" applyAlignment="1" applyProtection="1">
      <alignment horizontal="center" vertical="center"/>
      <protection hidden="1"/>
    </xf>
    <xf numFmtId="0" fontId="12" fillId="2" borderId="36" xfId="4" applyFont="1" applyFill="1" applyBorder="1" applyAlignment="1" applyProtection="1">
      <alignment horizontal="center" vertical="center" wrapText="1"/>
      <protection hidden="1"/>
    </xf>
    <xf numFmtId="0" fontId="12" fillId="2" borderId="40" xfId="2" applyFont="1" applyFill="1" applyBorder="1" applyAlignment="1" applyProtection="1">
      <alignment horizontal="center" vertical="center"/>
      <protection hidden="1"/>
    </xf>
    <xf numFmtId="0" fontId="12" fillId="2" borderId="0" xfId="5" applyFont="1" applyFill="1" applyAlignment="1" applyProtection="1">
      <alignment horizontal="distributed" vertical="center"/>
      <protection hidden="1"/>
    </xf>
    <xf numFmtId="0" fontId="12" fillId="2" borderId="85" xfId="5" applyFont="1" applyFill="1" applyBorder="1" applyAlignment="1" applyProtection="1">
      <alignment horizontal="center" vertical="center"/>
      <protection hidden="1"/>
    </xf>
    <xf numFmtId="0" fontId="12" fillId="2" borderId="123" xfId="5" applyFont="1" applyFill="1" applyBorder="1" applyAlignment="1" applyProtection="1">
      <alignment horizontal="center" vertical="center"/>
      <protection hidden="1"/>
    </xf>
    <xf numFmtId="0" fontId="12" fillId="2" borderId="84" xfId="5" applyFont="1" applyFill="1" applyBorder="1" applyAlignment="1" applyProtection="1">
      <alignment horizontal="center" vertical="center"/>
      <protection hidden="1"/>
    </xf>
    <xf numFmtId="0" fontId="12" fillId="2" borderId="126" xfId="5" applyFont="1" applyFill="1" applyBorder="1" applyAlignment="1" applyProtection="1">
      <alignment horizontal="center" vertical="center"/>
      <protection hidden="1"/>
    </xf>
    <xf numFmtId="0" fontId="7" fillId="0" borderId="0" xfId="4" applyAlignment="1" applyProtection="1">
      <alignment vertical="center"/>
      <protection hidden="1"/>
    </xf>
    <xf numFmtId="0" fontId="11" fillId="0" borderId="0" xfId="0" applyFont="1"/>
    <xf numFmtId="0" fontId="11" fillId="0" borderId="0" xfId="0" applyFont="1" applyAlignment="1">
      <alignment vertical="center"/>
    </xf>
    <xf numFmtId="0" fontId="11" fillId="29" borderId="0" xfId="4" applyFont="1" applyFill="1" applyAlignment="1">
      <alignment horizontal="center"/>
    </xf>
    <xf numFmtId="0" fontId="11" fillId="29" borderId="0" xfId="49" applyFont="1" applyFill="1"/>
    <xf numFmtId="0" fontId="11" fillId="4" borderId="0" xfId="49" applyFont="1" applyFill="1"/>
    <xf numFmtId="0" fontId="11" fillId="0" borderId="0" xfId="49" applyFont="1"/>
    <xf numFmtId="0" fontId="11" fillId="29" borderId="0" xfId="49" applyFont="1" applyFill="1" applyAlignment="1">
      <alignment wrapText="1"/>
    </xf>
    <xf numFmtId="0" fontId="11" fillId="29" borderId="40" xfId="49" applyFont="1" applyFill="1" applyBorder="1" applyAlignment="1">
      <alignment wrapText="1"/>
    </xf>
    <xf numFmtId="0" fontId="11" fillId="4" borderId="23" xfId="49" applyFont="1" applyFill="1" applyBorder="1" applyAlignment="1">
      <alignment wrapText="1"/>
    </xf>
    <xf numFmtId="0" fontId="11" fillId="4" borderId="0" xfId="49" applyFont="1" applyFill="1" applyAlignment="1">
      <alignment wrapText="1"/>
    </xf>
    <xf numFmtId="0" fontId="11" fillId="0" borderId="0" xfId="49" applyFont="1" applyAlignment="1">
      <alignment wrapText="1"/>
    </xf>
    <xf numFmtId="0" fontId="11" fillId="29" borderId="40" xfId="49" applyFont="1" applyFill="1" applyBorder="1"/>
    <xf numFmtId="0" fontId="11" fillId="29" borderId="18" xfId="49" applyFont="1" applyFill="1" applyBorder="1"/>
    <xf numFmtId="0" fontId="11" fillId="4" borderId="40" xfId="49" applyFont="1" applyFill="1" applyBorder="1"/>
    <xf numFmtId="0" fontId="11" fillId="4" borderId="40" xfId="49" applyFont="1" applyFill="1" applyBorder="1" applyAlignment="1">
      <alignment wrapText="1"/>
    </xf>
    <xf numFmtId="0" fontId="42" fillId="0" borderId="40" xfId="50" applyFont="1" applyBorder="1" applyAlignment="1">
      <alignment wrapText="1"/>
    </xf>
    <xf numFmtId="0" fontId="42" fillId="30" borderId="40" xfId="50" applyFont="1" applyFill="1" applyBorder="1" applyAlignment="1">
      <alignment wrapText="1"/>
    </xf>
    <xf numFmtId="0" fontId="42" fillId="2" borderId="40" xfId="50" applyFont="1" applyFill="1" applyBorder="1" applyAlignment="1">
      <alignment wrapText="1"/>
    </xf>
    <xf numFmtId="0" fontId="42" fillId="31" borderId="40" xfId="50" applyFont="1" applyFill="1" applyBorder="1" applyAlignment="1">
      <alignment wrapText="1"/>
    </xf>
    <xf numFmtId="0" fontId="11" fillId="0" borderId="40" xfId="49" applyFont="1" applyBorder="1"/>
    <xf numFmtId="0" fontId="11" fillId="35" borderId="40" xfId="49" applyFont="1" applyFill="1" applyBorder="1"/>
    <xf numFmtId="0" fontId="19" fillId="32" borderId="0" xfId="6" applyFont="1" applyFill="1" applyAlignment="1" applyProtection="1">
      <alignment horizontal="left" vertical="center"/>
      <protection hidden="1"/>
    </xf>
    <xf numFmtId="0" fontId="19" fillId="32" borderId="0" xfId="0" applyFont="1" applyFill="1"/>
    <xf numFmtId="0" fontId="19" fillId="32" borderId="40" xfId="4" applyFont="1" applyFill="1" applyBorder="1" applyProtection="1">
      <protection hidden="1"/>
    </xf>
    <xf numFmtId="0" fontId="19" fillId="32" borderId="0" xfId="4" applyFont="1" applyFill="1" applyProtection="1">
      <protection hidden="1"/>
    </xf>
    <xf numFmtId="0" fontId="19" fillId="32" borderId="0" xfId="6" applyFont="1" applyFill="1" applyAlignment="1" applyProtection="1">
      <alignment horizontal="left"/>
      <protection hidden="1"/>
    </xf>
    <xf numFmtId="0" fontId="19" fillId="32" borderId="0" xfId="6" applyFont="1" applyFill="1" applyProtection="1">
      <protection hidden="1"/>
    </xf>
    <xf numFmtId="0" fontId="19" fillId="32" borderId="0" xfId="4" applyFont="1" applyFill="1" applyAlignment="1" applyProtection="1">
      <alignment horizontal="center"/>
      <protection hidden="1"/>
    </xf>
    <xf numFmtId="0" fontId="19" fillId="32" borderId="0" xfId="6" applyFont="1" applyFill="1" applyAlignment="1" applyProtection="1">
      <alignment horizontal="center" vertical="center"/>
      <protection hidden="1"/>
    </xf>
    <xf numFmtId="0" fontId="41" fillId="32" borderId="0" xfId="7" applyFont="1" applyFill="1" applyAlignment="1" applyProtection="1">
      <protection hidden="1"/>
    </xf>
    <xf numFmtId="0" fontId="41" fillId="32" borderId="0" xfId="7" applyFont="1" applyFill="1" applyAlignment="1" applyProtection="1">
      <alignment vertical="top"/>
      <protection hidden="1"/>
    </xf>
    <xf numFmtId="0" fontId="19" fillId="32" borderId="40" xfId="7" applyFont="1" applyFill="1" applyBorder="1" applyAlignment="1" applyProtection="1">
      <alignment vertical="top"/>
      <protection hidden="1"/>
    </xf>
    <xf numFmtId="0" fontId="12" fillId="2" borderId="88" xfId="3" applyFont="1" applyFill="1" applyBorder="1" applyAlignment="1" applyProtection="1">
      <alignment horizontal="center" vertical="center"/>
      <protection hidden="1"/>
    </xf>
    <xf numFmtId="0" fontId="12" fillId="5" borderId="0" xfId="3" applyFont="1" applyFill="1" applyAlignment="1" applyProtection="1">
      <alignment horizontal="center" vertical="center"/>
      <protection hidden="1"/>
    </xf>
    <xf numFmtId="0" fontId="12" fillId="2" borderId="40" xfId="3" applyFont="1" applyFill="1" applyBorder="1" applyAlignment="1" applyProtection="1">
      <alignment horizontal="center" vertical="center"/>
      <protection hidden="1"/>
    </xf>
    <xf numFmtId="0" fontId="12" fillId="0" borderId="0" xfId="3" applyFont="1" applyAlignment="1" applyProtection="1">
      <alignment horizontal="center" vertical="center"/>
      <protection hidden="1"/>
    </xf>
    <xf numFmtId="0" fontId="12" fillId="32" borderId="40" xfId="3" applyFont="1" applyFill="1" applyBorder="1" applyAlignment="1" applyProtection="1">
      <alignment horizontal="center" vertical="center"/>
      <protection locked="0"/>
    </xf>
    <xf numFmtId="0" fontId="0" fillId="38" borderId="0" xfId="0" applyFill="1"/>
    <xf numFmtId="0" fontId="12" fillId="0" borderId="11" xfId="4" applyFont="1" applyBorder="1" applyAlignment="1" applyProtection="1">
      <alignment horizontal="center" vertical="center"/>
      <protection hidden="1"/>
    </xf>
    <xf numFmtId="0" fontId="12" fillId="2" borderId="85" xfId="5" applyFont="1" applyFill="1" applyBorder="1" applyAlignment="1" applyProtection="1">
      <alignment horizontal="distributed" vertical="center"/>
      <protection hidden="1"/>
    </xf>
    <xf numFmtId="0" fontId="12" fillId="2" borderId="37" xfId="5" applyFont="1" applyFill="1" applyBorder="1" applyAlignment="1" applyProtection="1">
      <alignment horizontal="distributed" vertical="center"/>
      <protection hidden="1"/>
    </xf>
    <xf numFmtId="0" fontId="12" fillId="0" borderId="0" xfId="4" applyFont="1" applyAlignment="1" applyProtection="1">
      <alignment horizontal="left" vertical="center"/>
      <protection hidden="1"/>
    </xf>
    <xf numFmtId="0" fontId="8" fillId="0" borderId="0" xfId="0" applyFont="1"/>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wrapText="1"/>
    </xf>
    <xf numFmtId="0" fontId="8" fillId="2" borderId="30" xfId="4" applyFont="1" applyFill="1" applyBorder="1" applyAlignment="1">
      <alignment horizontal="center" vertical="center" shrinkToFit="1"/>
    </xf>
    <xf numFmtId="0" fontId="8" fillId="2" borderId="7" xfId="0" applyFont="1" applyFill="1" applyBorder="1"/>
    <xf numFmtId="0" fontId="8" fillId="2" borderId="9" xfId="0" applyFont="1" applyFill="1" applyBorder="1"/>
    <xf numFmtId="0" fontId="12" fillId="2" borderId="10" xfId="0" applyFont="1" applyFill="1" applyBorder="1"/>
    <xf numFmtId="0" fontId="7" fillId="2" borderId="11" xfId="0" applyFont="1" applyFill="1" applyBorder="1"/>
    <xf numFmtId="0" fontId="7" fillId="2" borderId="37" xfId="0" applyFont="1" applyFill="1" applyBorder="1"/>
    <xf numFmtId="0" fontId="7" fillId="2" borderId="0" xfId="0" applyFont="1" applyFill="1"/>
    <xf numFmtId="0" fontId="7" fillId="2" borderId="9" xfId="0" applyFont="1" applyFill="1" applyBorder="1"/>
    <xf numFmtId="0" fontId="7" fillId="0" borderId="0" xfId="4"/>
    <xf numFmtId="0" fontId="8" fillId="5" borderId="34" xfId="56" applyFont="1" applyFill="1" applyBorder="1" applyAlignment="1">
      <alignment horizontal="center" vertical="center" wrapText="1"/>
    </xf>
    <xf numFmtId="0" fontId="7" fillId="2" borderId="37" xfId="4" applyFill="1" applyBorder="1"/>
    <xf numFmtId="0" fontId="7" fillId="2" borderId="87" xfId="4" applyFill="1" applyBorder="1"/>
    <xf numFmtId="0" fontId="7" fillId="2" borderId="0" xfId="4" applyFill="1"/>
    <xf numFmtId="0" fontId="7" fillId="2" borderId="8" xfId="4" applyFill="1" applyBorder="1"/>
    <xf numFmtId="0" fontId="7" fillId="2" borderId="11" xfId="4" applyFill="1" applyBorder="1"/>
    <xf numFmtId="0" fontId="7" fillId="2" borderId="12" xfId="4" applyFill="1" applyBorder="1"/>
    <xf numFmtId="0" fontId="8" fillId="0" borderId="8" xfId="4" applyFont="1" applyBorder="1" applyAlignment="1" applyProtection="1">
      <alignment vertical="center"/>
      <protection hidden="1"/>
    </xf>
    <xf numFmtId="0" fontId="8" fillId="0" borderId="0" xfId="0" applyFont="1" applyAlignment="1" applyProtection="1">
      <alignment vertical="center" shrinkToFit="1"/>
      <protection hidden="1"/>
    </xf>
    <xf numFmtId="0" fontId="8" fillId="0" borderId="7" xfId="4" applyFont="1" applyBorder="1" applyAlignment="1" applyProtection="1">
      <alignment horizontal="center" vertical="center"/>
      <protection hidden="1"/>
    </xf>
    <xf numFmtId="0" fontId="8" fillId="0" borderId="13" xfId="4" applyFont="1" applyBorder="1" applyAlignment="1" applyProtection="1">
      <alignment horizontal="center" vertical="center"/>
      <protection hidden="1"/>
    </xf>
    <xf numFmtId="0" fontId="8" fillId="0" borderId="7" xfId="4" applyFont="1" applyBorder="1" applyAlignment="1" applyProtection="1">
      <alignment horizontal="center" vertical="center" wrapText="1"/>
      <protection hidden="1"/>
    </xf>
    <xf numFmtId="0" fontId="8" fillId="2" borderId="9" xfId="0" applyFont="1" applyFill="1" applyBorder="1" applyAlignment="1">
      <alignment horizontal="right"/>
    </xf>
    <xf numFmtId="0" fontId="8" fillId="2" borderId="0" xfId="4" applyFont="1" applyFill="1"/>
    <xf numFmtId="0" fontId="8" fillId="2" borderId="0" xfId="0" applyFont="1" applyFill="1"/>
    <xf numFmtId="0" fontId="8" fillId="2" borderId="0" xfId="0" applyFont="1" applyFill="1" applyAlignment="1">
      <alignment horizontal="right"/>
    </xf>
    <xf numFmtId="0" fontId="8" fillId="32" borderId="0" xfId="0" applyFont="1" applyFill="1" applyAlignment="1">
      <alignment horizontal="right"/>
    </xf>
    <xf numFmtId="0" fontId="8" fillId="32" borderId="0" xfId="0" applyFont="1" applyFill="1"/>
    <xf numFmtId="0" fontId="8" fillId="32" borderId="0" xfId="4" applyFont="1" applyFill="1"/>
    <xf numFmtId="0" fontId="8" fillId="0" borderId="0" xfId="4" applyFont="1" applyAlignment="1" applyProtection="1">
      <alignment vertical="top"/>
      <protection hidden="1"/>
    </xf>
    <xf numFmtId="0" fontId="8" fillId="2" borderId="13" xfId="4" applyFont="1" applyFill="1" applyBorder="1" applyAlignment="1">
      <alignment wrapText="1"/>
    </xf>
    <xf numFmtId="0" fontId="8" fillId="2" borderId="14" xfId="4" applyFont="1" applyFill="1" applyBorder="1"/>
    <xf numFmtId="0" fontId="7" fillId="2" borderId="15" xfId="4" applyFill="1" applyBorder="1"/>
    <xf numFmtId="0" fontId="7" fillId="2" borderId="0" xfId="4" applyFill="1" applyAlignment="1">
      <alignment horizontal="right" vertical="center"/>
    </xf>
    <xf numFmtId="176" fontId="7" fillId="0" borderId="0" xfId="4" applyNumberFormat="1" applyAlignment="1" applyProtection="1">
      <alignment horizontal="right" vertical="center"/>
      <protection locked="0"/>
    </xf>
    <xf numFmtId="0" fontId="7" fillId="2" borderId="0" xfId="0" applyFont="1" applyFill="1" applyAlignment="1">
      <alignment horizontal="right"/>
    </xf>
    <xf numFmtId="0" fontId="7" fillId="2" borderId="0" xfId="4" applyFill="1" applyAlignment="1">
      <alignment vertical="top"/>
    </xf>
    <xf numFmtId="0" fontId="7" fillId="2" borderId="0" xfId="4" applyFill="1" applyAlignment="1">
      <alignment vertical="top" wrapText="1"/>
    </xf>
    <xf numFmtId="0" fontId="11" fillId="2" borderId="0" xfId="0" applyFont="1" applyFill="1" applyAlignment="1">
      <alignment vertical="top"/>
    </xf>
    <xf numFmtId="0" fontId="8" fillId="2" borderId="8" xfId="0" applyFont="1" applyFill="1" applyBorder="1"/>
    <xf numFmtId="0" fontId="8" fillId="0" borderId="35" xfId="4" applyFont="1" applyBorder="1" applyAlignment="1" applyProtection="1">
      <alignment horizontal="left" vertical="center" wrapText="1" indent="1"/>
      <protection locked="0"/>
    </xf>
    <xf numFmtId="0" fontId="8" fillId="0" borderId="61" xfId="4" applyFont="1" applyBorder="1" applyAlignment="1" applyProtection="1">
      <alignment horizontal="left" vertical="center" wrapText="1" indent="1"/>
      <protection locked="0"/>
    </xf>
    <xf numFmtId="0" fontId="8" fillId="0" borderId="44" xfId="4" applyFont="1" applyBorder="1" applyAlignment="1" applyProtection="1">
      <alignment horizontal="left" vertical="center" wrapText="1" indent="1"/>
      <protection locked="0"/>
    </xf>
    <xf numFmtId="0" fontId="8" fillId="0" borderId="40" xfId="4" applyFont="1" applyBorder="1" applyAlignment="1" applyProtection="1">
      <alignment horizontal="center" vertical="center"/>
      <protection hidden="1"/>
    </xf>
    <xf numFmtId="0" fontId="11" fillId="32" borderId="0" xfId="0" applyFont="1" applyFill="1"/>
    <xf numFmtId="0" fontId="11" fillId="32" borderId="40" xfId="0" applyFont="1" applyFill="1" applyBorder="1"/>
    <xf numFmtId="0" fontId="11" fillId="32" borderId="40" xfId="4" applyFont="1" applyFill="1" applyBorder="1" applyProtection="1">
      <protection hidden="1"/>
    </xf>
    <xf numFmtId="0" fontId="11" fillId="36" borderId="40" xfId="0" applyFont="1" applyFill="1" applyBorder="1"/>
    <xf numFmtId="0" fontId="8" fillId="0" borderId="0" xfId="4" applyFont="1" applyProtection="1">
      <protection hidden="1"/>
    </xf>
    <xf numFmtId="0" fontId="8" fillId="0" borderId="13" xfId="4" applyFont="1" applyBorder="1" applyProtection="1">
      <protection hidden="1"/>
    </xf>
    <xf numFmtId="0" fontId="8" fillId="0" borderId="14" xfId="4" applyFont="1" applyBorder="1" applyProtection="1">
      <protection hidden="1"/>
    </xf>
    <xf numFmtId="0" fontId="8" fillId="0" borderId="15" xfId="4" applyFont="1" applyBorder="1" applyProtection="1">
      <protection hidden="1"/>
    </xf>
    <xf numFmtId="0" fontId="8" fillId="0" borderId="9" xfId="4" applyFont="1" applyBorder="1" applyProtection="1">
      <protection hidden="1"/>
    </xf>
    <xf numFmtId="0" fontId="8" fillId="0" borderId="8" xfId="4" applyFont="1" applyBorder="1" applyProtection="1">
      <protection hidden="1"/>
    </xf>
    <xf numFmtId="0" fontId="8" fillId="0" borderId="10" xfId="4" applyFont="1" applyBorder="1" applyProtection="1">
      <protection hidden="1"/>
    </xf>
    <xf numFmtId="0" fontId="8" fillId="0" borderId="11" xfId="4" applyFont="1" applyBorder="1" applyProtection="1">
      <protection hidden="1"/>
    </xf>
    <xf numFmtId="0" fontId="8" fillId="37" borderId="11" xfId="4" applyFont="1" applyFill="1" applyBorder="1" applyAlignment="1" applyProtection="1">
      <alignment vertical="top" wrapText="1"/>
      <protection locked="0"/>
    </xf>
    <xf numFmtId="0" fontId="8" fillId="0" borderId="12" xfId="4" applyFont="1" applyBorder="1" applyProtection="1">
      <protection hidden="1"/>
    </xf>
    <xf numFmtId="0" fontId="8" fillId="0" borderId="0" xfId="4" applyFont="1" applyAlignment="1" applyProtection="1">
      <alignment vertical="center"/>
      <protection hidden="1"/>
    </xf>
    <xf numFmtId="0" fontId="8" fillId="0" borderId="0" xfId="4" applyFont="1" applyAlignment="1" applyProtection="1">
      <alignment vertical="center" shrinkToFit="1"/>
      <protection hidden="1"/>
    </xf>
    <xf numFmtId="0" fontId="8" fillId="0" borderId="0" xfId="4" applyFont="1" applyAlignment="1" applyProtection="1">
      <alignment horizontal="left"/>
      <protection hidden="1"/>
    </xf>
    <xf numFmtId="0" fontId="8" fillId="0" borderId="11" xfId="4" applyFont="1" applyBorder="1" applyAlignment="1" applyProtection="1">
      <alignment vertical="top" wrapText="1"/>
      <protection hidden="1"/>
    </xf>
    <xf numFmtId="0" fontId="8" fillId="0" borderId="14" xfId="4" applyFont="1" applyBorder="1" applyAlignment="1" applyProtection="1">
      <alignment vertical="center" shrinkToFit="1"/>
      <protection hidden="1"/>
    </xf>
    <xf numFmtId="0" fontId="22" fillId="0" borderId="13" xfId="4" applyFont="1" applyBorder="1" applyProtection="1">
      <protection hidden="1"/>
    </xf>
    <xf numFmtId="0" fontId="8" fillId="5" borderId="40" xfId="4" applyFont="1" applyFill="1" applyBorder="1" applyAlignment="1" applyProtection="1">
      <alignment horizontal="center" vertical="center"/>
      <protection hidden="1"/>
    </xf>
    <xf numFmtId="0" fontId="12" fillId="2" borderId="22" xfId="4" applyFont="1" applyFill="1" applyBorder="1" applyAlignment="1" applyProtection="1">
      <alignment horizontal="center" vertical="center"/>
      <protection hidden="1"/>
    </xf>
    <xf numFmtId="0" fontId="12" fillId="2" borderId="36" xfId="4" applyFont="1" applyFill="1" applyBorder="1" applyAlignment="1" applyProtection="1">
      <alignment horizontal="center" vertical="center"/>
      <protection hidden="1"/>
    </xf>
    <xf numFmtId="0" fontId="12" fillId="2" borderId="21" xfId="5" applyFont="1" applyFill="1" applyBorder="1" applyAlignment="1" applyProtection="1">
      <alignment horizontal="center" vertical="center"/>
      <protection hidden="1"/>
    </xf>
    <xf numFmtId="0" fontId="12" fillId="2" borderId="22" xfId="5" applyFont="1" applyFill="1" applyBorder="1" applyAlignment="1" applyProtection="1">
      <alignment horizontal="center" vertical="center"/>
      <protection hidden="1"/>
    </xf>
    <xf numFmtId="0" fontId="12" fillId="2" borderId="23" xfId="5" applyFont="1" applyFill="1" applyBorder="1" applyAlignment="1" applyProtection="1">
      <alignment vertical="center"/>
      <protection hidden="1"/>
    </xf>
    <xf numFmtId="0" fontId="12" fillId="2" borderId="49" xfId="5" applyFont="1" applyFill="1" applyBorder="1" applyAlignment="1" applyProtection="1">
      <alignment horizontal="center" vertical="center"/>
      <protection hidden="1"/>
    </xf>
    <xf numFmtId="0" fontId="12" fillId="2" borderId="24" xfId="5" applyFont="1" applyFill="1" applyBorder="1" applyAlignment="1" applyProtection="1">
      <alignment horizontal="center" vertical="center" wrapText="1"/>
      <protection hidden="1"/>
    </xf>
    <xf numFmtId="0" fontId="12" fillId="2" borderId="24" xfId="5" applyFont="1" applyFill="1" applyBorder="1" applyAlignment="1" applyProtection="1">
      <alignment horizontal="distributed" vertical="center" wrapText="1"/>
      <protection hidden="1"/>
    </xf>
    <xf numFmtId="0" fontId="12" fillId="2" borderId="48" xfId="5" applyFont="1" applyFill="1" applyBorder="1" applyAlignment="1" applyProtection="1">
      <alignment horizontal="distributed" vertical="center" wrapText="1"/>
      <protection hidden="1"/>
    </xf>
    <xf numFmtId="0" fontId="12" fillId="2" borderId="97" xfId="5" applyFont="1" applyFill="1" applyBorder="1" applyAlignment="1" applyProtection="1">
      <alignment horizontal="center" vertical="center"/>
      <protection hidden="1"/>
    </xf>
    <xf numFmtId="0" fontId="12" fillId="2" borderId="14" xfId="5" applyFont="1" applyFill="1" applyBorder="1" applyAlignment="1" applyProtection="1">
      <alignment horizontal="center" vertical="center"/>
      <protection hidden="1"/>
    </xf>
    <xf numFmtId="0" fontId="12" fillId="2" borderId="30" xfId="5" applyFont="1" applyFill="1" applyBorder="1" applyAlignment="1" applyProtection="1">
      <alignment horizontal="distributed" vertical="center" wrapText="1"/>
      <protection hidden="1"/>
    </xf>
    <xf numFmtId="0" fontId="12" fillId="2" borderId="4" xfId="5" applyFont="1" applyFill="1" applyBorder="1" applyAlignment="1" applyProtection="1">
      <alignment horizontal="distributed" vertical="center" wrapText="1"/>
      <protection hidden="1"/>
    </xf>
    <xf numFmtId="0" fontId="12" fillId="2" borderId="27" xfId="5" applyFont="1" applyFill="1" applyBorder="1" applyAlignment="1" applyProtection="1">
      <alignment horizontal="distributed" vertical="center" wrapText="1"/>
      <protection hidden="1"/>
    </xf>
    <xf numFmtId="0" fontId="12" fillId="2" borderId="81" xfId="5" applyFont="1" applyFill="1" applyBorder="1" applyAlignment="1" applyProtection="1">
      <alignment horizontal="distributed" vertical="center" wrapText="1"/>
      <protection hidden="1"/>
    </xf>
    <xf numFmtId="0" fontId="12" fillId="2" borderId="72" xfId="5" applyFont="1" applyFill="1" applyBorder="1" applyAlignment="1" applyProtection="1">
      <alignment horizontal="center" vertical="center"/>
      <protection hidden="1"/>
    </xf>
    <xf numFmtId="0" fontId="12" fillId="2" borderId="0" xfId="5" applyFont="1" applyFill="1" applyAlignment="1" applyProtection="1">
      <alignment horizontal="center" vertical="center"/>
      <protection hidden="1"/>
    </xf>
    <xf numFmtId="0" fontId="12" fillId="2" borderId="47" xfId="5" applyFont="1" applyFill="1" applyBorder="1" applyAlignment="1" applyProtection="1">
      <alignment horizontal="center" vertical="center"/>
      <protection hidden="1"/>
    </xf>
    <xf numFmtId="0" fontId="12" fillId="2" borderId="97" xfId="5" applyFont="1" applyFill="1" applyBorder="1" applyAlignment="1" applyProtection="1">
      <alignment horizontal="center" vertical="center" shrinkToFit="1"/>
      <protection hidden="1"/>
    </xf>
    <xf numFmtId="0" fontId="12" fillId="2" borderId="85" xfId="5" applyFont="1" applyFill="1" applyBorder="1" applyAlignment="1" applyProtection="1">
      <alignment horizontal="center" vertical="center" shrinkToFit="1"/>
      <protection hidden="1"/>
    </xf>
    <xf numFmtId="0" fontId="12" fillId="2" borderId="30" xfId="5" applyFont="1" applyFill="1" applyBorder="1" applyAlignment="1" applyProtection="1">
      <alignment horizontal="distributed" vertical="center" shrinkToFit="1"/>
      <protection hidden="1"/>
    </xf>
    <xf numFmtId="0" fontId="12" fillId="2" borderId="4" xfId="5" applyFont="1" applyFill="1" applyBorder="1" applyAlignment="1" applyProtection="1">
      <alignment horizontal="distributed" vertical="center" shrinkToFit="1"/>
      <protection hidden="1"/>
    </xf>
    <xf numFmtId="0" fontId="12" fillId="2" borderId="74" xfId="5" applyFont="1" applyFill="1" applyBorder="1" applyAlignment="1" applyProtection="1">
      <alignment horizontal="center" vertical="center" shrinkToFit="1"/>
      <protection hidden="1"/>
    </xf>
    <xf numFmtId="0" fontId="12" fillId="2" borderId="37" xfId="5" applyFont="1" applyFill="1" applyBorder="1" applyAlignment="1" applyProtection="1">
      <alignment horizontal="center" vertical="center" shrinkToFit="1"/>
      <protection hidden="1"/>
    </xf>
    <xf numFmtId="0" fontId="12" fillId="2" borderId="47" xfId="5" applyFont="1" applyFill="1" applyBorder="1" applyAlignment="1" applyProtection="1">
      <alignment horizontal="center" vertical="center" shrinkToFit="1"/>
      <protection hidden="1"/>
    </xf>
    <xf numFmtId="0" fontId="12" fillId="2" borderId="27" xfId="5" applyFont="1" applyFill="1" applyBorder="1" applyAlignment="1" applyProtection="1">
      <alignment horizontal="distributed" vertical="center" shrinkToFit="1"/>
      <protection hidden="1"/>
    </xf>
    <xf numFmtId="0" fontId="12" fillId="2" borderId="81" xfId="5" applyFont="1" applyFill="1" applyBorder="1" applyAlignment="1" applyProtection="1">
      <alignment horizontal="distributed" vertical="center" shrinkToFit="1"/>
      <protection hidden="1"/>
    </xf>
    <xf numFmtId="0" fontId="12" fillId="2" borderId="27" xfId="5" applyFont="1" applyFill="1" applyBorder="1" applyAlignment="1" applyProtection="1">
      <alignment horizontal="center" vertical="center"/>
      <protection hidden="1"/>
    </xf>
    <xf numFmtId="0" fontId="12" fillId="2" borderId="27" xfId="5" applyFont="1" applyFill="1" applyBorder="1" applyAlignment="1" applyProtection="1">
      <alignment horizontal="center" vertical="center" shrinkToFit="1"/>
      <protection hidden="1"/>
    </xf>
    <xf numFmtId="0" fontId="12" fillId="2" borderId="81" xfId="5" applyFont="1" applyFill="1" applyBorder="1" applyAlignment="1" applyProtection="1">
      <alignment horizontal="center" vertical="center" shrinkToFit="1"/>
      <protection hidden="1"/>
    </xf>
    <xf numFmtId="0" fontId="12" fillId="2" borderId="0" xfId="5" applyFont="1" applyFill="1" applyAlignment="1" applyProtection="1">
      <alignment horizontal="center" vertical="center" shrinkToFit="1"/>
      <protection hidden="1"/>
    </xf>
    <xf numFmtId="0" fontId="12" fillId="3" borderId="24" xfId="5" applyFont="1" applyFill="1" applyBorder="1" applyAlignment="1" applyProtection="1">
      <alignment horizontal="center" vertical="center"/>
      <protection hidden="1"/>
    </xf>
    <xf numFmtId="0" fontId="12" fillId="3" borderId="77" xfId="5" applyFont="1" applyFill="1" applyBorder="1" applyAlignment="1" applyProtection="1">
      <alignment horizontal="center" vertical="center"/>
      <protection hidden="1"/>
    </xf>
    <xf numFmtId="0" fontId="12" fillId="2" borderId="85" xfId="5" applyFont="1" applyFill="1" applyBorder="1" applyAlignment="1" applyProtection="1">
      <alignment horizontal="distributed" vertical="center" wrapText="1"/>
      <protection hidden="1"/>
    </xf>
    <xf numFmtId="0" fontId="12" fillId="2" borderId="4" xfId="5" applyFont="1" applyFill="1" applyBorder="1" applyAlignment="1" applyProtection="1">
      <alignment horizontal="distributed" vertical="center"/>
      <protection hidden="1"/>
    </xf>
    <xf numFmtId="0" fontId="12" fillId="2" borderId="37" xfId="5" applyFont="1" applyFill="1" applyBorder="1" applyAlignment="1" applyProtection="1">
      <alignment horizontal="distributed" vertical="center" wrapText="1"/>
      <protection hidden="1"/>
    </xf>
    <xf numFmtId="0" fontId="21" fillId="2" borderId="77" xfId="5" applyFont="1" applyFill="1" applyBorder="1" applyAlignment="1" applyProtection="1">
      <alignment horizontal="center" vertical="center" wrapText="1"/>
      <protection hidden="1"/>
    </xf>
    <xf numFmtId="0" fontId="12" fillId="2" borderId="80" xfId="5" applyFont="1" applyFill="1" applyBorder="1" applyAlignment="1" applyProtection="1">
      <alignment horizontal="center" vertical="center"/>
      <protection hidden="1"/>
    </xf>
    <xf numFmtId="0" fontId="12" fillId="0" borderId="0" xfId="3" applyFont="1" applyAlignment="1" applyProtection="1">
      <alignment vertical="center"/>
      <protection hidden="1"/>
    </xf>
    <xf numFmtId="0" fontId="12" fillId="2" borderId="46" xfId="3" applyFont="1" applyFill="1" applyBorder="1" applyAlignment="1" applyProtection="1">
      <alignment horizontal="center" vertical="center" textRotation="255"/>
      <protection hidden="1"/>
    </xf>
    <xf numFmtId="0" fontId="12" fillId="2" borderId="88" xfId="3" applyFont="1" applyFill="1" applyBorder="1" applyAlignment="1" applyProtection="1">
      <alignment horizontal="center" vertical="center" textRotation="255"/>
      <protection hidden="1"/>
    </xf>
    <xf numFmtId="0" fontId="12" fillId="0" borderId="0" xfId="3" applyFont="1" applyAlignment="1" applyProtection="1">
      <alignment horizontal="center" vertical="center" textRotation="255"/>
      <protection hidden="1"/>
    </xf>
    <xf numFmtId="0" fontId="12" fillId="2" borderId="19" xfId="3" applyFont="1" applyFill="1" applyBorder="1" applyAlignment="1" applyProtection="1">
      <alignment horizontal="center" vertical="center" textRotation="255"/>
      <protection hidden="1"/>
    </xf>
    <xf numFmtId="0" fontId="12" fillId="2" borderId="0" xfId="3" applyFont="1" applyFill="1" applyAlignment="1" applyProtection="1">
      <alignment horizontal="center" vertical="center" textRotation="255"/>
      <protection hidden="1"/>
    </xf>
    <xf numFmtId="0" fontId="12" fillId="0" borderId="0" xfId="4" applyFont="1" applyAlignment="1" applyProtection="1">
      <alignment horizontal="center" vertical="center"/>
      <protection hidden="1"/>
    </xf>
    <xf numFmtId="0" fontId="12" fillId="0" borderId="0" xfId="0" applyFont="1" applyAlignment="1" applyProtection="1">
      <alignment horizontal="left" vertical="center"/>
      <protection hidden="1"/>
    </xf>
    <xf numFmtId="0" fontId="12" fillId="0" borderId="0" xfId="3" applyFont="1" applyAlignment="1" applyProtection="1">
      <alignment horizontal="center" vertical="center" textRotation="255" wrapText="1"/>
      <protection hidden="1"/>
    </xf>
    <xf numFmtId="0" fontId="12" fillId="0" borderId="66" xfId="0" applyFont="1" applyBorder="1" applyAlignment="1" applyProtection="1">
      <alignment vertical="center"/>
      <protection hidden="1"/>
    </xf>
    <xf numFmtId="0" fontId="12" fillId="0" borderId="3" xfId="4" applyFont="1" applyBorder="1" applyAlignment="1" applyProtection="1">
      <alignment vertical="center"/>
      <protection hidden="1"/>
    </xf>
    <xf numFmtId="0" fontId="12" fillId="0" borderId="129" xfId="4" applyFont="1" applyBorder="1" applyAlignment="1" applyProtection="1">
      <alignment vertical="center"/>
      <protection hidden="1"/>
    </xf>
    <xf numFmtId="38" fontId="12" fillId="0" borderId="0" xfId="1" applyFont="1" applyAlignment="1" applyProtection="1">
      <alignment vertical="center"/>
      <protection hidden="1"/>
    </xf>
    <xf numFmtId="0" fontId="12" fillId="0" borderId="0" xfId="0" applyFont="1" applyAlignment="1" applyProtection="1">
      <alignment vertical="center"/>
      <protection hidden="1"/>
    </xf>
    <xf numFmtId="0" fontId="12" fillId="0" borderId="0" xfId="5" applyFont="1" applyAlignment="1" applyProtection="1">
      <alignment vertical="center"/>
      <protection hidden="1"/>
    </xf>
    <xf numFmtId="0" fontId="12" fillId="0" borderId="0" xfId="5" applyFont="1" applyAlignment="1" applyProtection="1">
      <alignment horizontal="left" vertical="center"/>
      <protection hidden="1"/>
    </xf>
    <xf numFmtId="0" fontId="51" fillId="0" borderId="0" xfId="5" applyFont="1" applyAlignment="1" applyProtection="1">
      <alignment vertical="center"/>
      <protection hidden="1"/>
    </xf>
    <xf numFmtId="0" fontId="12" fillId="0" borderId="11" xfId="5" applyFont="1" applyBorder="1" applyAlignment="1" applyProtection="1">
      <alignment vertical="center"/>
      <protection hidden="1"/>
    </xf>
    <xf numFmtId="49" fontId="12" fillId="6" borderId="74" xfId="5" applyNumberFormat="1" applyFont="1" applyFill="1" applyBorder="1" applyAlignment="1" applyProtection="1">
      <alignment horizontal="left" vertical="center" wrapText="1" shrinkToFit="1"/>
      <protection hidden="1"/>
    </xf>
    <xf numFmtId="49" fontId="12" fillId="0" borderId="34" xfId="5" applyNumberFormat="1" applyFont="1" applyBorder="1" applyAlignment="1" applyProtection="1">
      <alignment horizontal="left" vertical="center" wrapText="1" shrinkToFit="1"/>
      <protection locked="0"/>
    </xf>
    <xf numFmtId="49" fontId="12" fillId="0" borderId="58" xfId="5" applyNumberFormat="1" applyFont="1" applyBorder="1" applyAlignment="1" applyProtection="1">
      <alignment horizontal="left" vertical="center" wrapText="1" shrinkToFit="1"/>
      <protection locked="0"/>
    </xf>
    <xf numFmtId="0" fontId="12" fillId="6" borderId="74" xfId="0" applyFont="1" applyFill="1" applyBorder="1" applyAlignment="1" applyProtection="1">
      <alignment horizontal="left" vertical="center" wrapText="1" shrinkToFit="1"/>
      <protection hidden="1"/>
    </xf>
    <xf numFmtId="0" fontId="12" fillId="0" borderId="34" xfId="0" applyFont="1" applyBorder="1" applyAlignment="1" applyProtection="1">
      <alignment horizontal="left" vertical="center" wrapText="1" shrinkToFit="1"/>
      <protection locked="0"/>
    </xf>
    <xf numFmtId="0" fontId="12" fillId="0" borderId="58" xfId="0" applyFont="1" applyBorder="1" applyAlignment="1" applyProtection="1">
      <alignment horizontal="left" vertical="center" wrapText="1" shrinkToFit="1"/>
      <protection locked="0"/>
    </xf>
    <xf numFmtId="0" fontId="52" fillId="0" borderId="0" xfId="5" applyFont="1" applyAlignment="1" applyProtection="1">
      <alignment vertical="center"/>
      <protection hidden="1"/>
    </xf>
    <xf numFmtId="0" fontId="12" fillId="3" borderId="84" xfId="5" applyFont="1" applyFill="1" applyBorder="1" applyAlignment="1" applyProtection="1">
      <alignment horizontal="center" vertical="center"/>
      <protection hidden="1"/>
    </xf>
    <xf numFmtId="0" fontId="12" fillId="3" borderId="97" xfId="5" applyFont="1" applyFill="1" applyBorder="1" applyAlignment="1" applyProtection="1">
      <alignment horizontal="center" vertical="center"/>
      <protection hidden="1"/>
    </xf>
    <xf numFmtId="0" fontId="12" fillId="3" borderId="21" xfId="5" applyFont="1" applyFill="1" applyBorder="1" applyAlignment="1" applyProtection="1">
      <alignment horizontal="center" vertical="center"/>
      <protection hidden="1"/>
    </xf>
    <xf numFmtId="0" fontId="12" fillId="3" borderId="22" xfId="5" applyFont="1" applyFill="1" applyBorder="1" applyAlignment="1" applyProtection="1">
      <alignment horizontal="center" vertical="center"/>
      <protection hidden="1"/>
    </xf>
    <xf numFmtId="0" fontId="12" fillId="3" borderId="69" xfId="5" applyFont="1" applyFill="1" applyBorder="1" applyAlignment="1" applyProtection="1">
      <alignment horizontal="center" vertical="center"/>
      <protection hidden="1"/>
    </xf>
    <xf numFmtId="0" fontId="12" fillId="3" borderId="30" xfId="5" applyFont="1" applyFill="1" applyBorder="1" applyAlignment="1" applyProtection="1">
      <alignment horizontal="center" vertical="center"/>
      <protection hidden="1"/>
    </xf>
    <xf numFmtId="0" fontId="12" fillId="3" borderId="3" xfId="5" applyFont="1" applyFill="1" applyBorder="1" applyAlignment="1" applyProtection="1">
      <alignment horizontal="center" vertical="center"/>
      <protection hidden="1"/>
    </xf>
    <xf numFmtId="0" fontId="12" fillId="3" borderId="31" xfId="5" applyFont="1" applyFill="1" applyBorder="1" applyAlignment="1" applyProtection="1">
      <alignment horizontal="center" vertical="center"/>
      <protection hidden="1"/>
    </xf>
    <xf numFmtId="0" fontId="12" fillId="3" borderId="127" xfId="5" applyFont="1" applyFill="1" applyBorder="1" applyAlignment="1" applyProtection="1">
      <alignment horizontal="center" vertical="center"/>
      <protection hidden="1"/>
    </xf>
    <xf numFmtId="0" fontId="12" fillId="3" borderId="74" xfId="5" applyFont="1" applyFill="1" applyBorder="1" applyAlignment="1" applyProtection="1">
      <alignment horizontal="center" vertical="center"/>
      <protection hidden="1"/>
    </xf>
    <xf numFmtId="0" fontId="12" fillId="3" borderId="34" xfId="5" applyFont="1" applyFill="1" applyBorder="1" applyAlignment="1" applyProtection="1">
      <alignment horizontal="center" vertical="center"/>
      <protection hidden="1"/>
    </xf>
    <xf numFmtId="0" fontId="12" fillId="3" borderId="58" xfId="5" applyFont="1" applyFill="1" applyBorder="1" applyAlignment="1" applyProtection="1">
      <alignment horizontal="center" vertical="center"/>
      <protection hidden="1"/>
    </xf>
    <xf numFmtId="0" fontId="12" fillId="3" borderId="40" xfId="5" applyFont="1" applyFill="1" applyBorder="1" applyAlignment="1" applyProtection="1">
      <alignment horizontal="center" vertical="center"/>
      <protection hidden="1"/>
    </xf>
    <xf numFmtId="0" fontId="12" fillId="3" borderId="50" xfId="5" applyFont="1" applyFill="1" applyBorder="1" applyAlignment="1" applyProtection="1">
      <alignment horizontal="center" vertical="center"/>
      <protection hidden="1"/>
    </xf>
    <xf numFmtId="0" fontId="12" fillId="3" borderId="24" xfId="5" applyFont="1" applyFill="1" applyBorder="1" applyAlignment="1" applyProtection="1">
      <alignment horizontal="center" vertical="center" wrapText="1"/>
      <protection hidden="1"/>
    </xf>
    <xf numFmtId="0" fontId="12" fillId="3" borderId="77" xfId="5" applyFont="1" applyFill="1" applyBorder="1" applyAlignment="1" applyProtection="1">
      <alignment horizontal="center" vertical="center" wrapText="1"/>
      <protection hidden="1"/>
    </xf>
    <xf numFmtId="0" fontId="12" fillId="3" borderId="21" xfId="5" applyFont="1" applyFill="1" applyBorder="1" applyAlignment="1" applyProtection="1">
      <alignment horizontal="center" vertical="center" wrapText="1"/>
      <protection hidden="1"/>
    </xf>
    <xf numFmtId="0" fontId="12" fillId="3" borderId="22" xfId="5" applyFont="1" applyFill="1" applyBorder="1" applyAlignment="1" applyProtection="1">
      <alignment horizontal="center" vertical="center" wrapText="1"/>
      <protection hidden="1"/>
    </xf>
    <xf numFmtId="0" fontId="12" fillId="3" borderId="3" xfId="5" applyFont="1" applyFill="1" applyBorder="1" applyAlignment="1" applyProtection="1">
      <alignment horizontal="center" vertical="center" wrapText="1"/>
      <protection hidden="1"/>
    </xf>
    <xf numFmtId="0" fontId="12" fillId="3" borderId="31" xfId="5" applyFont="1" applyFill="1" applyBorder="1" applyAlignment="1" applyProtection="1">
      <alignment horizontal="center" vertical="center" wrapText="1"/>
      <protection hidden="1"/>
    </xf>
    <xf numFmtId="0" fontId="12" fillId="3" borderId="34" xfId="5" applyFont="1" applyFill="1" applyBorder="1" applyAlignment="1" applyProtection="1">
      <alignment horizontal="center" vertical="center" wrapText="1"/>
      <protection hidden="1"/>
    </xf>
    <xf numFmtId="0" fontId="12" fillId="3" borderId="58" xfId="5" applyFont="1" applyFill="1" applyBorder="1" applyAlignment="1" applyProtection="1">
      <alignment horizontal="center" vertical="center" wrapText="1"/>
      <protection hidden="1"/>
    </xf>
    <xf numFmtId="0" fontId="12" fillId="3" borderId="39" xfId="5" applyFont="1" applyFill="1" applyBorder="1" applyAlignment="1" applyProtection="1">
      <alignment horizontal="center" vertical="center"/>
      <protection hidden="1"/>
    </xf>
    <xf numFmtId="0" fontId="12" fillId="3" borderId="78" xfId="5" applyFont="1" applyFill="1" applyBorder="1" applyAlignment="1" applyProtection="1">
      <alignment horizontal="center" vertical="center"/>
      <protection hidden="1"/>
    </xf>
    <xf numFmtId="0" fontId="12" fillId="3" borderId="42" xfId="5" applyFont="1" applyFill="1" applyBorder="1" applyAlignment="1" applyProtection="1">
      <alignment horizontal="center" vertical="center"/>
      <protection hidden="1"/>
    </xf>
    <xf numFmtId="0" fontId="12" fillId="3" borderId="80" xfId="5" applyFont="1" applyFill="1" applyBorder="1" applyAlignment="1" applyProtection="1">
      <alignment horizontal="center" vertical="center"/>
      <protection hidden="1"/>
    </xf>
    <xf numFmtId="0" fontId="15" fillId="0" borderId="0" xfId="4" applyFont="1" applyAlignment="1" applyProtection="1">
      <alignment horizontal="right" vertical="center"/>
      <protection hidden="1"/>
    </xf>
    <xf numFmtId="0" fontId="15" fillId="0" borderId="0" xfId="4" applyFont="1" applyAlignment="1" applyProtection="1">
      <alignment horizontal="left" vertical="center"/>
      <protection hidden="1"/>
    </xf>
    <xf numFmtId="0" fontId="15" fillId="0" borderId="0" xfId="4" applyFont="1" applyAlignment="1" applyProtection="1">
      <alignment vertical="center"/>
      <protection hidden="1"/>
    </xf>
    <xf numFmtId="0" fontId="12" fillId="2" borderId="83" xfId="4" applyFont="1" applyFill="1" applyBorder="1" applyAlignment="1" applyProtection="1">
      <alignment horizontal="center" vertical="center"/>
      <protection hidden="1"/>
    </xf>
    <xf numFmtId="0" fontId="12" fillId="2" borderId="64" xfId="4" applyFont="1" applyFill="1" applyBorder="1" applyAlignment="1" applyProtection="1">
      <alignment horizontal="center" vertical="center"/>
      <protection hidden="1"/>
    </xf>
    <xf numFmtId="0" fontId="12" fillId="2" borderId="62" xfId="4" applyFont="1" applyFill="1" applyBorder="1" applyAlignment="1" applyProtection="1">
      <alignment horizontal="center" vertical="center" wrapText="1"/>
      <protection hidden="1"/>
    </xf>
    <xf numFmtId="0" fontId="12" fillId="2" borderId="30" xfId="4" applyFont="1" applyFill="1" applyBorder="1" applyAlignment="1" applyProtection="1">
      <alignment horizontal="center" vertical="center" wrapText="1"/>
      <protection hidden="1"/>
    </xf>
    <xf numFmtId="0" fontId="12" fillId="2" borderId="31" xfId="4" applyFont="1" applyFill="1" applyBorder="1" applyAlignment="1" applyProtection="1">
      <alignment horizontal="center" vertical="center" wrapText="1"/>
      <protection hidden="1"/>
    </xf>
    <xf numFmtId="0" fontId="12" fillId="2" borderId="64" xfId="4" applyFont="1" applyFill="1" applyBorder="1" applyAlignment="1" applyProtection="1">
      <alignment horizontal="center" vertical="center" wrapText="1"/>
      <protection hidden="1"/>
    </xf>
    <xf numFmtId="0" fontId="12" fillId="2" borderId="35" xfId="4" applyFont="1" applyFill="1" applyBorder="1" applyAlignment="1" applyProtection="1">
      <alignment horizontal="center" vertical="center" wrapText="1"/>
      <protection hidden="1"/>
    </xf>
    <xf numFmtId="0" fontId="7" fillId="0" borderId="0" xfId="0" applyFont="1" applyAlignment="1" applyProtection="1">
      <alignment vertical="center"/>
      <protection hidden="1"/>
    </xf>
    <xf numFmtId="0" fontId="12" fillId="2" borderId="40" xfId="0" applyFont="1" applyFill="1" applyBorder="1" applyAlignment="1" applyProtection="1">
      <alignment vertical="center" shrinkToFit="1"/>
      <protection hidden="1"/>
    </xf>
    <xf numFmtId="0" fontId="12" fillId="0" borderId="40" xfId="0" applyFont="1" applyBorder="1" applyAlignment="1" applyProtection="1">
      <alignment vertical="center" shrinkToFit="1"/>
      <protection locked="0"/>
    </xf>
    <xf numFmtId="0" fontId="51" fillId="0" borderId="0" xfId="4" applyFont="1" applyAlignment="1" applyProtection="1">
      <alignment vertical="center" wrapText="1"/>
      <protection hidden="1"/>
    </xf>
    <xf numFmtId="0" fontId="51" fillId="0" borderId="0" xfId="4" applyFont="1" applyAlignment="1" applyProtection="1">
      <alignment horizontal="left" vertical="center" wrapText="1"/>
      <protection hidden="1"/>
    </xf>
    <xf numFmtId="0" fontId="12" fillId="6" borderId="40" xfId="4" applyFont="1" applyFill="1" applyBorder="1" applyAlignment="1" applyProtection="1">
      <alignment horizontal="center" vertical="center" shrinkToFit="1"/>
      <protection hidden="1"/>
    </xf>
    <xf numFmtId="0" fontId="12" fillId="3" borderId="49" xfId="4" applyFont="1" applyFill="1" applyBorder="1" applyAlignment="1" applyProtection="1">
      <alignment horizontal="center" vertical="center" shrinkToFit="1"/>
      <protection hidden="1"/>
    </xf>
    <xf numFmtId="0" fontId="12" fillId="3" borderId="24" xfId="4" applyFont="1" applyFill="1" applyBorder="1" applyAlignment="1" applyProtection="1">
      <alignment horizontal="center" vertical="center" shrinkToFit="1"/>
      <protection hidden="1"/>
    </xf>
    <xf numFmtId="0" fontId="12" fillId="3" borderId="17" xfId="4" applyFont="1" applyFill="1" applyBorder="1" applyAlignment="1" applyProtection="1">
      <alignment horizontal="center" vertical="center" shrinkToFit="1"/>
      <protection hidden="1"/>
    </xf>
    <xf numFmtId="0" fontId="12" fillId="33" borderId="49" xfId="4" applyFont="1" applyFill="1" applyBorder="1" applyAlignment="1" applyProtection="1">
      <alignment horizontal="center" vertical="center" shrinkToFit="1"/>
      <protection hidden="1"/>
    </xf>
    <xf numFmtId="0" fontId="12" fillId="33" borderId="24" xfId="4" applyFont="1" applyFill="1" applyBorder="1" applyAlignment="1" applyProtection="1">
      <alignment horizontal="center" vertical="center" shrinkToFit="1"/>
      <protection hidden="1"/>
    </xf>
    <xf numFmtId="0" fontId="12" fillId="33" borderId="77" xfId="4" applyFont="1" applyFill="1" applyBorder="1" applyAlignment="1" applyProtection="1">
      <alignment horizontal="center" vertical="center" shrinkToFit="1"/>
      <protection hidden="1"/>
    </xf>
    <xf numFmtId="0" fontId="12" fillId="6" borderId="55" xfId="4" applyFont="1" applyFill="1" applyBorder="1" applyAlignment="1" applyProtection="1">
      <alignment horizontal="center" vertical="center" shrinkToFit="1"/>
      <protection hidden="1"/>
    </xf>
    <xf numFmtId="0" fontId="12" fillId="3" borderId="2" xfId="4" applyFont="1" applyFill="1" applyBorder="1" applyAlignment="1" applyProtection="1">
      <alignment horizontal="center" vertical="center" shrinkToFit="1"/>
      <protection hidden="1"/>
    </xf>
    <xf numFmtId="0" fontId="12" fillId="3" borderId="43" xfId="4" applyFont="1" applyFill="1" applyBorder="1" applyAlignment="1" applyProtection="1">
      <alignment horizontal="center" vertical="center" shrinkToFit="1"/>
      <protection hidden="1"/>
    </xf>
    <xf numFmtId="0" fontId="12" fillId="3" borderId="45" xfId="4" applyFont="1" applyFill="1" applyBorder="1" applyAlignment="1" applyProtection="1">
      <alignment horizontal="center" vertical="center" shrinkToFit="1"/>
      <protection hidden="1"/>
    </xf>
    <xf numFmtId="0" fontId="12" fillId="33" borderId="27" xfId="4" applyFont="1" applyFill="1" applyBorder="1" applyAlignment="1" applyProtection="1">
      <alignment horizontal="center" vertical="center" shrinkToFit="1"/>
      <protection hidden="1"/>
    </xf>
    <xf numFmtId="0" fontId="12" fillId="33" borderId="82" xfId="4" applyFont="1" applyFill="1" applyBorder="1" applyAlignment="1" applyProtection="1">
      <alignment horizontal="center" vertical="center" shrinkToFit="1"/>
      <protection hidden="1"/>
    </xf>
    <xf numFmtId="0" fontId="12" fillId="6" borderId="69" xfId="4" applyFont="1" applyFill="1" applyBorder="1" applyAlignment="1" applyProtection="1">
      <alignment horizontal="center" vertical="center" shrinkToFit="1"/>
      <protection hidden="1"/>
    </xf>
    <xf numFmtId="0" fontId="12" fillId="3" borderId="6" xfId="4" applyFont="1" applyFill="1" applyBorder="1" applyAlignment="1" applyProtection="1">
      <alignment horizontal="center" vertical="center" shrinkToFit="1"/>
      <protection hidden="1"/>
    </xf>
    <xf numFmtId="0" fontId="12" fillId="3" borderId="3" xfId="4" applyFont="1" applyFill="1" applyBorder="1" applyAlignment="1" applyProtection="1">
      <alignment horizontal="center" vertical="center" shrinkToFit="1"/>
      <protection hidden="1"/>
    </xf>
    <xf numFmtId="0" fontId="12" fillId="3" borderId="5" xfId="4" applyFont="1" applyFill="1" applyBorder="1" applyAlignment="1" applyProtection="1">
      <alignment horizontal="center" vertical="center" shrinkToFit="1"/>
      <protection hidden="1"/>
    </xf>
    <xf numFmtId="0" fontId="12" fillId="33" borderId="30" xfId="4" applyFont="1" applyFill="1" applyBorder="1" applyAlignment="1" applyProtection="1">
      <alignment horizontal="center" vertical="center" shrinkToFit="1"/>
      <protection hidden="1"/>
    </xf>
    <xf numFmtId="0" fontId="12" fillId="33" borderId="31" xfId="4" applyFont="1" applyFill="1" applyBorder="1" applyAlignment="1" applyProtection="1">
      <alignment horizontal="center" vertical="center" shrinkToFit="1"/>
      <protection hidden="1"/>
    </xf>
    <xf numFmtId="0" fontId="12" fillId="6" borderId="54" xfId="4" applyFont="1" applyFill="1" applyBorder="1" applyAlignment="1" applyProtection="1">
      <alignment horizontal="center" vertical="center" shrinkToFit="1"/>
      <protection hidden="1"/>
    </xf>
    <xf numFmtId="0" fontId="12" fillId="3" borderId="73" xfId="4" applyFont="1" applyFill="1" applyBorder="1" applyAlignment="1" applyProtection="1">
      <alignment horizontal="center" vertical="center" shrinkToFit="1"/>
      <protection hidden="1"/>
    </xf>
    <xf numFmtId="0" fontId="12" fillId="3" borderId="56" xfId="4" applyFont="1" applyFill="1" applyBorder="1" applyAlignment="1" applyProtection="1">
      <alignment horizontal="center" vertical="center" shrinkToFit="1"/>
      <protection hidden="1"/>
    </xf>
    <xf numFmtId="0" fontId="12" fillId="33" borderId="6" xfId="4" applyFont="1" applyFill="1" applyBorder="1" applyAlignment="1" applyProtection="1">
      <alignment horizontal="center" vertical="center" shrinkToFit="1"/>
      <protection hidden="1"/>
    </xf>
    <xf numFmtId="0" fontId="12" fillId="6" borderId="63" xfId="4" applyFont="1" applyFill="1" applyBorder="1" applyAlignment="1" applyProtection="1">
      <alignment horizontal="center" vertical="center" shrinkToFit="1"/>
      <protection hidden="1"/>
    </xf>
    <xf numFmtId="0" fontId="12" fillId="3" borderId="62" xfId="4" applyFont="1" applyFill="1" applyBorder="1" applyAlignment="1" applyProtection="1">
      <alignment horizontal="center" vertical="center" shrinkToFit="1"/>
      <protection hidden="1"/>
    </xf>
    <xf numFmtId="0" fontId="12" fillId="3" borderId="32" xfId="4" applyFont="1" applyFill="1" applyBorder="1" applyAlignment="1" applyProtection="1">
      <alignment horizontal="center" vertical="center" shrinkToFit="1"/>
      <protection hidden="1"/>
    </xf>
    <xf numFmtId="0" fontId="12" fillId="3" borderId="64" xfId="4" applyFont="1" applyFill="1" applyBorder="1" applyAlignment="1" applyProtection="1">
      <alignment horizontal="center" vertical="center" shrinkToFit="1"/>
      <protection hidden="1"/>
    </xf>
    <xf numFmtId="0" fontId="12" fillId="33" borderId="59" xfId="4" applyFont="1" applyFill="1" applyBorder="1" applyAlignment="1" applyProtection="1">
      <alignment horizontal="center" vertical="center" shrinkToFit="1"/>
      <protection hidden="1"/>
    </xf>
    <xf numFmtId="0" fontId="12" fillId="33" borderId="64" xfId="4" applyFont="1" applyFill="1" applyBorder="1" applyAlignment="1" applyProtection="1">
      <alignment horizontal="center" vertical="center" shrinkToFit="1"/>
      <protection hidden="1"/>
    </xf>
    <xf numFmtId="0" fontId="12" fillId="6" borderId="23" xfId="4" applyFont="1" applyFill="1" applyBorder="1" applyAlignment="1" applyProtection="1">
      <alignment horizontal="center" vertical="center" shrinkToFit="1"/>
      <protection hidden="1"/>
    </xf>
    <xf numFmtId="0" fontId="12" fillId="3" borderId="82" xfId="4" applyFont="1" applyFill="1" applyBorder="1" applyAlignment="1" applyProtection="1">
      <alignment horizontal="center" vertical="center" shrinkToFit="1"/>
      <protection hidden="1"/>
    </xf>
    <xf numFmtId="0" fontId="12" fillId="33" borderId="43" xfId="4" applyFont="1" applyFill="1" applyBorder="1" applyAlignment="1" applyProtection="1">
      <alignment horizontal="center" vertical="center" shrinkToFit="1"/>
      <protection hidden="1"/>
    </xf>
    <xf numFmtId="0" fontId="12" fillId="33" borderId="29" xfId="4" applyFont="1" applyFill="1" applyBorder="1" applyAlignment="1" applyProtection="1">
      <alignment horizontal="center" vertical="center" shrinkToFit="1"/>
      <protection hidden="1"/>
    </xf>
    <xf numFmtId="0" fontId="12" fillId="3" borderId="31" xfId="4" applyFont="1" applyFill="1" applyBorder="1" applyAlignment="1" applyProtection="1">
      <alignment horizontal="center" vertical="center" shrinkToFit="1"/>
      <protection hidden="1"/>
    </xf>
    <xf numFmtId="0" fontId="12" fillId="33" borderId="3" xfId="4" applyFont="1" applyFill="1" applyBorder="1" applyAlignment="1" applyProtection="1">
      <alignment horizontal="center" vertical="center" shrinkToFit="1"/>
      <protection hidden="1"/>
    </xf>
    <xf numFmtId="0" fontId="12" fillId="6" borderId="6" xfId="4" applyFont="1" applyFill="1" applyBorder="1" applyAlignment="1" applyProtection="1">
      <alignment horizontal="center" vertical="center" shrinkToFit="1"/>
      <protection hidden="1"/>
    </xf>
    <xf numFmtId="0" fontId="12" fillId="33" borderId="72" xfId="4" applyFont="1" applyFill="1" applyBorder="1" applyAlignment="1" applyProtection="1">
      <alignment horizontal="center" vertical="center" shrinkToFit="1"/>
      <protection hidden="1"/>
    </xf>
    <xf numFmtId="0" fontId="12" fillId="6" borderId="84" xfId="4" applyFont="1" applyFill="1" applyBorder="1" applyAlignment="1" applyProtection="1">
      <alignment horizontal="center" vertical="center" shrinkToFit="1"/>
      <protection hidden="1"/>
    </xf>
    <xf numFmtId="0" fontId="12" fillId="3" borderId="54" xfId="4" applyFont="1" applyFill="1" applyBorder="1" applyAlignment="1" applyProtection="1">
      <alignment horizontal="center" vertical="center" shrinkToFit="1"/>
      <protection hidden="1"/>
    </xf>
    <xf numFmtId="0" fontId="12" fillId="33" borderId="47" xfId="4" applyFont="1" applyFill="1" applyBorder="1" applyAlignment="1" applyProtection="1">
      <alignment horizontal="center" vertical="center" shrinkToFit="1"/>
      <protection hidden="1"/>
    </xf>
    <xf numFmtId="0" fontId="12" fillId="33" borderId="22" xfId="4" applyFont="1" applyFill="1" applyBorder="1" applyAlignment="1" applyProtection="1">
      <alignment horizontal="center" vertical="center" shrinkToFit="1"/>
      <protection hidden="1"/>
    </xf>
    <xf numFmtId="0" fontId="12" fillId="3" borderId="77" xfId="4" applyFont="1" applyFill="1" applyBorder="1" applyAlignment="1" applyProtection="1">
      <alignment horizontal="center" vertical="center" shrinkToFit="1"/>
      <protection hidden="1"/>
    </xf>
    <xf numFmtId="0" fontId="12" fillId="39" borderId="50" xfId="4" applyFont="1" applyFill="1" applyBorder="1" applyAlignment="1" applyProtection="1">
      <alignment horizontal="center" vertical="center" shrinkToFit="1"/>
      <protection hidden="1"/>
    </xf>
    <xf numFmtId="0" fontId="12" fillId="39" borderId="48" xfId="4" applyFont="1" applyFill="1" applyBorder="1" applyAlignment="1" applyProtection="1">
      <alignment horizontal="center" vertical="center" shrinkToFit="1"/>
      <protection hidden="1"/>
    </xf>
    <xf numFmtId="0" fontId="12" fillId="39" borderId="49" xfId="4" applyFont="1" applyFill="1" applyBorder="1" applyAlignment="1" applyProtection="1">
      <alignment horizontal="center" vertical="center" shrinkToFit="1"/>
      <protection hidden="1"/>
    </xf>
    <xf numFmtId="0" fontId="12" fillId="39" borderId="77" xfId="4" applyFont="1" applyFill="1" applyBorder="1" applyAlignment="1" applyProtection="1">
      <alignment horizontal="center" vertical="center" shrinkToFit="1"/>
      <protection hidden="1"/>
    </xf>
    <xf numFmtId="0" fontId="12" fillId="6" borderId="39" xfId="4" applyFont="1" applyFill="1" applyBorder="1" applyAlignment="1" applyProtection="1">
      <alignment horizontal="center" vertical="center" shrinkToFit="1"/>
      <protection hidden="1"/>
    </xf>
    <xf numFmtId="0" fontId="12" fillId="33" borderId="50" xfId="4" applyFont="1" applyFill="1" applyBorder="1" applyAlignment="1" applyProtection="1">
      <alignment horizontal="center" vertical="center" shrinkToFit="1"/>
      <protection hidden="1"/>
    </xf>
    <xf numFmtId="0" fontId="12" fillId="33" borderId="78" xfId="4" applyFont="1" applyFill="1" applyBorder="1" applyAlignment="1" applyProtection="1">
      <alignment horizontal="center" vertical="center" shrinkToFit="1"/>
      <protection hidden="1"/>
    </xf>
    <xf numFmtId="0" fontId="12" fillId="33" borderId="80" xfId="4" applyFont="1" applyFill="1" applyBorder="1" applyAlignment="1" applyProtection="1">
      <alignment horizontal="center" vertical="center" shrinkToFit="1"/>
      <protection hidden="1"/>
    </xf>
    <xf numFmtId="0" fontId="51" fillId="0" borderId="0" xfId="4" applyFont="1" applyAlignment="1" applyProtection="1">
      <alignment horizontal="left" vertical="center"/>
      <protection hidden="1"/>
    </xf>
    <xf numFmtId="0" fontId="54" fillId="0" borderId="0" xfId="4" applyFont="1" applyAlignment="1" applyProtection="1">
      <alignment vertical="center"/>
      <protection hidden="1"/>
    </xf>
    <xf numFmtId="0" fontId="54" fillId="0" borderId="0" xfId="5" applyFont="1" applyAlignment="1" applyProtection="1">
      <alignment horizontal="left" vertical="center"/>
      <protection hidden="1"/>
    </xf>
    <xf numFmtId="0" fontId="11" fillId="32" borderId="0" xfId="6" applyFont="1" applyFill="1" applyProtection="1">
      <protection hidden="1"/>
    </xf>
    <xf numFmtId="0" fontId="55" fillId="32" borderId="0" xfId="6" applyFont="1" applyFill="1" applyProtection="1">
      <protection hidden="1"/>
    </xf>
    <xf numFmtId="0" fontId="19" fillId="32" borderId="0" xfId="6" applyFont="1" applyFill="1" applyAlignment="1" applyProtection="1">
      <alignment horizontal="center"/>
      <protection hidden="1"/>
    </xf>
    <xf numFmtId="0" fontId="56" fillId="32" borderId="0" xfId="6" applyFont="1" applyFill="1" applyProtection="1">
      <protection hidden="1"/>
    </xf>
    <xf numFmtId="0" fontId="55" fillId="32" borderId="0" xfId="6" applyFont="1" applyFill="1" applyAlignment="1" applyProtection="1">
      <alignment horizontal="center"/>
      <protection hidden="1"/>
    </xf>
    <xf numFmtId="0" fontId="57" fillId="32" borderId="0" xfId="2" applyFont="1" applyFill="1" applyProtection="1">
      <alignment vertical="center"/>
      <protection hidden="1"/>
    </xf>
    <xf numFmtId="0" fontId="19" fillId="5" borderId="3" xfId="6" applyFont="1" applyFill="1" applyBorder="1" applyAlignment="1" applyProtection="1">
      <alignment horizontal="center" vertical="center" wrapText="1" shrinkToFit="1"/>
      <protection hidden="1"/>
    </xf>
    <xf numFmtId="0" fontId="19" fillId="32" borderId="3" xfId="6" applyFont="1" applyFill="1" applyBorder="1" applyAlignment="1" applyProtection="1">
      <alignment horizontal="center" vertical="center" shrinkToFit="1"/>
      <protection locked="0"/>
    </xf>
    <xf numFmtId="0" fontId="19" fillId="0" borderId="3" xfId="6" applyFont="1" applyBorder="1" applyAlignment="1" applyProtection="1">
      <alignment horizontal="center" vertical="center" shrinkToFit="1"/>
      <protection locked="0"/>
    </xf>
    <xf numFmtId="49" fontId="19" fillId="0" borderId="3" xfId="6" applyNumberFormat="1" applyFont="1" applyBorder="1" applyAlignment="1" applyProtection="1">
      <alignment horizontal="center" vertical="center" shrinkToFit="1"/>
      <protection locked="0"/>
    </xf>
    <xf numFmtId="0" fontId="19" fillId="0" borderId="3" xfId="6" applyFont="1" applyBorder="1" applyAlignment="1" applyProtection="1">
      <alignment vertical="center" shrinkToFit="1"/>
      <protection locked="0"/>
    </xf>
    <xf numFmtId="0" fontId="19" fillId="32" borderId="3" xfId="6" applyFont="1" applyFill="1" applyBorder="1" applyAlignment="1" applyProtection="1">
      <alignment vertical="center" shrinkToFit="1"/>
      <protection locked="0"/>
    </xf>
    <xf numFmtId="0" fontId="19" fillId="6" borderId="3" xfId="6" applyFont="1" applyFill="1" applyBorder="1" applyAlignment="1" applyProtection="1">
      <alignment horizontal="left" vertical="center" shrinkToFit="1"/>
      <protection hidden="1"/>
    </xf>
    <xf numFmtId="0" fontId="59" fillId="6" borderId="3" xfId="6" applyFont="1" applyFill="1" applyBorder="1" applyAlignment="1" applyProtection="1">
      <alignment vertical="center"/>
      <protection hidden="1"/>
    </xf>
    <xf numFmtId="0" fontId="19" fillId="32" borderId="3" xfId="6" applyFont="1" applyFill="1" applyBorder="1" applyAlignment="1" applyProtection="1">
      <alignment vertical="center"/>
      <protection hidden="1"/>
    </xf>
    <xf numFmtId="0" fontId="19" fillId="0" borderId="3" xfId="6" applyFont="1" applyBorder="1" applyAlignment="1" applyProtection="1">
      <alignment vertical="center"/>
      <protection hidden="1"/>
    </xf>
    <xf numFmtId="0" fontId="19" fillId="32" borderId="0" xfId="0" applyFont="1" applyFill="1" applyProtection="1">
      <protection hidden="1"/>
    </xf>
    <xf numFmtId="0" fontId="19" fillId="32" borderId="0" xfId="0" applyFont="1" applyFill="1" applyAlignment="1" applyProtection="1">
      <alignment horizontal="left"/>
      <protection hidden="1"/>
    </xf>
    <xf numFmtId="179" fontId="19" fillId="0" borderId="3" xfId="6" applyNumberFormat="1" applyFont="1" applyBorder="1" applyAlignment="1" applyProtection="1">
      <alignment horizontal="left" vertical="center" shrinkToFit="1"/>
      <protection locked="0"/>
    </xf>
    <xf numFmtId="0" fontId="61" fillId="0" borderId="0" xfId="0" applyFont="1" applyAlignment="1" applyProtection="1">
      <alignment vertical="center"/>
      <protection hidden="1"/>
    </xf>
    <xf numFmtId="0" fontId="61" fillId="0" borderId="0" xfId="4" applyFont="1" applyAlignment="1" applyProtection="1">
      <alignment vertical="center"/>
      <protection hidden="1"/>
    </xf>
    <xf numFmtId="0" fontId="61" fillId="32" borderId="0" xfId="6" applyFont="1" applyFill="1" applyProtection="1">
      <protection hidden="1"/>
    </xf>
    <xf numFmtId="0" fontId="61" fillId="0" borderId="0" xfId="3" applyFont="1" applyAlignment="1" applyProtection="1">
      <alignment vertical="center"/>
      <protection hidden="1"/>
    </xf>
    <xf numFmtId="0" fontId="61" fillId="0" borderId="0" xfId="5" applyFont="1" applyAlignment="1" applyProtection="1">
      <alignment horizontal="left" vertical="center"/>
      <protection hidden="1"/>
    </xf>
    <xf numFmtId="0" fontId="11" fillId="0" borderId="40" xfId="51" applyFont="1" applyBorder="1">
      <alignment vertical="center"/>
    </xf>
    <xf numFmtId="49" fontId="19" fillId="32" borderId="40" xfId="4" applyNumberFormat="1" applyFont="1" applyFill="1" applyBorder="1" applyProtection="1">
      <protection hidden="1"/>
    </xf>
    <xf numFmtId="0" fontId="19" fillId="32" borderId="40" xfId="7" applyFont="1" applyFill="1" applyBorder="1" applyProtection="1">
      <alignment vertical="center"/>
      <protection hidden="1"/>
    </xf>
    <xf numFmtId="0" fontId="19" fillId="32" borderId="40" xfId="4" applyFont="1" applyFill="1" applyBorder="1" applyAlignment="1" applyProtection="1">
      <alignment vertical="center"/>
      <protection hidden="1"/>
    </xf>
    <xf numFmtId="0" fontId="19" fillId="38" borderId="40" xfId="4" applyFont="1" applyFill="1" applyBorder="1" applyAlignment="1" applyProtection="1">
      <alignment vertical="center"/>
      <protection hidden="1"/>
    </xf>
    <xf numFmtId="0" fontId="60" fillId="32" borderId="0" xfId="6" applyFont="1" applyFill="1" applyAlignment="1" applyProtection="1">
      <alignment horizontal="center"/>
      <protection hidden="1"/>
    </xf>
    <xf numFmtId="0" fontId="12" fillId="0" borderId="3" xfId="4" applyFont="1" applyBorder="1" applyAlignment="1" applyProtection="1">
      <alignment horizontal="center" vertical="center"/>
      <protection hidden="1"/>
    </xf>
    <xf numFmtId="0" fontId="12" fillId="0" borderId="3" xfId="4" applyFont="1" applyBorder="1" applyAlignment="1" applyProtection="1">
      <alignment horizontal="right" vertical="center"/>
      <protection hidden="1"/>
    </xf>
    <xf numFmtId="180" fontId="12" fillId="0" borderId="3" xfId="4" applyNumberFormat="1" applyFont="1" applyBorder="1" applyAlignment="1" applyProtection="1">
      <alignment horizontal="right" vertical="center"/>
      <protection hidden="1"/>
    </xf>
    <xf numFmtId="49" fontId="19" fillId="32" borderId="0" xfId="0" applyNumberFormat="1" applyFont="1" applyFill="1" applyProtection="1">
      <protection hidden="1"/>
    </xf>
    <xf numFmtId="49" fontId="19" fillId="32" borderId="0" xfId="6" applyNumberFormat="1" applyFont="1" applyFill="1" applyProtection="1">
      <protection hidden="1"/>
    </xf>
    <xf numFmtId="49" fontId="19" fillId="2" borderId="3" xfId="6" applyNumberFormat="1" applyFont="1" applyFill="1" applyBorder="1" applyAlignment="1" applyProtection="1">
      <alignment horizontal="center" vertical="center" textRotation="255" shrinkToFit="1"/>
      <protection hidden="1"/>
    </xf>
    <xf numFmtId="49" fontId="19" fillId="2" borderId="3" xfId="6" applyNumberFormat="1" applyFont="1" applyFill="1" applyBorder="1" applyAlignment="1" applyProtection="1">
      <alignment horizontal="center" vertical="center" textRotation="255" wrapText="1"/>
      <protection hidden="1"/>
    </xf>
    <xf numFmtId="0" fontId="19" fillId="42" borderId="3" xfId="6" applyFont="1" applyFill="1" applyBorder="1" applyAlignment="1" applyProtection="1">
      <alignment horizontal="center" wrapText="1"/>
      <protection hidden="1"/>
    </xf>
    <xf numFmtId="0" fontId="19" fillId="43" borderId="3" xfId="6" applyFont="1" applyFill="1" applyBorder="1" applyAlignment="1" applyProtection="1">
      <alignment horizontal="center" wrapText="1"/>
      <protection hidden="1"/>
    </xf>
    <xf numFmtId="0" fontId="60" fillId="43" borderId="3" xfId="6" applyFont="1" applyFill="1" applyBorder="1" applyAlignment="1" applyProtection="1">
      <alignment horizontal="center" wrapText="1"/>
      <protection hidden="1"/>
    </xf>
    <xf numFmtId="0" fontId="19" fillId="44" borderId="35" xfId="6" applyFont="1" applyFill="1" applyBorder="1" applyAlignment="1" applyProtection="1">
      <alignment horizontal="center" wrapText="1"/>
      <protection hidden="1"/>
    </xf>
    <xf numFmtId="0" fontId="19" fillId="44" borderId="3" xfId="6" applyFont="1" applyFill="1" applyBorder="1" applyAlignment="1" applyProtection="1">
      <alignment horizontal="center" wrapText="1"/>
      <protection hidden="1"/>
    </xf>
    <xf numFmtId="0" fontId="19" fillId="44" borderId="40" xfId="6" applyFont="1" applyFill="1" applyBorder="1" applyAlignment="1" applyProtection="1">
      <alignment vertical="center" wrapText="1"/>
      <protection hidden="1"/>
    </xf>
    <xf numFmtId="0" fontId="19" fillId="44" borderId="40" xfId="6" applyFont="1" applyFill="1" applyBorder="1" applyAlignment="1" applyProtection="1">
      <alignment horizontal="center" vertical="center" wrapText="1"/>
      <protection hidden="1"/>
    </xf>
    <xf numFmtId="0" fontId="19" fillId="44" borderId="40" xfId="4" applyFont="1" applyFill="1" applyBorder="1" applyProtection="1">
      <protection hidden="1"/>
    </xf>
    <xf numFmtId="0" fontId="19" fillId="44" borderId="40" xfId="4" applyFont="1" applyFill="1" applyBorder="1" applyAlignment="1" applyProtection="1">
      <alignment wrapText="1"/>
      <protection hidden="1"/>
    </xf>
    <xf numFmtId="177" fontId="12" fillId="6" borderId="40" xfId="1" applyNumberFormat="1" applyFont="1" applyFill="1" applyBorder="1" applyAlignment="1" applyProtection="1">
      <alignment horizontal="right" vertical="center" shrinkToFit="1"/>
      <protection hidden="1"/>
    </xf>
    <xf numFmtId="177" fontId="12" fillId="33" borderId="40" xfId="1" applyNumberFormat="1" applyFont="1" applyFill="1" applyBorder="1" applyAlignment="1" applyProtection="1">
      <alignment horizontal="right" vertical="center" shrinkToFit="1"/>
      <protection hidden="1"/>
    </xf>
    <xf numFmtId="177" fontId="12" fillId="6" borderId="55" xfId="1" applyNumberFormat="1" applyFont="1" applyFill="1" applyBorder="1" applyAlignment="1" applyProtection="1">
      <alignment horizontal="right" vertical="center" shrinkToFit="1"/>
      <protection hidden="1"/>
    </xf>
    <xf numFmtId="177" fontId="12" fillId="33" borderId="55" xfId="1" applyNumberFormat="1" applyFont="1" applyFill="1" applyBorder="1" applyAlignment="1" applyProtection="1">
      <alignment horizontal="right" vertical="center" shrinkToFit="1"/>
      <protection hidden="1"/>
    </xf>
    <xf numFmtId="178" fontId="12" fillId="6" borderId="55" xfId="1" applyNumberFormat="1" applyFont="1" applyFill="1" applyBorder="1" applyAlignment="1" applyProtection="1">
      <alignment horizontal="right" vertical="center" shrinkToFit="1"/>
      <protection hidden="1"/>
    </xf>
    <xf numFmtId="178" fontId="12" fillId="33" borderId="55" xfId="1" applyNumberFormat="1" applyFont="1" applyFill="1" applyBorder="1" applyAlignment="1" applyProtection="1">
      <alignment horizontal="right" vertical="center" shrinkToFit="1"/>
      <protection hidden="1"/>
    </xf>
    <xf numFmtId="177" fontId="12" fillId="6" borderId="70" xfId="1" applyNumberFormat="1" applyFont="1" applyFill="1" applyBorder="1" applyAlignment="1" applyProtection="1">
      <alignment horizontal="right" vertical="center" shrinkToFit="1"/>
      <protection hidden="1"/>
    </xf>
    <xf numFmtId="177" fontId="12" fillId="33" borderId="70" xfId="1" applyNumberFormat="1" applyFont="1" applyFill="1" applyBorder="1" applyAlignment="1" applyProtection="1">
      <alignment horizontal="right" vertical="center" shrinkToFit="1"/>
      <protection hidden="1"/>
    </xf>
    <xf numFmtId="178" fontId="12" fillId="6" borderId="63" xfId="1" applyNumberFormat="1" applyFont="1" applyFill="1" applyBorder="1" applyAlignment="1" applyProtection="1">
      <alignment horizontal="right" vertical="center" shrinkToFit="1"/>
      <protection hidden="1"/>
    </xf>
    <xf numFmtId="178" fontId="12" fillId="6" borderId="32" xfId="1" applyNumberFormat="1" applyFont="1" applyFill="1" applyBorder="1" applyAlignment="1" applyProtection="1">
      <alignment horizontal="right" vertical="center" shrinkToFit="1"/>
      <protection hidden="1"/>
    </xf>
    <xf numFmtId="178" fontId="12" fillId="6" borderId="64" xfId="1" applyNumberFormat="1" applyFont="1" applyFill="1" applyBorder="1" applyAlignment="1" applyProtection="1">
      <alignment horizontal="right" vertical="center" shrinkToFit="1"/>
      <protection hidden="1"/>
    </xf>
    <xf numFmtId="178" fontId="12" fillId="33" borderId="63" xfId="1" applyNumberFormat="1" applyFont="1" applyFill="1" applyBorder="1" applyAlignment="1" applyProtection="1">
      <alignment horizontal="right" vertical="center" shrinkToFit="1"/>
      <protection hidden="1"/>
    </xf>
    <xf numFmtId="177" fontId="12" fillId="6" borderId="93" xfId="1" applyNumberFormat="1" applyFont="1" applyFill="1" applyBorder="1" applyAlignment="1" applyProtection="1">
      <alignment horizontal="right" vertical="center" shrinkToFit="1"/>
      <protection hidden="1"/>
    </xf>
    <xf numFmtId="177" fontId="12" fillId="6" borderId="134" xfId="1" applyNumberFormat="1" applyFont="1" applyFill="1" applyBorder="1" applyAlignment="1" applyProtection="1">
      <alignment horizontal="right" vertical="center" shrinkToFit="1"/>
      <protection hidden="1"/>
    </xf>
    <xf numFmtId="177" fontId="12" fillId="6" borderId="135" xfId="1" applyNumberFormat="1" applyFont="1" applyFill="1" applyBorder="1" applyAlignment="1" applyProtection="1">
      <alignment horizontal="right" vertical="center" shrinkToFit="1"/>
      <protection hidden="1"/>
    </xf>
    <xf numFmtId="38" fontId="12" fillId="33" borderId="93" xfId="1" applyFont="1" applyFill="1" applyBorder="1" applyAlignment="1" applyProtection="1">
      <alignment horizontal="right" vertical="center" shrinkToFit="1"/>
      <protection hidden="1"/>
    </xf>
    <xf numFmtId="178" fontId="12" fillId="6" borderId="39" xfId="1" applyNumberFormat="1" applyFont="1" applyFill="1" applyBorder="1" applyAlignment="1" applyProtection="1">
      <alignment horizontal="right" vertical="center" shrinkToFit="1"/>
      <protection hidden="1"/>
    </xf>
    <xf numFmtId="40" fontId="12" fillId="33" borderId="39" xfId="1" applyNumberFormat="1" applyFont="1" applyFill="1" applyBorder="1" applyAlignment="1" applyProtection="1">
      <alignment horizontal="right" vertical="center" shrinkToFit="1"/>
      <protection hidden="1"/>
    </xf>
    <xf numFmtId="0" fontId="12" fillId="2" borderId="18" xfId="3" applyFont="1" applyFill="1" applyBorder="1" applyAlignment="1" applyProtection="1">
      <alignment horizontal="center" vertical="center"/>
      <protection hidden="1"/>
    </xf>
    <xf numFmtId="0" fontId="12" fillId="2" borderId="10" xfId="3" applyFont="1" applyFill="1" applyBorder="1" applyAlignment="1" applyProtection="1">
      <alignment horizontal="center" vertical="center"/>
      <protection hidden="1"/>
    </xf>
    <xf numFmtId="0" fontId="12" fillId="2" borderId="104" xfId="3" applyFont="1" applyFill="1" applyBorder="1" applyAlignment="1" applyProtection="1">
      <alignment horizontal="center" vertical="center"/>
      <protection hidden="1"/>
    </xf>
    <xf numFmtId="0" fontId="19" fillId="32" borderId="0" xfId="0" applyFont="1" applyFill="1" applyAlignment="1" applyProtection="1">
      <alignment horizontal="center"/>
      <protection hidden="1"/>
    </xf>
    <xf numFmtId="0" fontId="19" fillId="32" borderId="0" xfId="0" applyFont="1" applyFill="1" applyAlignment="1" applyProtection="1">
      <alignment vertical="center"/>
      <protection hidden="1"/>
    </xf>
    <xf numFmtId="0" fontId="60" fillId="32" borderId="0" xfId="6" applyFont="1" applyFill="1" applyAlignment="1" applyProtection="1">
      <alignment vertical="center"/>
      <protection hidden="1"/>
    </xf>
    <xf numFmtId="0" fontId="65" fillId="0" borderId="0" xfId="52" applyFont="1">
      <alignment vertical="center"/>
    </xf>
    <xf numFmtId="0" fontId="65" fillId="36" borderId="0" xfId="52" applyFont="1" applyFill="1" applyAlignment="1">
      <alignment horizontal="center" vertical="center"/>
    </xf>
    <xf numFmtId="0" fontId="65" fillId="36" borderId="0" xfId="52" applyFont="1" applyFill="1">
      <alignment vertical="center"/>
    </xf>
    <xf numFmtId="177" fontId="12" fillId="3" borderId="84" xfId="4" applyNumberFormat="1" applyFont="1" applyFill="1" applyBorder="1" applyAlignment="1" applyProtection="1">
      <alignment horizontal="center" vertical="center" shrinkToFit="1"/>
      <protection hidden="1"/>
    </xf>
    <xf numFmtId="0" fontId="66" fillId="0" borderId="0" xfId="4" applyFont="1" applyAlignment="1" applyProtection="1">
      <alignment vertical="center"/>
      <protection hidden="1"/>
    </xf>
    <xf numFmtId="0" fontId="19" fillId="32" borderId="3" xfId="6" applyFont="1" applyFill="1" applyBorder="1" applyAlignment="1" applyProtection="1">
      <alignment vertical="center" wrapText="1"/>
      <protection hidden="1"/>
    </xf>
    <xf numFmtId="178" fontId="12" fillId="33" borderId="70" xfId="1" applyNumberFormat="1" applyFont="1" applyFill="1" applyBorder="1" applyAlignment="1" applyProtection="1">
      <alignment horizontal="right" vertical="center" shrinkToFit="1"/>
      <protection hidden="1"/>
    </xf>
    <xf numFmtId="177" fontId="12" fillId="6" borderId="35" xfId="1" applyNumberFormat="1" applyFont="1" applyFill="1" applyBorder="1" applyAlignment="1" applyProtection="1">
      <alignment horizontal="right" vertical="center" shrinkToFit="1"/>
      <protection hidden="1"/>
    </xf>
    <xf numFmtId="177" fontId="12" fillId="6" borderId="50" xfId="1" applyNumberFormat="1" applyFont="1" applyFill="1" applyBorder="1" applyAlignment="1" applyProtection="1">
      <alignment horizontal="right" vertical="center" shrinkToFit="1"/>
      <protection hidden="1"/>
    </xf>
    <xf numFmtId="177" fontId="12" fillId="6" borderId="31" xfId="1" applyNumberFormat="1" applyFont="1" applyFill="1" applyBorder="1" applyAlignment="1" applyProtection="1">
      <alignment horizontal="right" vertical="center" shrinkToFit="1"/>
      <protection hidden="1"/>
    </xf>
    <xf numFmtId="0" fontId="67" fillId="5" borderId="40" xfId="57" applyFont="1" applyFill="1" applyBorder="1" applyProtection="1">
      <alignment vertical="center"/>
      <protection hidden="1"/>
    </xf>
    <xf numFmtId="0" fontId="68" fillId="32" borderId="0" xfId="4" applyFont="1" applyFill="1" applyAlignment="1" applyProtection="1">
      <alignment vertical="center"/>
      <protection hidden="1"/>
    </xf>
    <xf numFmtId="38" fontId="12" fillId="0" borderId="0" xfId="1" applyFont="1" applyAlignment="1" applyProtection="1">
      <alignment horizontal="center" vertical="center"/>
      <protection hidden="1"/>
    </xf>
    <xf numFmtId="0" fontId="66" fillId="46" borderId="9" xfId="4" applyFont="1" applyFill="1" applyBorder="1" applyAlignment="1" applyProtection="1">
      <alignment horizontal="center" vertical="center"/>
      <protection hidden="1"/>
    </xf>
    <xf numFmtId="0" fontId="48" fillId="32" borderId="0" xfId="4" applyFont="1" applyFill="1" applyAlignment="1" applyProtection="1">
      <alignment vertical="center"/>
      <protection hidden="1"/>
    </xf>
    <xf numFmtId="0" fontId="67" fillId="32" borderId="0" xfId="57" applyFont="1" applyFill="1" applyProtection="1">
      <alignment vertical="center"/>
      <protection hidden="1"/>
    </xf>
    <xf numFmtId="0" fontId="67" fillId="32" borderId="0" xfId="57" applyFont="1" applyFill="1" applyAlignment="1" applyProtection="1">
      <alignment horizontal="center" vertical="center"/>
      <protection hidden="1"/>
    </xf>
    <xf numFmtId="0" fontId="67" fillId="5" borderId="80" xfId="57" applyFont="1" applyFill="1" applyBorder="1" applyAlignment="1" applyProtection="1">
      <alignment horizontal="center" vertical="center" shrinkToFit="1"/>
      <protection hidden="1"/>
    </xf>
    <xf numFmtId="0" fontId="67" fillId="32" borderId="0" xfId="57" applyFont="1" applyFill="1" applyAlignment="1" applyProtection="1">
      <alignment vertical="center" shrinkToFit="1"/>
      <protection hidden="1"/>
    </xf>
    <xf numFmtId="0" fontId="67" fillId="5" borderId="33" xfId="57" applyFont="1" applyFill="1" applyBorder="1" applyAlignment="1" applyProtection="1">
      <alignment horizontal="center" vertical="center" shrinkToFit="1"/>
      <protection hidden="1"/>
    </xf>
    <xf numFmtId="177" fontId="67" fillId="6" borderId="49" xfId="57" applyNumberFormat="1" applyFont="1" applyFill="1" applyBorder="1" applyAlignment="1" applyProtection="1">
      <alignment horizontal="center" vertical="center" shrinkToFit="1"/>
      <protection hidden="1"/>
    </xf>
    <xf numFmtId="177" fontId="67" fillId="6" borderId="40" xfId="57" applyNumberFormat="1" applyFont="1" applyFill="1" applyBorder="1" applyAlignment="1" applyProtection="1">
      <alignment horizontal="center" vertical="center" shrinkToFit="1"/>
      <protection hidden="1"/>
    </xf>
    <xf numFmtId="177" fontId="67" fillId="32" borderId="49" xfId="57" applyNumberFormat="1" applyFont="1" applyFill="1" applyBorder="1" applyAlignment="1" applyProtection="1">
      <alignment horizontal="center" vertical="center" shrinkToFit="1"/>
      <protection locked="0" hidden="1"/>
    </xf>
    <xf numFmtId="177" fontId="67" fillId="45" borderId="131" xfId="57" applyNumberFormat="1" applyFont="1" applyFill="1" applyBorder="1" applyAlignment="1" applyProtection="1">
      <alignment horizontal="center" vertical="center" shrinkToFit="1"/>
      <protection hidden="1"/>
    </xf>
    <xf numFmtId="177" fontId="67" fillId="6" borderId="77" xfId="57" applyNumberFormat="1" applyFont="1" applyFill="1" applyBorder="1" applyAlignment="1" applyProtection="1">
      <alignment horizontal="center" vertical="center" shrinkToFit="1"/>
      <protection hidden="1"/>
    </xf>
    <xf numFmtId="177" fontId="67" fillId="32" borderId="77" xfId="57" applyNumberFormat="1" applyFont="1" applyFill="1" applyBorder="1" applyAlignment="1" applyProtection="1">
      <alignment horizontal="center" vertical="center" shrinkToFit="1"/>
      <protection locked="0" hidden="1"/>
    </xf>
    <xf numFmtId="177" fontId="67" fillId="45" borderId="138" xfId="57" applyNumberFormat="1" applyFont="1" applyFill="1" applyBorder="1" applyAlignment="1" applyProtection="1">
      <alignment horizontal="center" vertical="center" shrinkToFit="1"/>
      <protection hidden="1"/>
    </xf>
    <xf numFmtId="0" fontId="12" fillId="3" borderId="11" xfId="4" applyFont="1" applyFill="1" applyBorder="1" applyAlignment="1" applyProtection="1">
      <alignment horizontal="center" vertical="center" shrinkToFit="1"/>
      <protection hidden="1"/>
    </xf>
    <xf numFmtId="0" fontId="12" fillId="3" borderId="79" xfId="4" applyFont="1" applyFill="1" applyBorder="1" applyAlignment="1" applyProtection="1">
      <alignment horizontal="center" vertical="center" shrinkToFit="1"/>
      <protection hidden="1"/>
    </xf>
    <xf numFmtId="0" fontId="12" fillId="46" borderId="39" xfId="4" applyFont="1" applyFill="1" applyBorder="1" applyAlignment="1" applyProtection="1">
      <alignment horizontal="center" vertical="center" shrinkToFit="1"/>
      <protection hidden="1"/>
    </xf>
    <xf numFmtId="0" fontId="12" fillId="46" borderId="49" xfId="4" applyFont="1" applyFill="1" applyBorder="1" applyAlignment="1" applyProtection="1">
      <alignment horizontal="center" vertical="center" shrinkToFit="1"/>
      <protection hidden="1"/>
    </xf>
    <xf numFmtId="0" fontId="12" fillId="46" borderId="24" xfId="4" applyFont="1" applyFill="1" applyBorder="1" applyAlignment="1" applyProtection="1">
      <alignment horizontal="center" vertical="center" shrinkToFit="1"/>
      <protection hidden="1"/>
    </xf>
    <xf numFmtId="0" fontId="12" fillId="46" borderId="77" xfId="4" applyFont="1" applyFill="1" applyBorder="1" applyAlignment="1" applyProtection="1">
      <alignment horizontal="center" vertical="center" shrinkToFit="1"/>
      <protection hidden="1"/>
    </xf>
    <xf numFmtId="0" fontId="12" fillId="2" borderId="49" xfId="4" applyFont="1" applyFill="1" applyBorder="1" applyAlignment="1" applyProtection="1">
      <alignment horizontal="center" vertical="center" shrinkToFit="1"/>
      <protection hidden="1"/>
    </xf>
    <xf numFmtId="0" fontId="12" fillId="2" borderId="48" xfId="4" applyFont="1" applyFill="1" applyBorder="1" applyAlignment="1" applyProtection="1">
      <alignment horizontal="center" vertical="center" shrinkToFit="1"/>
      <protection hidden="1"/>
    </xf>
    <xf numFmtId="0" fontId="12" fillId="2" borderId="44" xfId="4" applyFont="1" applyFill="1" applyBorder="1" applyAlignment="1" applyProtection="1">
      <alignment horizontal="center" vertical="center" shrinkToFit="1"/>
      <protection hidden="1"/>
    </xf>
    <xf numFmtId="0" fontId="12" fillId="2" borderId="31" xfId="4" applyFont="1" applyFill="1" applyBorder="1" applyAlignment="1" applyProtection="1">
      <alignment horizontal="center" vertical="center" shrinkToFit="1"/>
      <protection hidden="1"/>
    </xf>
    <xf numFmtId="0" fontId="12" fillId="2" borderId="35" xfId="4" applyFont="1" applyFill="1" applyBorder="1" applyAlignment="1" applyProtection="1">
      <alignment horizontal="center" vertical="center" shrinkToFit="1"/>
      <protection hidden="1"/>
    </xf>
    <xf numFmtId="0" fontId="12" fillId="0" borderId="40" xfId="4" applyFont="1" applyBorder="1" applyAlignment="1" applyProtection="1">
      <alignment horizontal="center" vertical="center"/>
      <protection hidden="1"/>
    </xf>
    <xf numFmtId="0" fontId="12" fillId="0" borderId="40" xfId="4" applyFont="1" applyBorder="1" applyAlignment="1" applyProtection="1">
      <alignment vertical="center"/>
      <protection hidden="1"/>
    </xf>
    <xf numFmtId="0" fontId="66" fillId="0" borderId="0" xfId="4" applyFont="1" applyAlignment="1" applyProtection="1">
      <alignment horizontal="center" vertical="center"/>
      <protection hidden="1"/>
    </xf>
    <xf numFmtId="0" fontId="12" fillId="0" borderId="136" xfId="4" applyFont="1" applyBorder="1" applyAlignment="1" applyProtection="1">
      <alignment horizontal="center" vertical="center"/>
      <protection hidden="1"/>
    </xf>
    <xf numFmtId="0" fontId="12" fillId="0" borderId="136" xfId="4" applyFont="1" applyBorder="1" applyAlignment="1" applyProtection="1">
      <alignment vertical="center"/>
      <protection hidden="1"/>
    </xf>
    <xf numFmtId="0" fontId="11" fillId="2" borderId="62" xfId="4" applyFont="1" applyFill="1" applyBorder="1" applyAlignment="1" applyProtection="1">
      <alignment horizontal="center" vertical="center" wrapText="1"/>
      <protection hidden="1"/>
    </xf>
    <xf numFmtId="0" fontId="7" fillId="32" borderId="14" xfId="0" applyFont="1" applyFill="1" applyBorder="1"/>
    <xf numFmtId="0" fontId="7" fillId="32" borderId="14" xfId="4" applyFill="1" applyBorder="1"/>
    <xf numFmtId="0" fontId="7" fillId="32" borderId="0" xfId="0" applyFont="1" applyFill="1"/>
    <xf numFmtId="0" fontId="7" fillId="32" borderId="0" xfId="4" applyFill="1"/>
    <xf numFmtId="0" fontId="12" fillId="32" borderId="0" xfId="0" applyFont="1" applyFill="1"/>
    <xf numFmtId="0" fontId="47" fillId="32" borderId="0" xfId="0" applyFont="1" applyFill="1"/>
    <xf numFmtId="0" fontId="11" fillId="32" borderId="0" xfId="4" applyFont="1" applyFill="1"/>
    <xf numFmtId="0" fontId="11" fillId="0" borderId="0" xfId="4" applyFont="1" applyAlignment="1" applyProtection="1">
      <alignment vertical="center"/>
      <protection hidden="1"/>
    </xf>
    <xf numFmtId="0" fontId="19" fillId="5" borderId="3" xfId="6" applyFont="1" applyFill="1" applyBorder="1" applyAlignment="1" applyProtection="1">
      <alignment horizontal="center" vertical="center" wrapText="1"/>
      <protection hidden="1"/>
    </xf>
    <xf numFmtId="0" fontId="19" fillId="2" borderId="3" xfId="6" applyFont="1" applyFill="1" applyBorder="1" applyAlignment="1" applyProtection="1">
      <alignment horizontal="center" vertical="center" wrapText="1"/>
      <protection hidden="1"/>
    </xf>
    <xf numFmtId="177" fontId="67" fillId="45" borderId="26" xfId="57" applyNumberFormat="1" applyFont="1" applyFill="1" applyBorder="1" applyAlignment="1" applyProtection="1">
      <alignment horizontal="center" vertical="center" shrinkToFit="1"/>
      <protection hidden="1"/>
    </xf>
    <xf numFmtId="177" fontId="67" fillId="45" borderId="130" xfId="57" applyNumberFormat="1" applyFont="1" applyFill="1" applyBorder="1" applyAlignment="1" applyProtection="1">
      <alignment horizontal="center" vertical="center" shrinkToFit="1"/>
      <protection hidden="1"/>
    </xf>
    <xf numFmtId="177" fontId="11" fillId="45" borderId="26" xfId="57" applyNumberFormat="1" applyFont="1" applyFill="1" applyBorder="1" applyAlignment="1" applyProtection="1">
      <alignment horizontal="center" vertical="center" shrinkToFit="1"/>
      <protection hidden="1"/>
    </xf>
    <xf numFmtId="0" fontId="67" fillId="5" borderId="17" xfId="57" applyFont="1" applyFill="1" applyBorder="1" applyAlignment="1" applyProtection="1">
      <alignment horizontal="center" vertical="center"/>
      <protection hidden="1"/>
    </xf>
    <xf numFmtId="0" fontId="19" fillId="32" borderId="34" xfId="6" applyFont="1" applyFill="1" applyBorder="1" applyAlignment="1" applyProtection="1">
      <alignment vertical="center" wrapText="1"/>
      <protection hidden="1"/>
    </xf>
    <xf numFmtId="0" fontId="19" fillId="32" borderId="43" xfId="6" applyFont="1" applyFill="1" applyBorder="1" applyAlignment="1" applyProtection="1">
      <alignment vertical="center" wrapText="1"/>
      <protection hidden="1"/>
    </xf>
    <xf numFmtId="0" fontId="67" fillId="5" borderId="18" xfId="57" applyFont="1" applyFill="1" applyBorder="1" applyProtection="1">
      <alignment vertical="center"/>
      <protection hidden="1"/>
    </xf>
    <xf numFmtId="0" fontId="12" fillId="2" borderId="40" xfId="0" applyFont="1" applyFill="1" applyBorder="1" applyAlignment="1" applyProtection="1">
      <alignment vertical="center" wrapText="1" shrinkToFit="1"/>
      <protection hidden="1"/>
    </xf>
    <xf numFmtId="0" fontId="15" fillId="2" borderId="40" xfId="0" applyFont="1" applyFill="1" applyBorder="1" applyAlignment="1" applyProtection="1">
      <alignment horizontal="center" vertical="center" wrapText="1"/>
      <protection hidden="1"/>
    </xf>
    <xf numFmtId="0" fontId="48" fillId="32" borderId="0" xfId="57" applyFont="1" applyFill="1" applyProtection="1">
      <alignment vertical="center"/>
      <protection hidden="1"/>
    </xf>
    <xf numFmtId="0" fontId="12" fillId="40" borderId="49" xfId="4" applyFont="1" applyFill="1" applyBorder="1" applyAlignment="1" applyProtection="1">
      <alignment horizontal="center" vertical="center" shrinkToFit="1"/>
      <protection locked="0" hidden="1"/>
    </xf>
    <xf numFmtId="0" fontId="12" fillId="40" borderId="77" xfId="4" applyFont="1" applyFill="1" applyBorder="1" applyAlignment="1" applyProtection="1">
      <alignment horizontal="center" vertical="center" shrinkToFit="1"/>
      <protection locked="0" hidden="1"/>
    </xf>
    <xf numFmtId="0" fontId="12" fillId="40" borderId="50" xfId="4" applyFont="1" applyFill="1" applyBorder="1" applyAlignment="1" applyProtection="1">
      <alignment horizontal="center" vertical="center" shrinkToFit="1"/>
      <protection locked="0" hidden="1"/>
    </xf>
    <xf numFmtId="0" fontId="12" fillId="40" borderId="48" xfId="4" applyFont="1" applyFill="1" applyBorder="1" applyAlignment="1" applyProtection="1">
      <alignment horizontal="center" vertical="center" shrinkToFit="1"/>
      <protection locked="0" hidden="1"/>
    </xf>
    <xf numFmtId="0" fontId="12" fillId="40" borderId="2" xfId="4" applyFont="1" applyFill="1" applyBorder="1" applyAlignment="1" applyProtection="1">
      <alignment horizontal="center" vertical="center" shrinkToFit="1"/>
      <protection locked="0" hidden="1"/>
    </xf>
    <xf numFmtId="0" fontId="12" fillId="40" borderId="82" xfId="4" applyFont="1" applyFill="1" applyBorder="1" applyAlignment="1" applyProtection="1">
      <alignment horizontal="center" vertical="center" shrinkToFit="1"/>
      <protection locked="0" hidden="1"/>
    </xf>
    <xf numFmtId="0" fontId="12" fillId="40" borderId="27" xfId="4" applyFont="1" applyFill="1" applyBorder="1" applyAlignment="1" applyProtection="1">
      <alignment horizontal="center" vertical="center" shrinkToFit="1"/>
      <protection locked="0" hidden="1"/>
    </xf>
    <xf numFmtId="0" fontId="12" fillId="40" borderId="44" xfId="4" applyFont="1" applyFill="1" applyBorder="1" applyAlignment="1" applyProtection="1">
      <alignment horizontal="center" vertical="center" shrinkToFit="1"/>
      <protection locked="0" hidden="1"/>
    </xf>
    <xf numFmtId="0" fontId="12" fillId="40" borderId="6" xfId="4" applyFont="1" applyFill="1" applyBorder="1" applyAlignment="1" applyProtection="1">
      <alignment horizontal="center" vertical="center" shrinkToFit="1"/>
      <protection locked="0" hidden="1"/>
    </xf>
    <xf numFmtId="0" fontId="12" fillId="40" borderId="31" xfId="4" applyFont="1" applyFill="1" applyBorder="1" applyAlignment="1" applyProtection="1">
      <alignment horizontal="center" vertical="center" shrinkToFit="1"/>
      <protection locked="0" hidden="1"/>
    </xf>
    <xf numFmtId="0" fontId="12" fillId="40" borderId="30" xfId="4" applyFont="1" applyFill="1" applyBorder="1" applyAlignment="1" applyProtection="1">
      <alignment horizontal="center" vertical="center" shrinkToFit="1"/>
      <protection locked="0" hidden="1"/>
    </xf>
    <xf numFmtId="0" fontId="12" fillId="40" borderId="35" xfId="4" applyFont="1" applyFill="1" applyBorder="1" applyAlignment="1" applyProtection="1">
      <alignment horizontal="center" vertical="center" shrinkToFit="1"/>
      <protection locked="0" hidden="1"/>
    </xf>
    <xf numFmtId="0" fontId="12" fillId="40" borderId="72" xfId="4" applyFont="1" applyFill="1" applyBorder="1" applyAlignment="1" applyProtection="1">
      <alignment horizontal="center" vertical="center" shrinkToFit="1"/>
      <protection locked="0" hidden="1"/>
    </xf>
    <xf numFmtId="0" fontId="12" fillId="40" borderId="53" xfId="4" applyFont="1" applyFill="1" applyBorder="1" applyAlignment="1" applyProtection="1">
      <alignment horizontal="center" vertical="center" shrinkToFit="1"/>
      <protection locked="0" hidden="1"/>
    </xf>
    <xf numFmtId="0" fontId="12" fillId="40" borderId="56" xfId="4" applyFont="1" applyFill="1" applyBorder="1" applyAlignment="1" applyProtection="1">
      <alignment horizontal="center" vertical="center" shrinkToFit="1"/>
      <protection locked="0" hidden="1"/>
    </xf>
    <xf numFmtId="0" fontId="12" fillId="40" borderId="59" xfId="4" applyFont="1" applyFill="1" applyBorder="1" applyAlignment="1" applyProtection="1">
      <alignment horizontal="center" vertical="center" shrinkToFit="1"/>
      <protection locked="0" hidden="1"/>
    </xf>
    <xf numFmtId="0" fontId="12" fillId="40" borderId="61" xfId="4" applyFont="1" applyFill="1" applyBorder="1" applyAlignment="1" applyProtection="1">
      <alignment horizontal="center" vertical="center" shrinkToFit="1"/>
      <protection locked="0" hidden="1"/>
    </xf>
    <xf numFmtId="0" fontId="12" fillId="40" borderId="62" xfId="4" applyFont="1" applyFill="1" applyBorder="1" applyAlignment="1" applyProtection="1">
      <alignment horizontal="center" vertical="center" shrinkToFit="1"/>
      <protection locked="0" hidden="1"/>
    </xf>
    <xf numFmtId="0" fontId="12" fillId="40" borderId="64" xfId="4" applyFont="1" applyFill="1" applyBorder="1" applyAlignment="1" applyProtection="1">
      <alignment horizontal="center" vertical="center" shrinkToFit="1"/>
      <protection locked="0" hidden="1"/>
    </xf>
    <xf numFmtId="0" fontId="12" fillId="40" borderId="54" xfId="4" applyFont="1" applyFill="1" applyBorder="1" applyAlignment="1" applyProtection="1">
      <alignment horizontal="center" vertical="center" shrinkToFit="1"/>
      <protection locked="0" hidden="1"/>
    </xf>
    <xf numFmtId="0" fontId="0" fillId="0" borderId="0" xfId="0" applyProtection="1">
      <protection hidden="1"/>
    </xf>
    <xf numFmtId="0" fontId="8" fillId="37" borderId="14" xfId="4" applyFont="1" applyFill="1" applyBorder="1" applyAlignment="1" applyProtection="1">
      <alignment vertical="top" wrapText="1"/>
      <protection hidden="1"/>
    </xf>
    <xf numFmtId="0" fontId="8" fillId="37" borderId="0" xfId="4" applyFont="1" applyFill="1" applyAlignment="1" applyProtection="1">
      <alignment vertical="top" wrapText="1"/>
      <protection hidden="1"/>
    </xf>
    <xf numFmtId="0" fontId="8" fillId="37" borderId="11" xfId="4" applyFont="1" applyFill="1" applyBorder="1" applyAlignment="1" applyProtection="1">
      <alignment vertical="top" wrapText="1"/>
      <protection hidden="1"/>
    </xf>
    <xf numFmtId="0" fontId="8" fillId="0" borderId="55" xfId="4" applyFont="1" applyBorder="1" applyAlignment="1" applyProtection="1">
      <alignment horizontal="left" vertical="center" wrapText="1"/>
      <protection locked="0"/>
    </xf>
    <xf numFmtId="0" fontId="8" fillId="0" borderId="69" xfId="4" applyFont="1" applyBorder="1" applyAlignment="1" applyProtection="1">
      <alignment horizontal="left" vertical="center" wrapText="1"/>
      <protection locked="0"/>
    </xf>
    <xf numFmtId="0" fontId="8" fillId="0" borderId="63" xfId="4" applyFont="1" applyBorder="1" applyAlignment="1" applyProtection="1">
      <alignment horizontal="left" vertical="center" wrapText="1"/>
      <protection locked="0"/>
    </xf>
    <xf numFmtId="0" fontId="8" fillId="0" borderId="84" xfId="4" applyFont="1" applyBorder="1" applyAlignment="1" applyProtection="1">
      <alignment horizontal="left" vertical="center" wrapText="1"/>
      <protection locked="0"/>
    </xf>
    <xf numFmtId="0" fontId="8" fillId="0" borderId="40" xfId="4" applyFont="1" applyBorder="1" applyAlignment="1" applyProtection="1">
      <alignment horizontal="left" vertical="center" wrapText="1"/>
      <protection locked="0"/>
    </xf>
    <xf numFmtId="182" fontId="19" fillId="32" borderId="3" xfId="6" applyNumberFormat="1" applyFont="1" applyFill="1" applyBorder="1" applyAlignment="1" applyProtection="1">
      <alignment horizontal="center" vertical="center" shrinkToFit="1"/>
      <protection locked="0"/>
    </xf>
    <xf numFmtId="0" fontId="8" fillId="0" borderId="98" xfId="4" applyFont="1" applyBorder="1" applyAlignment="1" applyProtection="1">
      <alignment horizontal="center" vertical="center"/>
      <protection hidden="1"/>
    </xf>
    <xf numFmtId="0" fontId="12" fillId="2" borderId="40" xfId="0" applyFont="1" applyFill="1" applyBorder="1" applyAlignment="1" applyProtection="1">
      <alignment vertical="center" wrapText="1"/>
      <protection hidden="1"/>
    </xf>
    <xf numFmtId="0" fontId="8" fillId="0" borderId="0" xfId="0" applyFont="1" applyProtection="1">
      <protection hidden="1"/>
    </xf>
    <xf numFmtId="0" fontId="8" fillId="0" borderId="11" xfId="0" applyFont="1" applyBorder="1" applyAlignment="1" applyProtection="1">
      <alignment vertical="center" shrinkToFit="1"/>
      <protection hidden="1"/>
    </xf>
    <xf numFmtId="0" fontId="12" fillId="0" borderId="0" xfId="4" applyFont="1" applyAlignment="1" applyProtection="1">
      <alignment vertical="center" shrinkToFit="1"/>
      <protection hidden="1"/>
    </xf>
    <xf numFmtId="0" fontId="75" fillId="5" borderId="33" xfId="57" applyFont="1" applyFill="1" applyBorder="1" applyAlignment="1" applyProtection="1">
      <alignment horizontal="center" vertical="center" wrapText="1" shrinkToFit="1"/>
      <protection hidden="1"/>
    </xf>
    <xf numFmtId="0" fontId="76" fillId="2" borderId="64" xfId="4" applyFont="1" applyFill="1" applyBorder="1" applyAlignment="1" applyProtection="1">
      <alignment horizontal="center" vertical="center" wrapText="1"/>
      <protection hidden="1"/>
    </xf>
    <xf numFmtId="0" fontId="19" fillId="43" borderId="34" xfId="6" applyFont="1" applyFill="1" applyBorder="1" applyAlignment="1" applyProtection="1">
      <alignment horizontal="center" wrapText="1"/>
      <protection hidden="1"/>
    </xf>
    <xf numFmtId="0" fontId="19" fillId="43" borderId="73" xfId="6" applyFont="1" applyFill="1" applyBorder="1" applyAlignment="1" applyProtection="1">
      <alignment horizontal="center" wrapText="1"/>
      <protection hidden="1"/>
    </xf>
    <xf numFmtId="0" fontId="19" fillId="43" borderId="43" xfId="6" applyFont="1" applyFill="1" applyBorder="1" applyAlignment="1" applyProtection="1">
      <alignment horizontal="center" wrapText="1"/>
      <protection hidden="1"/>
    </xf>
    <xf numFmtId="0" fontId="19" fillId="44" borderId="34" xfId="6" applyFont="1" applyFill="1" applyBorder="1" applyAlignment="1" applyProtection="1">
      <alignment horizontal="center" wrapText="1"/>
      <protection hidden="1"/>
    </xf>
    <xf numFmtId="0" fontId="19" fillId="44" borderId="73" xfId="6" applyFont="1" applyFill="1" applyBorder="1" applyAlignment="1" applyProtection="1">
      <alignment horizontal="center" wrapText="1"/>
      <protection hidden="1"/>
    </xf>
    <xf numFmtId="0" fontId="19" fillId="44" borderId="43" xfId="6" applyFont="1" applyFill="1" applyBorder="1" applyAlignment="1" applyProtection="1">
      <alignment horizontal="center" wrapText="1"/>
      <protection hidden="1"/>
    </xf>
    <xf numFmtId="177" fontId="12" fillId="32" borderId="44" xfId="1" applyNumberFormat="1" applyFont="1" applyFill="1" applyBorder="1" applyAlignment="1" applyProtection="1">
      <alignment horizontal="right" vertical="center" shrinkToFit="1"/>
      <protection locked="0"/>
    </xf>
    <xf numFmtId="177" fontId="12" fillId="32" borderId="82" xfId="1" applyNumberFormat="1" applyFont="1" applyFill="1" applyBorder="1" applyAlignment="1" applyProtection="1">
      <alignment horizontal="right" vertical="center" shrinkToFit="1"/>
      <protection locked="0"/>
    </xf>
    <xf numFmtId="178" fontId="12" fillId="32" borderId="44" xfId="1" applyNumberFormat="1" applyFont="1" applyFill="1" applyBorder="1" applyAlignment="1" applyProtection="1">
      <alignment horizontal="right" vertical="center" shrinkToFit="1"/>
      <protection locked="0"/>
    </xf>
    <xf numFmtId="178" fontId="12" fillId="32" borderId="82" xfId="1" applyNumberFormat="1" applyFont="1" applyFill="1" applyBorder="1" applyAlignment="1" applyProtection="1">
      <alignment horizontal="right" vertical="center" shrinkToFit="1"/>
      <protection locked="0"/>
    </xf>
    <xf numFmtId="177" fontId="12" fillId="32" borderId="21" xfId="1" applyNumberFormat="1" applyFont="1" applyFill="1" applyBorder="1" applyAlignment="1" applyProtection="1">
      <alignment horizontal="right" vertical="center" shrinkToFit="1"/>
      <protection locked="0"/>
    </xf>
    <xf numFmtId="177" fontId="12" fillId="32" borderId="22" xfId="1" applyNumberFormat="1" applyFont="1" applyFill="1" applyBorder="1" applyAlignment="1" applyProtection="1">
      <alignment horizontal="right" vertical="center" shrinkToFit="1"/>
      <protection locked="0"/>
    </xf>
    <xf numFmtId="0" fontId="19" fillId="32" borderId="3" xfId="6" applyFont="1" applyFill="1" applyBorder="1" applyAlignment="1" applyProtection="1">
      <alignment horizontal="left" vertical="top" wrapText="1"/>
      <protection hidden="1"/>
    </xf>
    <xf numFmtId="0" fontId="41" fillId="32" borderId="35" xfId="6" applyFont="1" applyFill="1" applyBorder="1" applyAlignment="1" applyProtection="1">
      <alignment horizontal="left" vertical="top"/>
      <protection hidden="1"/>
    </xf>
    <xf numFmtId="0" fontId="19" fillId="32" borderId="4" xfId="6" applyFont="1" applyFill="1" applyBorder="1" applyAlignment="1" applyProtection="1">
      <alignment horizontal="left" vertical="top" wrapText="1"/>
      <protection hidden="1"/>
    </xf>
    <xf numFmtId="0" fontId="19" fillId="32" borderId="30" xfId="6" applyFont="1" applyFill="1" applyBorder="1" applyAlignment="1" applyProtection="1">
      <alignment horizontal="left" vertical="top" wrapText="1"/>
      <protection hidden="1"/>
    </xf>
    <xf numFmtId="0" fontId="41" fillId="32" borderId="4" xfId="6" applyFont="1" applyFill="1" applyBorder="1" applyAlignment="1" applyProtection="1">
      <alignment horizontal="left" vertical="top" wrapText="1"/>
      <protection hidden="1"/>
    </xf>
    <xf numFmtId="0" fontId="41" fillId="32" borderId="30" xfId="6" applyFont="1" applyFill="1" applyBorder="1" applyAlignment="1" applyProtection="1">
      <alignment horizontal="left" vertical="top" wrapText="1"/>
      <protection hidden="1"/>
    </xf>
    <xf numFmtId="0" fontId="19" fillId="32" borderId="35" xfId="6" applyFont="1" applyFill="1" applyBorder="1" applyAlignment="1" applyProtection="1">
      <alignment horizontal="left" vertical="top" wrapText="1"/>
      <protection hidden="1"/>
    </xf>
    <xf numFmtId="0" fontId="7" fillId="3" borderId="5" xfId="0" applyFont="1" applyFill="1" applyBorder="1" applyAlignment="1" applyProtection="1">
      <alignment vertical="center"/>
      <protection hidden="1"/>
    </xf>
    <xf numFmtId="0" fontId="19" fillId="6" borderId="35" xfId="6" applyFont="1" applyFill="1" applyBorder="1" applyAlignment="1" applyProtection="1">
      <alignment vertical="center"/>
      <protection hidden="1"/>
    </xf>
    <xf numFmtId="177" fontId="12" fillId="34" borderId="63" xfId="4" applyNumberFormat="1" applyFont="1" applyFill="1" applyBorder="1" applyAlignment="1" applyProtection="1">
      <alignment horizontal="center" vertical="center" shrinkToFit="1"/>
      <protection hidden="1"/>
    </xf>
    <xf numFmtId="0" fontId="57" fillId="32" borderId="0" xfId="2" quotePrefix="1" applyFont="1" applyFill="1" applyProtection="1">
      <alignment vertical="center"/>
      <protection hidden="1"/>
    </xf>
    <xf numFmtId="180" fontId="12" fillId="3" borderId="84" xfId="4" applyNumberFormat="1" applyFont="1" applyFill="1" applyBorder="1" applyAlignment="1" applyProtection="1">
      <alignment horizontal="center" vertical="center" shrinkToFit="1"/>
      <protection hidden="1"/>
    </xf>
    <xf numFmtId="178" fontId="12" fillId="3" borderId="84" xfId="4" applyNumberFormat="1" applyFont="1" applyFill="1" applyBorder="1" applyAlignment="1" applyProtection="1">
      <alignment horizontal="center" vertical="center" shrinkToFit="1"/>
      <protection hidden="1"/>
    </xf>
    <xf numFmtId="183" fontId="12" fillId="3" borderId="84" xfId="4" applyNumberFormat="1" applyFont="1" applyFill="1" applyBorder="1" applyAlignment="1" applyProtection="1">
      <alignment horizontal="center" vertical="center" shrinkToFit="1"/>
      <protection hidden="1"/>
    </xf>
    <xf numFmtId="183" fontId="12" fillId="34" borderId="63" xfId="4" applyNumberFormat="1" applyFont="1" applyFill="1" applyBorder="1" applyAlignment="1" applyProtection="1">
      <alignment horizontal="center" vertical="center" shrinkToFit="1"/>
      <protection hidden="1"/>
    </xf>
    <xf numFmtId="184" fontId="12" fillId="34" borderId="63" xfId="4" applyNumberFormat="1" applyFont="1" applyFill="1" applyBorder="1" applyAlignment="1" applyProtection="1">
      <alignment horizontal="center" vertical="center" shrinkToFit="1"/>
      <protection hidden="1"/>
    </xf>
    <xf numFmtId="185" fontId="19" fillId="6" borderId="3" xfId="6" applyNumberFormat="1" applyFont="1" applyFill="1" applyBorder="1" applyAlignment="1" applyProtection="1">
      <alignment vertical="center" shrinkToFit="1"/>
      <protection hidden="1"/>
    </xf>
    <xf numFmtId="178" fontId="19" fillId="6" borderId="3" xfId="6" applyNumberFormat="1" applyFont="1" applyFill="1" applyBorder="1" applyAlignment="1" applyProtection="1">
      <alignment vertical="center" shrinkToFit="1"/>
      <protection hidden="1"/>
    </xf>
    <xf numFmtId="186" fontId="19" fillId="6" borderId="3" xfId="6" applyNumberFormat="1" applyFont="1" applyFill="1" applyBorder="1" applyAlignment="1" applyProtection="1">
      <alignment vertical="center" shrinkToFit="1"/>
      <protection hidden="1"/>
    </xf>
    <xf numFmtId="186" fontId="8" fillId="6" borderId="55" xfId="4" applyNumberFormat="1" applyFont="1" applyFill="1" applyBorder="1" applyAlignment="1" applyProtection="1">
      <alignment horizontal="center" vertical="center" wrapText="1"/>
      <protection hidden="1"/>
    </xf>
    <xf numFmtId="186" fontId="8" fillId="6" borderId="84" xfId="4" applyNumberFormat="1" applyFont="1" applyFill="1" applyBorder="1" applyAlignment="1" applyProtection="1">
      <alignment horizontal="center" vertical="center" wrapText="1"/>
      <protection hidden="1"/>
    </xf>
    <xf numFmtId="186" fontId="12" fillId="6" borderId="90" xfId="4" applyNumberFormat="1" applyFont="1" applyFill="1" applyBorder="1" applyAlignment="1" applyProtection="1">
      <alignment horizontal="center" vertical="center"/>
      <protection hidden="1"/>
    </xf>
    <xf numFmtId="186" fontId="12" fillId="6" borderId="89" xfId="6" applyNumberFormat="1" applyFont="1" applyFill="1" applyBorder="1" applyAlignment="1" applyProtection="1">
      <alignment horizontal="center" vertical="center"/>
      <protection hidden="1"/>
    </xf>
    <xf numFmtId="186" fontId="12" fillId="3" borderId="90" xfId="4" applyNumberFormat="1" applyFont="1" applyFill="1" applyBorder="1" applyAlignment="1" applyProtection="1">
      <alignment horizontal="center" vertical="center"/>
      <protection hidden="1"/>
    </xf>
    <xf numFmtId="186" fontId="12" fillId="33" borderId="90" xfId="4" applyNumberFormat="1" applyFont="1" applyFill="1" applyBorder="1" applyAlignment="1" applyProtection="1">
      <alignment horizontal="center" vertical="center"/>
      <protection hidden="1"/>
    </xf>
    <xf numFmtId="186" fontId="12" fillId="33" borderId="51" xfId="4" applyNumberFormat="1" applyFont="1" applyFill="1" applyBorder="1" applyAlignment="1" applyProtection="1">
      <alignment horizontal="center" vertical="center"/>
      <protection hidden="1"/>
    </xf>
    <xf numFmtId="186" fontId="12" fillId="6" borderId="40" xfId="3" applyNumberFormat="1" applyFont="1" applyFill="1" applyBorder="1" applyAlignment="1" applyProtection="1">
      <alignment horizontal="center" vertical="center"/>
      <protection hidden="1"/>
    </xf>
    <xf numFmtId="186" fontId="12" fillId="6" borderId="89" xfId="3" applyNumberFormat="1" applyFont="1" applyFill="1" applyBorder="1" applyAlignment="1" applyProtection="1">
      <alignment horizontal="center" vertical="center"/>
      <protection hidden="1"/>
    </xf>
    <xf numFmtId="186" fontId="12" fillId="33" borderId="40" xfId="4" applyNumberFormat="1" applyFont="1" applyFill="1" applyBorder="1" applyAlignment="1" applyProtection="1">
      <alignment horizontal="center" vertical="center"/>
      <protection hidden="1"/>
    </xf>
    <xf numFmtId="186" fontId="12" fillId="33" borderId="89" xfId="4" applyNumberFormat="1" applyFont="1" applyFill="1" applyBorder="1" applyAlignment="1" applyProtection="1">
      <alignment horizontal="center" vertical="center"/>
      <protection hidden="1"/>
    </xf>
    <xf numFmtId="186" fontId="12" fillId="33" borderId="41" xfId="4" applyNumberFormat="1" applyFont="1" applyFill="1" applyBorder="1" applyAlignment="1" applyProtection="1">
      <alignment horizontal="center" vertical="center"/>
      <protection hidden="1"/>
    </xf>
    <xf numFmtId="186" fontId="12" fillId="33" borderId="91" xfId="4" applyNumberFormat="1" applyFont="1" applyFill="1" applyBorder="1" applyAlignment="1" applyProtection="1">
      <alignment horizontal="center" vertical="center"/>
      <protection hidden="1"/>
    </xf>
    <xf numFmtId="187" fontId="12" fillId="6" borderId="65" xfId="6" applyNumberFormat="1" applyFont="1" applyFill="1" applyBorder="1" applyAlignment="1" applyProtection="1">
      <alignment horizontal="center" vertical="center"/>
      <protection hidden="1"/>
    </xf>
    <xf numFmtId="187" fontId="12" fillId="32" borderId="41" xfId="6" applyNumberFormat="1" applyFont="1" applyFill="1" applyBorder="1" applyAlignment="1" applyProtection="1">
      <alignment horizontal="center" vertical="center"/>
      <protection locked="0"/>
    </xf>
    <xf numFmtId="187" fontId="12" fillId="32" borderId="51" xfId="6" applyNumberFormat="1" applyFont="1" applyFill="1" applyBorder="1" applyAlignment="1" applyProtection="1">
      <alignment horizontal="center" vertical="center"/>
      <protection locked="0"/>
    </xf>
    <xf numFmtId="186" fontId="8" fillId="6" borderId="69" xfId="4" applyNumberFormat="1" applyFont="1" applyFill="1" applyBorder="1" applyAlignment="1" applyProtection="1">
      <alignment horizontal="center" vertical="center" wrapText="1"/>
      <protection hidden="1"/>
    </xf>
    <xf numFmtId="187" fontId="8" fillId="6" borderId="63" xfId="4" applyNumberFormat="1" applyFont="1" applyFill="1" applyBorder="1" applyAlignment="1" applyProtection="1">
      <alignment horizontal="center" vertical="center" wrapText="1"/>
      <protection hidden="1"/>
    </xf>
    <xf numFmtId="0" fontId="12" fillId="2" borderId="0" xfId="3" applyFont="1" applyFill="1" applyAlignment="1" applyProtection="1">
      <alignment vertical="center"/>
      <protection hidden="1"/>
    </xf>
    <xf numFmtId="0" fontId="11" fillId="5" borderId="0" xfId="3" applyFont="1" applyFill="1" applyAlignment="1" applyProtection="1">
      <alignment vertical="center" wrapText="1"/>
      <protection hidden="1"/>
    </xf>
    <xf numFmtId="0" fontId="15" fillId="5" borderId="0" xfId="3" applyFont="1" applyFill="1" applyAlignment="1" applyProtection="1">
      <alignment vertical="center" wrapText="1"/>
      <protection hidden="1"/>
    </xf>
    <xf numFmtId="0" fontId="12" fillId="2" borderId="0" xfId="3" applyFont="1" applyFill="1" applyAlignment="1" applyProtection="1">
      <alignment horizontal="center" vertical="center"/>
      <protection hidden="1"/>
    </xf>
    <xf numFmtId="0" fontId="12" fillId="32" borderId="0" xfId="6" applyFont="1" applyFill="1" applyAlignment="1" applyProtection="1">
      <alignment horizontal="right" vertical="center"/>
      <protection locked="0"/>
    </xf>
    <xf numFmtId="0" fontId="12" fillId="0" borderId="0" xfId="3" applyFont="1" applyAlignment="1" applyProtection="1">
      <alignment horizontal="right" vertical="center"/>
      <protection hidden="1"/>
    </xf>
    <xf numFmtId="177" fontId="12" fillId="32" borderId="0" xfId="6" applyNumberFormat="1" applyFont="1" applyFill="1" applyAlignment="1" applyProtection="1">
      <alignment horizontal="right" vertical="center"/>
      <protection locked="0"/>
    </xf>
    <xf numFmtId="177" fontId="12" fillId="0" borderId="0" xfId="3" applyNumberFormat="1" applyFont="1" applyAlignment="1" applyProtection="1">
      <alignment horizontal="right" vertical="center"/>
      <protection hidden="1"/>
    </xf>
    <xf numFmtId="0" fontId="12" fillId="5" borderId="0" xfId="3" applyFont="1" applyFill="1" applyAlignment="1" applyProtection="1">
      <alignment vertical="center" shrinkToFit="1"/>
      <protection hidden="1"/>
    </xf>
    <xf numFmtId="0" fontId="11" fillId="5" borderId="0" xfId="3" applyFont="1" applyFill="1" applyAlignment="1" applyProtection="1">
      <alignment horizontal="center" vertical="center"/>
      <protection hidden="1"/>
    </xf>
    <xf numFmtId="181" fontId="12" fillId="0" borderId="0" xfId="1" applyNumberFormat="1" applyFont="1" applyBorder="1" applyAlignment="1" applyProtection="1">
      <alignment vertical="center"/>
      <protection hidden="1"/>
    </xf>
    <xf numFmtId="181" fontId="12" fillId="0" borderId="0" xfId="1" applyNumberFormat="1" applyFont="1" applyBorder="1" applyAlignment="1" applyProtection="1">
      <alignment vertical="center" shrinkToFit="1"/>
      <protection hidden="1"/>
    </xf>
    <xf numFmtId="38" fontId="12" fillId="0" borderId="0" xfId="1" applyFont="1" applyBorder="1" applyAlignment="1" applyProtection="1">
      <alignment vertical="center" shrinkToFit="1"/>
      <protection hidden="1"/>
    </xf>
    <xf numFmtId="0" fontId="12" fillId="0" borderId="0" xfId="3" applyFont="1" applyAlignment="1" applyProtection="1">
      <alignment vertical="center" shrinkToFit="1"/>
      <protection hidden="1"/>
    </xf>
    <xf numFmtId="177" fontId="12" fillId="32" borderId="0" xfId="6" applyNumberFormat="1" applyFont="1" applyFill="1" applyAlignment="1" applyProtection="1">
      <alignment horizontal="right" vertical="center"/>
      <protection hidden="1"/>
    </xf>
    <xf numFmtId="38" fontId="12" fillId="0" borderId="0" xfId="1" applyFont="1" applyBorder="1" applyAlignment="1" applyProtection="1">
      <alignment vertical="center" shrinkToFit="1"/>
      <protection locked="0"/>
    </xf>
    <xf numFmtId="177" fontId="12" fillId="33" borderId="50" xfId="1" applyNumberFormat="1" applyFont="1" applyFill="1" applyBorder="1" applyAlignment="1" applyProtection="1">
      <alignment horizontal="right" vertical="center" shrinkToFit="1"/>
      <protection hidden="1"/>
    </xf>
    <xf numFmtId="177" fontId="12" fillId="33" borderId="30" xfId="1" applyNumberFormat="1" applyFont="1" applyFill="1" applyBorder="1" applyAlignment="1" applyProtection="1">
      <alignment horizontal="right" vertical="center" shrinkToFit="1"/>
      <protection hidden="1"/>
    </xf>
    <xf numFmtId="178" fontId="12" fillId="33" borderId="62" xfId="1" applyNumberFormat="1" applyFont="1" applyFill="1" applyBorder="1" applyAlignment="1" applyProtection="1">
      <alignment horizontal="right" vertical="center" shrinkToFit="1"/>
      <protection hidden="1"/>
    </xf>
    <xf numFmtId="177" fontId="12" fillId="33" borderId="133" xfId="1" applyNumberFormat="1" applyFont="1" applyFill="1" applyBorder="1" applyAlignment="1" applyProtection="1">
      <alignment horizontal="right" vertical="center" shrinkToFit="1"/>
      <protection hidden="1"/>
    </xf>
    <xf numFmtId="177" fontId="67" fillId="33" borderId="40" xfId="57" applyNumberFormat="1" applyFont="1" applyFill="1" applyBorder="1" applyAlignment="1" applyProtection="1">
      <alignment horizontal="center" vertical="center" shrinkToFit="1"/>
      <protection hidden="1"/>
    </xf>
    <xf numFmtId="0" fontId="79" fillId="32" borderId="0" xfId="0" applyFont="1" applyFill="1"/>
    <xf numFmtId="0" fontId="57" fillId="32" borderId="0" xfId="0" applyFont="1" applyFill="1"/>
    <xf numFmtId="0" fontId="19" fillId="36" borderId="40" xfId="0" applyFont="1" applyFill="1" applyBorder="1"/>
    <xf numFmtId="0" fontId="80" fillId="32" borderId="40" xfId="0" applyFont="1" applyFill="1" applyBorder="1"/>
    <xf numFmtId="0" fontId="81" fillId="32" borderId="40" xfId="0" applyFont="1" applyFill="1" applyBorder="1"/>
    <xf numFmtId="0" fontId="13" fillId="0" borderId="9" xfId="4" applyFont="1" applyBorder="1" applyAlignment="1" applyProtection="1">
      <alignment horizontal="left" vertical="center"/>
      <protection hidden="1"/>
    </xf>
    <xf numFmtId="0" fontId="12" fillId="33" borderId="40" xfId="6" applyFont="1" applyFill="1" applyBorder="1" applyAlignment="1" applyProtection="1">
      <alignment horizontal="center" vertical="center"/>
      <protection locked="0"/>
    </xf>
    <xf numFmtId="0" fontId="12" fillId="33" borderId="40" xfId="3" applyFont="1" applyFill="1" applyBorder="1" applyAlignment="1" applyProtection="1">
      <alignment horizontal="center" vertical="center"/>
      <protection locked="0"/>
    </xf>
    <xf numFmtId="0" fontId="19" fillId="32" borderId="40" xfId="0" applyFont="1" applyFill="1" applyBorder="1"/>
    <xf numFmtId="0" fontId="19" fillId="0" borderId="30" xfId="0" quotePrefix="1" applyFont="1" applyBorder="1" applyProtection="1">
      <protection locked="0"/>
    </xf>
    <xf numFmtId="177" fontId="12" fillId="33" borderId="62" xfId="4" applyNumberFormat="1" applyFont="1" applyFill="1" applyBorder="1" applyAlignment="1" applyProtection="1">
      <alignment horizontal="center" vertical="center" shrinkToFit="1"/>
      <protection hidden="1"/>
    </xf>
    <xf numFmtId="177" fontId="12" fillId="33" borderId="64" xfId="4" applyNumberFormat="1" applyFont="1" applyFill="1" applyBorder="1" applyAlignment="1" applyProtection="1">
      <alignment horizontal="center" vertical="center" shrinkToFit="1"/>
      <protection hidden="1"/>
    </xf>
    <xf numFmtId="177" fontId="12" fillId="39" borderId="22" xfId="4" applyNumberFormat="1" applyFont="1" applyFill="1" applyBorder="1" applyAlignment="1" applyProtection="1">
      <alignment horizontal="center" vertical="center" shrinkToFit="1"/>
      <protection hidden="1"/>
    </xf>
    <xf numFmtId="177" fontId="12" fillId="33" borderId="86" xfId="4" applyNumberFormat="1" applyFont="1" applyFill="1" applyBorder="1" applyAlignment="1" applyProtection="1">
      <alignment horizontal="center" vertical="center" shrinkToFit="1"/>
      <protection hidden="1"/>
    </xf>
    <xf numFmtId="177" fontId="12" fillId="33" borderId="22" xfId="4" applyNumberFormat="1" applyFont="1" applyFill="1" applyBorder="1" applyAlignment="1" applyProtection="1">
      <alignment horizontal="center" vertical="center" shrinkToFit="1"/>
      <protection hidden="1"/>
    </xf>
    <xf numFmtId="178" fontId="12" fillId="33" borderId="59" xfId="1" applyNumberFormat="1" applyFont="1" applyFill="1" applyBorder="1" applyAlignment="1" applyProtection="1">
      <alignment horizontal="right" vertical="center" shrinkToFit="1"/>
      <protection hidden="1"/>
    </xf>
    <xf numFmtId="177" fontId="12" fillId="33" borderId="139" xfId="1" applyNumberFormat="1" applyFont="1" applyFill="1" applyBorder="1" applyAlignment="1" applyProtection="1">
      <alignment horizontal="right" vertical="center" shrinkToFit="1"/>
      <protection hidden="1"/>
    </xf>
    <xf numFmtId="177" fontId="12" fillId="33" borderId="49" xfId="1" applyNumberFormat="1" applyFont="1" applyFill="1" applyBorder="1" applyAlignment="1" applyProtection="1">
      <alignment horizontal="right" vertical="center" shrinkToFit="1"/>
      <protection hidden="1"/>
    </xf>
    <xf numFmtId="177" fontId="12" fillId="33" borderId="6" xfId="1" applyNumberFormat="1" applyFont="1" applyFill="1" applyBorder="1" applyAlignment="1" applyProtection="1">
      <alignment horizontal="right" vertical="center" shrinkToFit="1"/>
      <protection hidden="1"/>
    </xf>
    <xf numFmtId="177" fontId="12" fillId="6" borderId="86" xfId="4" applyNumberFormat="1" applyFont="1" applyFill="1" applyBorder="1" applyAlignment="1" applyProtection="1">
      <alignment horizontal="center" vertical="center" shrinkToFit="1"/>
      <protection hidden="1"/>
    </xf>
    <xf numFmtId="0" fontId="19" fillId="32" borderId="40" xfId="0" applyNumberFormat="1" applyFont="1" applyFill="1" applyBorder="1" applyAlignment="1" applyProtection="1">
      <alignment horizontal="right" vertical="center"/>
      <protection hidden="1"/>
    </xf>
    <xf numFmtId="180" fontId="19" fillId="32" borderId="40" xfId="0" applyNumberFormat="1" applyFont="1" applyFill="1" applyBorder="1" applyAlignment="1" applyProtection="1">
      <alignment horizontal="center" vertical="center"/>
      <protection hidden="1"/>
    </xf>
    <xf numFmtId="9" fontId="19" fillId="32" borderId="40" xfId="0" applyNumberFormat="1" applyFont="1" applyFill="1" applyBorder="1" applyAlignment="1" applyProtection="1">
      <alignment horizontal="right" vertical="center"/>
      <protection hidden="1"/>
    </xf>
    <xf numFmtId="177" fontId="12" fillId="33" borderId="2" xfId="1" applyNumberFormat="1" applyFont="1" applyFill="1" applyBorder="1" applyAlignment="1" applyProtection="1">
      <alignment horizontal="right" vertical="center" shrinkToFit="1"/>
      <protection hidden="1"/>
    </xf>
    <xf numFmtId="177" fontId="12" fillId="33" borderId="81" xfId="1" applyNumberFormat="1" applyFont="1" applyFill="1" applyBorder="1" applyAlignment="1" applyProtection="1">
      <alignment horizontal="right" vertical="center" shrinkToFit="1"/>
      <protection hidden="1"/>
    </xf>
    <xf numFmtId="178" fontId="12" fillId="33" borderId="2" xfId="1" applyNumberFormat="1" applyFont="1" applyFill="1" applyBorder="1" applyAlignment="1" applyProtection="1">
      <alignment horizontal="right" vertical="center" shrinkToFit="1"/>
      <protection hidden="1"/>
    </xf>
    <xf numFmtId="178" fontId="12" fillId="33" borderId="81" xfId="1" applyNumberFormat="1" applyFont="1" applyFill="1" applyBorder="1" applyAlignment="1" applyProtection="1">
      <alignment horizontal="right" vertical="center" shrinkToFit="1"/>
      <protection hidden="1"/>
    </xf>
    <xf numFmtId="177" fontId="12" fillId="33" borderId="86" xfId="1" applyNumberFormat="1" applyFont="1" applyFill="1" applyBorder="1" applyAlignment="1" applyProtection="1">
      <alignment horizontal="right" vertical="center" shrinkToFit="1"/>
      <protection hidden="1"/>
    </xf>
    <xf numFmtId="177" fontId="12" fillId="33" borderId="97" xfId="1" applyNumberFormat="1" applyFont="1" applyFill="1" applyBorder="1" applyAlignment="1" applyProtection="1">
      <alignment horizontal="right" vertical="center" shrinkToFit="1"/>
      <protection hidden="1"/>
    </xf>
    <xf numFmtId="0" fontId="12" fillId="33" borderId="2" xfId="4" applyFont="1" applyFill="1" applyBorder="1" applyAlignment="1" applyProtection="1">
      <alignment horizontal="center" vertical="center" shrinkToFit="1"/>
      <protection hidden="1"/>
    </xf>
    <xf numFmtId="0" fontId="12" fillId="33" borderId="54" xfId="4" applyFont="1" applyFill="1" applyBorder="1" applyAlignment="1" applyProtection="1">
      <alignment horizontal="center" vertical="center" shrinkToFit="1"/>
      <protection hidden="1"/>
    </xf>
    <xf numFmtId="0" fontId="12" fillId="33" borderId="56" xfId="4" applyFont="1" applyFill="1" applyBorder="1" applyAlignment="1" applyProtection="1">
      <alignment horizontal="center" vertical="center" shrinkToFit="1"/>
      <protection hidden="1"/>
    </xf>
    <xf numFmtId="0" fontId="12" fillId="33" borderId="62" xfId="4" applyFont="1" applyFill="1" applyBorder="1" applyAlignment="1" applyProtection="1">
      <alignment horizontal="center" vertical="center" shrinkToFit="1"/>
      <protection hidden="1"/>
    </xf>
    <xf numFmtId="177" fontId="67" fillId="33" borderId="49" xfId="57" applyNumberFormat="1" applyFont="1" applyFill="1" applyBorder="1" applyAlignment="1" applyProtection="1">
      <alignment horizontal="center" vertical="center" shrinkToFit="1"/>
      <protection hidden="1"/>
    </xf>
    <xf numFmtId="177" fontId="67" fillId="33" borderId="77" xfId="57" applyNumberFormat="1" applyFont="1" applyFill="1" applyBorder="1" applyAlignment="1" applyProtection="1">
      <alignment horizontal="center" vertical="center" shrinkToFit="1"/>
      <protection hidden="1"/>
    </xf>
    <xf numFmtId="186" fontId="12" fillId="33" borderId="90" xfId="6" applyNumberFormat="1" applyFont="1" applyFill="1" applyBorder="1" applyAlignment="1" applyProtection="1">
      <alignment horizontal="center" vertical="center"/>
    </xf>
    <xf numFmtId="0" fontId="57" fillId="32" borderId="3" xfId="0" applyNumberFormat="1" applyFont="1" applyFill="1" applyBorder="1" applyAlignment="1" applyProtection="1">
      <alignment vertical="center" wrapText="1"/>
      <protection hidden="1"/>
    </xf>
    <xf numFmtId="0" fontId="57" fillId="32" borderId="3" xfId="0" applyNumberFormat="1" applyFont="1" applyFill="1" applyBorder="1" applyAlignment="1" applyProtection="1">
      <alignment vertical="center"/>
      <protection hidden="1"/>
    </xf>
    <xf numFmtId="0" fontId="41" fillId="32" borderId="0" xfId="6" applyFont="1" applyFill="1" applyBorder="1" applyAlignment="1" applyProtection="1">
      <alignment horizontal="left" vertical="top" wrapText="1"/>
      <protection hidden="1"/>
    </xf>
    <xf numFmtId="0" fontId="11" fillId="35" borderId="40" xfId="0" applyNumberFormat="1" applyFont="1" applyFill="1" applyBorder="1" applyAlignment="1" applyProtection="1"/>
    <xf numFmtId="0" fontId="19" fillId="32" borderId="40" xfId="0" applyNumberFormat="1" applyFont="1" applyFill="1" applyBorder="1" applyAlignment="1" applyProtection="1">
      <protection hidden="1"/>
    </xf>
    <xf numFmtId="0" fontId="19" fillId="0" borderId="40" xfId="0" applyFont="1" applyBorder="1"/>
    <xf numFmtId="0" fontId="19" fillId="44" borderId="40" xfId="0" applyNumberFormat="1" applyFont="1" applyFill="1" applyBorder="1" applyAlignment="1" applyProtection="1">
      <alignment horizontal="center" vertical="center" wrapText="1"/>
    </xf>
    <xf numFmtId="0" fontId="19" fillId="32" borderId="40" xfId="0" applyNumberFormat="1" applyFont="1" applyFill="1" applyBorder="1" applyAlignment="1" applyProtection="1">
      <alignment horizontal="left" vertical="center"/>
    </xf>
    <xf numFmtId="0" fontId="19" fillId="0" borderId="40" xfId="0" applyNumberFormat="1" applyFont="1" applyFill="1" applyBorder="1" applyAlignment="1" applyProtection="1">
      <alignment horizontal="left" vertical="center"/>
    </xf>
    <xf numFmtId="0" fontId="19" fillId="32" borderId="0" xfId="0" applyNumberFormat="1" applyFont="1" applyFill="1" applyAlignment="1" applyProtection="1"/>
    <xf numFmtId="0" fontId="19" fillId="32" borderId="40" xfId="0" applyNumberFormat="1" applyFont="1" applyFill="1" applyBorder="1" applyAlignment="1" applyProtection="1"/>
    <xf numFmtId="0" fontId="19" fillId="32" borderId="3" xfId="0" applyNumberFormat="1" applyFont="1" applyFill="1" applyBorder="1" applyAlignment="1" applyProtection="1">
      <alignment vertical="center" shrinkToFit="1"/>
      <protection locked="0"/>
    </xf>
    <xf numFmtId="0" fontId="19" fillId="32" borderId="13" xfId="0" applyNumberFormat="1" applyFont="1" applyFill="1" applyBorder="1" applyAlignment="1" applyProtection="1"/>
    <xf numFmtId="0" fontId="19" fillId="32" borderId="9" xfId="0" applyNumberFormat="1" applyFont="1" applyFill="1" applyBorder="1" applyAlignment="1" applyProtection="1"/>
    <xf numFmtId="188" fontId="12" fillId="6" borderId="95" xfId="3" applyNumberFormat="1" applyFont="1" applyFill="1" applyBorder="1" applyAlignment="1" applyProtection="1">
      <alignment horizontal="center" vertical="center"/>
      <protection hidden="1"/>
    </xf>
    <xf numFmtId="188" fontId="12" fillId="33" borderId="89" xfId="4" applyNumberFormat="1" applyFont="1" applyFill="1" applyBorder="1" applyAlignment="1" applyProtection="1">
      <alignment horizontal="center" vertical="center"/>
      <protection hidden="1"/>
    </xf>
    <xf numFmtId="188" fontId="12" fillId="33" borderId="132" xfId="4" applyNumberFormat="1" applyFont="1" applyFill="1" applyBorder="1" applyAlignment="1" applyProtection="1">
      <alignment horizontal="center" vertical="center"/>
      <protection hidden="1"/>
    </xf>
    <xf numFmtId="188" fontId="12" fillId="33" borderId="91" xfId="4" applyNumberFormat="1" applyFont="1" applyFill="1" applyBorder="1" applyAlignment="1" applyProtection="1">
      <alignment horizontal="center" vertical="center"/>
      <protection hidden="1"/>
    </xf>
    <xf numFmtId="0" fontId="86" fillId="0" borderId="3" xfId="6" applyFont="1" applyFill="1" applyBorder="1" applyAlignment="1" applyProtection="1">
      <alignment horizontal="center" wrapText="1"/>
      <protection hidden="1"/>
    </xf>
    <xf numFmtId="0" fontId="86" fillId="47" borderId="35" xfId="0" applyNumberFormat="1" applyFont="1" applyFill="1" applyBorder="1" applyAlignment="1" applyProtection="1">
      <alignment horizontal="center" wrapText="1"/>
      <protection hidden="1"/>
    </xf>
    <xf numFmtId="0" fontId="57" fillId="32" borderId="3" xfId="2" applyFont="1" applyFill="1" applyBorder="1" applyProtection="1">
      <alignment vertical="center"/>
      <protection hidden="1"/>
    </xf>
    <xf numFmtId="49" fontId="19" fillId="2" borderId="35" xfId="6" applyNumberFormat="1" applyFont="1" applyFill="1" applyBorder="1" applyAlignment="1" applyProtection="1">
      <alignment horizontal="centerContinuous" vertical="center" wrapText="1"/>
      <protection hidden="1"/>
    </xf>
    <xf numFmtId="49" fontId="19" fillId="2" borderId="4" xfId="6" applyNumberFormat="1" applyFont="1" applyFill="1" applyBorder="1" applyAlignment="1" applyProtection="1">
      <alignment horizontal="centerContinuous" vertical="center" wrapText="1"/>
      <protection hidden="1"/>
    </xf>
    <xf numFmtId="49" fontId="19" fillId="2" borderId="30" xfId="6" applyNumberFormat="1" applyFont="1" applyFill="1" applyBorder="1" applyAlignment="1" applyProtection="1">
      <alignment horizontal="centerContinuous" vertical="center" wrapText="1"/>
      <protection hidden="1"/>
    </xf>
    <xf numFmtId="0" fontId="19" fillId="2" borderId="35" xfId="6" applyFont="1" applyFill="1" applyBorder="1" applyAlignment="1" applyProtection="1">
      <alignment horizontal="centerContinuous" vertical="center" shrinkToFit="1"/>
      <protection hidden="1"/>
    </xf>
    <xf numFmtId="0" fontId="19" fillId="5" borderId="35" xfId="6" applyFont="1" applyFill="1" applyBorder="1" applyAlignment="1" applyProtection="1">
      <alignment horizontal="centerContinuous" vertical="center" wrapText="1"/>
      <protection hidden="1"/>
    </xf>
    <xf numFmtId="0" fontId="19" fillId="5" borderId="4" xfId="6" applyFont="1" applyFill="1" applyBorder="1" applyAlignment="1" applyProtection="1">
      <alignment horizontal="centerContinuous" vertical="center" wrapText="1"/>
      <protection hidden="1"/>
    </xf>
    <xf numFmtId="0" fontId="39" fillId="2" borderId="0" xfId="0" applyFont="1" applyFill="1" applyAlignment="1">
      <alignment horizontal="left" vertical="top" wrapText="1"/>
    </xf>
    <xf numFmtId="0" fontId="39" fillId="2" borderId="8" xfId="0" applyFont="1" applyFill="1" applyBorder="1" applyAlignment="1">
      <alignment horizontal="left" vertical="top" wrapText="1"/>
    </xf>
    <xf numFmtId="49" fontId="7" fillId="2" borderId="0" xfId="4" applyNumberFormat="1" applyFill="1" applyAlignment="1">
      <alignment shrinkToFit="1"/>
    </xf>
    <xf numFmtId="49" fontId="8" fillId="2" borderId="0" xfId="0" applyNumberFormat="1" applyFont="1" applyFill="1" applyAlignment="1">
      <alignment shrinkToFit="1"/>
    </xf>
    <xf numFmtId="49" fontId="7" fillId="0" borderId="0" xfId="4" applyNumberFormat="1" applyAlignment="1" applyProtection="1">
      <alignment shrinkToFit="1"/>
      <protection locked="0"/>
    </xf>
    <xf numFmtId="49" fontId="8" fillId="0" borderId="0" xfId="0" applyNumberFormat="1" applyFont="1" applyAlignment="1" applyProtection="1">
      <alignment shrinkToFit="1"/>
      <protection locked="0"/>
    </xf>
    <xf numFmtId="0" fontId="7" fillId="0" borderId="0" xfId="4" applyAlignment="1" applyProtection="1">
      <alignment shrinkToFit="1"/>
      <protection locked="0"/>
    </xf>
    <xf numFmtId="0" fontId="8" fillId="0" borderId="0" xfId="0" applyFont="1" applyAlignment="1" applyProtection="1">
      <alignment shrinkToFit="1"/>
      <protection locked="0"/>
    </xf>
    <xf numFmtId="0" fontId="46" fillId="2" borderId="0" xfId="0" applyFont="1" applyFill="1" applyAlignment="1">
      <alignment horizontal="left" vertical="top"/>
    </xf>
    <xf numFmtId="0" fontId="46" fillId="2" borderId="0" xfId="0" applyFont="1" applyFill="1" applyAlignment="1">
      <alignment horizontal="center" vertical="center"/>
    </xf>
    <xf numFmtId="0" fontId="8" fillId="2" borderId="34" xfId="4" applyFont="1" applyFill="1" applyBorder="1" applyAlignment="1">
      <alignment horizontal="center" vertical="center" wrapText="1" shrinkToFit="1"/>
    </xf>
    <xf numFmtId="0" fontId="8" fillId="2" borderId="43" xfId="4" applyFont="1" applyFill="1" applyBorder="1" applyAlignment="1">
      <alignment horizontal="center" vertical="center" wrapText="1" shrinkToFit="1"/>
    </xf>
    <xf numFmtId="0" fontId="12" fillId="0" borderId="3" xfId="4" applyFont="1" applyBorder="1" applyAlignment="1" applyProtection="1">
      <alignment vertical="top" shrinkToFit="1"/>
      <protection locked="0"/>
    </xf>
    <xf numFmtId="0" fontId="12" fillId="0" borderId="31" xfId="4" applyFont="1" applyBorder="1" applyAlignment="1" applyProtection="1">
      <alignment vertical="top" shrinkToFit="1"/>
      <protection locked="0"/>
    </xf>
    <xf numFmtId="0" fontId="12" fillId="0" borderId="35" xfId="4" applyFont="1" applyBorder="1" applyAlignment="1" applyProtection="1">
      <alignment horizontal="left" vertical="top" wrapText="1" shrinkToFit="1"/>
      <protection locked="0"/>
    </xf>
    <xf numFmtId="0" fontId="12" fillId="0" borderId="5" xfId="4" applyFont="1" applyBorder="1" applyAlignment="1" applyProtection="1">
      <alignment horizontal="left" vertical="top" shrinkToFit="1"/>
      <protection locked="0"/>
    </xf>
    <xf numFmtId="0" fontId="11" fillId="2" borderId="34" xfId="4" applyFont="1" applyFill="1" applyBorder="1" applyAlignment="1">
      <alignment horizontal="center" vertical="center" wrapText="1" shrinkToFit="1"/>
    </xf>
    <xf numFmtId="0" fontId="11" fillId="2" borderId="43" xfId="4" applyFont="1" applyFill="1" applyBorder="1" applyAlignment="1">
      <alignment horizontal="center" vertical="center" wrapText="1" shrinkToFit="1"/>
    </xf>
    <xf numFmtId="0" fontId="12" fillId="0" borderId="35" xfId="4" applyFont="1" applyBorder="1" applyAlignment="1" applyProtection="1">
      <alignment horizontal="left" vertical="center" shrinkToFit="1"/>
      <protection locked="0"/>
    </xf>
    <xf numFmtId="0" fontId="7" fillId="0" borderId="5" xfId="4" applyBorder="1" applyAlignment="1" applyProtection="1">
      <alignment horizontal="left" vertical="center" shrinkToFit="1"/>
      <protection locked="0"/>
    </xf>
    <xf numFmtId="0" fontId="7" fillId="0" borderId="76" xfId="0" applyFont="1" applyBorder="1" applyAlignment="1" applyProtection="1">
      <alignment horizontal="left" vertical="center" wrapText="1" indent="1"/>
      <protection locked="0"/>
    </xf>
    <xf numFmtId="0" fontId="7" fillId="0" borderId="14" xfId="0" applyFont="1" applyBorder="1" applyAlignment="1" applyProtection="1">
      <alignment horizontal="left" vertical="center" wrapText="1" indent="1"/>
      <protection locked="0"/>
    </xf>
    <xf numFmtId="0" fontId="7" fillId="0" borderId="15" xfId="0" applyFont="1" applyBorder="1" applyAlignment="1" applyProtection="1">
      <alignment horizontal="left" wrapText="1" indent="1"/>
      <protection locked="0"/>
    </xf>
    <xf numFmtId="0" fontId="7" fillId="0" borderId="35" xfId="0" applyFont="1" applyBorder="1" applyAlignment="1" applyProtection="1">
      <alignment vertical="top" wrapText="1"/>
      <protection locked="0"/>
    </xf>
    <xf numFmtId="0" fontId="7" fillId="0" borderId="4" xfId="0" applyFont="1" applyBorder="1" applyAlignment="1" applyProtection="1">
      <alignment vertical="top" wrapText="1"/>
      <protection locked="0"/>
    </xf>
    <xf numFmtId="0" fontId="7" fillId="0" borderId="5" xfId="0" applyFont="1" applyBorder="1" applyAlignment="1" applyProtection="1">
      <alignment vertical="top" wrapText="1"/>
      <protection locked="0"/>
    </xf>
    <xf numFmtId="0" fontId="7" fillId="2" borderId="3"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31" xfId="0" applyFont="1" applyFill="1" applyBorder="1" applyAlignment="1">
      <alignment horizontal="left" vertical="center" indent="1"/>
    </xf>
    <xf numFmtId="0" fontId="7" fillId="2" borderId="57"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36" xfId="4" applyBorder="1" applyAlignment="1" applyProtection="1">
      <alignment horizontal="left" vertical="top" wrapText="1" shrinkToFit="1"/>
      <protection locked="0"/>
    </xf>
    <xf numFmtId="0" fontId="7" fillId="0" borderId="87" xfId="4" applyBorder="1" applyAlignment="1" applyProtection="1">
      <alignment horizontal="left" vertical="top" shrinkToFit="1"/>
      <protection locked="0"/>
    </xf>
    <xf numFmtId="0" fontId="7" fillId="0" borderId="3" xfId="4" applyBorder="1" applyAlignment="1" applyProtection="1">
      <alignment horizontal="left" vertical="center" indent="1" shrinkToFit="1"/>
      <protection locked="0"/>
    </xf>
    <xf numFmtId="0" fontId="7" fillId="0" borderId="31" xfId="4" applyBorder="1" applyAlignment="1" applyProtection="1">
      <alignment horizontal="left" vertical="center" indent="1" shrinkToFit="1"/>
      <protection locked="0"/>
    </xf>
    <xf numFmtId="0" fontId="7" fillId="0" borderId="35" xfId="4" applyBorder="1" applyAlignment="1" applyProtection="1">
      <alignment horizontal="left" vertical="center" indent="1" shrinkToFit="1"/>
      <protection locked="0"/>
    </xf>
    <xf numFmtId="0" fontId="7" fillId="0" borderId="5" xfId="4" applyBorder="1" applyAlignment="1" applyProtection="1">
      <alignment horizontal="left" vertical="center" indent="1" shrinkToFit="1"/>
      <protection locked="0"/>
    </xf>
    <xf numFmtId="0" fontId="69" fillId="0" borderId="13" xfId="4" applyFont="1" applyBorder="1" applyAlignment="1" applyProtection="1">
      <alignment horizontal="center" vertical="center"/>
      <protection hidden="1"/>
    </xf>
    <xf numFmtId="0" fontId="69" fillId="0" borderId="14" xfId="4" applyFont="1" applyBorder="1" applyAlignment="1" applyProtection="1">
      <alignment horizontal="center" vertical="center"/>
      <protection hidden="1"/>
    </xf>
    <xf numFmtId="0" fontId="69" fillId="0" borderId="15" xfId="4" applyFont="1" applyBorder="1" applyAlignment="1" applyProtection="1">
      <alignment horizontal="center" vertical="center"/>
      <protection hidden="1"/>
    </xf>
    <xf numFmtId="0" fontId="69" fillId="0" borderId="9" xfId="4" applyFont="1" applyBorder="1" applyAlignment="1" applyProtection="1">
      <alignment horizontal="center" vertical="center"/>
      <protection hidden="1"/>
    </xf>
    <xf numFmtId="0" fontId="69" fillId="0" borderId="0" xfId="4" applyFont="1" applyAlignment="1" applyProtection="1">
      <alignment horizontal="center" vertical="center"/>
      <protection hidden="1"/>
    </xf>
    <xf numFmtId="0" fontId="69" fillId="0" borderId="8" xfId="4" applyFont="1" applyBorder="1" applyAlignment="1" applyProtection="1">
      <alignment horizontal="center" vertical="center"/>
      <protection hidden="1"/>
    </xf>
    <xf numFmtId="0" fontId="8" fillId="0" borderId="0" xfId="4" applyFont="1" applyAlignment="1" applyProtection="1">
      <alignment vertical="center"/>
      <protection hidden="1"/>
    </xf>
    <xf numFmtId="0" fontId="7" fillId="37" borderId="13" xfId="4" applyFill="1" applyBorder="1" applyAlignment="1" applyProtection="1">
      <alignment horizontal="left" vertical="top" wrapText="1" indent="1"/>
      <protection locked="0"/>
    </xf>
    <xf numFmtId="0" fontId="7" fillId="37" borderId="14" xfId="4" applyFill="1" applyBorder="1" applyAlignment="1" applyProtection="1">
      <alignment horizontal="left" vertical="top" wrapText="1" indent="1"/>
      <protection locked="0"/>
    </xf>
    <xf numFmtId="0" fontId="7" fillId="37" borderId="15" xfId="4" applyFill="1" applyBorder="1" applyAlignment="1" applyProtection="1">
      <alignment horizontal="left" vertical="top" wrapText="1" indent="1"/>
      <protection locked="0"/>
    </xf>
    <xf numFmtId="0" fontId="7" fillId="37" borderId="9" xfId="4" applyFill="1" applyBorder="1" applyAlignment="1" applyProtection="1">
      <alignment horizontal="left" vertical="top" wrapText="1" indent="1"/>
      <protection locked="0"/>
    </xf>
    <xf numFmtId="0" fontId="7" fillId="37" borderId="0" xfId="4" applyFill="1" applyAlignment="1" applyProtection="1">
      <alignment horizontal="left" vertical="top" wrapText="1" indent="1"/>
      <protection locked="0"/>
    </xf>
    <xf numFmtId="0" fontId="7" fillId="37" borderId="8" xfId="4" applyFill="1" applyBorder="1" applyAlignment="1" applyProtection="1">
      <alignment horizontal="left" vertical="top" wrapText="1" indent="1"/>
      <protection locked="0"/>
    </xf>
    <xf numFmtId="0" fontId="7" fillId="37" borderId="10" xfId="4" applyFill="1" applyBorder="1" applyAlignment="1" applyProtection="1">
      <alignment horizontal="left" vertical="top" wrapText="1" indent="1"/>
      <protection locked="0"/>
    </xf>
    <xf numFmtId="0" fontId="7" fillId="37" borderId="11" xfId="4" applyFill="1" applyBorder="1" applyAlignment="1" applyProtection="1">
      <alignment horizontal="left" vertical="top" wrapText="1" indent="1"/>
      <protection locked="0"/>
    </xf>
    <xf numFmtId="0" fontId="7" fillId="37" borderId="12" xfId="4" applyFill="1" applyBorder="1" applyAlignment="1" applyProtection="1">
      <alignment horizontal="left" vertical="top" wrapText="1" indent="1"/>
      <protection locked="0"/>
    </xf>
    <xf numFmtId="0" fontId="7" fillId="3" borderId="83" xfId="4" applyFill="1" applyBorder="1" applyAlignment="1" applyProtection="1">
      <alignment horizontal="left" vertical="center" indent="1" shrinkToFit="1"/>
      <protection hidden="1"/>
    </xf>
    <xf numFmtId="0" fontId="7" fillId="3" borderId="85" xfId="4" applyFill="1" applyBorder="1" applyAlignment="1" applyProtection="1">
      <alignment horizontal="left" vertical="center" indent="1" shrinkToFit="1"/>
      <protection hidden="1"/>
    </xf>
    <xf numFmtId="0" fontId="7" fillId="3" borderId="100" xfId="0" applyFont="1" applyFill="1" applyBorder="1" applyAlignment="1" applyProtection="1">
      <alignment horizontal="left" vertical="center" indent="1" shrinkToFit="1"/>
      <protection hidden="1"/>
    </xf>
    <xf numFmtId="0" fontId="7" fillId="0" borderId="61" xfId="4" applyBorder="1" applyAlignment="1" applyProtection="1">
      <alignment horizontal="left" vertical="center" wrapText="1" indent="1"/>
      <protection locked="0"/>
    </xf>
    <xf numFmtId="0" fontId="7" fillId="0" borderId="60" xfId="4" applyBorder="1" applyAlignment="1" applyProtection="1">
      <alignment horizontal="left" vertical="center" wrapText="1" indent="1"/>
      <protection locked="0"/>
    </xf>
    <xf numFmtId="0" fontId="7" fillId="0" borderId="101" xfId="0" applyFont="1" applyBorder="1" applyAlignment="1" applyProtection="1">
      <alignment horizontal="left" vertical="center" wrapText="1" indent="1"/>
      <protection locked="0"/>
    </xf>
    <xf numFmtId="0" fontId="7" fillId="3" borderId="35" xfId="4" applyFill="1" applyBorder="1" applyAlignment="1" applyProtection="1">
      <alignment horizontal="left" vertical="top" wrapText="1" indent="1" shrinkToFit="1"/>
      <protection hidden="1"/>
    </xf>
    <xf numFmtId="0" fontId="7" fillId="3" borderId="4" xfId="4" applyFill="1" applyBorder="1" applyAlignment="1" applyProtection="1">
      <alignment horizontal="left" vertical="top" wrapText="1" indent="1" shrinkToFit="1"/>
      <protection hidden="1"/>
    </xf>
    <xf numFmtId="0" fontId="7" fillId="3" borderId="5" xfId="0" applyFont="1" applyFill="1" applyBorder="1" applyAlignment="1" applyProtection="1">
      <alignment horizontal="left" vertical="top" wrapText="1" indent="1" shrinkToFit="1"/>
      <protection hidden="1"/>
    </xf>
    <xf numFmtId="176" fontId="7" fillId="0" borderId="35" xfId="4" applyNumberFormat="1" applyBorder="1" applyAlignment="1" applyProtection="1">
      <alignment horizontal="center" vertical="center"/>
      <protection locked="0" hidden="1"/>
    </xf>
    <xf numFmtId="176" fontId="7" fillId="0" borderId="4" xfId="4" applyNumberFormat="1" applyBorder="1" applyAlignment="1" applyProtection="1">
      <alignment horizontal="center" vertical="center"/>
      <protection locked="0" hidden="1"/>
    </xf>
    <xf numFmtId="176" fontId="7" fillId="0" borderId="5" xfId="4" applyNumberFormat="1" applyBorder="1" applyAlignment="1" applyProtection="1">
      <alignment horizontal="center" vertical="center"/>
      <protection locked="0" hidden="1"/>
    </xf>
    <xf numFmtId="177" fontId="7" fillId="3" borderId="35" xfId="4" applyNumberFormat="1" applyFill="1" applyBorder="1" applyAlignment="1" applyProtection="1">
      <alignment horizontal="right" vertical="center" indent="1"/>
      <protection hidden="1"/>
    </xf>
    <xf numFmtId="177" fontId="7" fillId="3" borderId="4" xfId="4" applyNumberFormat="1" applyFill="1" applyBorder="1" applyAlignment="1" applyProtection="1">
      <alignment horizontal="right" vertical="center" indent="1"/>
      <protection hidden="1"/>
    </xf>
    <xf numFmtId="0" fontId="8" fillId="0" borderId="13" xfId="4" applyFont="1" applyBorder="1" applyAlignment="1" applyProtection="1">
      <alignment horizontal="left" vertical="top"/>
      <protection locked="0"/>
    </xf>
    <xf numFmtId="0" fontId="8" fillId="0" borderId="14" xfId="4" applyFont="1" applyBorder="1" applyAlignment="1" applyProtection="1">
      <alignment horizontal="left" vertical="top"/>
      <protection locked="0"/>
    </xf>
    <xf numFmtId="0" fontId="8" fillId="0" borderId="15" xfId="4" applyFont="1" applyBorder="1" applyAlignment="1" applyProtection="1">
      <alignment horizontal="left" vertical="top"/>
      <protection locked="0"/>
    </xf>
    <xf numFmtId="0" fontId="8" fillId="0" borderId="9" xfId="4" applyFont="1" applyBorder="1" applyAlignment="1" applyProtection="1">
      <alignment horizontal="left" vertical="top"/>
      <protection locked="0"/>
    </xf>
    <xf numFmtId="0" fontId="8" fillId="0" borderId="0" xfId="4" applyFont="1" applyAlignment="1" applyProtection="1">
      <alignment horizontal="left" vertical="top"/>
      <protection locked="0"/>
    </xf>
    <xf numFmtId="0" fontId="8" fillId="0" borderId="8" xfId="4" applyFont="1" applyBorder="1" applyAlignment="1" applyProtection="1">
      <alignment horizontal="left" vertical="top"/>
      <protection locked="0"/>
    </xf>
    <xf numFmtId="0" fontId="8" fillId="0" borderId="10" xfId="4" applyFont="1" applyBorder="1" applyAlignment="1" applyProtection="1">
      <alignment horizontal="left" vertical="top"/>
      <protection locked="0"/>
    </xf>
    <xf numFmtId="0" fontId="8" fillId="0" borderId="11" xfId="4" applyFont="1" applyBorder="1" applyAlignment="1" applyProtection="1">
      <alignment horizontal="left" vertical="top"/>
      <protection locked="0"/>
    </xf>
    <xf numFmtId="0" fontId="8" fillId="0" borderId="12" xfId="4" applyFont="1" applyBorder="1" applyAlignment="1" applyProtection="1">
      <alignment horizontal="left" vertical="top"/>
      <protection locked="0"/>
    </xf>
    <xf numFmtId="0" fontId="8" fillId="0" borderId="96" xfId="6" applyFont="1" applyBorder="1" applyAlignment="1" applyProtection="1">
      <alignment horizontal="left" vertical="center"/>
      <protection hidden="1"/>
    </xf>
    <xf numFmtId="0" fontId="8" fillId="0" borderId="100" xfId="6" applyFont="1" applyBorder="1" applyAlignment="1" applyProtection="1">
      <alignment horizontal="left" vertical="center"/>
      <protection hidden="1"/>
    </xf>
    <xf numFmtId="0" fontId="8" fillId="0" borderId="102" xfId="6" applyFont="1" applyBorder="1" applyAlignment="1" applyProtection="1">
      <alignment horizontal="left" vertical="center"/>
      <protection hidden="1"/>
    </xf>
    <xf numFmtId="0" fontId="8" fillId="0" borderId="5" xfId="6" applyFont="1" applyBorder="1" applyAlignment="1" applyProtection="1">
      <alignment horizontal="left" vertical="center"/>
      <protection hidden="1"/>
    </xf>
    <xf numFmtId="0" fontId="8" fillId="0" borderId="98" xfId="6" applyFont="1" applyBorder="1" applyAlignment="1" applyProtection="1">
      <alignment horizontal="left" vertical="center"/>
      <protection hidden="1"/>
    </xf>
    <xf numFmtId="0" fontId="8" fillId="0" borderId="101" xfId="6" applyFont="1" applyBorder="1" applyAlignment="1" applyProtection="1">
      <alignment horizontal="left" vertical="center"/>
      <protection hidden="1"/>
    </xf>
    <xf numFmtId="0" fontId="8" fillId="0" borderId="96" xfId="6" applyFont="1" applyBorder="1" applyAlignment="1" applyProtection="1">
      <alignment horizontal="left" vertical="center" wrapText="1"/>
      <protection hidden="1"/>
    </xf>
    <xf numFmtId="0" fontId="8" fillId="0" borderId="100" xfId="6" applyFont="1" applyBorder="1" applyAlignment="1" applyProtection="1">
      <alignment horizontal="left" vertical="center" wrapText="1"/>
      <protection hidden="1"/>
    </xf>
    <xf numFmtId="0" fontId="8" fillId="0" borderId="23" xfId="6" applyFont="1" applyBorder="1" applyAlignment="1" applyProtection="1">
      <alignment horizontal="center" vertical="center"/>
      <protection hidden="1"/>
    </xf>
    <xf numFmtId="0" fontId="8" fillId="0" borderId="70" xfId="6" applyFont="1" applyBorder="1" applyAlignment="1" applyProtection="1">
      <alignment horizontal="center" vertical="center"/>
      <protection hidden="1"/>
    </xf>
    <xf numFmtId="0" fontId="8" fillId="0" borderId="39" xfId="6" applyFont="1" applyBorder="1" applyAlignment="1" applyProtection="1">
      <alignment horizontal="center" vertical="center"/>
      <protection hidden="1"/>
    </xf>
    <xf numFmtId="0" fontId="8" fillId="0" borderId="23" xfId="6" applyFont="1" applyBorder="1" applyAlignment="1" applyProtection="1">
      <alignment horizontal="center" vertical="center" wrapText="1"/>
      <protection hidden="1"/>
    </xf>
    <xf numFmtId="0" fontId="8" fillId="0" borderId="70" xfId="6" applyFont="1" applyBorder="1" applyAlignment="1" applyProtection="1">
      <alignment horizontal="center" vertical="center" wrapText="1"/>
      <protection hidden="1"/>
    </xf>
    <xf numFmtId="0" fontId="8" fillId="0" borderId="39" xfId="6" applyFont="1" applyBorder="1" applyAlignment="1" applyProtection="1">
      <alignment horizontal="center" vertical="center" wrapText="1"/>
      <protection hidden="1"/>
    </xf>
    <xf numFmtId="0" fontId="8" fillId="0" borderId="102" xfId="6" applyFont="1" applyBorder="1" applyAlignment="1" applyProtection="1">
      <alignment horizontal="left" vertical="center" wrapText="1"/>
      <protection hidden="1"/>
    </xf>
    <xf numFmtId="0" fontId="8" fillId="0" borderId="5" xfId="6" applyFont="1" applyBorder="1" applyAlignment="1" applyProtection="1">
      <alignment horizontal="left" vertical="center" wrapText="1"/>
      <protection hidden="1"/>
    </xf>
    <xf numFmtId="0" fontId="8" fillId="0" borderId="98" xfId="6" applyFont="1" applyBorder="1" applyAlignment="1" applyProtection="1">
      <alignment horizontal="left" vertical="center" wrapText="1"/>
      <protection hidden="1"/>
    </xf>
    <xf numFmtId="0" fontId="8" fillId="0" borderId="101" xfId="6" applyFont="1" applyBorder="1" applyAlignment="1" applyProtection="1">
      <alignment horizontal="left" vertical="center" wrapText="1"/>
      <protection hidden="1"/>
    </xf>
    <xf numFmtId="0" fontId="8" fillId="37" borderId="96" xfId="4" applyFont="1" applyFill="1" applyBorder="1" applyAlignment="1" applyProtection="1">
      <alignment horizontal="center" vertical="center" wrapText="1"/>
      <protection locked="0"/>
    </xf>
    <xf numFmtId="0" fontId="8" fillId="37" borderId="85" xfId="4" applyFont="1" applyFill="1" applyBorder="1" applyAlignment="1" applyProtection="1">
      <alignment horizontal="center" vertical="center" wrapText="1"/>
      <protection locked="0"/>
    </xf>
    <xf numFmtId="0" fontId="8" fillId="37" borderId="100" xfId="4" applyFont="1" applyFill="1" applyBorder="1" applyAlignment="1" applyProtection="1">
      <alignment horizontal="center" vertical="center" wrapText="1"/>
      <protection locked="0"/>
    </xf>
    <xf numFmtId="0" fontId="8" fillId="37" borderId="7" xfId="4" applyFont="1" applyFill="1" applyBorder="1" applyAlignment="1" applyProtection="1">
      <alignment horizontal="left" vertical="top" wrapText="1"/>
      <protection locked="0"/>
    </xf>
    <xf numFmtId="0" fontId="8" fillId="37" borderId="37" xfId="4" applyFont="1" applyFill="1" applyBorder="1" applyAlignment="1" applyProtection="1">
      <alignment horizontal="left" vertical="top" wrapText="1"/>
      <protection locked="0"/>
    </xf>
    <xf numFmtId="0" fontId="8" fillId="37" borderId="87" xfId="4" applyFont="1" applyFill="1" applyBorder="1" applyAlignment="1" applyProtection="1">
      <alignment horizontal="left" vertical="top" wrapText="1"/>
      <protection locked="0"/>
    </xf>
    <xf numFmtId="0" fontId="8" fillId="37" borderId="9" xfId="4" applyFont="1" applyFill="1" applyBorder="1" applyAlignment="1" applyProtection="1">
      <alignment horizontal="left" vertical="top" wrapText="1"/>
      <protection locked="0"/>
    </xf>
    <xf numFmtId="0" fontId="8" fillId="37" borderId="0" xfId="4" applyFont="1" applyFill="1" applyAlignment="1" applyProtection="1">
      <alignment horizontal="left" vertical="top" wrapText="1"/>
      <protection locked="0"/>
    </xf>
    <xf numFmtId="0" fontId="8" fillId="37" borderId="8" xfId="4" applyFont="1" applyFill="1" applyBorder="1" applyAlignment="1" applyProtection="1">
      <alignment horizontal="left" vertical="top" wrapText="1"/>
      <protection locked="0"/>
    </xf>
    <xf numFmtId="0" fontId="8" fillId="37" borderId="10" xfId="4" applyFont="1" applyFill="1" applyBorder="1" applyAlignment="1" applyProtection="1">
      <alignment horizontal="left" vertical="top" wrapText="1"/>
      <protection locked="0"/>
    </xf>
    <xf numFmtId="0" fontId="8" fillId="37" borderId="11" xfId="4" applyFont="1" applyFill="1" applyBorder="1" applyAlignment="1" applyProtection="1">
      <alignment horizontal="left" vertical="top" wrapText="1"/>
      <protection locked="0"/>
    </xf>
    <xf numFmtId="0" fontId="8" fillId="37" borderId="12" xfId="4" applyFont="1" applyFill="1" applyBorder="1" applyAlignment="1" applyProtection="1">
      <alignment horizontal="left" vertical="top" wrapText="1"/>
      <protection locked="0"/>
    </xf>
    <xf numFmtId="0" fontId="8" fillId="0" borderId="99" xfId="6" applyFont="1" applyBorder="1" applyAlignment="1" applyProtection="1">
      <alignment horizontal="left" vertical="center" wrapText="1"/>
      <protection hidden="1"/>
    </xf>
    <xf numFmtId="0" fontId="8" fillId="0" borderId="45" xfId="6" applyFont="1" applyBorder="1" applyAlignment="1" applyProtection="1">
      <alignment horizontal="left" vertical="center" wrapText="1"/>
      <protection hidden="1"/>
    </xf>
    <xf numFmtId="0" fontId="8" fillId="0" borderId="18" xfId="4" applyFont="1" applyBorder="1" applyAlignment="1" applyProtection="1">
      <alignment horizontal="center" vertical="center"/>
      <protection hidden="1"/>
    </xf>
    <xf numFmtId="0" fontId="8" fillId="0" borderId="47" xfId="4" applyFont="1" applyBorder="1" applyAlignment="1" applyProtection="1">
      <alignment horizontal="center" vertical="center"/>
      <protection hidden="1"/>
    </xf>
    <xf numFmtId="0" fontId="8" fillId="0" borderId="86" xfId="4" applyFont="1" applyBorder="1" applyAlignment="1" applyProtection="1">
      <alignment vertical="center" wrapText="1"/>
      <protection locked="0"/>
    </xf>
    <xf numFmtId="0" fontId="8" fillId="0" borderId="83" xfId="4" applyFont="1" applyBorder="1" applyAlignment="1" applyProtection="1">
      <alignment vertical="center" wrapText="1"/>
      <protection locked="0"/>
    </xf>
    <xf numFmtId="0" fontId="8" fillId="0" borderId="62" xfId="4" applyFont="1" applyBorder="1" applyAlignment="1" applyProtection="1">
      <alignment vertical="center" wrapText="1"/>
      <protection locked="0"/>
    </xf>
    <xf numFmtId="0" fontId="8" fillId="0" borderId="61" xfId="4" applyFont="1" applyBorder="1" applyAlignment="1" applyProtection="1">
      <alignment vertical="center" wrapText="1"/>
      <protection locked="0"/>
    </xf>
    <xf numFmtId="0" fontId="8" fillId="0" borderId="49" xfId="4" applyFont="1" applyBorder="1" applyAlignment="1" applyProtection="1">
      <alignment horizontal="left" vertical="center" wrapText="1"/>
      <protection locked="0"/>
    </xf>
    <xf numFmtId="0" fontId="8" fillId="0" borderId="48" xfId="4" applyFont="1" applyBorder="1" applyAlignment="1" applyProtection="1">
      <alignment horizontal="left" vertical="center" wrapText="1"/>
      <protection locked="0"/>
    </xf>
    <xf numFmtId="0" fontId="8" fillId="0" borderId="1" xfId="4" applyFont="1" applyBorder="1" applyAlignment="1" applyProtection="1">
      <alignment horizontal="center" vertical="center" wrapText="1"/>
      <protection hidden="1"/>
    </xf>
    <xf numFmtId="0" fontId="8" fillId="0" borderId="54" xfId="4" applyFont="1" applyBorder="1" applyAlignment="1" applyProtection="1">
      <alignment horizontal="center" vertical="center" wrapText="1"/>
      <protection hidden="1"/>
    </xf>
    <xf numFmtId="0" fontId="8" fillId="0" borderId="33" xfId="4" applyFont="1" applyBorder="1" applyAlignment="1" applyProtection="1">
      <alignment horizontal="center" vertical="center" wrapText="1"/>
      <protection hidden="1"/>
    </xf>
    <xf numFmtId="177" fontId="13" fillId="0" borderId="18" xfId="4" applyNumberFormat="1" applyFont="1" applyBorder="1" applyAlignment="1" applyProtection="1">
      <alignment horizontal="left" vertical="center" indent="1"/>
      <protection locked="0" hidden="1"/>
    </xf>
    <xf numFmtId="177" fontId="13" fillId="0" borderId="17" xfId="4" applyNumberFormat="1" applyFont="1" applyBorder="1" applyAlignment="1" applyProtection="1">
      <alignment horizontal="left" vertical="center" indent="1"/>
      <protection locked="0" hidden="1"/>
    </xf>
    <xf numFmtId="0" fontId="71" fillId="0" borderId="0" xfId="4" applyFont="1" applyAlignment="1" applyProtection="1">
      <alignment horizontal="center" vertical="center"/>
      <protection hidden="1"/>
    </xf>
    <xf numFmtId="0" fontId="13" fillId="3" borderId="47" xfId="4" applyFont="1" applyFill="1" applyBorder="1" applyAlignment="1" applyProtection="1">
      <alignment horizontal="left" vertical="center" indent="1" shrinkToFit="1"/>
      <protection hidden="1"/>
    </xf>
    <xf numFmtId="0" fontId="13" fillId="3" borderId="17" xfId="0" applyFont="1" applyFill="1" applyBorder="1" applyAlignment="1" applyProtection="1">
      <alignment horizontal="left" vertical="center" indent="1" shrinkToFit="1"/>
      <protection hidden="1"/>
    </xf>
    <xf numFmtId="0" fontId="13" fillId="32" borderId="13" xfId="4" applyFont="1" applyFill="1" applyBorder="1" applyAlignment="1" applyProtection="1">
      <alignment horizontal="left" vertical="top" indent="1" shrinkToFit="1"/>
      <protection locked="0" hidden="1"/>
    </xf>
    <xf numFmtId="0" fontId="13" fillId="32" borderId="14" xfId="4" applyFont="1" applyFill="1" applyBorder="1" applyAlignment="1" applyProtection="1">
      <alignment horizontal="left" vertical="top" indent="1" shrinkToFit="1"/>
      <protection locked="0" hidden="1"/>
    </xf>
    <xf numFmtId="0" fontId="13" fillId="32" borderId="15" xfId="4" applyFont="1" applyFill="1" applyBorder="1" applyAlignment="1" applyProtection="1">
      <alignment horizontal="left" vertical="top" indent="1" shrinkToFit="1"/>
      <protection locked="0" hidden="1"/>
    </xf>
    <xf numFmtId="0" fontId="72" fillId="0" borderId="0" xfId="4" applyFont="1" applyAlignment="1" applyProtection="1">
      <alignment horizontal="center" vertical="top"/>
      <protection hidden="1"/>
    </xf>
    <xf numFmtId="0" fontId="8" fillId="5" borderId="40" xfId="4" applyFont="1" applyFill="1" applyBorder="1" applyAlignment="1" applyProtection="1">
      <alignment horizontal="center" vertical="center"/>
      <protection hidden="1"/>
    </xf>
    <xf numFmtId="0" fontId="13" fillId="32" borderId="47" xfId="4" applyFont="1" applyFill="1" applyBorder="1" applyAlignment="1" applyProtection="1">
      <alignment horizontal="left" vertical="center" indent="1" shrinkToFit="1"/>
      <protection locked="0" hidden="1"/>
    </xf>
    <xf numFmtId="0" fontId="13" fillId="32" borderId="17" xfId="0" applyFont="1" applyFill="1" applyBorder="1" applyAlignment="1" applyProtection="1">
      <alignment horizontal="left" vertical="center" indent="1" shrinkToFit="1"/>
      <protection locked="0" hidden="1"/>
    </xf>
    <xf numFmtId="0" fontId="13" fillId="0" borderId="47" xfId="4" applyFont="1" applyBorder="1" applyAlignment="1" applyProtection="1">
      <alignment horizontal="left" vertical="center" indent="1" shrinkToFit="1"/>
      <protection locked="0" hidden="1"/>
    </xf>
    <xf numFmtId="0" fontId="13" fillId="0" borderId="17" xfId="0" applyFont="1" applyBorder="1" applyAlignment="1" applyProtection="1">
      <alignment horizontal="left" vertical="center" indent="1" shrinkToFit="1"/>
      <protection locked="0" hidden="1"/>
    </xf>
    <xf numFmtId="0" fontId="8" fillId="5" borderId="23" xfId="4" applyFont="1" applyFill="1" applyBorder="1" applyAlignment="1" applyProtection="1">
      <alignment horizontal="center" vertical="center" wrapText="1"/>
      <protection hidden="1"/>
    </xf>
    <xf numFmtId="0" fontId="8" fillId="5" borderId="39" xfId="4" applyFont="1" applyFill="1" applyBorder="1" applyAlignment="1" applyProtection="1">
      <alignment horizontal="center" vertical="center" wrapText="1"/>
      <protection hidden="1"/>
    </xf>
    <xf numFmtId="0" fontId="13" fillId="32" borderId="10" xfId="4" applyFont="1" applyFill="1" applyBorder="1" applyAlignment="1" applyProtection="1">
      <alignment horizontal="left" vertical="top" wrapText="1" indent="1" shrinkToFit="1"/>
      <protection locked="0" hidden="1"/>
    </xf>
    <xf numFmtId="0" fontId="13" fillId="32" borderId="11" xfId="4" applyFont="1" applyFill="1" applyBorder="1" applyAlignment="1" applyProtection="1">
      <alignment horizontal="left" vertical="top" wrapText="1" indent="1" shrinkToFit="1"/>
      <protection locked="0" hidden="1"/>
    </xf>
    <xf numFmtId="0" fontId="13" fillId="32" borderId="12" xfId="4" applyFont="1" applyFill="1" applyBorder="1" applyAlignment="1" applyProtection="1">
      <alignment horizontal="left" vertical="top" wrapText="1" indent="1" shrinkToFit="1"/>
      <protection locked="0" hidden="1"/>
    </xf>
    <xf numFmtId="0" fontId="12" fillId="0" borderId="11" xfId="4" applyFont="1" applyBorder="1" applyAlignment="1" applyProtection="1">
      <alignment horizontal="center" vertical="center"/>
      <protection hidden="1"/>
    </xf>
    <xf numFmtId="0" fontId="12" fillId="2" borderId="96" xfId="5" applyFont="1" applyFill="1" applyBorder="1" applyAlignment="1" applyProtection="1">
      <alignment horizontal="distributed" vertical="center"/>
      <protection hidden="1"/>
    </xf>
    <xf numFmtId="0" fontId="12" fillId="2" borderId="85" xfId="5" applyFont="1" applyFill="1" applyBorder="1" applyAlignment="1" applyProtection="1">
      <alignment horizontal="distributed" vertical="center"/>
      <protection hidden="1"/>
    </xf>
    <xf numFmtId="0" fontId="12" fillId="2" borderId="97" xfId="5" applyFont="1" applyFill="1" applyBorder="1" applyAlignment="1" applyProtection="1">
      <alignment horizontal="distributed" vertical="center"/>
      <protection hidden="1"/>
    </xf>
    <xf numFmtId="0" fontId="12" fillId="2" borderId="7" xfId="5" applyFont="1" applyFill="1" applyBorder="1" applyAlignment="1" applyProtection="1">
      <alignment horizontal="distributed" vertical="center"/>
      <protection hidden="1"/>
    </xf>
    <xf numFmtId="0" fontId="12" fillId="2" borderId="37" xfId="5" applyFont="1" applyFill="1" applyBorder="1" applyAlignment="1" applyProtection="1">
      <alignment horizontal="distributed" vertical="center"/>
      <protection hidden="1"/>
    </xf>
    <xf numFmtId="0" fontId="12" fillId="2" borderId="74" xfId="5" applyFont="1" applyFill="1" applyBorder="1" applyAlignment="1" applyProtection="1">
      <alignment horizontal="distributed" vertical="center"/>
      <protection hidden="1"/>
    </xf>
    <xf numFmtId="0" fontId="12" fillId="2" borderId="10" xfId="5" applyFont="1" applyFill="1" applyBorder="1" applyAlignment="1" applyProtection="1">
      <alignment horizontal="center" vertical="center"/>
      <protection hidden="1"/>
    </xf>
    <xf numFmtId="0" fontId="12" fillId="2" borderId="11" xfId="5" applyFont="1" applyFill="1" applyBorder="1" applyAlignment="1" applyProtection="1">
      <alignment horizontal="center" vertical="center"/>
      <protection hidden="1"/>
    </xf>
    <xf numFmtId="0" fontId="12" fillId="2" borderId="96" xfId="5" applyFont="1" applyFill="1" applyBorder="1" applyAlignment="1" applyProtection="1">
      <alignment horizontal="distributed" vertical="center" wrapText="1"/>
      <protection hidden="1"/>
    </xf>
    <xf numFmtId="0" fontId="12" fillId="2" borderId="85" xfId="5" applyFont="1" applyFill="1" applyBorder="1" applyAlignment="1" applyProtection="1">
      <alignment horizontal="distributed" vertical="center" wrapText="1"/>
      <protection hidden="1"/>
    </xf>
    <xf numFmtId="0" fontId="12" fillId="2" borderId="97" xfId="5" applyFont="1" applyFill="1" applyBorder="1" applyAlignment="1" applyProtection="1">
      <alignment horizontal="distributed" vertical="center" wrapText="1"/>
      <protection hidden="1"/>
    </xf>
    <xf numFmtId="0" fontId="12" fillId="2" borderId="102" xfId="5" applyFont="1" applyFill="1" applyBorder="1" applyAlignment="1" applyProtection="1">
      <alignment horizontal="distributed" vertical="center" wrapText="1"/>
      <protection hidden="1"/>
    </xf>
    <xf numFmtId="0" fontId="12" fillId="2" borderId="4" xfId="5" applyFont="1" applyFill="1" applyBorder="1" applyAlignment="1" applyProtection="1">
      <alignment horizontal="distributed" vertical="center" wrapText="1"/>
      <protection hidden="1"/>
    </xf>
    <xf numFmtId="0" fontId="12" fillId="2" borderId="30" xfId="5" applyFont="1" applyFill="1" applyBorder="1" applyAlignment="1" applyProtection="1">
      <alignment horizontal="distributed" vertical="center" wrapText="1"/>
      <protection hidden="1"/>
    </xf>
    <xf numFmtId="0" fontId="12" fillId="2" borderId="102" xfId="5" applyFont="1" applyFill="1" applyBorder="1" applyAlignment="1" applyProtection="1">
      <alignment horizontal="distributed" vertical="center"/>
      <protection hidden="1"/>
    </xf>
    <xf numFmtId="0" fontId="12" fillId="2" borderId="4" xfId="5" applyFont="1" applyFill="1" applyBorder="1" applyAlignment="1" applyProtection="1">
      <alignment horizontal="distributed" vertical="center"/>
      <protection hidden="1"/>
    </xf>
    <xf numFmtId="0" fontId="12" fillId="2" borderId="30" xfId="5" applyFont="1" applyFill="1" applyBorder="1" applyAlignment="1" applyProtection="1">
      <alignment horizontal="distributed" vertical="center"/>
      <protection hidden="1"/>
    </xf>
    <xf numFmtId="0" fontId="12" fillId="2" borderId="7" xfId="5" applyFont="1" applyFill="1" applyBorder="1" applyAlignment="1" applyProtection="1">
      <alignment horizontal="distributed" vertical="center" wrapText="1"/>
      <protection hidden="1"/>
    </xf>
    <xf numFmtId="0" fontId="12" fillId="2" borderId="37" xfId="5" applyFont="1" applyFill="1" applyBorder="1" applyAlignment="1" applyProtection="1">
      <alignment horizontal="distributed" vertical="center" wrapText="1"/>
      <protection hidden="1"/>
    </xf>
    <xf numFmtId="0" fontId="12" fillId="2" borderId="74" xfId="5" applyFont="1" applyFill="1" applyBorder="1" applyAlignment="1" applyProtection="1">
      <alignment horizontal="distributed" vertical="center" wrapText="1"/>
      <protection hidden="1"/>
    </xf>
    <xf numFmtId="0" fontId="21" fillId="2" borderId="18" xfId="5" applyFont="1" applyFill="1" applyBorder="1" applyAlignment="1" applyProtection="1">
      <alignment horizontal="center" vertical="center" wrapText="1"/>
      <protection hidden="1"/>
    </xf>
    <xf numFmtId="0" fontId="21" fillId="2" borderId="47" xfId="5" applyFont="1" applyFill="1" applyBorder="1" applyAlignment="1" applyProtection="1">
      <alignment horizontal="center" vertical="center" wrapText="1"/>
      <protection hidden="1"/>
    </xf>
    <xf numFmtId="0" fontId="12" fillId="2" borderId="9" xfId="5" applyFont="1" applyFill="1" applyBorder="1" applyAlignment="1" applyProtection="1">
      <alignment horizontal="center" vertical="center" textRotation="255"/>
      <protection hidden="1"/>
    </xf>
    <xf numFmtId="0" fontId="12" fillId="2" borderId="10" xfId="5" applyFont="1" applyFill="1" applyBorder="1" applyAlignment="1" applyProtection="1">
      <alignment horizontal="center" vertical="center" textRotation="255"/>
      <protection hidden="1"/>
    </xf>
    <xf numFmtId="0" fontId="12" fillId="2" borderId="128" xfId="5" applyFont="1" applyFill="1" applyBorder="1" applyAlignment="1" applyProtection="1">
      <alignment horizontal="center" vertical="center" shrinkToFit="1"/>
      <protection hidden="1"/>
    </xf>
    <xf numFmtId="0" fontId="12" fillId="2" borderId="105" xfId="5" applyFont="1" applyFill="1" applyBorder="1" applyAlignment="1" applyProtection="1">
      <alignment horizontal="center" vertical="center" shrinkToFit="1"/>
      <protection hidden="1"/>
    </xf>
    <xf numFmtId="0" fontId="12" fillId="2" borderId="18" xfId="5" applyFont="1" applyFill="1" applyBorder="1" applyAlignment="1" applyProtection="1">
      <alignment horizontal="center" vertical="center" shrinkToFit="1"/>
      <protection hidden="1"/>
    </xf>
    <xf numFmtId="0" fontId="12" fillId="2" borderId="47" xfId="5" applyFont="1" applyFill="1" applyBorder="1" applyAlignment="1" applyProtection="1">
      <alignment horizontal="center" vertical="center" shrinkToFit="1"/>
      <protection hidden="1"/>
    </xf>
    <xf numFmtId="0" fontId="12" fillId="2" borderId="50" xfId="5" applyFont="1" applyFill="1" applyBorder="1" applyAlignment="1" applyProtection="1">
      <alignment horizontal="center" vertical="center" shrinkToFit="1"/>
      <protection hidden="1"/>
    </xf>
    <xf numFmtId="0" fontId="12" fillId="2" borderId="13" xfId="5" applyFont="1" applyFill="1" applyBorder="1" applyAlignment="1" applyProtection="1">
      <alignment horizontal="center" vertical="center" textRotation="255" shrinkToFit="1"/>
      <protection hidden="1"/>
    </xf>
    <xf numFmtId="0" fontId="12" fillId="2" borderId="9" xfId="5" applyFont="1" applyFill="1" applyBorder="1" applyAlignment="1" applyProtection="1">
      <alignment horizontal="center" vertical="center" textRotation="255" shrinkToFit="1"/>
      <protection hidden="1"/>
    </xf>
    <xf numFmtId="0" fontId="12" fillId="2" borderId="28" xfId="5" applyFont="1" applyFill="1" applyBorder="1" applyAlignment="1" applyProtection="1">
      <alignment horizontal="center" vertical="center" textRotation="255" shrinkToFit="1"/>
      <protection hidden="1"/>
    </xf>
    <xf numFmtId="0" fontId="12" fillId="2" borderId="73" xfId="5" applyFont="1" applyFill="1" applyBorder="1" applyAlignment="1" applyProtection="1">
      <alignment horizontal="center" vertical="center" textRotation="255" shrinkToFit="1"/>
      <protection hidden="1"/>
    </xf>
    <xf numFmtId="0" fontId="21" fillId="2" borderId="34" xfId="5" applyFont="1" applyFill="1" applyBorder="1" applyAlignment="1" applyProtection="1">
      <alignment horizontal="center" vertical="center" textRotation="255" shrinkToFit="1"/>
      <protection hidden="1"/>
    </xf>
    <xf numFmtId="0" fontId="21" fillId="2" borderId="73" xfId="5" applyFont="1" applyFill="1" applyBorder="1" applyAlignment="1" applyProtection="1">
      <alignment horizontal="center" vertical="center" textRotation="255" shrinkToFit="1"/>
      <protection hidden="1"/>
    </xf>
    <xf numFmtId="0" fontId="12" fillId="2" borderId="18" xfId="5" applyFont="1" applyFill="1" applyBorder="1" applyAlignment="1" applyProtection="1">
      <alignment horizontal="center" vertical="center"/>
      <protection hidden="1"/>
    </xf>
    <xf numFmtId="0" fontId="12" fillId="2" borderId="47" xfId="5" applyFont="1" applyFill="1" applyBorder="1" applyAlignment="1" applyProtection="1">
      <alignment horizontal="center" vertical="center"/>
      <protection hidden="1"/>
    </xf>
    <xf numFmtId="0" fontId="12" fillId="2" borderId="50" xfId="5" applyFont="1" applyFill="1" applyBorder="1" applyAlignment="1" applyProtection="1">
      <alignment horizontal="center" vertical="center"/>
      <protection hidden="1"/>
    </xf>
    <xf numFmtId="0" fontId="12" fillId="2" borderId="13" xfId="5" applyFont="1" applyFill="1" applyBorder="1" applyAlignment="1" applyProtection="1">
      <alignment horizontal="center" vertical="center" textRotation="255"/>
      <protection hidden="1"/>
    </xf>
    <xf numFmtId="0" fontId="12" fillId="0" borderId="9" xfId="0" applyFont="1" applyBorder="1" applyAlignment="1" applyProtection="1">
      <alignment vertical="center" textRotation="255"/>
      <protection hidden="1"/>
    </xf>
    <xf numFmtId="0" fontId="12" fillId="2" borderId="124" xfId="5" applyFont="1" applyFill="1" applyBorder="1" applyAlignment="1" applyProtection="1">
      <alignment horizontal="center" vertical="center"/>
      <protection hidden="1"/>
    </xf>
    <xf numFmtId="0" fontId="12" fillId="2" borderId="125" xfId="5" applyFont="1" applyFill="1" applyBorder="1" applyAlignment="1" applyProtection="1">
      <alignment horizontal="center" vertical="center"/>
      <protection hidden="1"/>
    </xf>
    <xf numFmtId="0" fontId="12" fillId="2" borderId="128" xfId="5" applyFont="1" applyFill="1" applyBorder="1" applyAlignment="1" applyProtection="1">
      <alignment horizontal="center" vertical="center"/>
      <protection hidden="1"/>
    </xf>
    <xf numFmtId="0" fontId="12" fillId="2" borderId="105" xfId="5" applyFont="1" applyFill="1" applyBorder="1" applyAlignment="1" applyProtection="1">
      <alignment horizontal="center" vertical="center"/>
      <protection hidden="1"/>
    </xf>
    <xf numFmtId="0" fontId="11" fillId="5" borderId="0" xfId="3" applyFont="1" applyFill="1" applyAlignment="1" applyProtection="1">
      <alignment horizontal="left" vertical="center" wrapText="1" shrinkToFit="1"/>
      <protection hidden="1"/>
    </xf>
    <xf numFmtId="188" fontId="12" fillId="6" borderId="107" xfId="3" applyNumberFormat="1" applyFont="1" applyFill="1" applyBorder="1" applyAlignment="1" applyProtection="1">
      <alignment horizontal="center" vertical="center"/>
      <protection hidden="1"/>
    </xf>
    <xf numFmtId="188" fontId="12" fillId="6" borderId="95" xfId="3" applyNumberFormat="1" applyFont="1" applyFill="1" applyBorder="1" applyAlignment="1" applyProtection="1">
      <alignment horizontal="center" vertical="center"/>
      <protection hidden="1"/>
    </xf>
    <xf numFmtId="0" fontId="12" fillId="2" borderId="92" xfId="3" applyFont="1" applyFill="1" applyBorder="1" applyAlignment="1" applyProtection="1">
      <alignment horizontal="center" vertical="center" textRotation="255"/>
      <protection hidden="1"/>
    </xf>
    <xf numFmtId="0" fontId="12" fillId="2" borderId="67" xfId="3" applyFont="1" applyFill="1" applyBorder="1" applyAlignment="1" applyProtection="1">
      <alignment horizontal="center" vertical="center" textRotation="255"/>
      <protection hidden="1"/>
    </xf>
    <xf numFmtId="0" fontId="12" fillId="2" borderId="70" xfId="3" applyFont="1" applyFill="1" applyBorder="1" applyAlignment="1" applyProtection="1">
      <alignment horizontal="center" vertical="center" textRotation="255"/>
      <protection hidden="1"/>
    </xf>
    <xf numFmtId="0" fontId="12" fillId="2" borderId="68" xfId="3" applyFont="1" applyFill="1" applyBorder="1" applyAlignment="1" applyProtection="1">
      <alignment horizontal="center" vertical="center" textRotation="255"/>
      <protection hidden="1"/>
    </xf>
    <xf numFmtId="0" fontId="12" fillId="5" borderId="18" xfId="3" applyFont="1" applyFill="1" applyBorder="1" applyAlignment="1" applyProtection="1">
      <alignment horizontal="center" vertical="center" wrapText="1"/>
      <protection hidden="1"/>
    </xf>
    <xf numFmtId="0" fontId="12" fillId="5" borderId="17" xfId="3" applyFont="1" applyFill="1" applyBorder="1" applyAlignment="1" applyProtection="1">
      <alignment horizontal="center" vertical="center" wrapText="1"/>
      <protection hidden="1"/>
    </xf>
    <xf numFmtId="0" fontId="12" fillId="5" borderId="46" xfId="3" applyFont="1" applyFill="1" applyBorder="1" applyAlignment="1" applyProtection="1">
      <alignment horizontal="center" vertical="center" textRotation="255" wrapText="1"/>
      <protection hidden="1"/>
    </xf>
    <xf numFmtId="0" fontId="12" fillId="5" borderId="106" xfId="3" applyFont="1" applyFill="1" applyBorder="1" applyAlignment="1" applyProtection="1">
      <alignment horizontal="center" vertical="center" textRotation="255" wrapText="1"/>
      <protection hidden="1"/>
    </xf>
    <xf numFmtId="0" fontId="12" fillId="5" borderId="19" xfId="3" applyFont="1" applyFill="1" applyBorder="1" applyAlignment="1" applyProtection="1">
      <alignment horizontal="center" vertical="center" textRotation="255" wrapText="1"/>
      <protection hidden="1"/>
    </xf>
    <xf numFmtId="0" fontId="12" fillId="5" borderId="8" xfId="3" applyFont="1" applyFill="1" applyBorder="1" applyAlignment="1" applyProtection="1">
      <alignment horizontal="center" vertical="center" textRotation="255" wrapText="1"/>
      <protection hidden="1"/>
    </xf>
    <xf numFmtId="0" fontId="12" fillId="5" borderId="20" xfId="3" applyFont="1" applyFill="1" applyBorder="1" applyAlignment="1" applyProtection="1">
      <alignment horizontal="center" vertical="center" textRotation="255" wrapText="1"/>
      <protection hidden="1"/>
    </xf>
    <xf numFmtId="0" fontId="12" fillId="5" borderId="12" xfId="3" applyFont="1" applyFill="1" applyBorder="1" applyAlignment="1" applyProtection="1">
      <alignment horizontal="center" vertical="center" textRotation="255" wrapText="1"/>
      <protection hidden="1"/>
    </xf>
    <xf numFmtId="0" fontId="12" fillId="2" borderId="104" xfId="3" applyFont="1" applyFill="1" applyBorder="1" applyAlignment="1" applyProtection="1">
      <alignment horizontal="center" vertical="center"/>
      <protection hidden="1"/>
    </xf>
    <xf numFmtId="0" fontId="12" fillId="2" borderId="16" xfId="3" applyFont="1" applyFill="1" applyBorder="1" applyAlignment="1" applyProtection="1">
      <alignment horizontal="center" vertical="center"/>
      <protection hidden="1"/>
    </xf>
    <xf numFmtId="0" fontId="12" fillId="2" borderId="10" xfId="3" applyFont="1" applyFill="1" applyBorder="1" applyAlignment="1" applyProtection="1">
      <alignment horizontal="center" vertical="center"/>
      <protection hidden="1"/>
    </xf>
    <xf numFmtId="0" fontId="12" fillId="2" borderId="12" xfId="3" applyFont="1" applyFill="1" applyBorder="1" applyAlignment="1" applyProtection="1">
      <alignment horizontal="center" vertical="center"/>
      <protection hidden="1"/>
    </xf>
    <xf numFmtId="0" fontId="12" fillId="5" borderId="52" xfId="3" applyFont="1" applyFill="1" applyBorder="1" applyAlignment="1" applyProtection="1">
      <alignment horizontal="center" vertical="center" textRotation="255" wrapText="1"/>
      <protection hidden="1"/>
    </xf>
    <xf numFmtId="0" fontId="12" fillId="5" borderId="108" xfId="3" applyFont="1" applyFill="1" applyBorder="1" applyAlignment="1" applyProtection="1">
      <alignment horizontal="center" vertical="center" textRotation="255" wrapText="1"/>
      <protection hidden="1"/>
    </xf>
    <xf numFmtId="0" fontId="12" fillId="2" borderId="18" xfId="3" applyFont="1" applyFill="1" applyBorder="1" applyAlignment="1" applyProtection="1">
      <alignment horizontal="center" vertical="center"/>
      <protection hidden="1"/>
    </xf>
    <xf numFmtId="0" fontId="12" fillId="2" borderId="17" xfId="3" applyFont="1" applyFill="1" applyBorder="1" applyAlignment="1" applyProtection="1">
      <alignment horizontal="center" vertical="center"/>
      <protection hidden="1"/>
    </xf>
    <xf numFmtId="0" fontId="12" fillId="5" borderId="38" xfId="3" applyFont="1" applyFill="1" applyBorder="1" applyAlignment="1" applyProtection="1">
      <alignment horizontal="center" vertical="center" wrapText="1"/>
      <protection hidden="1"/>
    </xf>
    <xf numFmtId="0" fontId="12" fillId="5" borderId="106" xfId="3" applyFont="1" applyFill="1" applyBorder="1" applyAlignment="1" applyProtection="1">
      <alignment horizontal="center" vertical="center" wrapText="1"/>
      <protection hidden="1"/>
    </xf>
    <xf numFmtId="0" fontId="12" fillId="5" borderId="10" xfId="3" applyFont="1" applyFill="1" applyBorder="1" applyAlignment="1" applyProtection="1">
      <alignment horizontal="center" vertical="center" wrapText="1"/>
      <protection hidden="1"/>
    </xf>
    <xf numFmtId="0" fontId="12" fillId="5" borderId="12" xfId="3" applyFont="1" applyFill="1" applyBorder="1" applyAlignment="1" applyProtection="1">
      <alignment horizontal="center" vertical="center" wrapText="1"/>
      <protection hidden="1"/>
    </xf>
    <xf numFmtId="0" fontId="12" fillId="5" borderId="0" xfId="3" applyFont="1" applyFill="1" applyAlignment="1" applyProtection="1">
      <alignment horizontal="center" vertical="center" wrapText="1"/>
      <protection hidden="1"/>
    </xf>
    <xf numFmtId="0" fontId="12" fillId="2" borderId="109" xfId="3" applyFont="1" applyFill="1" applyBorder="1" applyAlignment="1" applyProtection="1">
      <alignment horizontal="center" vertical="center"/>
      <protection hidden="1"/>
    </xf>
    <xf numFmtId="0" fontId="12" fillId="2" borderId="94" xfId="3" applyFont="1" applyFill="1" applyBorder="1" applyAlignment="1" applyProtection="1">
      <alignment horizontal="center" vertical="center"/>
      <protection hidden="1"/>
    </xf>
    <xf numFmtId="0" fontId="12" fillId="2" borderId="110" xfId="3" applyFont="1" applyFill="1" applyBorder="1" applyAlignment="1" applyProtection="1">
      <alignment horizontal="center" vertical="center"/>
      <protection hidden="1"/>
    </xf>
    <xf numFmtId="0" fontId="12" fillId="2" borderId="39" xfId="3" applyFont="1" applyFill="1" applyBorder="1" applyAlignment="1" applyProtection="1">
      <alignment horizontal="center" vertical="center"/>
      <protection hidden="1"/>
    </xf>
    <xf numFmtId="0" fontId="12" fillId="2" borderId="111" xfId="3" applyFont="1" applyFill="1" applyBorder="1" applyAlignment="1" applyProtection="1">
      <alignment horizontal="center" vertical="center" textRotation="255"/>
      <protection hidden="1"/>
    </xf>
    <xf numFmtId="0" fontId="12" fillId="2" borderId="23" xfId="3" applyFont="1" applyFill="1" applyBorder="1" applyAlignment="1" applyProtection="1">
      <alignment horizontal="center" vertical="center" textRotation="255"/>
      <protection hidden="1"/>
    </xf>
    <xf numFmtId="0" fontId="12" fillId="2" borderId="39" xfId="3" applyFont="1" applyFill="1" applyBorder="1" applyAlignment="1" applyProtection="1">
      <alignment horizontal="center" vertical="center" textRotation="255"/>
      <protection hidden="1"/>
    </xf>
    <xf numFmtId="0" fontId="74" fillId="2" borderId="18" xfId="3" applyFont="1" applyFill="1" applyBorder="1" applyAlignment="1" applyProtection="1">
      <alignment horizontal="center" vertical="center"/>
      <protection hidden="1"/>
    </xf>
    <xf numFmtId="0" fontId="74" fillId="2" borderId="17" xfId="3" applyFont="1" applyFill="1" applyBorder="1" applyAlignment="1" applyProtection="1">
      <alignment horizontal="center" vertical="center"/>
      <protection hidden="1"/>
    </xf>
    <xf numFmtId="0" fontId="12" fillId="2" borderId="103" xfId="3" applyFont="1" applyFill="1" applyBorder="1" applyAlignment="1" applyProtection="1">
      <alignment horizontal="center" vertical="center"/>
      <protection hidden="1"/>
    </xf>
    <xf numFmtId="0" fontId="12" fillId="2" borderId="23" xfId="3" applyFont="1" applyFill="1" applyBorder="1" applyAlignment="1" applyProtection="1">
      <alignment horizontal="center" vertical="center" wrapText="1"/>
      <protection hidden="1"/>
    </xf>
    <xf numFmtId="0" fontId="12" fillId="2" borderId="70" xfId="3" applyFont="1" applyFill="1" applyBorder="1" applyAlignment="1" applyProtection="1">
      <alignment horizontal="center" vertical="center" wrapText="1"/>
      <protection hidden="1"/>
    </xf>
    <xf numFmtId="0" fontId="12" fillId="2" borderId="39" xfId="3" applyFont="1" applyFill="1" applyBorder="1" applyAlignment="1" applyProtection="1">
      <alignment horizontal="center" vertical="center" wrapText="1"/>
      <protection hidden="1"/>
    </xf>
    <xf numFmtId="186" fontId="12" fillId="6" borderId="23" xfId="3" applyNumberFormat="1" applyFont="1" applyFill="1" applyBorder="1" applyAlignment="1" applyProtection="1">
      <alignment horizontal="center" vertical="center"/>
      <protection hidden="1"/>
    </xf>
    <xf numFmtId="186" fontId="12" fillId="6" borderId="70" xfId="3" applyNumberFormat="1" applyFont="1" applyFill="1" applyBorder="1" applyAlignment="1" applyProtection="1">
      <alignment horizontal="center" vertical="center"/>
      <protection hidden="1"/>
    </xf>
    <xf numFmtId="186" fontId="12" fillId="6" borderId="39" xfId="3" applyNumberFormat="1" applyFont="1" applyFill="1" applyBorder="1" applyAlignment="1" applyProtection="1">
      <alignment horizontal="center" vertical="center"/>
      <protection hidden="1"/>
    </xf>
    <xf numFmtId="186" fontId="12" fillId="6" borderId="137" xfId="3" applyNumberFormat="1" applyFont="1" applyFill="1" applyBorder="1" applyAlignment="1" applyProtection="1">
      <alignment horizontal="center" vertical="center"/>
      <protection hidden="1"/>
    </xf>
    <xf numFmtId="186" fontId="12" fillId="6" borderId="71" xfId="3" applyNumberFormat="1" applyFont="1" applyFill="1" applyBorder="1" applyAlignment="1" applyProtection="1">
      <alignment horizontal="center" vertical="center"/>
      <protection hidden="1"/>
    </xf>
    <xf numFmtId="186" fontId="12" fillId="6" borderId="94" xfId="3" applyNumberFormat="1" applyFont="1" applyFill="1" applyBorder="1" applyAlignment="1" applyProtection="1">
      <alignment horizontal="center" vertical="center"/>
      <protection hidden="1"/>
    </xf>
    <xf numFmtId="0" fontId="0" fillId="32" borderId="3" xfId="0" applyNumberFormat="1" applyFill="1" applyBorder="1" applyAlignment="1" applyProtection="1">
      <alignment horizontal="center"/>
    </xf>
    <xf numFmtId="0" fontId="87" fillId="47" borderId="36" xfId="0" applyNumberFormat="1" applyFont="1" applyFill="1" applyBorder="1" applyAlignment="1" applyProtection="1">
      <alignment horizontal="center" wrapText="1"/>
      <protection hidden="1"/>
    </xf>
    <xf numFmtId="0" fontId="86" fillId="47" borderId="53" xfId="0" applyNumberFormat="1" applyFont="1" applyFill="1" applyBorder="1" applyAlignment="1" applyProtection="1">
      <alignment horizontal="center" wrapText="1"/>
      <protection hidden="1"/>
    </xf>
    <xf numFmtId="0" fontId="86" fillId="47" borderId="44" xfId="0" applyNumberFormat="1" applyFont="1" applyFill="1" applyBorder="1" applyAlignment="1" applyProtection="1">
      <alignment horizontal="center" wrapText="1"/>
      <protection hidden="1"/>
    </xf>
    <xf numFmtId="0" fontId="19" fillId="2" borderId="34" xfId="6" applyFont="1" applyFill="1" applyBorder="1" applyAlignment="1" applyProtection="1">
      <alignment horizontal="center" vertical="center" textRotation="255"/>
      <protection hidden="1"/>
    </xf>
    <xf numFmtId="0" fontId="19" fillId="2" borderId="43" xfId="6" applyFont="1" applyFill="1" applyBorder="1" applyAlignment="1" applyProtection="1">
      <alignment horizontal="center" vertical="center" textRotation="255"/>
      <protection hidden="1"/>
    </xf>
    <xf numFmtId="0" fontId="19" fillId="2" borderId="34" xfId="6" applyFont="1" applyFill="1" applyBorder="1" applyAlignment="1" applyProtection="1">
      <alignment horizontal="center" vertical="center" textRotation="255" shrinkToFit="1"/>
      <protection hidden="1"/>
    </xf>
    <xf numFmtId="0" fontId="19" fillId="2" borderId="43" xfId="6" applyFont="1" applyFill="1" applyBorder="1" applyAlignment="1" applyProtection="1">
      <alignment horizontal="center" vertical="center" textRotation="255" shrinkToFit="1"/>
      <protection hidden="1"/>
    </xf>
    <xf numFmtId="0" fontId="19" fillId="2" borderId="34" xfId="6" applyFont="1" applyFill="1" applyBorder="1" applyAlignment="1" applyProtection="1">
      <alignment horizontal="center" vertical="center" wrapText="1"/>
      <protection hidden="1"/>
    </xf>
    <xf numFmtId="0" fontId="19" fillId="2" borderId="43" xfId="6" applyFont="1" applyFill="1" applyBorder="1" applyAlignment="1" applyProtection="1">
      <alignment horizontal="center" vertical="center" wrapText="1"/>
      <protection hidden="1"/>
    </xf>
    <xf numFmtId="0" fontId="19" fillId="2" borderId="34" xfId="6" applyFont="1" applyFill="1" applyBorder="1" applyAlignment="1" applyProtection="1">
      <alignment horizontal="center" vertical="center"/>
      <protection hidden="1"/>
    </xf>
    <xf numFmtId="0" fontId="19" fillId="2" borderId="43" xfId="6" applyFont="1" applyFill="1" applyBorder="1" applyAlignment="1" applyProtection="1">
      <alignment horizontal="center" vertical="center"/>
      <protection hidden="1"/>
    </xf>
    <xf numFmtId="0" fontId="19" fillId="2" borderId="34" xfId="6" applyFont="1" applyFill="1" applyBorder="1" applyAlignment="1" applyProtection="1">
      <alignment horizontal="center" vertical="center" textRotation="255" wrapText="1"/>
      <protection hidden="1"/>
    </xf>
    <xf numFmtId="0" fontId="19" fillId="2" borderId="43" xfId="6" applyFont="1" applyFill="1" applyBorder="1" applyAlignment="1" applyProtection="1">
      <alignment horizontal="center" vertical="center" textRotation="255" wrapText="1"/>
      <protection hidden="1"/>
    </xf>
    <xf numFmtId="0" fontId="77" fillId="2" borderId="34" xfId="6" applyFont="1" applyFill="1" applyBorder="1" applyAlignment="1" applyProtection="1">
      <alignment horizontal="center" vertical="center" textRotation="255" wrapText="1"/>
      <protection hidden="1"/>
    </xf>
    <xf numFmtId="0" fontId="77" fillId="2" borderId="43" xfId="6" applyFont="1" applyFill="1" applyBorder="1" applyAlignment="1" applyProtection="1">
      <alignment horizontal="center" vertical="center" textRotation="255" wrapText="1"/>
      <protection hidden="1"/>
    </xf>
    <xf numFmtId="0" fontId="19" fillId="5" borderId="34" xfId="6" applyFont="1" applyFill="1" applyBorder="1" applyAlignment="1" applyProtection="1">
      <alignment horizontal="center" vertical="center" textRotation="255" wrapText="1"/>
      <protection hidden="1"/>
    </xf>
    <xf numFmtId="0" fontId="19" fillId="5" borderId="43" xfId="6" applyFont="1" applyFill="1" applyBorder="1" applyAlignment="1" applyProtection="1">
      <alignment horizontal="center" vertical="center" textRotation="255" wrapText="1"/>
      <protection hidden="1"/>
    </xf>
    <xf numFmtId="0" fontId="19" fillId="44" borderId="34" xfId="6" applyFont="1" applyFill="1" applyBorder="1" applyAlignment="1" applyProtection="1">
      <alignment horizontal="center" wrapText="1"/>
      <protection hidden="1"/>
    </xf>
    <xf numFmtId="0" fontId="19" fillId="44" borderId="73" xfId="6" applyFont="1" applyFill="1" applyBorder="1" applyAlignment="1" applyProtection="1">
      <alignment horizontal="center" wrapText="1"/>
      <protection hidden="1"/>
    </xf>
    <xf numFmtId="0" fontId="19" fillId="44" borderId="43" xfId="6" applyFont="1" applyFill="1" applyBorder="1" applyAlignment="1" applyProtection="1">
      <alignment horizontal="center" wrapText="1"/>
      <protection hidden="1"/>
    </xf>
    <xf numFmtId="0" fontId="19" fillId="5" borderId="74" xfId="6" applyFont="1" applyFill="1" applyBorder="1" applyAlignment="1" applyProtection="1">
      <alignment horizontal="center" vertical="center" textRotation="255" wrapText="1"/>
      <protection hidden="1"/>
    </xf>
    <xf numFmtId="0" fontId="19" fillId="5" borderId="27" xfId="6" applyFont="1" applyFill="1" applyBorder="1" applyAlignment="1" applyProtection="1">
      <alignment horizontal="center" vertical="center" textRotation="255" wrapText="1"/>
      <protection hidden="1"/>
    </xf>
    <xf numFmtId="0" fontId="64" fillId="41" borderId="36" xfId="6" applyFont="1" applyFill="1" applyBorder="1" applyAlignment="1" applyProtection="1">
      <alignment horizontal="center" vertical="center" textRotation="255" wrapText="1"/>
      <protection hidden="1"/>
    </xf>
    <xf numFmtId="0" fontId="64" fillId="41" borderId="44" xfId="6" applyFont="1" applyFill="1" applyBorder="1" applyAlignment="1" applyProtection="1">
      <alignment horizontal="center" vertical="center" textRotation="255" wrapText="1"/>
      <protection hidden="1"/>
    </xf>
    <xf numFmtId="0" fontId="19" fillId="43" borderId="34" xfId="6" applyFont="1" applyFill="1" applyBorder="1" applyAlignment="1" applyProtection="1">
      <alignment horizontal="center" wrapText="1"/>
      <protection hidden="1"/>
    </xf>
    <xf numFmtId="0" fontId="19" fillId="43" borderId="73" xfId="6" applyFont="1" applyFill="1" applyBorder="1" applyAlignment="1" applyProtection="1">
      <alignment horizontal="center" wrapText="1"/>
      <protection hidden="1"/>
    </xf>
    <xf numFmtId="0" fontId="19" fillId="43" borderId="43" xfId="6" applyFont="1" applyFill="1" applyBorder="1" applyAlignment="1" applyProtection="1">
      <alignment horizontal="center" wrapText="1"/>
      <protection hidden="1"/>
    </xf>
    <xf numFmtId="0" fontId="19" fillId="42" borderId="34" xfId="6" applyFont="1" applyFill="1" applyBorder="1" applyAlignment="1" applyProtection="1">
      <alignment horizontal="center" wrapText="1"/>
      <protection hidden="1"/>
    </xf>
    <xf numFmtId="0" fontId="19" fillId="42" borderId="73" xfId="6" applyFont="1" applyFill="1" applyBorder="1" applyAlignment="1" applyProtection="1">
      <alignment horizontal="center" wrapText="1"/>
      <protection hidden="1"/>
    </xf>
    <xf numFmtId="0" fontId="19" fillId="42" borderId="43" xfId="6" applyFont="1" applyFill="1" applyBorder="1" applyAlignment="1" applyProtection="1">
      <alignment horizontal="center" wrapText="1"/>
      <protection hidden="1"/>
    </xf>
    <xf numFmtId="0" fontId="19" fillId="42" borderId="36" xfId="6" applyFont="1" applyFill="1" applyBorder="1" applyAlignment="1" applyProtection="1">
      <alignment horizontal="center" wrapText="1"/>
      <protection hidden="1"/>
    </xf>
    <xf numFmtId="0" fontId="19" fillId="42" borderId="37" xfId="6" applyFont="1" applyFill="1" applyBorder="1" applyAlignment="1" applyProtection="1">
      <alignment horizontal="center" wrapText="1"/>
      <protection hidden="1"/>
    </xf>
    <xf numFmtId="0" fontId="19" fillId="42" borderId="74" xfId="6" applyFont="1" applyFill="1" applyBorder="1" applyAlignment="1" applyProtection="1">
      <alignment horizontal="center" wrapText="1"/>
      <protection hidden="1"/>
    </xf>
    <xf numFmtId="0" fontId="19" fillId="42" borderId="53" xfId="6" applyFont="1" applyFill="1" applyBorder="1" applyAlignment="1" applyProtection="1">
      <alignment horizontal="center" wrapText="1"/>
      <protection hidden="1"/>
    </xf>
    <xf numFmtId="0" fontId="19" fillId="42" borderId="0" xfId="6" applyFont="1" applyFill="1" applyAlignment="1" applyProtection="1">
      <alignment horizontal="center" wrapText="1"/>
      <protection hidden="1"/>
    </xf>
    <xf numFmtId="0" fontId="19" fillId="42" borderId="72" xfId="6" applyFont="1" applyFill="1" applyBorder="1" applyAlignment="1" applyProtection="1">
      <alignment horizontal="center" wrapText="1"/>
      <protection hidden="1"/>
    </xf>
    <xf numFmtId="0" fontId="19" fillId="42" borderId="44" xfId="6" applyFont="1" applyFill="1" applyBorder="1" applyAlignment="1" applyProtection="1">
      <alignment horizontal="center" wrapText="1"/>
      <protection hidden="1"/>
    </xf>
    <xf numFmtId="0" fontId="19" fillId="42" borderId="81" xfId="6" applyFont="1" applyFill="1" applyBorder="1" applyAlignment="1" applyProtection="1">
      <alignment horizontal="center" wrapText="1"/>
      <protection hidden="1"/>
    </xf>
    <xf numFmtId="0" fontId="19" fillId="42" borderId="27" xfId="6" applyFont="1" applyFill="1" applyBorder="1" applyAlignment="1" applyProtection="1">
      <alignment horizontal="center" wrapText="1"/>
      <protection hidden="1"/>
    </xf>
    <xf numFmtId="0" fontId="67" fillId="5" borderId="15" xfId="57" applyFont="1" applyFill="1" applyBorder="1" applyAlignment="1" applyProtection="1">
      <alignment horizontal="center" vertical="center"/>
      <protection hidden="1"/>
    </xf>
    <xf numFmtId="0" fontId="67" fillId="5" borderId="12" xfId="57" applyFont="1" applyFill="1" applyBorder="1" applyAlignment="1" applyProtection="1">
      <alignment horizontal="center" vertical="center"/>
      <protection hidden="1"/>
    </xf>
    <xf numFmtId="0" fontId="67" fillId="6" borderId="18" xfId="57" applyFont="1" applyFill="1" applyBorder="1" applyAlignment="1" applyProtection="1">
      <alignment horizontal="center" vertical="center" shrinkToFit="1"/>
      <protection hidden="1"/>
    </xf>
    <xf numFmtId="0" fontId="67" fillId="6" borderId="47" xfId="57" applyFont="1" applyFill="1" applyBorder="1" applyAlignment="1" applyProtection="1">
      <alignment horizontal="center" vertical="center" shrinkToFit="1"/>
      <protection hidden="1"/>
    </xf>
    <xf numFmtId="0" fontId="67" fillId="6" borderId="17" xfId="57" applyFont="1" applyFill="1" applyBorder="1" applyAlignment="1" applyProtection="1">
      <alignment horizontal="center" vertical="center" shrinkToFit="1"/>
      <protection hidden="1"/>
    </xf>
    <xf numFmtId="177" fontId="67" fillId="6" borderId="18" xfId="57" applyNumberFormat="1" applyFont="1" applyFill="1" applyBorder="1" applyAlignment="1" applyProtection="1">
      <alignment horizontal="center" vertical="center" shrinkToFit="1"/>
      <protection hidden="1"/>
    </xf>
    <xf numFmtId="177" fontId="67" fillId="6" borderId="47" xfId="57" applyNumberFormat="1" applyFont="1" applyFill="1" applyBorder="1" applyAlignment="1" applyProtection="1">
      <alignment horizontal="center" vertical="center" shrinkToFit="1"/>
      <protection hidden="1"/>
    </xf>
    <xf numFmtId="177" fontId="67" fillId="6" borderId="17" xfId="57" applyNumberFormat="1" applyFont="1" applyFill="1" applyBorder="1" applyAlignment="1" applyProtection="1">
      <alignment horizontal="center" vertical="center" shrinkToFit="1"/>
      <protection hidden="1"/>
    </xf>
    <xf numFmtId="177" fontId="67" fillId="33" borderId="18" xfId="57" applyNumberFormat="1" applyFont="1" applyFill="1" applyBorder="1" applyAlignment="1" applyProtection="1">
      <alignment horizontal="center" vertical="center" shrinkToFit="1"/>
      <protection hidden="1"/>
    </xf>
    <xf numFmtId="177" fontId="67" fillId="33" borderId="47" xfId="57" applyNumberFormat="1" applyFont="1" applyFill="1" applyBorder="1" applyAlignment="1" applyProtection="1">
      <alignment horizontal="center" vertical="center" shrinkToFit="1"/>
      <protection hidden="1"/>
    </xf>
    <xf numFmtId="177" fontId="67" fillId="33" borderId="17" xfId="57" applyNumberFormat="1" applyFont="1" applyFill="1" applyBorder="1" applyAlignment="1" applyProtection="1">
      <alignment horizontal="center" vertical="center" shrinkToFit="1"/>
      <protection hidden="1"/>
    </xf>
    <xf numFmtId="0" fontId="12" fillId="5" borderId="0" xfId="3" applyFont="1" applyFill="1" applyAlignment="1" applyProtection="1">
      <alignment horizontal="center" vertical="center" shrinkToFit="1"/>
      <protection hidden="1"/>
    </xf>
    <xf numFmtId="0" fontId="12" fillId="5" borderId="0" xfId="3" applyFont="1" applyFill="1" applyAlignment="1" applyProtection="1">
      <alignment horizontal="left" vertical="center" shrinkToFit="1"/>
      <protection hidden="1"/>
    </xf>
    <xf numFmtId="0" fontId="12" fillId="2" borderId="113" xfId="4" applyFont="1" applyFill="1" applyBorder="1" applyAlignment="1" applyProtection="1">
      <alignment horizontal="center" vertical="center" shrinkToFit="1"/>
      <protection hidden="1"/>
    </xf>
    <xf numFmtId="0" fontId="12" fillId="2" borderId="112" xfId="4" applyFont="1" applyFill="1" applyBorder="1" applyAlignment="1" applyProtection="1">
      <alignment horizontal="center" vertical="center" shrinkToFit="1"/>
      <protection hidden="1"/>
    </xf>
    <xf numFmtId="0" fontId="12" fillId="2" borderId="10" xfId="4" applyFont="1" applyFill="1" applyBorder="1" applyAlignment="1" applyProtection="1">
      <alignment horizontal="center" vertical="center" shrinkToFit="1"/>
      <protection hidden="1"/>
    </xf>
    <xf numFmtId="0" fontId="12" fillId="2" borderId="11" xfId="4" applyFont="1" applyFill="1" applyBorder="1" applyAlignment="1" applyProtection="1">
      <alignment horizontal="center" vertical="center" shrinkToFit="1"/>
      <protection hidden="1"/>
    </xf>
    <xf numFmtId="0" fontId="12" fillId="2" borderId="98" xfId="4" applyFont="1" applyFill="1" applyBorder="1" applyAlignment="1" applyProtection="1">
      <alignment horizontal="center" vertical="center" shrinkToFit="1"/>
      <protection hidden="1"/>
    </xf>
    <xf numFmtId="0" fontId="12" fillId="2" borderId="60" xfId="4" applyFont="1" applyFill="1" applyBorder="1" applyAlignment="1" applyProtection="1">
      <alignment horizontal="center" vertical="center" shrinkToFit="1"/>
      <protection hidden="1"/>
    </xf>
    <xf numFmtId="0" fontId="12" fillId="2" borderId="1" xfId="4" applyFont="1" applyFill="1" applyBorder="1" applyAlignment="1" applyProtection="1">
      <alignment horizontal="center" vertical="center" wrapText="1" shrinkToFit="1"/>
      <protection hidden="1"/>
    </xf>
    <xf numFmtId="0" fontId="17" fillId="0" borderId="54" xfId="0" applyFont="1" applyBorder="1" applyAlignment="1" applyProtection="1">
      <alignment horizontal="center" vertical="center" wrapText="1" shrinkToFit="1"/>
      <protection hidden="1"/>
    </xf>
    <xf numFmtId="0" fontId="17" fillId="0" borderId="2" xfId="0" applyFont="1" applyBorder="1" applyAlignment="1" applyProtection="1">
      <alignment horizontal="center" vertical="center" wrapText="1" shrinkToFit="1"/>
      <protection hidden="1"/>
    </xf>
    <xf numFmtId="0" fontId="12" fillId="2" borderId="13" xfId="4" applyFont="1" applyFill="1" applyBorder="1" applyAlignment="1" applyProtection="1">
      <alignment horizontal="center" vertical="center" shrinkToFit="1"/>
      <protection hidden="1"/>
    </xf>
    <xf numFmtId="0" fontId="12" fillId="2" borderId="9" xfId="4" applyFont="1" applyFill="1" applyBorder="1" applyAlignment="1" applyProtection="1">
      <alignment horizontal="center" vertical="center" shrinkToFit="1"/>
      <protection hidden="1"/>
    </xf>
    <xf numFmtId="0" fontId="12" fillId="2" borderId="99" xfId="4" applyFont="1" applyFill="1" applyBorder="1" applyAlignment="1" applyProtection="1">
      <alignment horizontal="center" vertical="center" shrinkToFit="1"/>
      <protection hidden="1"/>
    </xf>
    <xf numFmtId="0" fontId="12" fillId="0" borderId="11" xfId="4" applyFont="1" applyBorder="1" applyAlignment="1" applyProtection="1">
      <alignment vertical="center"/>
      <protection hidden="1"/>
    </xf>
    <xf numFmtId="0" fontId="12" fillId="2" borderId="1" xfId="4" applyFont="1" applyFill="1" applyBorder="1" applyAlignment="1" applyProtection="1">
      <alignment horizontal="center" vertical="center" shrinkToFit="1"/>
      <protection hidden="1"/>
    </xf>
    <xf numFmtId="0" fontId="12" fillId="2" borderId="33" xfId="4" applyFont="1" applyFill="1" applyBorder="1" applyAlignment="1" applyProtection="1">
      <alignment horizontal="center" vertical="center" shrinkToFit="1"/>
      <protection hidden="1"/>
    </xf>
    <xf numFmtId="0" fontId="12" fillId="2" borderId="76" xfId="4" applyFont="1" applyFill="1" applyBorder="1" applyAlignment="1" applyProtection="1">
      <alignment horizontal="center" vertical="center" shrinkToFit="1"/>
      <protection hidden="1"/>
    </xf>
    <xf numFmtId="0" fontId="12" fillId="2" borderId="79" xfId="4" applyFont="1" applyFill="1" applyBorder="1" applyAlignment="1" applyProtection="1">
      <alignment horizontal="center" vertical="center" shrinkToFit="1"/>
      <protection hidden="1"/>
    </xf>
    <xf numFmtId="0" fontId="12" fillId="3" borderId="23" xfId="4" applyFont="1" applyFill="1" applyBorder="1" applyAlignment="1" applyProtection="1">
      <alignment horizontal="center" vertical="center" wrapText="1" shrinkToFit="1"/>
      <protection hidden="1"/>
    </xf>
    <xf numFmtId="0" fontId="12" fillId="3" borderId="39" xfId="4" applyFont="1" applyFill="1" applyBorder="1" applyAlignment="1" applyProtection="1">
      <alignment horizontal="center" vertical="center" wrapText="1" shrinkToFit="1"/>
      <protection hidden="1"/>
    </xf>
    <xf numFmtId="0" fontId="12" fillId="2" borderId="96" xfId="4" applyFont="1" applyFill="1" applyBorder="1" applyAlignment="1" applyProtection="1">
      <alignment horizontal="center" vertical="center" shrinkToFit="1"/>
      <protection hidden="1"/>
    </xf>
    <xf numFmtId="0" fontId="12" fillId="2" borderId="85" xfId="4" applyFont="1" applyFill="1" applyBorder="1" applyAlignment="1" applyProtection="1">
      <alignment horizontal="center" vertical="center" shrinkToFit="1"/>
      <protection hidden="1"/>
    </xf>
    <xf numFmtId="0" fontId="12" fillId="2" borderId="100" xfId="4" applyFont="1" applyFill="1" applyBorder="1" applyAlignment="1" applyProtection="1">
      <alignment horizontal="center" vertical="center" shrinkToFit="1"/>
      <protection hidden="1"/>
    </xf>
    <xf numFmtId="0" fontId="12" fillId="3" borderId="23" xfId="4" applyFont="1" applyFill="1" applyBorder="1" applyAlignment="1" applyProtection="1">
      <alignment horizontal="center" vertical="center" shrinkToFit="1"/>
      <protection hidden="1"/>
    </xf>
    <xf numFmtId="0" fontId="12" fillId="3" borderId="39" xfId="4" applyFont="1" applyFill="1" applyBorder="1" applyAlignment="1" applyProtection="1">
      <alignment horizontal="center" vertical="center" shrinkToFit="1"/>
      <protection hidden="1"/>
    </xf>
    <xf numFmtId="0" fontId="12" fillId="2" borderId="13" xfId="4" applyFont="1" applyFill="1" applyBorder="1" applyAlignment="1" applyProtection="1">
      <alignment horizontal="center" vertical="center" wrapText="1" shrinkToFit="1"/>
      <protection hidden="1"/>
    </xf>
    <xf numFmtId="0" fontId="12" fillId="2" borderId="9" xfId="4" applyFont="1" applyFill="1" applyBorder="1" applyAlignment="1" applyProtection="1">
      <alignment horizontal="center" vertical="center" wrapText="1" shrinkToFit="1"/>
      <protection hidden="1"/>
    </xf>
    <xf numFmtId="0" fontId="12" fillId="2" borderId="99" xfId="4" applyFont="1" applyFill="1" applyBorder="1" applyAlignment="1" applyProtection="1">
      <alignment horizontal="center" vertical="center" wrapText="1" shrinkToFit="1"/>
      <protection hidden="1"/>
    </xf>
    <xf numFmtId="0" fontId="12" fillId="2" borderId="54" xfId="4" applyFont="1" applyFill="1" applyBorder="1" applyAlignment="1" applyProtection="1">
      <alignment horizontal="center" vertical="center" wrapText="1" shrinkToFit="1"/>
      <protection hidden="1"/>
    </xf>
    <xf numFmtId="0" fontId="12" fillId="2" borderId="2" xfId="4" applyFont="1" applyFill="1" applyBorder="1" applyAlignment="1" applyProtection="1">
      <alignment horizontal="center" vertical="center" wrapText="1" shrinkToFit="1"/>
      <protection hidden="1"/>
    </xf>
    <xf numFmtId="0" fontId="66" fillId="46" borderId="18" xfId="4" applyFont="1" applyFill="1" applyBorder="1" applyAlignment="1" applyProtection="1">
      <alignment horizontal="center" vertical="center" shrinkToFit="1"/>
      <protection hidden="1"/>
    </xf>
    <xf numFmtId="0" fontId="66" fillId="46" borderId="17" xfId="4" applyFont="1" applyFill="1" applyBorder="1" applyAlignment="1" applyProtection="1">
      <alignment horizontal="center" vertical="center" shrinkToFit="1"/>
      <protection hidden="1"/>
    </xf>
    <xf numFmtId="177" fontId="12" fillId="33" borderId="62" xfId="4" applyNumberFormat="1" applyFont="1" applyFill="1" applyBorder="1" applyAlignment="1" applyProtection="1">
      <alignment horizontal="center" vertical="center" shrinkToFit="1"/>
      <protection hidden="1"/>
    </xf>
    <xf numFmtId="177" fontId="12" fillId="33" borderId="64" xfId="4" applyNumberFormat="1" applyFont="1" applyFill="1" applyBorder="1" applyAlignment="1" applyProtection="1">
      <alignment horizontal="center" vertical="center" shrinkToFit="1"/>
      <protection hidden="1"/>
    </xf>
    <xf numFmtId="0" fontId="12" fillId="2" borderId="13" xfId="4" applyFont="1" applyFill="1" applyBorder="1" applyAlignment="1" applyProtection="1">
      <alignment horizontal="center" vertical="center"/>
      <protection hidden="1"/>
    </xf>
    <xf numFmtId="0" fontId="12" fillId="2" borderId="14" xfId="4" applyFont="1" applyFill="1" applyBorder="1" applyAlignment="1" applyProtection="1">
      <alignment horizontal="center" vertical="center"/>
      <protection hidden="1"/>
    </xf>
    <xf numFmtId="0" fontId="12" fillId="2" borderId="75" xfId="4" applyFont="1" applyFill="1" applyBorder="1" applyAlignment="1" applyProtection="1">
      <alignment horizontal="center" vertical="center"/>
      <protection hidden="1"/>
    </xf>
    <xf numFmtId="0" fontId="12" fillId="2" borderId="10" xfId="4" applyFont="1" applyFill="1" applyBorder="1" applyAlignment="1" applyProtection="1">
      <alignment horizontal="center" vertical="center"/>
      <protection hidden="1"/>
    </xf>
    <xf numFmtId="0" fontId="12" fillId="2" borderId="11" xfId="4" applyFont="1" applyFill="1" applyBorder="1" applyAlignment="1" applyProtection="1">
      <alignment horizontal="center" vertical="center"/>
      <protection hidden="1"/>
    </xf>
    <xf numFmtId="0" fontId="12" fillId="2" borderId="78" xfId="4" applyFont="1" applyFill="1" applyBorder="1" applyAlignment="1" applyProtection="1">
      <alignment horizontal="center" vertical="center"/>
      <protection hidden="1"/>
    </xf>
    <xf numFmtId="183" fontId="12" fillId="3" borderId="96" xfId="4" applyNumberFormat="1" applyFont="1" applyFill="1" applyBorder="1" applyAlignment="1" applyProtection="1">
      <alignment horizontal="center" vertical="center" shrinkToFit="1"/>
      <protection hidden="1"/>
    </xf>
    <xf numFmtId="183" fontId="12" fillId="3" borderId="100" xfId="4" applyNumberFormat="1" applyFont="1" applyFill="1" applyBorder="1" applyAlignment="1" applyProtection="1">
      <alignment horizontal="center" vertical="center" shrinkToFit="1"/>
      <protection hidden="1"/>
    </xf>
    <xf numFmtId="183" fontId="12" fillId="34" borderId="96" xfId="4" applyNumberFormat="1" applyFont="1" applyFill="1" applyBorder="1" applyAlignment="1" applyProtection="1">
      <alignment horizontal="center" vertical="center" shrinkToFit="1"/>
      <protection hidden="1"/>
    </xf>
    <xf numFmtId="183" fontId="12" fillId="34" borderId="100" xfId="4" applyNumberFormat="1" applyFont="1" applyFill="1" applyBorder="1" applyAlignment="1" applyProtection="1">
      <alignment horizontal="center" vertical="center" shrinkToFit="1"/>
      <protection hidden="1"/>
    </xf>
    <xf numFmtId="177" fontId="12" fillId="39" borderId="86" xfId="4" applyNumberFormat="1" applyFont="1" applyFill="1" applyBorder="1" applyAlignment="1" applyProtection="1">
      <alignment horizontal="center" vertical="center" shrinkToFit="1"/>
      <protection hidden="1"/>
    </xf>
    <xf numFmtId="177" fontId="12" fillId="39" borderId="22" xfId="4" applyNumberFormat="1" applyFont="1" applyFill="1" applyBorder="1" applyAlignment="1" applyProtection="1">
      <alignment horizontal="center" vertical="center" shrinkToFit="1"/>
      <protection hidden="1"/>
    </xf>
    <xf numFmtId="0" fontId="12" fillId="2" borderId="13" xfId="4" applyFont="1" applyFill="1" applyBorder="1" applyAlignment="1" applyProtection="1">
      <alignment horizontal="center" vertical="center" wrapText="1"/>
      <protection hidden="1"/>
    </xf>
    <xf numFmtId="183" fontId="12" fillId="33" borderId="62" xfId="4" applyNumberFormat="1" applyFont="1" applyFill="1" applyBorder="1" applyAlignment="1" applyProtection="1">
      <alignment horizontal="center" vertical="center" shrinkToFit="1"/>
      <protection hidden="1"/>
    </xf>
    <xf numFmtId="183" fontId="12" fillId="33" borderId="64" xfId="4" applyNumberFormat="1" applyFont="1" applyFill="1" applyBorder="1" applyAlignment="1" applyProtection="1">
      <alignment horizontal="center" vertical="center" shrinkToFit="1"/>
      <protection hidden="1"/>
    </xf>
    <xf numFmtId="177" fontId="12" fillId="33" borderId="86" xfId="4" applyNumberFormat="1" applyFont="1" applyFill="1" applyBorder="1" applyAlignment="1" applyProtection="1">
      <alignment horizontal="center" vertical="center" shrinkToFit="1"/>
      <protection hidden="1"/>
    </xf>
    <xf numFmtId="177" fontId="12" fillId="33" borderId="22" xfId="4" applyNumberFormat="1" applyFont="1" applyFill="1" applyBorder="1" applyAlignment="1" applyProtection="1">
      <alignment horizontal="center" vertical="center" shrinkToFit="1"/>
      <protection hidden="1"/>
    </xf>
    <xf numFmtId="0" fontId="12" fillId="2" borderId="14" xfId="4" applyFont="1" applyFill="1" applyBorder="1" applyAlignment="1" applyProtection="1">
      <alignment horizontal="center" vertical="center" wrapText="1"/>
      <protection hidden="1"/>
    </xf>
    <xf numFmtId="0" fontId="12" fillId="2" borderId="23" xfId="4" applyFont="1" applyFill="1" applyBorder="1" applyAlignment="1" applyProtection="1">
      <alignment horizontal="center" vertical="center" textRotation="255"/>
      <protection hidden="1"/>
    </xf>
    <xf numFmtId="0" fontId="12" fillId="2" borderId="70" xfId="4" applyFont="1" applyFill="1" applyBorder="1" applyAlignment="1" applyProtection="1">
      <alignment horizontal="center" vertical="center" textRotation="255"/>
      <protection hidden="1"/>
    </xf>
    <xf numFmtId="0" fontId="12" fillId="2" borderId="39" xfId="4" applyFont="1" applyFill="1" applyBorder="1" applyAlignment="1" applyProtection="1">
      <alignment horizontal="center" vertical="center" textRotation="255"/>
      <protection hidden="1"/>
    </xf>
    <xf numFmtId="0" fontId="12" fillId="2" borderId="0" xfId="4" applyFont="1" applyFill="1" applyAlignment="1" applyProtection="1">
      <alignment horizontal="center" vertical="center"/>
      <protection hidden="1"/>
    </xf>
    <xf numFmtId="0" fontId="12" fillId="2" borderId="75" xfId="4" applyFont="1" applyFill="1" applyBorder="1" applyAlignment="1" applyProtection="1">
      <alignment horizontal="center" vertical="center" wrapText="1"/>
      <protection hidden="1"/>
    </xf>
    <xf numFmtId="0" fontId="12" fillId="2" borderId="78" xfId="4" applyFont="1" applyFill="1" applyBorder="1" applyAlignment="1" applyProtection="1">
      <alignment horizontal="center" vertical="center" wrapText="1"/>
      <protection hidden="1"/>
    </xf>
    <xf numFmtId="0" fontId="12" fillId="2" borderId="23" xfId="4" applyFont="1" applyFill="1" applyBorder="1" applyAlignment="1" applyProtection="1">
      <alignment horizontal="center" vertical="center" textRotation="255" wrapText="1"/>
      <protection hidden="1"/>
    </xf>
    <xf numFmtId="0" fontId="12" fillId="2" borderId="70" xfId="4" applyFont="1" applyFill="1" applyBorder="1" applyAlignment="1" applyProtection="1">
      <alignment horizontal="center" vertical="center" textRotation="255" wrapText="1"/>
      <protection hidden="1"/>
    </xf>
    <xf numFmtId="0" fontId="12" fillId="2" borderId="39" xfId="4" applyFont="1" applyFill="1" applyBorder="1" applyAlignment="1" applyProtection="1">
      <alignment horizontal="center" vertical="center" textRotation="255" wrapText="1"/>
      <protection hidden="1"/>
    </xf>
    <xf numFmtId="0" fontId="12" fillId="2" borderId="9" xfId="4" applyFont="1" applyFill="1" applyBorder="1" applyAlignment="1" applyProtection="1">
      <alignment horizontal="center" vertical="center"/>
      <protection hidden="1"/>
    </xf>
    <xf numFmtId="0" fontId="12" fillId="3" borderId="84" xfId="4" applyFont="1" applyFill="1" applyBorder="1" applyAlignment="1" applyProtection="1">
      <alignment horizontal="center" vertical="center" textRotation="255" wrapText="1"/>
      <protection hidden="1"/>
    </xf>
    <xf numFmtId="0" fontId="12" fillId="3" borderId="69" xfId="4" applyFont="1" applyFill="1" applyBorder="1" applyAlignment="1" applyProtection="1">
      <alignment horizontal="center" vertical="center" textRotation="255" wrapText="1"/>
      <protection hidden="1"/>
    </xf>
    <xf numFmtId="0" fontId="12" fillId="3" borderId="63" xfId="4" applyFont="1" applyFill="1" applyBorder="1" applyAlignment="1" applyProtection="1">
      <alignment horizontal="center" vertical="center" textRotation="255" wrapText="1"/>
      <protection hidden="1"/>
    </xf>
    <xf numFmtId="0" fontId="12" fillId="2" borderId="28" xfId="4" applyFont="1" applyFill="1" applyBorder="1" applyAlignment="1" applyProtection="1">
      <alignment horizontal="center" vertical="center"/>
      <protection hidden="1"/>
    </xf>
    <xf numFmtId="0" fontId="12" fillId="2" borderId="29" xfId="4" applyFont="1" applyFill="1" applyBorder="1" applyAlignment="1" applyProtection="1">
      <alignment horizontal="center" vertical="center"/>
      <protection hidden="1"/>
    </xf>
    <xf numFmtId="0" fontId="12" fillId="3" borderId="86" xfId="4" applyFont="1" applyFill="1" applyBorder="1" applyAlignment="1" applyProtection="1">
      <alignment horizontal="center" vertical="center"/>
      <protection hidden="1"/>
    </xf>
    <xf numFmtId="0" fontId="12" fillId="3" borderId="22" xfId="4" applyFont="1" applyFill="1" applyBorder="1" applyAlignment="1" applyProtection="1">
      <alignment horizontal="center" vertical="center"/>
      <protection hidden="1"/>
    </xf>
    <xf numFmtId="180" fontId="12" fillId="33" borderId="86" xfId="4" applyNumberFormat="1" applyFont="1" applyFill="1" applyBorder="1" applyAlignment="1" applyProtection="1">
      <alignment horizontal="center" vertical="center" shrinkToFit="1"/>
      <protection hidden="1"/>
    </xf>
    <xf numFmtId="180" fontId="12" fillId="33" borderId="22" xfId="4" applyNumberFormat="1" applyFont="1" applyFill="1" applyBorder="1" applyAlignment="1" applyProtection="1">
      <alignment horizontal="center" vertical="center" shrinkToFit="1"/>
      <protection hidden="1"/>
    </xf>
    <xf numFmtId="180" fontId="12" fillId="39" borderId="86" xfId="4" applyNumberFormat="1" applyFont="1" applyFill="1" applyBorder="1" applyAlignment="1" applyProtection="1">
      <alignment horizontal="center" vertical="center" shrinkToFit="1"/>
      <protection hidden="1"/>
    </xf>
    <xf numFmtId="180" fontId="12" fillId="39" borderId="22" xfId="4" applyNumberFormat="1" applyFont="1" applyFill="1" applyBorder="1" applyAlignment="1" applyProtection="1">
      <alignment horizontal="center" vertical="center" shrinkToFit="1"/>
      <protection hidden="1"/>
    </xf>
    <xf numFmtId="184" fontId="12" fillId="33" borderId="62" xfId="4" applyNumberFormat="1" applyFont="1" applyFill="1" applyBorder="1" applyAlignment="1" applyProtection="1">
      <alignment horizontal="center" vertical="center" shrinkToFit="1"/>
      <protection hidden="1"/>
    </xf>
    <xf numFmtId="184" fontId="12" fillId="33" borderId="64" xfId="4" applyNumberFormat="1" applyFont="1" applyFill="1" applyBorder="1" applyAlignment="1" applyProtection="1">
      <alignment horizontal="center" vertical="center" shrinkToFit="1"/>
      <protection hidden="1"/>
    </xf>
    <xf numFmtId="178" fontId="12" fillId="34" borderId="96" xfId="4" applyNumberFormat="1" applyFont="1" applyFill="1" applyBorder="1" applyAlignment="1" applyProtection="1">
      <alignment horizontal="center" vertical="center" shrinkToFit="1"/>
      <protection hidden="1"/>
    </xf>
    <xf numFmtId="178" fontId="12" fillId="34" borderId="100" xfId="4" applyNumberFormat="1" applyFont="1" applyFill="1" applyBorder="1" applyAlignment="1" applyProtection="1">
      <alignment horizontal="center" vertical="center" shrinkToFit="1"/>
      <protection hidden="1"/>
    </xf>
    <xf numFmtId="178" fontId="12" fillId="3" borderId="96" xfId="4" applyNumberFormat="1" applyFont="1" applyFill="1" applyBorder="1" applyAlignment="1" applyProtection="1">
      <alignment horizontal="center" vertical="center" shrinkToFit="1"/>
      <protection hidden="1"/>
    </xf>
    <xf numFmtId="178" fontId="12" fillId="3" borderId="100" xfId="4" applyNumberFormat="1" applyFont="1" applyFill="1" applyBorder="1" applyAlignment="1" applyProtection="1">
      <alignment horizontal="center" vertical="center" shrinkToFit="1"/>
      <protection hidden="1"/>
    </xf>
    <xf numFmtId="0" fontId="12" fillId="2" borderId="49" xfId="4" applyFont="1" applyFill="1" applyBorder="1" applyAlignment="1" applyProtection="1">
      <alignment horizontal="center" vertical="center"/>
      <protection hidden="1"/>
    </xf>
    <xf numFmtId="0" fontId="12" fillId="2" borderId="48" xfId="4" applyFont="1" applyFill="1" applyBorder="1" applyAlignment="1" applyProtection="1">
      <alignment vertical="center"/>
      <protection hidden="1"/>
    </xf>
    <xf numFmtId="0" fontId="12" fillId="2" borderId="54" xfId="4" applyFont="1" applyFill="1" applyBorder="1" applyAlignment="1" applyProtection="1">
      <alignment horizontal="center" vertical="center"/>
      <protection hidden="1"/>
    </xf>
    <xf numFmtId="0" fontId="12" fillId="2" borderId="53" xfId="4" applyFont="1" applyFill="1" applyBorder="1" applyAlignment="1" applyProtection="1">
      <alignment horizontal="center" vertical="center"/>
      <protection hidden="1"/>
    </xf>
    <xf numFmtId="0" fontId="12" fillId="2" borderId="48" xfId="4" applyFont="1" applyFill="1" applyBorder="1" applyAlignment="1" applyProtection="1">
      <alignment horizontal="center" vertical="center"/>
      <protection hidden="1"/>
    </xf>
    <xf numFmtId="0" fontId="12" fillId="2" borderId="33" xfId="4" applyFont="1" applyFill="1" applyBorder="1" applyAlignment="1" applyProtection="1">
      <alignment horizontal="center" vertical="center" wrapText="1"/>
      <protection hidden="1"/>
    </xf>
    <xf numFmtId="0" fontId="12" fillId="2" borderId="79" xfId="4" applyFont="1" applyFill="1" applyBorder="1" applyAlignment="1" applyProtection="1">
      <alignment horizontal="center" vertical="center" wrapText="1"/>
      <protection hidden="1"/>
    </xf>
    <xf numFmtId="0" fontId="12" fillId="2" borderId="86" xfId="4" applyFont="1" applyFill="1" applyBorder="1" applyAlignment="1" applyProtection="1">
      <alignment vertical="center"/>
      <protection hidden="1"/>
    </xf>
    <xf numFmtId="0" fontId="12" fillId="2" borderId="22" xfId="4" applyFont="1" applyFill="1" applyBorder="1" applyAlignment="1" applyProtection="1">
      <alignment vertical="center"/>
      <protection hidden="1"/>
    </xf>
    <xf numFmtId="0" fontId="12" fillId="2" borderId="6" xfId="4" applyFont="1" applyFill="1" applyBorder="1" applyAlignment="1" applyProtection="1">
      <alignment vertical="center"/>
      <protection hidden="1"/>
    </xf>
    <xf numFmtId="0" fontId="12" fillId="2" borderId="31" xfId="4" applyFont="1" applyFill="1" applyBorder="1" applyAlignment="1" applyProtection="1">
      <alignment vertical="center"/>
      <protection hidden="1"/>
    </xf>
    <xf numFmtId="0" fontId="12" fillId="3" borderId="23" xfId="4" applyFont="1" applyFill="1" applyBorder="1" applyAlignment="1" applyProtection="1">
      <alignment horizontal="center" vertical="center" textRotation="255" wrapText="1"/>
      <protection hidden="1"/>
    </xf>
    <xf numFmtId="0" fontId="12" fillId="3" borderId="70" xfId="4" applyFont="1" applyFill="1" applyBorder="1" applyAlignment="1" applyProtection="1">
      <alignment horizontal="center" vertical="center" textRotation="255"/>
      <protection hidden="1"/>
    </xf>
    <xf numFmtId="0" fontId="12" fillId="2" borderId="1" xfId="4" applyFont="1" applyFill="1" applyBorder="1" applyAlignment="1" applyProtection="1">
      <alignment horizontal="center" vertical="center" wrapText="1"/>
      <protection hidden="1"/>
    </xf>
    <xf numFmtId="0" fontId="12" fillId="2" borderId="76" xfId="4" applyFont="1" applyFill="1" applyBorder="1" applyAlignment="1" applyProtection="1">
      <alignment vertical="center"/>
      <protection hidden="1"/>
    </xf>
    <xf numFmtId="0" fontId="12" fillId="2" borderId="9" xfId="4" applyFont="1" applyFill="1" applyBorder="1" applyAlignment="1" applyProtection="1">
      <alignment horizontal="center" vertical="center" textRotation="255" wrapText="1"/>
      <protection hidden="1"/>
    </xf>
    <xf numFmtId="0" fontId="12" fillId="2" borderId="10" xfId="4" applyFont="1" applyFill="1" applyBorder="1" applyAlignment="1" applyProtection="1">
      <alignment horizontal="center" vertical="center" textRotation="255" wrapText="1"/>
      <protection hidden="1"/>
    </xf>
    <xf numFmtId="0" fontId="12" fillId="2" borderId="6" xfId="4" applyFont="1" applyFill="1" applyBorder="1" applyAlignment="1" applyProtection="1">
      <alignment vertical="center" textRotation="255"/>
      <protection hidden="1"/>
    </xf>
    <xf numFmtId="0" fontId="12" fillId="2" borderId="57" xfId="4" applyFont="1" applyFill="1" applyBorder="1" applyAlignment="1" applyProtection="1">
      <alignment vertical="center" textRotation="255"/>
      <protection hidden="1"/>
    </xf>
    <xf numFmtId="0" fontId="12" fillId="2" borderId="1" xfId="4" applyFont="1" applyFill="1" applyBorder="1" applyAlignment="1" applyProtection="1">
      <alignment horizontal="center" vertical="center"/>
      <protection hidden="1"/>
    </xf>
    <xf numFmtId="0" fontId="12" fillId="2" borderId="86" xfId="4" applyFont="1" applyFill="1" applyBorder="1" applyAlignment="1" applyProtection="1">
      <alignment horizontal="center" vertical="center"/>
      <protection hidden="1"/>
    </xf>
    <xf numFmtId="0" fontId="12" fillId="2" borderId="21" xfId="4" applyFont="1" applyFill="1" applyBorder="1" applyAlignment="1" applyProtection="1">
      <alignment horizontal="center" vertical="center"/>
      <protection hidden="1"/>
    </xf>
    <xf numFmtId="0" fontId="12" fillId="2" borderId="22" xfId="4" applyFont="1" applyFill="1" applyBorder="1" applyAlignment="1" applyProtection="1">
      <alignment horizontal="center" vertical="center"/>
      <protection hidden="1"/>
    </xf>
    <xf numFmtId="0" fontId="12" fillId="2" borderId="18" xfId="0" applyFont="1" applyFill="1" applyBorder="1" applyAlignment="1" applyProtection="1">
      <alignment horizontal="center" vertical="center"/>
      <protection hidden="1"/>
    </xf>
    <xf numFmtId="0" fontId="12" fillId="2" borderId="17" xfId="0" applyFont="1" applyFill="1" applyBorder="1" applyAlignment="1" applyProtection="1">
      <alignment horizontal="center" vertical="center"/>
      <protection hidden="1"/>
    </xf>
    <xf numFmtId="0" fontId="12" fillId="2" borderId="23" xfId="0" applyFont="1" applyFill="1" applyBorder="1" applyAlignment="1" applyProtection="1">
      <alignment vertical="center" textRotation="255"/>
      <protection hidden="1"/>
    </xf>
    <xf numFmtId="0" fontId="12" fillId="2" borderId="70" xfId="0" applyFont="1" applyFill="1" applyBorder="1" applyAlignment="1" applyProtection="1">
      <alignment vertical="center" textRotation="255"/>
      <protection hidden="1"/>
    </xf>
    <xf numFmtId="0" fontId="12" fillId="2" borderId="39" xfId="0" applyFont="1" applyFill="1" applyBorder="1" applyAlignment="1" applyProtection="1">
      <alignment vertical="center" textRotation="255"/>
      <protection hidden="1"/>
    </xf>
    <xf numFmtId="0" fontId="12" fillId="2" borderId="40" xfId="0" applyFont="1" applyFill="1" applyBorder="1" applyAlignment="1" applyProtection="1">
      <alignment vertical="center" wrapText="1"/>
      <protection hidden="1"/>
    </xf>
    <xf numFmtId="0" fontId="12" fillId="2" borderId="40" xfId="0" applyFont="1" applyFill="1" applyBorder="1" applyAlignment="1" applyProtection="1">
      <alignment horizontal="left" vertical="center" wrapText="1"/>
      <protection hidden="1"/>
    </xf>
    <xf numFmtId="0" fontId="12" fillId="2" borderId="13" xfId="0" applyFont="1" applyFill="1" applyBorder="1" applyAlignment="1" applyProtection="1">
      <alignment horizontal="left" vertical="center"/>
      <protection hidden="1"/>
    </xf>
    <xf numFmtId="0" fontId="12" fillId="2" borderId="15" xfId="0" applyFont="1" applyFill="1" applyBorder="1" applyAlignment="1" applyProtection="1">
      <alignment horizontal="left" vertical="center"/>
      <protection hidden="1"/>
    </xf>
    <xf numFmtId="0" fontId="12" fillId="2" borderId="9" xfId="0" applyFont="1" applyFill="1" applyBorder="1" applyAlignment="1" applyProtection="1">
      <alignment horizontal="left" vertical="center"/>
      <protection hidden="1"/>
    </xf>
    <xf numFmtId="0" fontId="12" fillId="2" borderId="8" xfId="0" applyFont="1" applyFill="1" applyBorder="1" applyAlignment="1" applyProtection="1">
      <alignment horizontal="left" vertical="center"/>
      <protection hidden="1"/>
    </xf>
    <xf numFmtId="0" fontId="12" fillId="2" borderId="10" xfId="0" applyFont="1" applyFill="1" applyBorder="1" applyAlignment="1" applyProtection="1">
      <alignment horizontal="left" vertical="center"/>
      <protection hidden="1"/>
    </xf>
    <xf numFmtId="0" fontId="12" fillId="2" borderId="12" xfId="0" applyFont="1" applyFill="1" applyBorder="1" applyAlignment="1" applyProtection="1">
      <alignment horizontal="left" vertical="center"/>
      <protection hidden="1"/>
    </xf>
    <xf numFmtId="0" fontId="12" fillId="2" borderId="23" xfId="0" applyFont="1" applyFill="1" applyBorder="1" applyAlignment="1" applyProtection="1">
      <alignment horizontal="left" vertical="center" wrapText="1"/>
      <protection hidden="1"/>
    </xf>
    <xf numFmtId="0" fontId="12" fillId="2" borderId="39" xfId="0" applyFont="1" applyFill="1" applyBorder="1" applyAlignment="1" applyProtection="1">
      <alignment horizontal="left" vertical="center" wrapText="1"/>
      <protection hidden="1"/>
    </xf>
    <xf numFmtId="0" fontId="12" fillId="2" borderId="13" xfId="0" applyFont="1" applyFill="1" applyBorder="1" applyAlignment="1" applyProtection="1">
      <alignment horizontal="left" vertical="center" wrapText="1"/>
      <protection hidden="1"/>
    </xf>
    <xf numFmtId="0" fontId="12" fillId="2" borderId="15" xfId="0" applyFont="1" applyFill="1" applyBorder="1" applyAlignment="1" applyProtection="1">
      <alignment horizontal="left" vertical="center" wrapText="1"/>
      <protection hidden="1"/>
    </xf>
    <xf numFmtId="0" fontId="12" fillId="2" borderId="9" xfId="0" applyFont="1" applyFill="1" applyBorder="1" applyAlignment="1" applyProtection="1">
      <alignment horizontal="left" vertical="center" wrapText="1"/>
      <protection hidden="1"/>
    </xf>
    <xf numFmtId="0" fontId="12" fillId="2" borderId="8" xfId="0" applyFont="1" applyFill="1" applyBorder="1" applyAlignment="1" applyProtection="1">
      <alignment horizontal="left" vertical="center" wrapText="1"/>
      <protection hidden="1"/>
    </xf>
    <xf numFmtId="0" fontId="12" fillId="2" borderId="10" xfId="0" applyFont="1" applyFill="1" applyBorder="1" applyAlignment="1" applyProtection="1">
      <alignment horizontal="left" vertical="center" wrapText="1"/>
      <protection hidden="1"/>
    </xf>
    <xf numFmtId="0" fontId="12" fillId="2" borderId="12" xfId="0" applyFont="1" applyFill="1" applyBorder="1" applyAlignment="1" applyProtection="1">
      <alignment horizontal="left" vertical="center" wrapText="1"/>
      <protection hidden="1"/>
    </xf>
    <xf numFmtId="0" fontId="11" fillId="4" borderId="0" xfId="0" applyNumberFormat="1" applyFont="1" applyFill="1" applyAlignment="1" applyProtection="1">
      <alignment horizontal="center" vertical="center" shrinkToFit="1"/>
    </xf>
    <xf numFmtId="0" fontId="11" fillId="4" borderId="0" xfId="0" applyNumberFormat="1" applyFont="1" applyFill="1" applyAlignment="1" applyProtection="1">
      <alignment horizontal="center" vertical="center" wrapText="1"/>
    </xf>
    <xf numFmtId="0" fontId="11" fillId="4" borderId="0" xfId="0" applyNumberFormat="1" applyFont="1" applyFill="1" applyAlignment="1" applyProtection="1">
      <alignment horizontal="left" vertical="center"/>
    </xf>
  </cellXfs>
  <cellStyles count="60">
    <cellStyle name="20% - アクセント 1 2" xfId="9" xr:uid="{00000000-0005-0000-0000-000000000000}"/>
    <cellStyle name="20% - アクセント 2 2" xfId="10" xr:uid="{00000000-0005-0000-0000-000001000000}"/>
    <cellStyle name="20% - アクセント 3 2" xfId="11" xr:uid="{00000000-0005-0000-0000-000002000000}"/>
    <cellStyle name="20% - アクセント 4 2" xfId="12" xr:uid="{00000000-0005-0000-0000-000003000000}"/>
    <cellStyle name="20% - アクセント 5 2" xfId="13" xr:uid="{00000000-0005-0000-0000-000004000000}"/>
    <cellStyle name="20% - アクセント 6 2" xfId="14" xr:uid="{00000000-0005-0000-0000-000005000000}"/>
    <cellStyle name="40% - アクセント 1 2" xfId="15" xr:uid="{00000000-0005-0000-0000-000006000000}"/>
    <cellStyle name="40% - アクセント 2 2" xfId="16" xr:uid="{00000000-0005-0000-0000-000007000000}"/>
    <cellStyle name="40% - アクセント 3 2" xfId="17" xr:uid="{00000000-0005-0000-0000-000008000000}"/>
    <cellStyle name="40% - アクセント 4 2" xfId="18" xr:uid="{00000000-0005-0000-0000-000009000000}"/>
    <cellStyle name="40% - アクセント 5 2" xfId="19" xr:uid="{00000000-0005-0000-0000-00000A000000}"/>
    <cellStyle name="40% - アクセント 6 2" xfId="20" xr:uid="{00000000-0005-0000-0000-00000B000000}"/>
    <cellStyle name="60% - アクセント 1 2" xfId="21" xr:uid="{00000000-0005-0000-0000-00000C000000}"/>
    <cellStyle name="60% - アクセント 2 2" xfId="22" xr:uid="{00000000-0005-0000-0000-00000D000000}"/>
    <cellStyle name="60% - アクセント 3 2" xfId="23" xr:uid="{00000000-0005-0000-0000-00000E000000}"/>
    <cellStyle name="60% - アクセント 4 2" xfId="24" xr:uid="{00000000-0005-0000-0000-00000F000000}"/>
    <cellStyle name="60% - アクセント 5 2" xfId="25" xr:uid="{00000000-0005-0000-0000-000010000000}"/>
    <cellStyle name="60% - アクセント 6 2" xfId="26" xr:uid="{00000000-0005-0000-0000-000011000000}"/>
    <cellStyle name="アクセント 1 2" xfId="27" xr:uid="{00000000-0005-0000-0000-000012000000}"/>
    <cellStyle name="アクセント 2 2" xfId="28" xr:uid="{00000000-0005-0000-0000-000013000000}"/>
    <cellStyle name="アクセント 3 2" xfId="29" xr:uid="{00000000-0005-0000-0000-000014000000}"/>
    <cellStyle name="アクセント 4 2" xfId="30" xr:uid="{00000000-0005-0000-0000-000015000000}"/>
    <cellStyle name="アクセント 5 2" xfId="31" xr:uid="{00000000-0005-0000-0000-000016000000}"/>
    <cellStyle name="アクセント 6 2" xfId="32" xr:uid="{00000000-0005-0000-0000-000017000000}"/>
    <cellStyle name="タイトル 2" xfId="33" xr:uid="{00000000-0005-0000-0000-000018000000}"/>
    <cellStyle name="チェック セル 2" xfId="34" xr:uid="{00000000-0005-0000-0000-000019000000}"/>
    <cellStyle name="どちらでもない 2" xfId="35" xr:uid="{00000000-0005-0000-0000-00001A000000}"/>
    <cellStyle name="パーセント 2" xfId="54" xr:uid="{00000000-0005-0000-0000-00001C000000}"/>
    <cellStyle name="メモ 2" xfId="8" xr:uid="{00000000-0005-0000-0000-00001D000000}"/>
    <cellStyle name="リンク セル 2" xfId="36" xr:uid="{00000000-0005-0000-0000-00001E000000}"/>
    <cellStyle name="悪い 2" xfId="37" xr:uid="{00000000-0005-0000-0000-00001F000000}"/>
    <cellStyle name="計算 2" xfId="38" xr:uid="{00000000-0005-0000-0000-000020000000}"/>
    <cellStyle name="警告文 2" xfId="39" xr:uid="{00000000-0005-0000-0000-000021000000}"/>
    <cellStyle name="桁区切り" xfId="1" builtinId="6"/>
    <cellStyle name="桁区切り 2" xfId="55" xr:uid="{00000000-0005-0000-0000-000023000000}"/>
    <cellStyle name="見出し 1 2" xfId="40" xr:uid="{00000000-0005-0000-0000-000024000000}"/>
    <cellStyle name="見出し 2 2" xfId="41" xr:uid="{00000000-0005-0000-0000-000025000000}"/>
    <cellStyle name="見出し 3 2" xfId="42" xr:uid="{00000000-0005-0000-0000-000026000000}"/>
    <cellStyle name="見出し 4 2" xfId="43" xr:uid="{00000000-0005-0000-0000-000027000000}"/>
    <cellStyle name="集計 2" xfId="44" xr:uid="{00000000-0005-0000-0000-000028000000}"/>
    <cellStyle name="出力 2" xfId="45" xr:uid="{00000000-0005-0000-0000-000029000000}"/>
    <cellStyle name="説明文 2" xfId="46" xr:uid="{00000000-0005-0000-0000-00002A000000}"/>
    <cellStyle name="入力 2" xfId="47" xr:uid="{00000000-0005-0000-0000-00002B000000}"/>
    <cellStyle name="標準" xfId="0" builtinId="0"/>
    <cellStyle name="標準 15" xfId="59" xr:uid="{00000000-0005-0000-0000-00002D000000}"/>
    <cellStyle name="標準 2" xfId="51" xr:uid="{00000000-0005-0000-0000-00002E000000}"/>
    <cellStyle name="標準 3" xfId="53" xr:uid="{00000000-0005-0000-0000-00002F000000}"/>
    <cellStyle name="標準 4" xfId="52" xr:uid="{00000000-0005-0000-0000-000030000000}"/>
    <cellStyle name="標準 5" xfId="57" xr:uid="{00000000-0005-0000-0000-000031000000}"/>
    <cellStyle name="標準 6" xfId="58" xr:uid="{00000000-0005-0000-0000-000032000000}"/>
    <cellStyle name="標準_★実績報告書　別添「合理的使用」記入例メニュー" xfId="2" xr:uid="{00000000-0005-0000-0000-000033000000}"/>
    <cellStyle name="標準_⑮自動車環境管理者選任・変更届 2001.8.23" xfId="56" xr:uid="{00000000-0005-0000-0000-000034000000}"/>
    <cellStyle name="標準_Book1" xfId="3" xr:uid="{00000000-0005-0000-0000-000035000000}"/>
    <cellStyle name="標準_Book1 2" xfId="6" xr:uid="{00000000-0005-0000-0000-000036000000}"/>
    <cellStyle name="標準_keikakusho18ver101" xfId="4" xr:uid="{00000000-0005-0000-0000-000037000000}"/>
    <cellStyle name="標準_yoshiki4 2" xfId="7" xr:uid="{00000000-0005-0000-0000-000038000000}"/>
    <cellStyle name="標準_コピー入力シート(E運行管理なし)" xfId="49" xr:uid="{00000000-0005-0000-0000-000039000000}"/>
    <cellStyle name="標準_マクロverkeikakusho18" xfId="5" xr:uid="{00000000-0005-0000-0000-00003A000000}"/>
    <cellStyle name="標準_排出係数" xfId="50" xr:uid="{00000000-0005-0000-0000-00003D000000}"/>
    <cellStyle name="良い 2" xfId="48" xr:uid="{00000000-0005-0000-0000-00003E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ont>
        <color auto="1"/>
      </font>
      <fill>
        <patternFill>
          <fgColor rgb="FFFF0000"/>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6</xdr:row>
      <xdr:rowOff>161925</xdr:rowOff>
    </xdr:from>
    <xdr:to>
      <xdr:col>3</xdr:col>
      <xdr:colOff>0</xdr:colOff>
      <xdr:row>9</xdr:row>
      <xdr:rowOff>215804</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867150" y="1847850"/>
          <a:ext cx="0" cy="634904"/>
        </a:xfrm>
        <a:prstGeom prst="rect">
          <a:avLst/>
        </a:prstGeom>
        <a:no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代表者印</a:t>
          </a:r>
        </a:p>
      </xdr:txBody>
    </xdr:sp>
    <xdr:clientData/>
  </xdr:twoCellAnchor>
  <xdr:twoCellAnchor>
    <xdr:from>
      <xdr:col>3</xdr:col>
      <xdr:colOff>0</xdr:colOff>
      <xdr:row>8</xdr:row>
      <xdr:rowOff>57150</xdr:rowOff>
    </xdr:from>
    <xdr:to>
      <xdr:col>3</xdr:col>
      <xdr:colOff>0</xdr:colOff>
      <xdr:row>9</xdr:row>
      <xdr:rowOff>47625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867150" y="2105025"/>
          <a:ext cx="0" cy="2095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印</a:t>
          </a:r>
        </a:p>
      </xdr:txBody>
    </xdr:sp>
    <xdr:clientData/>
  </xdr:twoCellAnchor>
  <xdr:twoCellAnchor>
    <xdr:from>
      <xdr:col>2</xdr:col>
      <xdr:colOff>3238500</xdr:colOff>
      <xdr:row>8</xdr:row>
      <xdr:rowOff>0</xdr:rowOff>
    </xdr:from>
    <xdr:to>
      <xdr:col>2</xdr:col>
      <xdr:colOff>3705225</xdr:colOff>
      <xdr:row>10</xdr:row>
      <xdr:rowOff>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3867150" y="2047875"/>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0</xdr:colOff>
      <xdr:row>6</xdr:row>
      <xdr:rowOff>161925</xdr:rowOff>
    </xdr:from>
    <xdr:to>
      <xdr:col>3</xdr:col>
      <xdr:colOff>0</xdr:colOff>
      <xdr:row>9</xdr:row>
      <xdr:rowOff>215804</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3867150" y="1847850"/>
          <a:ext cx="0" cy="634904"/>
        </a:xfrm>
        <a:prstGeom prst="rect">
          <a:avLst/>
        </a:prstGeom>
        <a:no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代表者印</a:t>
          </a:r>
        </a:p>
      </xdr:txBody>
    </xdr:sp>
    <xdr:clientData/>
  </xdr:twoCellAnchor>
  <xdr:twoCellAnchor>
    <xdr:from>
      <xdr:col>3</xdr:col>
      <xdr:colOff>0</xdr:colOff>
      <xdr:row>8</xdr:row>
      <xdr:rowOff>57150</xdr:rowOff>
    </xdr:from>
    <xdr:to>
      <xdr:col>3</xdr:col>
      <xdr:colOff>0</xdr:colOff>
      <xdr:row>9</xdr:row>
      <xdr:rowOff>47625</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867150" y="2105025"/>
          <a:ext cx="0" cy="2095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印</a:t>
          </a:r>
        </a:p>
      </xdr:txBody>
    </xdr:sp>
    <xdr:clientData/>
  </xdr:twoCellAnchor>
  <xdr:twoCellAnchor>
    <xdr:from>
      <xdr:col>2</xdr:col>
      <xdr:colOff>3238500</xdr:colOff>
      <xdr:row>8</xdr:row>
      <xdr:rowOff>0</xdr:rowOff>
    </xdr:from>
    <xdr:to>
      <xdr:col>2</xdr:col>
      <xdr:colOff>3705225</xdr:colOff>
      <xdr:row>10</xdr:row>
      <xdr:rowOff>0</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3867150" y="2047875"/>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396240</xdr:colOff>
      <xdr:row>3</xdr:row>
      <xdr:rowOff>60960</xdr:rowOff>
    </xdr:from>
    <xdr:to>
      <xdr:col>46</xdr:col>
      <xdr:colOff>160020</xdr:colOff>
      <xdr:row>11</xdr:row>
      <xdr:rowOff>456094</xdr:rowOff>
    </xdr:to>
    <xdr:pic>
      <xdr:nvPicPr>
        <xdr:cNvPr id="2" name="図 1">
          <a:extLst>
            <a:ext uri="{FF2B5EF4-FFF2-40B4-BE49-F238E27FC236}">
              <a16:creationId xmlns:a16="http://schemas.microsoft.com/office/drawing/2014/main" id="{666C92D4-ECF1-43E9-B346-7ECAA6BBB674}"/>
            </a:ext>
          </a:extLst>
        </xdr:cNvPr>
        <xdr:cNvPicPr>
          <a:picLocks noChangeAspect="1"/>
        </xdr:cNvPicPr>
      </xdr:nvPicPr>
      <xdr:blipFill>
        <a:blip xmlns:r="http://schemas.openxmlformats.org/officeDocument/2006/relationships" r:embed="rId1"/>
        <a:stretch>
          <a:fillRect/>
        </a:stretch>
      </xdr:blipFill>
      <xdr:spPr>
        <a:xfrm>
          <a:off x="6979920" y="632460"/>
          <a:ext cx="6347460" cy="34659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0</xdr:colOff>
      <xdr:row>12</xdr:row>
      <xdr:rowOff>0</xdr:rowOff>
    </xdr:from>
    <xdr:ext cx="3960000" cy="1065091"/>
    <xdr:sp macro="" textlink="">
      <xdr:nvSpPr>
        <xdr:cNvPr id="2" name="テキスト ボックス 1">
          <a:extLst>
            <a:ext uri="{FF2B5EF4-FFF2-40B4-BE49-F238E27FC236}">
              <a16:creationId xmlns:a16="http://schemas.microsoft.com/office/drawing/2014/main" id="{8066ADFD-7FC7-4830-9AD6-4CDACB520C6B}"/>
            </a:ext>
          </a:extLst>
        </xdr:cNvPr>
        <xdr:cNvSpPr txBox="1"/>
      </xdr:nvSpPr>
      <xdr:spPr>
        <a:xfrm>
          <a:off x="952500" y="2057400"/>
          <a:ext cx="3960000" cy="10650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「機器の導入」　記載基準</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「３」　：</a:t>
          </a:r>
          <a:r>
            <a:rPr kumimoji="1" lang="en-US" altLang="ja-JP" sz="1100">
              <a:latin typeface="ＭＳ 明朝" panose="02020609040205080304" pitchFamily="17" charset="-128"/>
              <a:ea typeface="ＭＳ 明朝" panose="02020609040205080304" pitchFamily="17" charset="-128"/>
            </a:rPr>
            <a:t>2026</a:t>
          </a:r>
          <a:r>
            <a:rPr kumimoji="1" lang="ja-JP" altLang="en-US" sz="1100">
              <a:latin typeface="ＭＳ 明朝" panose="02020609040205080304" pitchFamily="17" charset="-128"/>
              <a:ea typeface="ＭＳ 明朝" panose="02020609040205080304" pitchFamily="17" charset="-128"/>
            </a:rPr>
            <a:t>年度末までに</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％導入予定</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「２」　：</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2026</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年度</a:t>
          </a:r>
          <a:r>
            <a:rPr kumimoji="1" lang="ja-JP" altLang="ja-JP" sz="1100">
              <a:solidFill>
                <a:schemeClr val="dk1"/>
              </a:solidFill>
              <a:effectLst/>
              <a:latin typeface="+mn-lt"/>
              <a:ea typeface="+mn-ea"/>
              <a:cs typeface="+mn-cs"/>
            </a:rPr>
            <a:t>末</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までに</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50</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以上</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導入予定</a:t>
          </a:r>
          <a:endParaRPr lang="ja-JP" altLang="ja-JP">
            <a:effectLst/>
            <a:latin typeface="ＭＳ 明朝" panose="02020609040205080304" pitchFamily="17" charset="-128"/>
            <a:ea typeface="ＭＳ 明朝" panose="02020609040205080304" pitchFamily="17" charset="-128"/>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「１」　：</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2026</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年度</a:t>
          </a:r>
          <a:r>
            <a:rPr kumimoji="1" lang="ja-JP" altLang="ja-JP" sz="1100">
              <a:solidFill>
                <a:schemeClr val="dk1"/>
              </a:solidFill>
              <a:effectLst/>
              <a:latin typeface="+mn-lt"/>
              <a:ea typeface="+mn-ea"/>
              <a:cs typeface="+mn-cs"/>
            </a:rPr>
            <a:t>末</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までに</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50</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未満</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導入予定</a:t>
          </a:r>
          <a:endParaRPr lang="ja-JP" altLang="ja-JP">
            <a:effectLst/>
            <a:latin typeface="ＭＳ 明朝" panose="02020609040205080304" pitchFamily="17" charset="-128"/>
            <a:ea typeface="ＭＳ 明朝" panose="02020609040205080304" pitchFamily="17" charset="-128"/>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「空欄」：導入計画なし</a:t>
          </a:r>
          <a:endParaRPr kumimoji="1" lang="ja-JP" altLang="en-US" sz="1100">
            <a:latin typeface="ＭＳ 明朝" panose="02020609040205080304" pitchFamily="17" charset="-128"/>
            <a:ea typeface="ＭＳ 明朝" panose="02020609040205080304" pitchFamily="17" charset="-128"/>
          </a:endParaRPr>
        </a:p>
      </xdr:txBody>
    </xdr:sp>
    <xdr:clientData/>
  </xdr:oneCellAnchor>
  <xdr:oneCellAnchor>
    <xdr:from>
      <xdr:col>5</xdr:col>
      <xdr:colOff>0</xdr:colOff>
      <xdr:row>4</xdr:row>
      <xdr:rowOff>0</xdr:rowOff>
    </xdr:from>
    <xdr:ext cx="3960000" cy="1255395"/>
    <xdr:sp macro="" textlink="">
      <xdr:nvSpPr>
        <xdr:cNvPr id="3" name="テキスト ボックス 2">
          <a:extLst>
            <a:ext uri="{FF2B5EF4-FFF2-40B4-BE49-F238E27FC236}">
              <a16:creationId xmlns:a16="http://schemas.microsoft.com/office/drawing/2014/main" id="{153E25DE-8264-48C3-819E-C12E4E79425F}"/>
            </a:ext>
          </a:extLst>
        </xdr:cNvPr>
        <xdr:cNvSpPr txBox="1"/>
      </xdr:nvSpPr>
      <xdr:spPr>
        <a:xfrm>
          <a:off x="952500" y="685800"/>
          <a:ext cx="3960000" cy="1255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「計画項目の有無」　記載基準　</a:t>
          </a:r>
          <a:r>
            <a:rPr kumimoji="1" lang="en-US" altLang="ja-JP" sz="1100" b="0">
              <a:latin typeface="ＭＳ 明朝" panose="02020609040205080304" pitchFamily="17" charset="-128"/>
              <a:ea typeface="ＭＳ 明朝" panose="02020609040205080304" pitchFamily="17" charset="-128"/>
            </a:rPr>
            <a:t>※</a:t>
          </a:r>
          <a:r>
            <a:rPr kumimoji="1" lang="ja-JP" altLang="en-US" sz="1100" b="0">
              <a:latin typeface="ＭＳ 明朝" panose="02020609040205080304" pitchFamily="17" charset="-128"/>
              <a:ea typeface="ＭＳ 明朝" panose="02020609040205080304" pitchFamily="17" charset="-128"/>
            </a:rPr>
            <a:t>「機器の導入」以外</a:t>
          </a:r>
          <a:endParaRPr kumimoji="1" lang="en-US" altLang="ja-JP" sz="1100" b="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「３」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既に計画内容を実施している</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場合</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「２」　：計画の内容に取り組んでいる場合</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「１」　：計画しているが着手していない場合</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「空欄」：計画等が無い場合</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46"/>
  <sheetViews>
    <sheetView showGridLines="0" tabSelected="1" view="pageBreakPreview" zoomScaleNormal="100" zoomScaleSheetLayoutView="100" workbookViewId="0"/>
  </sheetViews>
  <sheetFormatPr defaultColWidth="2.44140625" defaultRowHeight="15" customHeight="1"/>
  <cols>
    <col min="1" max="1" width="2.44140625" style="58" customWidth="1"/>
    <col min="2" max="3" width="20" style="58" customWidth="1"/>
    <col min="4" max="4" width="24.109375" style="69" customWidth="1"/>
    <col min="5" max="5" width="21.6640625" style="69" bestFit="1" customWidth="1"/>
    <col min="6" max="6" width="2.44140625" style="69" customWidth="1"/>
  </cols>
  <sheetData>
    <row r="1" spans="1:6" ht="15" customHeight="1">
      <c r="A1" s="90"/>
      <c r="B1" s="91"/>
      <c r="C1" s="91"/>
      <c r="D1" s="91"/>
      <c r="E1" s="91"/>
      <c r="F1" s="92"/>
    </row>
    <row r="2" spans="1:6" ht="15" customHeight="1">
      <c r="A2" s="63"/>
      <c r="B2" s="84"/>
      <c r="C2" s="85"/>
      <c r="D2" s="93"/>
      <c r="E2" s="94"/>
      <c r="F2" s="74"/>
    </row>
    <row r="3" spans="1:6" ht="15" customHeight="1">
      <c r="A3" s="63"/>
      <c r="B3" s="84"/>
      <c r="C3" s="84"/>
      <c r="D3" s="73"/>
      <c r="E3" s="73"/>
      <c r="F3" s="74"/>
    </row>
    <row r="4" spans="1:6" ht="15" customHeight="1">
      <c r="A4" s="63"/>
      <c r="B4" s="594" t="s">
        <v>2534</v>
      </c>
      <c r="C4" s="594"/>
      <c r="D4" s="73"/>
      <c r="E4" s="73"/>
      <c r="F4" s="74"/>
    </row>
    <row r="5" spans="1:6" ht="15" customHeight="1">
      <c r="A5" s="63"/>
      <c r="B5" s="594"/>
      <c r="C5" s="594"/>
      <c r="D5" s="73"/>
      <c r="E5" s="73"/>
      <c r="F5" s="74"/>
    </row>
    <row r="6" spans="1:6" ht="15" customHeight="1">
      <c r="A6" s="63"/>
      <c r="B6" s="84"/>
      <c r="C6" s="84"/>
      <c r="D6" s="588"/>
      <c r="E6" s="589"/>
      <c r="F6" s="74"/>
    </row>
    <row r="7" spans="1:6" ht="15" customHeight="1">
      <c r="A7" s="63"/>
      <c r="B7" s="84"/>
      <c r="C7" s="95" t="s">
        <v>2535</v>
      </c>
      <c r="D7" s="590"/>
      <c r="E7" s="591"/>
      <c r="F7" s="74"/>
    </row>
    <row r="8" spans="1:6" ht="15" customHeight="1">
      <c r="A8" s="63"/>
      <c r="B8" s="84"/>
      <c r="C8" s="67"/>
      <c r="D8" s="588"/>
      <c r="E8" s="589"/>
      <c r="F8" s="74"/>
    </row>
    <row r="9" spans="1:6" ht="15" customHeight="1">
      <c r="A9" s="63"/>
      <c r="B9" s="84"/>
      <c r="C9" s="95" t="s">
        <v>2536</v>
      </c>
      <c r="D9" s="590"/>
      <c r="E9" s="591"/>
      <c r="F9" s="74"/>
    </row>
    <row r="10" spans="1:6" ht="15" customHeight="1">
      <c r="A10" s="63"/>
      <c r="B10" s="84"/>
      <c r="C10" s="67"/>
      <c r="D10" s="592"/>
      <c r="E10" s="593"/>
      <c r="F10" s="74"/>
    </row>
    <row r="11" spans="1:6" ht="15" customHeight="1">
      <c r="A11" s="63"/>
      <c r="B11" s="84"/>
      <c r="C11" s="84"/>
      <c r="D11" s="96" t="s">
        <v>2548</v>
      </c>
      <c r="E11" s="97"/>
      <c r="F11" s="74"/>
    </row>
    <row r="12" spans="1:6" ht="15" customHeight="1">
      <c r="A12" s="63"/>
      <c r="B12" s="84"/>
      <c r="C12" s="98"/>
      <c r="D12" s="97" t="s">
        <v>2547</v>
      </c>
      <c r="E12" s="97"/>
      <c r="F12" s="74"/>
    </row>
    <row r="13" spans="1:6" ht="15" customHeight="1">
      <c r="A13" s="63"/>
      <c r="B13" s="84"/>
      <c r="C13" s="98"/>
      <c r="D13" s="73"/>
      <c r="E13" s="73"/>
      <c r="F13" s="74"/>
    </row>
    <row r="14" spans="1:6" ht="15" customHeight="1">
      <c r="A14" s="63"/>
      <c r="B14" s="84"/>
      <c r="C14" s="84"/>
      <c r="D14" s="73"/>
      <c r="E14" s="73"/>
      <c r="F14" s="74"/>
    </row>
    <row r="15" spans="1:6" ht="15" customHeight="1">
      <c r="A15" s="63"/>
      <c r="B15" s="595" t="s">
        <v>2543</v>
      </c>
      <c r="C15" s="595"/>
      <c r="D15" s="595"/>
      <c r="E15" s="595"/>
      <c r="F15" s="74"/>
    </row>
    <row r="16" spans="1:6" ht="15" customHeight="1">
      <c r="A16" s="63"/>
      <c r="B16" s="595"/>
      <c r="C16" s="595"/>
      <c r="D16" s="595"/>
      <c r="E16" s="595"/>
      <c r="F16" s="74"/>
    </row>
    <row r="17" spans="1:6" ht="15" customHeight="1">
      <c r="A17" s="63"/>
      <c r="B17" s="595"/>
      <c r="C17" s="595"/>
      <c r="D17" s="595"/>
      <c r="E17" s="595"/>
      <c r="F17" s="99"/>
    </row>
    <row r="18" spans="1:6" ht="15" customHeight="1">
      <c r="A18" s="63"/>
      <c r="B18" s="84"/>
      <c r="C18" s="84"/>
      <c r="D18" s="84"/>
      <c r="E18" s="84"/>
      <c r="F18" s="99"/>
    </row>
    <row r="19" spans="1:6" ht="18" customHeight="1">
      <c r="A19" s="63"/>
      <c r="B19" s="586" t="s">
        <v>3111</v>
      </c>
      <c r="C19" s="586"/>
      <c r="D19" s="586"/>
      <c r="E19" s="586"/>
      <c r="F19" s="587"/>
    </row>
    <row r="20" spans="1:6" ht="18" customHeight="1">
      <c r="A20" s="63"/>
      <c r="B20" s="586"/>
      <c r="C20" s="586"/>
      <c r="D20" s="586"/>
      <c r="E20" s="586"/>
      <c r="F20" s="587"/>
    </row>
    <row r="21" spans="1:6" ht="9" customHeight="1">
      <c r="A21" s="63"/>
      <c r="B21" s="84"/>
      <c r="C21" s="84"/>
      <c r="D21" s="84"/>
      <c r="E21" s="84"/>
      <c r="F21" s="74"/>
    </row>
    <row r="22" spans="1:6" ht="45" customHeight="1">
      <c r="A22" s="68"/>
      <c r="B22" s="59" t="s">
        <v>2537</v>
      </c>
      <c r="C22" s="606"/>
      <c r="D22" s="607"/>
      <c r="E22" s="608"/>
      <c r="F22" s="74"/>
    </row>
    <row r="23" spans="1:6" ht="52.5" customHeight="1">
      <c r="A23" s="68"/>
      <c r="B23" s="60" t="s">
        <v>2545</v>
      </c>
      <c r="C23" s="609"/>
      <c r="D23" s="610"/>
      <c r="E23" s="611"/>
      <c r="F23" s="74"/>
    </row>
    <row r="24" spans="1:6" ht="30" customHeight="1">
      <c r="A24" s="68"/>
      <c r="B24" s="60" t="s">
        <v>2544</v>
      </c>
      <c r="C24" s="612" t="s">
        <v>2538</v>
      </c>
      <c r="D24" s="613"/>
      <c r="E24" s="614"/>
      <c r="F24" s="74"/>
    </row>
    <row r="25" spans="1:6" ht="44.25" customHeight="1">
      <c r="A25" s="68"/>
      <c r="B25" s="615" t="s">
        <v>2546</v>
      </c>
      <c r="C25" s="70" t="s">
        <v>3072</v>
      </c>
      <c r="D25" s="618" t="s">
        <v>3123</v>
      </c>
      <c r="E25" s="619"/>
      <c r="F25" s="74"/>
    </row>
    <row r="26" spans="1:6" ht="22.5" customHeight="1">
      <c r="A26" s="68"/>
      <c r="B26" s="616"/>
      <c r="C26" s="61" t="s">
        <v>2550</v>
      </c>
      <c r="D26" s="620"/>
      <c r="E26" s="621"/>
      <c r="F26" s="74"/>
    </row>
    <row r="27" spans="1:6" ht="22.5" customHeight="1">
      <c r="A27" s="68"/>
      <c r="B27" s="616"/>
      <c r="C27" s="61" t="s">
        <v>2539</v>
      </c>
      <c r="D27" s="620"/>
      <c r="E27" s="621"/>
      <c r="F27" s="74"/>
    </row>
    <row r="28" spans="1:6" ht="22.5" customHeight="1">
      <c r="A28" s="68"/>
      <c r="B28" s="616"/>
      <c r="C28" s="61" t="s">
        <v>2540</v>
      </c>
      <c r="D28" s="622"/>
      <c r="E28" s="623"/>
      <c r="F28" s="74"/>
    </row>
    <row r="29" spans="1:6" ht="22.5" customHeight="1">
      <c r="A29" s="68"/>
      <c r="B29" s="616"/>
      <c r="C29" s="602" t="s">
        <v>3073</v>
      </c>
      <c r="D29" s="604" t="s">
        <v>1886</v>
      </c>
      <c r="E29" s="605"/>
      <c r="F29" s="74"/>
    </row>
    <row r="30" spans="1:6" ht="33.75" customHeight="1">
      <c r="A30" s="68"/>
      <c r="B30" s="616"/>
      <c r="C30" s="603"/>
      <c r="D30" s="600" t="s">
        <v>3070</v>
      </c>
      <c r="E30" s="601"/>
      <c r="F30" s="74"/>
    </row>
    <row r="31" spans="1:6" ht="22.5" customHeight="1">
      <c r="A31" s="68"/>
      <c r="B31" s="616"/>
      <c r="C31" s="596" t="s">
        <v>3071</v>
      </c>
      <c r="D31" s="598" t="s">
        <v>1885</v>
      </c>
      <c r="E31" s="599"/>
      <c r="F31" s="74"/>
    </row>
    <row r="32" spans="1:6" ht="33.75" customHeight="1">
      <c r="A32" s="68"/>
      <c r="B32" s="617"/>
      <c r="C32" s="597"/>
      <c r="D32" s="600" t="s">
        <v>3070</v>
      </c>
      <c r="E32" s="601"/>
      <c r="F32" s="74"/>
    </row>
    <row r="33" spans="1:6" ht="15" customHeight="1">
      <c r="A33" s="68"/>
      <c r="B33" s="62" t="s">
        <v>2541</v>
      </c>
      <c r="C33" s="66"/>
      <c r="D33" s="71"/>
      <c r="E33" s="72"/>
      <c r="F33" s="74"/>
    </row>
    <row r="34" spans="1:6" ht="75" customHeight="1">
      <c r="A34" s="68"/>
      <c r="B34" s="82"/>
      <c r="C34" s="84"/>
      <c r="D34" s="83"/>
      <c r="E34" s="74"/>
      <c r="F34" s="74"/>
    </row>
    <row r="35" spans="1:6" ht="15" customHeight="1">
      <c r="A35" s="68"/>
      <c r="B35" s="64"/>
      <c r="C35" s="65"/>
      <c r="D35" s="75"/>
      <c r="E35" s="76"/>
      <c r="F35" s="74"/>
    </row>
    <row r="36" spans="1:6" ht="15" customHeight="1">
      <c r="A36" s="68"/>
      <c r="B36" s="67"/>
      <c r="C36" s="67"/>
      <c r="D36" s="73"/>
      <c r="E36" s="73"/>
      <c r="F36" s="74"/>
    </row>
    <row r="37" spans="1:6" ht="9.75" customHeight="1">
      <c r="A37" s="396"/>
      <c r="B37" s="396"/>
      <c r="C37" s="396"/>
      <c r="D37" s="397"/>
      <c r="E37" s="397"/>
      <c r="F37" s="397"/>
    </row>
    <row r="38" spans="1:6" ht="14.4">
      <c r="A38" s="398"/>
      <c r="B38" s="104" t="s">
        <v>2542</v>
      </c>
      <c r="C38" s="104"/>
      <c r="D38" s="104"/>
      <c r="E38" s="402"/>
      <c r="F38" s="399"/>
    </row>
    <row r="39" spans="1:6" ht="14.4">
      <c r="A39" s="398"/>
      <c r="B39" s="104" t="s">
        <v>3055</v>
      </c>
      <c r="C39" s="104"/>
      <c r="D39" s="104"/>
      <c r="E39" s="104"/>
      <c r="F39" s="399"/>
    </row>
    <row r="40" spans="1:6" ht="9.75" customHeight="1">
      <c r="A40" s="87"/>
      <c r="B40" s="400"/>
      <c r="C40" s="401"/>
      <c r="D40" s="399"/>
      <c r="E40" s="399"/>
      <c r="F40" s="399"/>
    </row>
    <row r="41" spans="1:6" ht="9.75" customHeight="1">
      <c r="A41" s="87"/>
      <c r="B41" s="400"/>
      <c r="C41" s="401"/>
      <c r="D41" s="399"/>
      <c r="E41" s="399"/>
      <c r="F41" s="399"/>
    </row>
    <row r="42" spans="1:6" ht="15" customHeight="1">
      <c r="B42" s="58" t="s">
        <v>3836</v>
      </c>
    </row>
    <row r="43" spans="1:6" ht="15" customHeight="1">
      <c r="B43" s="69"/>
    </row>
    <row r="44" spans="1:6" ht="15" customHeight="1">
      <c r="B44" s="86" t="s">
        <v>2556</v>
      </c>
      <c r="C44" s="87">
        <v>2022</v>
      </c>
      <c r="D44" s="88" t="s">
        <v>2552</v>
      </c>
    </row>
    <row r="45" spans="1:6" ht="15" customHeight="1">
      <c r="B45" s="86" t="s">
        <v>2560</v>
      </c>
      <c r="C45" s="87">
        <v>2024</v>
      </c>
      <c r="D45" s="88" t="s">
        <v>2552</v>
      </c>
    </row>
    <row r="46" spans="1:6" ht="15" customHeight="1">
      <c r="B46" s="86" t="s">
        <v>2551</v>
      </c>
      <c r="C46" s="87">
        <v>2024</v>
      </c>
      <c r="D46" s="88" t="s">
        <v>2552</v>
      </c>
    </row>
  </sheetData>
  <sheetProtection algorithmName="SHA-512" hashValue="Ek6y5ar4/piMZawPXw5UnlMfy3NBQcq4msded9AbP6pHIbnjVhlSWEdK2VlLImmjTcVi4Sm9gvKABASm+2V+SQ==" saltValue="sWBd9xW+8cH1xtJfsVANFQ==" spinCount="100000" sheet="1" autoFilter="0"/>
  <mergeCells count="22">
    <mergeCell ref="B4:C5"/>
    <mergeCell ref="B15:E17"/>
    <mergeCell ref="C31:C32"/>
    <mergeCell ref="D31:E31"/>
    <mergeCell ref="D32:E32"/>
    <mergeCell ref="C29:C30"/>
    <mergeCell ref="D29:E29"/>
    <mergeCell ref="D30:E30"/>
    <mergeCell ref="C22:E22"/>
    <mergeCell ref="C23:E23"/>
    <mergeCell ref="C24:E24"/>
    <mergeCell ref="B25:B32"/>
    <mergeCell ref="D25:E25"/>
    <mergeCell ref="D26:E26"/>
    <mergeCell ref="D27:E27"/>
    <mergeCell ref="D28:E28"/>
    <mergeCell ref="B19:F20"/>
    <mergeCell ref="D6:E6"/>
    <mergeCell ref="D7:E7"/>
    <mergeCell ref="D8:E8"/>
    <mergeCell ref="D9:E9"/>
    <mergeCell ref="D10:E10"/>
  </mergeCells>
  <phoneticPr fontId="9"/>
  <dataValidations count="1">
    <dataValidation type="date" allowBlank="1" showInputMessage="1" showErrorMessage="1" error="日付を入力してください。_x000a_（2022/4/1～2028/3/31）" sqref="E2" xr:uid="{00000000-0002-0000-0000-000000000000}">
      <formula1>44652</formula1>
      <formula2>46843</formula2>
    </dataValidation>
  </dataValidations>
  <printOptions horizontalCentered="1"/>
  <pageMargins left="0.78740157480314965" right="0.39370078740157483" top="0.59055118110236227" bottom="0.59055118110236227" header="0.39370078740157483" footer="0.39370078740157483"/>
  <pageSetup paperSize="9" scale="97" orientation="portrait" cellComments="asDisplayed" verticalDpi="300" r:id="rId1"/>
  <headerFooter alignWithMargins="0">
    <oddHeader>&amp;L&amp;"ＭＳ 明朝,標準"第６号様式（第１６条関係）</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2:AA54"/>
  <sheetViews>
    <sheetView showGridLines="0" view="pageBreakPreview" zoomScaleNormal="100" zoomScaleSheetLayoutView="100" workbookViewId="0"/>
  </sheetViews>
  <sheetFormatPr defaultColWidth="2.44140625" defaultRowHeight="15" customHeight="1"/>
  <cols>
    <col min="1" max="2" width="15" style="5" customWidth="1"/>
    <col min="3" max="9" width="8.88671875" style="5" customWidth="1"/>
    <col min="10" max="10" width="8.109375" style="169" hidden="1" customWidth="1"/>
    <col min="11" max="11" width="8.109375" style="169" customWidth="1"/>
    <col min="12" max="12" width="8.109375" style="5" customWidth="1"/>
    <col min="13" max="18" width="12.44140625" style="5" customWidth="1"/>
    <col min="19" max="22" width="8.109375" style="5" customWidth="1"/>
    <col min="23" max="23" width="23.88671875" style="5" hidden="1" customWidth="1"/>
    <col min="24" max="27" width="8.109375" style="5" hidden="1" customWidth="1"/>
    <col min="28" max="16384" width="2.44140625" style="5"/>
  </cols>
  <sheetData>
    <row r="2" spans="1:27" ht="15" customHeight="1">
      <c r="A2" s="302" t="s">
        <v>1339</v>
      </c>
    </row>
    <row r="3" spans="1:27" ht="7.5" customHeight="1">
      <c r="A3" s="882"/>
      <c r="B3" s="882"/>
      <c r="C3" s="882"/>
      <c r="D3" s="882"/>
      <c r="E3" s="882"/>
      <c r="F3" s="54"/>
      <c r="G3" s="725"/>
      <c r="H3" s="725"/>
      <c r="I3" s="169"/>
    </row>
    <row r="4" spans="1:27" ht="19.5" customHeight="1">
      <c r="A4" s="883" t="s">
        <v>3048</v>
      </c>
      <c r="B4" s="885" t="s">
        <v>1335</v>
      </c>
      <c r="C4" s="887" t="s">
        <v>1336</v>
      </c>
      <c r="D4" s="889" t="s">
        <v>2786</v>
      </c>
      <c r="E4" s="890"/>
      <c r="F4" s="890"/>
      <c r="G4" s="890"/>
      <c r="H4" s="891"/>
      <c r="I4" s="892" t="s">
        <v>1861</v>
      </c>
      <c r="J4" s="392" t="s">
        <v>3056</v>
      </c>
      <c r="L4" s="356"/>
      <c r="W4" s="356" t="s">
        <v>3012</v>
      </c>
    </row>
    <row r="5" spans="1:27" ht="19.5" customHeight="1">
      <c r="A5" s="884"/>
      <c r="B5" s="886"/>
      <c r="C5" s="888"/>
      <c r="D5" s="379">
        <f>提出書!$C$44</f>
        <v>2022</v>
      </c>
      <c r="E5" s="380">
        <f>提出書!$C$44+1</f>
        <v>2023</v>
      </c>
      <c r="F5" s="380">
        <f>提出書!$C$44+2</f>
        <v>2024</v>
      </c>
      <c r="G5" s="380">
        <f>提出書!$C$44+3</f>
        <v>2025</v>
      </c>
      <c r="H5" s="380">
        <f>提出書!$C$44+4</f>
        <v>2026</v>
      </c>
      <c r="I5" s="893"/>
      <c r="J5" s="169" t="s">
        <v>3068</v>
      </c>
      <c r="M5" s="163"/>
      <c r="N5" s="163"/>
      <c r="O5" s="163"/>
      <c r="P5" s="163"/>
      <c r="W5" s="312" t="s">
        <v>2839</v>
      </c>
      <c r="X5" s="312" t="s">
        <v>2811</v>
      </c>
      <c r="Y5" s="312" t="s">
        <v>1832</v>
      </c>
      <c r="Z5" s="312" t="s">
        <v>1833</v>
      </c>
      <c r="AA5" s="312" t="s">
        <v>1834</v>
      </c>
    </row>
    <row r="6" spans="1:27" ht="13.2" hidden="1" customHeight="1">
      <c r="A6" s="899" t="s">
        <v>3056</v>
      </c>
      <c r="B6" s="900"/>
      <c r="C6" s="381">
        <v>0</v>
      </c>
      <c r="D6" s="382">
        <v>3</v>
      </c>
      <c r="E6" s="383">
        <v>6</v>
      </c>
      <c r="F6" s="383">
        <v>9</v>
      </c>
      <c r="G6" s="383">
        <v>12</v>
      </c>
      <c r="H6" s="384">
        <v>15</v>
      </c>
      <c r="I6" s="381"/>
      <c r="J6" s="365" t="s">
        <v>3056</v>
      </c>
      <c r="M6" s="163"/>
      <c r="N6" s="163"/>
      <c r="O6" s="163"/>
      <c r="P6" s="163"/>
      <c r="W6" s="312"/>
      <c r="X6" s="312"/>
      <c r="Y6" s="312"/>
      <c r="Z6" s="312"/>
      <c r="AA6" s="312"/>
    </row>
    <row r="7" spans="1:27" ht="19.5" customHeight="1">
      <c r="A7" s="385" t="s">
        <v>1267</v>
      </c>
      <c r="B7" s="386" t="s">
        <v>2787</v>
      </c>
      <c r="C7" s="328">
        <f ca="1">OFFSET('点検表５，６作業シート'!$D$7,$J7,C$6)</f>
        <v>0</v>
      </c>
      <c r="D7" s="540"/>
      <c r="E7" s="518"/>
      <c r="F7" s="360">
        <f ca="1">OFFSET('点検表５，６作業シート'!$D$7,$J7,F$6)</f>
        <v>0</v>
      </c>
      <c r="G7" s="360">
        <f ca="1">OFFSET('点検表５，６作業シート'!$D$7,$J7,G$6)</f>
        <v>0</v>
      </c>
      <c r="H7" s="360">
        <f ca="1">OFFSET('点検表５，６作業シート'!$D$7,$J7,H$6)</f>
        <v>0</v>
      </c>
      <c r="I7" s="329"/>
      <c r="J7" s="169">
        <v>0</v>
      </c>
      <c r="L7" s="502"/>
      <c r="M7" s="797"/>
      <c r="N7" s="797"/>
      <c r="O7" s="797"/>
      <c r="P7" s="797"/>
      <c r="W7" s="173" t="s">
        <v>1809</v>
      </c>
      <c r="X7" s="173">
        <f>SUMIFS(点検表４!$AG$6:$AG$14492,点検表４!$AE$6:$AE$14492,TRUE,点検表４!$AD$6:AD$14492,FALSE,点検表４!$L$6:$L$14492,$W7)</f>
        <v>0</v>
      </c>
      <c r="Y7" s="174"/>
      <c r="Z7" s="174"/>
      <c r="AA7" s="174"/>
    </row>
    <row r="8" spans="1:27" ht="19.5" customHeight="1">
      <c r="A8" s="385" t="s">
        <v>2820</v>
      </c>
      <c r="B8" s="386" t="s">
        <v>2787</v>
      </c>
      <c r="C8" s="328">
        <f ca="1">OFFSET('点検表５，６作業シート'!$D$7,$J8,C$6)</f>
        <v>0</v>
      </c>
      <c r="D8" s="540"/>
      <c r="E8" s="518"/>
      <c r="F8" s="360">
        <f ca="1">OFFSET('点検表５，６作業シート'!$D$7,$J8,F$6)</f>
        <v>0</v>
      </c>
      <c r="G8" s="360">
        <f ca="1">OFFSET('点検表５，６作業シート'!$D$7,$J8,G$6)</f>
        <v>0</v>
      </c>
      <c r="H8" s="360">
        <f ca="1">OFFSET('点検表５，６作業シート'!$D$7,$J8,H$6)</f>
        <v>0</v>
      </c>
      <c r="I8" s="329"/>
      <c r="J8" s="169">
        <v>1</v>
      </c>
      <c r="L8" s="502"/>
      <c r="M8" s="503"/>
      <c r="N8" s="504"/>
      <c r="O8" s="503"/>
      <c r="P8" s="504"/>
      <c r="W8" s="173" t="s">
        <v>1830</v>
      </c>
      <c r="X8" s="173">
        <f>IF($W8&lt;&gt;"",SUMIFS(点検表４!$AG$6:$AG$14492,点検表４!$AE$6:$AE$14492,TRUE,点検表４!$AD$6:AD$14492,FALSE,点検表４!$L$6:$L$14492,$W8),0)</f>
        <v>0</v>
      </c>
      <c r="Y8" s="174"/>
      <c r="Z8" s="174"/>
      <c r="AA8" s="174"/>
    </row>
    <row r="9" spans="1:27" ht="19.5" customHeight="1">
      <c r="A9" s="895" t="s">
        <v>1325</v>
      </c>
      <c r="B9" s="387" t="s">
        <v>2788</v>
      </c>
      <c r="C9" s="330">
        <f>X9</f>
        <v>0</v>
      </c>
      <c r="D9" s="546"/>
      <c r="E9" s="547"/>
      <c r="F9" s="459"/>
      <c r="G9" s="459"/>
      <c r="H9" s="460"/>
      <c r="I9" s="331"/>
      <c r="L9" s="505"/>
      <c r="M9" s="516"/>
      <c r="N9" s="507"/>
      <c r="O9" s="516"/>
      <c r="P9" s="507"/>
      <c r="W9" s="173" t="s">
        <v>1829</v>
      </c>
      <c r="X9" s="173">
        <f>IF($W9&lt;&gt;"",SUMIFS(点検表４!$O$6:$O$14492,点検表４!$AE$6:$AE$14492,TRUE,点検表４!$AD$6:AD$14492,FALSE,点検表４!$L$6:$L$14492,$W9),0)</f>
        <v>0</v>
      </c>
      <c r="Y9" s="174"/>
      <c r="Z9" s="174"/>
      <c r="AA9" s="174"/>
    </row>
    <row r="10" spans="1:27" ht="19.5" customHeight="1">
      <c r="A10" s="895"/>
      <c r="B10" s="387" t="s">
        <v>3173</v>
      </c>
      <c r="C10" s="332">
        <f>X10/Y10</f>
        <v>0</v>
      </c>
      <c r="D10" s="548"/>
      <c r="E10" s="549"/>
      <c r="F10" s="461"/>
      <c r="G10" s="461"/>
      <c r="H10" s="462"/>
      <c r="I10" s="333"/>
      <c r="L10" s="505"/>
      <c r="M10" s="516"/>
      <c r="N10" s="507"/>
      <c r="O10" s="516"/>
      <c r="P10" s="507"/>
      <c r="W10" s="173" t="s">
        <v>1829</v>
      </c>
      <c r="X10" s="173">
        <f>IF($W10&lt;&gt;"",SUMIFS(点検表４!$P$6:$P$14492,点検表４!$AE$6:$AE$14492,TRUE,点検表４!$AD$6:AD$14492,FALSE,点検表４!$L$6:$L$14492,$W10),0)</f>
        <v>0</v>
      </c>
      <c r="Y10" s="173">
        <v>1000</v>
      </c>
      <c r="Z10" s="174"/>
      <c r="AA10" s="174"/>
    </row>
    <row r="11" spans="1:27" ht="19.5" customHeight="1">
      <c r="A11" s="895"/>
      <c r="B11" s="388" t="s">
        <v>2787</v>
      </c>
      <c r="C11" s="334">
        <f ca="1">OFFSET('点検表５，６作業シート'!$D$7,$J11,C$6)</f>
        <v>0</v>
      </c>
      <c r="D11" s="541"/>
      <c r="E11" s="519"/>
      <c r="F11" s="359">
        <f ca="1">OFFSET('点検表５，６作業シート'!$D$7,$J11,F$6)</f>
        <v>0</v>
      </c>
      <c r="G11" s="359">
        <f ca="1">OFFSET('点検表５，６作業シート'!$D$7,$J11,G$6)</f>
        <v>0</v>
      </c>
      <c r="H11" s="361">
        <f ca="1">OFFSET('点検表５，６作業シート'!$D$7,$J11,H$6)</f>
        <v>0</v>
      </c>
      <c r="I11" s="358"/>
      <c r="J11" s="169">
        <v>2</v>
      </c>
      <c r="L11" s="505"/>
      <c r="M11" s="509"/>
      <c r="N11" s="507"/>
      <c r="O11" s="509"/>
      <c r="P11" s="507"/>
      <c r="W11" s="173" t="s">
        <v>1317</v>
      </c>
      <c r="X11" s="173">
        <f>IF($W11&lt;&gt;"",SUMIFS(点検表４!$AG$6:$AG$14492,点検表４!$AE$6:$AE$14492,TRUE,点検表４!$AD$6:AD$14492,FALSE,点検表４!$L$6:$L$14492,$W11),0)</f>
        <v>0</v>
      </c>
      <c r="Y11" s="174"/>
      <c r="Z11" s="174"/>
      <c r="AA11" s="174"/>
    </row>
    <row r="12" spans="1:27" ht="19.5" customHeight="1">
      <c r="A12" s="874" t="s">
        <v>2789</v>
      </c>
      <c r="B12" s="875"/>
      <c r="C12" s="336">
        <f t="shared" ref="C12:H12" si="0">$Z12*C10/$AA12</f>
        <v>0</v>
      </c>
      <c r="D12" s="520"/>
      <c r="E12" s="538"/>
      <c r="F12" s="337">
        <f t="shared" si="0"/>
        <v>0</v>
      </c>
      <c r="G12" s="337">
        <f t="shared" si="0"/>
        <v>0</v>
      </c>
      <c r="H12" s="338">
        <f t="shared" si="0"/>
        <v>0</v>
      </c>
      <c r="I12" s="339"/>
      <c r="L12" s="505"/>
      <c r="M12" s="509"/>
      <c r="N12" s="507"/>
      <c r="O12" s="509"/>
      <c r="P12" s="507"/>
      <c r="W12" s="173" t="s">
        <v>1829</v>
      </c>
      <c r="X12" s="174"/>
      <c r="Y12" s="174"/>
      <c r="Z12" s="173">
        <f>VLOOKUP(W12,点検表４リスト用!$L$2:$N$11,3,FALSE)</f>
        <v>2.3199999999999998</v>
      </c>
      <c r="AA12" s="173">
        <v>1</v>
      </c>
    </row>
    <row r="13" spans="1:27" ht="19.5" customHeight="1">
      <c r="A13" s="876" t="s">
        <v>2819</v>
      </c>
      <c r="B13" s="387" t="s">
        <v>1269</v>
      </c>
      <c r="C13" s="330">
        <f>X13</f>
        <v>0</v>
      </c>
      <c r="D13" s="546"/>
      <c r="E13" s="547"/>
      <c r="F13" s="459"/>
      <c r="G13" s="459"/>
      <c r="H13" s="460"/>
      <c r="I13" s="331"/>
      <c r="L13" s="505"/>
      <c r="M13" s="509"/>
      <c r="N13" s="507"/>
      <c r="O13" s="509"/>
      <c r="P13" s="507"/>
      <c r="W13" s="173" t="s">
        <v>3059</v>
      </c>
      <c r="X13" s="173">
        <f>IF($W13&lt;&gt;"",SUMIFS(点検表４!$O$6:$O$14492,点検表４!$AE$6:$AE$14492,TRUE,点検表４!$AD$6:AD$14492,FALSE,点検表４!$L$6:$L$14492,$W13),0)</f>
        <v>0</v>
      </c>
      <c r="Y13" s="174"/>
      <c r="Z13" s="174"/>
      <c r="AA13" s="174"/>
    </row>
    <row r="14" spans="1:27" ht="19.5" customHeight="1">
      <c r="A14" s="897"/>
      <c r="B14" s="387" t="s">
        <v>3174</v>
      </c>
      <c r="C14" s="332">
        <f>X14/Y14</f>
        <v>0</v>
      </c>
      <c r="D14" s="548"/>
      <c r="E14" s="549"/>
      <c r="F14" s="461"/>
      <c r="G14" s="461"/>
      <c r="H14" s="462"/>
      <c r="I14" s="333"/>
      <c r="W14" s="173" t="s">
        <v>1821</v>
      </c>
      <c r="X14" s="173">
        <f>IF($W14&lt;&gt;"",SUMIFS(点検表４!$P$6:$P$14492,点検表４!$AE$6:$AE$14492,TRUE,点検表４!$AD$6:AD$14492,FALSE,点検表４!$L$6:$L$14492,$W14),0)</f>
        <v>0</v>
      </c>
      <c r="Y14" s="173">
        <v>1000</v>
      </c>
      <c r="Z14" s="174"/>
      <c r="AA14" s="174"/>
    </row>
    <row r="15" spans="1:27" ht="19.5" customHeight="1">
      <c r="A15" s="898"/>
      <c r="B15" s="388" t="s">
        <v>2787</v>
      </c>
      <c r="C15" s="334">
        <f ca="1">OFFSET('点検表５，６作業シート'!$D$7,$J15,C$6)</f>
        <v>0</v>
      </c>
      <c r="D15" s="541"/>
      <c r="E15" s="519"/>
      <c r="F15" s="359">
        <f ca="1">OFFSET('点検表５，６作業シート'!$D$7,$J15,F$6)</f>
        <v>0</v>
      </c>
      <c r="G15" s="359">
        <f ca="1">OFFSET('点検表５，６作業シート'!$D$7,$J15,G$6)</f>
        <v>0</v>
      </c>
      <c r="H15" s="361">
        <f ca="1">OFFSET('点検表５，６作業シート'!$D$7,$J15,H$6)</f>
        <v>0</v>
      </c>
      <c r="I15" s="335"/>
      <c r="J15" s="169">
        <v>3</v>
      </c>
      <c r="L15" s="163"/>
      <c r="M15" s="163"/>
      <c r="N15" s="163"/>
      <c r="O15" s="163"/>
      <c r="P15" s="163"/>
      <c r="Q15" s="163"/>
      <c r="R15" s="163"/>
      <c r="W15" s="173" t="s">
        <v>1821</v>
      </c>
      <c r="X15" s="173">
        <f>IF($W15&lt;&gt;"",SUMIFS(点検表４!$AG$6:$AG$14492,点検表４!$AE$6:$AE$14492,TRUE,点検表４!$AD$6:AD$14492,FALSE,点検表４!$L$6:$L$14492,$W15),0)</f>
        <v>0</v>
      </c>
      <c r="Y15" s="174"/>
      <c r="Z15" s="174"/>
      <c r="AA15" s="174"/>
    </row>
    <row r="16" spans="1:27" ht="19.5" customHeight="1">
      <c r="A16" s="874" t="s">
        <v>2789</v>
      </c>
      <c r="B16" s="875"/>
      <c r="C16" s="336">
        <f t="shared" ref="C16:H16" si="1">$Z16*C14/$AA16</f>
        <v>0</v>
      </c>
      <c r="D16" s="520"/>
      <c r="E16" s="538"/>
      <c r="F16" s="337">
        <f t="shared" si="1"/>
        <v>0</v>
      </c>
      <c r="G16" s="337">
        <f t="shared" si="1"/>
        <v>0</v>
      </c>
      <c r="H16" s="338">
        <f t="shared" si="1"/>
        <v>0</v>
      </c>
      <c r="I16" s="339"/>
      <c r="L16" s="868"/>
      <c r="M16" s="868"/>
      <c r="N16" s="868"/>
      <c r="O16" s="868"/>
      <c r="P16" s="49"/>
      <c r="Q16" s="49"/>
      <c r="R16" s="49"/>
      <c r="W16" s="173" t="s">
        <v>1821</v>
      </c>
      <c r="X16" s="174"/>
      <c r="Y16" s="174"/>
      <c r="Z16" s="173">
        <f>VLOOKUP(W16,点検表４リスト用!$L$2:$N$11,3,FALSE)</f>
        <v>1.71</v>
      </c>
      <c r="AA16" s="173">
        <v>1</v>
      </c>
    </row>
    <row r="17" spans="1:27" ht="19.5" customHeight="1">
      <c r="A17" s="876" t="s">
        <v>2818</v>
      </c>
      <c r="B17" s="387" t="s">
        <v>2788</v>
      </c>
      <c r="C17" s="330">
        <f>X17</f>
        <v>0</v>
      </c>
      <c r="D17" s="546"/>
      <c r="E17" s="547"/>
      <c r="F17" s="459"/>
      <c r="G17" s="459"/>
      <c r="H17" s="460"/>
      <c r="I17" s="331"/>
      <c r="L17" s="770"/>
      <c r="M17" s="770"/>
      <c r="N17" s="770"/>
      <c r="O17" s="770"/>
      <c r="P17" s="513"/>
      <c r="Q17" s="517"/>
      <c r="R17" s="513"/>
      <c r="W17" s="173" t="s">
        <v>1827</v>
      </c>
      <c r="X17" s="173">
        <f>IF($W17&lt;&gt;"",SUMIFS(点検表４!$O$6:$O$14492,点検表４!$AE$6:$AE$14492,TRUE,点検表４!$AD$6:AD$14492,FALSE,点検表４!$L$6:$L$14492,$W17),0)</f>
        <v>0</v>
      </c>
      <c r="Y17" s="174"/>
      <c r="Z17" s="174"/>
      <c r="AA17" s="174"/>
    </row>
    <row r="18" spans="1:27" ht="19.5" customHeight="1">
      <c r="A18" s="877"/>
      <c r="B18" s="387" t="s">
        <v>3173</v>
      </c>
      <c r="C18" s="332">
        <f>X18/Y18</f>
        <v>0</v>
      </c>
      <c r="D18" s="548"/>
      <c r="E18" s="549"/>
      <c r="F18" s="461"/>
      <c r="G18" s="461"/>
      <c r="H18" s="462"/>
      <c r="I18" s="333"/>
      <c r="L18" s="869"/>
      <c r="M18" s="869"/>
      <c r="N18" s="869"/>
      <c r="O18" s="869"/>
      <c r="P18" s="515"/>
      <c r="Q18" s="515"/>
      <c r="R18" s="515"/>
      <c r="W18" s="173" t="s">
        <v>1827</v>
      </c>
      <c r="X18" s="173">
        <f>IF($W18&lt;&gt;"",SUMIFS(点検表４!$P$6:$P$14492,点検表４!$AE$6:$AE$14492,TRUE,点検表４!$AD$6:AD$14492,FALSE,点検表４!$L$6:$L$14492,$W18),0)</f>
        <v>0</v>
      </c>
      <c r="Y18" s="173">
        <v>1000</v>
      </c>
      <c r="Z18" s="174"/>
      <c r="AA18" s="174"/>
    </row>
    <row r="19" spans="1:27" ht="19.5" customHeight="1">
      <c r="A19" s="878"/>
      <c r="B19" s="388" t="s">
        <v>2787</v>
      </c>
      <c r="C19" s="334">
        <f ca="1">OFFSET('点検表５，６作業シート'!$D$7,$J19,C$6)</f>
        <v>0</v>
      </c>
      <c r="D19" s="541"/>
      <c r="E19" s="519"/>
      <c r="F19" s="359">
        <f ca="1">OFFSET('点検表５，６作業シート'!$D$7,$J19,F$6)</f>
        <v>0</v>
      </c>
      <c r="G19" s="359">
        <f ca="1">OFFSET('点検表５，６作業シート'!$D$7,$J19,G$6)</f>
        <v>0</v>
      </c>
      <c r="H19" s="361">
        <f ca="1">OFFSET('点検表５，６作業シート'!$D$7,$J19,H$6)</f>
        <v>0</v>
      </c>
      <c r="I19" s="335"/>
      <c r="J19" s="169">
        <v>4</v>
      </c>
      <c r="L19" s="770"/>
      <c r="M19" s="770"/>
      <c r="N19" s="770"/>
      <c r="O19" s="770"/>
      <c r="P19" s="515"/>
      <c r="Q19" s="515"/>
      <c r="R19" s="515"/>
      <c r="W19" s="173" t="s">
        <v>1827</v>
      </c>
      <c r="X19" s="173">
        <f>IF($W19&lt;&gt;"",SUMIFS(点検表４!$AG$6:$AG$14492,点検表４!$AE$6:$AE$14492,TRUE,点検表４!$AD$6:AD$14492,FALSE,点検表４!$L$6:$L$14492,$W19),0)</f>
        <v>0</v>
      </c>
      <c r="Y19" s="174"/>
      <c r="Z19" s="174"/>
      <c r="AA19" s="174"/>
    </row>
    <row r="20" spans="1:27" ht="19.5" customHeight="1">
      <c r="A20" s="874" t="s">
        <v>2789</v>
      </c>
      <c r="B20" s="875"/>
      <c r="C20" s="336">
        <f t="shared" ref="C20:H20" si="2">$Z20*C18/$AA20</f>
        <v>0</v>
      </c>
      <c r="D20" s="520"/>
      <c r="E20" s="538"/>
      <c r="F20" s="337">
        <f t="shared" si="2"/>
        <v>0</v>
      </c>
      <c r="G20" s="337">
        <f t="shared" si="2"/>
        <v>0</v>
      </c>
      <c r="H20" s="338">
        <f t="shared" si="2"/>
        <v>0</v>
      </c>
      <c r="I20" s="339"/>
      <c r="W20" s="173" t="s">
        <v>1827</v>
      </c>
      <c r="X20" s="174"/>
      <c r="Y20" s="174"/>
      <c r="Z20" s="173">
        <f>VLOOKUP(W20,点検表４リスト用!$L$2:$N$11,3,FALSE)</f>
        <v>2.3199999999999998</v>
      </c>
      <c r="AA20" s="173">
        <v>1</v>
      </c>
    </row>
    <row r="21" spans="1:27" ht="19.5" customHeight="1">
      <c r="A21" s="876" t="s">
        <v>3175</v>
      </c>
      <c r="B21" s="387" t="s">
        <v>2788</v>
      </c>
      <c r="C21" s="330">
        <f>X21</f>
        <v>0</v>
      </c>
      <c r="D21" s="546"/>
      <c r="E21" s="547"/>
      <c r="F21" s="459"/>
      <c r="G21" s="459"/>
      <c r="H21" s="460"/>
      <c r="I21" s="331"/>
      <c r="W21" s="173" t="s">
        <v>1828</v>
      </c>
      <c r="X21" s="173">
        <f>IF($W21&lt;&gt;"",SUMIFS(点検表４!$O$6:$O$14492,点検表４!$AE$6:$AE$14492,TRUE,点検表４!$AD$6:AD$14492,FALSE,点検表４!$L$6:$L$14492,$W21),0)</f>
        <v>0</v>
      </c>
      <c r="Y21" s="174"/>
      <c r="Z21" s="174"/>
      <c r="AA21" s="174"/>
    </row>
    <row r="22" spans="1:27" ht="19.5" customHeight="1">
      <c r="A22" s="877"/>
      <c r="B22" s="387" t="s">
        <v>3176</v>
      </c>
      <c r="C22" s="332">
        <f>X22/Y22</f>
        <v>0</v>
      </c>
      <c r="D22" s="548"/>
      <c r="E22" s="549"/>
      <c r="F22" s="461"/>
      <c r="G22" s="461"/>
      <c r="H22" s="462"/>
      <c r="I22" s="333"/>
      <c r="W22" s="173" t="s">
        <v>1828</v>
      </c>
      <c r="X22" s="173">
        <f>IF($W22&lt;&gt;"",SUMIFS(点検表４!$P$6:$P$14492,点検表４!$AE$6:$AE$14492,TRUE,点検表４!$AD$6:AD$14492,FALSE,点検表４!$L$6:$L$14492,$W22),0)</f>
        <v>0</v>
      </c>
      <c r="Y22" s="173">
        <v>1000</v>
      </c>
      <c r="Z22" s="174"/>
      <c r="AA22" s="174"/>
    </row>
    <row r="23" spans="1:27" ht="19.5" customHeight="1">
      <c r="A23" s="878"/>
      <c r="B23" s="388" t="s">
        <v>2787</v>
      </c>
      <c r="C23" s="334">
        <f ca="1">OFFSET('点検表５，６作業シート'!$D$7,$J23,C$6)</f>
        <v>0</v>
      </c>
      <c r="D23" s="541"/>
      <c r="E23" s="519"/>
      <c r="F23" s="359">
        <f ca="1">OFFSET('点検表５，６作業シート'!$D$7,$J23,F$6)</f>
        <v>0</v>
      </c>
      <c r="G23" s="359">
        <f ca="1">OFFSET('点検表５，６作業シート'!$D$7,$J23,G$6)</f>
        <v>0</v>
      </c>
      <c r="H23" s="361">
        <f ca="1">OFFSET('点検表５，６作業シート'!$D$7,$J23,H$6)</f>
        <v>0</v>
      </c>
      <c r="I23" s="335"/>
      <c r="J23" s="169">
        <v>5</v>
      </c>
      <c r="W23" s="173" t="s">
        <v>1828</v>
      </c>
      <c r="X23" s="173">
        <f>IF($W23&lt;&gt;"",SUMIFS(点検表４!$AG$6:$AG$14492,点検表４!$AE$6:$AE$14492,TRUE,点検表４!$AD$6:AD$14492,FALSE,点検表４!$L$6:$L$14492,$W23),0)</f>
        <v>0</v>
      </c>
      <c r="Y23" s="174"/>
      <c r="Z23" s="174"/>
      <c r="AA23" s="174"/>
    </row>
    <row r="24" spans="1:27" ht="19.5" customHeight="1">
      <c r="A24" s="874" t="s">
        <v>2789</v>
      </c>
      <c r="B24" s="875"/>
      <c r="C24" s="336">
        <f t="shared" ref="C24:H24" si="3">$Z24*C22/$AA24</f>
        <v>0</v>
      </c>
      <c r="D24" s="520"/>
      <c r="E24" s="538"/>
      <c r="F24" s="337">
        <f t="shared" si="3"/>
        <v>0</v>
      </c>
      <c r="G24" s="337">
        <f t="shared" si="3"/>
        <v>0</v>
      </c>
      <c r="H24" s="338">
        <f t="shared" si="3"/>
        <v>0</v>
      </c>
      <c r="I24" s="339"/>
      <c r="W24" s="173" t="s">
        <v>1828</v>
      </c>
      <c r="X24" s="174"/>
      <c r="Y24" s="174"/>
      <c r="Z24" s="173">
        <f>VLOOKUP(W24,点検表４リスト用!$L$2:$N$11,3,FALSE)</f>
        <v>2.58</v>
      </c>
      <c r="AA24" s="173">
        <v>1</v>
      </c>
    </row>
    <row r="25" spans="1:27" ht="19.5" customHeight="1">
      <c r="A25" s="894" t="s">
        <v>3057</v>
      </c>
      <c r="B25" s="387" t="s">
        <v>1269</v>
      </c>
      <c r="C25" s="330">
        <f>X25</f>
        <v>0</v>
      </c>
      <c r="D25" s="546"/>
      <c r="E25" s="547"/>
      <c r="F25" s="459"/>
      <c r="G25" s="459"/>
      <c r="H25" s="460"/>
      <c r="I25" s="331"/>
      <c r="W25" s="173" t="s">
        <v>3061</v>
      </c>
      <c r="X25" s="173">
        <f>IF($W25&lt;&gt;"",SUMIFS(点検表４!$O$6:$O$14492,点検表４!$AE$6:$AE$14492,TRUE,点検表４!$AD$6:AD$14492,FALSE,点検表４!$L$6:$L$14492,$W25),0)</f>
        <v>0</v>
      </c>
      <c r="Y25" s="174"/>
      <c r="Z25" s="174"/>
      <c r="AA25" s="174"/>
    </row>
    <row r="26" spans="1:27" ht="19.5" customHeight="1">
      <c r="A26" s="895"/>
      <c r="B26" s="387" t="s">
        <v>3177</v>
      </c>
      <c r="C26" s="332">
        <f>X26/Y26</f>
        <v>0</v>
      </c>
      <c r="D26" s="548"/>
      <c r="E26" s="549"/>
      <c r="F26" s="461"/>
      <c r="G26" s="461"/>
      <c r="H26" s="462"/>
      <c r="I26" s="333"/>
      <c r="W26" s="173" t="s">
        <v>1820</v>
      </c>
      <c r="X26" s="173">
        <f>IF($W26&lt;&gt;"",SUMIFS(点検表４!$P$6:$P$14492,点検表４!$AE$6:$AE$14492,TRUE,点検表４!$AD$6:AD$14492,FALSE,点検表４!$L$6:$L$14492,$W26),0)</f>
        <v>0</v>
      </c>
      <c r="Y26" s="173">
        <v>100</v>
      </c>
      <c r="Z26" s="174"/>
      <c r="AA26" s="174"/>
    </row>
    <row r="27" spans="1:27" ht="19.5" customHeight="1">
      <c r="A27" s="896"/>
      <c r="B27" s="389" t="s">
        <v>2787</v>
      </c>
      <c r="C27" s="334">
        <f ca="1">OFFSET('点検表５，６作業シート'!$D$7,$J27,C$6)</f>
        <v>0</v>
      </c>
      <c r="D27" s="541"/>
      <c r="E27" s="519"/>
      <c r="F27" s="359">
        <f ca="1">OFFSET('点検表５，６作業シート'!$D$7,$J27,F$6)</f>
        <v>0</v>
      </c>
      <c r="G27" s="359">
        <f ca="1">OFFSET('点検表５，６作業シート'!$D$7,$J27,G$6)</f>
        <v>0</v>
      </c>
      <c r="H27" s="361">
        <f ca="1">OFFSET('点検表５，６作業シート'!$D$7,$J27,H$6)</f>
        <v>0</v>
      </c>
      <c r="I27" s="335"/>
      <c r="J27" s="169">
        <v>6</v>
      </c>
      <c r="W27" s="173" t="s">
        <v>1820</v>
      </c>
      <c r="X27" s="173">
        <f>IF($W27&lt;&gt;"",SUMIFS(点検表４!$AG$6:$AG$14492,点検表４!$AE$6:$AE$14492,TRUE,点検表４!$AD$6:AD$14492,FALSE,点検表４!$L$6:$L$14492,$W27),0)</f>
        <v>0</v>
      </c>
      <c r="Y27" s="174"/>
      <c r="Z27" s="174"/>
      <c r="AA27" s="174"/>
    </row>
    <row r="28" spans="1:27" ht="19.5" customHeight="1">
      <c r="A28" s="874" t="s">
        <v>2789</v>
      </c>
      <c r="B28" s="875"/>
      <c r="C28" s="336">
        <f t="shared" ref="C28:H28" si="4">$Z28*C26/$AA28</f>
        <v>0</v>
      </c>
      <c r="D28" s="520"/>
      <c r="E28" s="538"/>
      <c r="F28" s="337">
        <f t="shared" si="4"/>
        <v>0</v>
      </c>
      <c r="G28" s="337">
        <f t="shared" si="4"/>
        <v>0</v>
      </c>
      <c r="H28" s="338">
        <f t="shared" si="4"/>
        <v>0</v>
      </c>
      <c r="I28" s="339"/>
      <c r="W28" s="173" t="s">
        <v>1820</v>
      </c>
      <c r="X28" s="174"/>
      <c r="Y28" s="174"/>
      <c r="Z28" s="173">
        <f>VLOOKUP(W28,点検表４リスト用!$L$2:$N$11,3,FALSE)</f>
        <v>2.23</v>
      </c>
      <c r="AA28" s="173">
        <v>10</v>
      </c>
    </row>
    <row r="29" spans="1:27" ht="19.5" customHeight="1">
      <c r="A29" s="876" t="s">
        <v>2816</v>
      </c>
      <c r="B29" s="387" t="s">
        <v>1269</v>
      </c>
      <c r="C29" s="330">
        <f>X29</f>
        <v>0</v>
      </c>
      <c r="D29" s="546"/>
      <c r="E29" s="547"/>
      <c r="F29" s="459"/>
      <c r="G29" s="459"/>
      <c r="H29" s="460"/>
      <c r="I29" s="331"/>
      <c r="W29" s="173" t="s">
        <v>1804</v>
      </c>
      <c r="X29" s="173">
        <f>IF($W29&lt;&gt;"",SUMIFS(点検表４!$O$6:$O$14492,点検表４!$AE$6:$AE$14492,TRUE,点検表４!$AD$6:AD$14492,FALSE,点検表４!$L$6:$L$14492,$W29),0)</f>
        <v>0</v>
      </c>
      <c r="Y29" s="174"/>
      <c r="Z29" s="174"/>
      <c r="AA29" s="174"/>
    </row>
    <row r="30" spans="1:27" ht="19.5" customHeight="1">
      <c r="A30" s="897"/>
      <c r="B30" s="387" t="s">
        <v>3174</v>
      </c>
      <c r="C30" s="332">
        <f>X30/Y30</f>
        <v>0</v>
      </c>
      <c r="D30" s="548"/>
      <c r="E30" s="549"/>
      <c r="F30" s="461"/>
      <c r="G30" s="461"/>
      <c r="H30" s="462"/>
      <c r="I30" s="333"/>
      <c r="W30" s="173" t="s">
        <v>1824</v>
      </c>
      <c r="X30" s="173">
        <f>IF($W30&lt;&gt;"",SUMIFS(点検表４!$P$6:$P$14492,点検表４!$AE$6:$AE$14492,TRUE,点検表４!$AD$6:AD$14492,FALSE,点検表４!$L$6:$L$14492,$W30),0)</f>
        <v>0</v>
      </c>
      <c r="Y30" s="173">
        <v>1000</v>
      </c>
      <c r="Z30" s="174"/>
      <c r="AA30" s="174"/>
    </row>
    <row r="31" spans="1:27" ht="19.5" customHeight="1">
      <c r="A31" s="898"/>
      <c r="B31" s="388" t="s">
        <v>2787</v>
      </c>
      <c r="C31" s="334">
        <f ca="1">OFFSET('点検表５，６作業シート'!$D$7,$J31,C$6)</f>
        <v>0</v>
      </c>
      <c r="D31" s="541"/>
      <c r="E31" s="519"/>
      <c r="F31" s="359">
        <f ca="1">OFFSET('点検表５，６作業シート'!$D$7,$J31,F$6)</f>
        <v>0</v>
      </c>
      <c r="G31" s="359">
        <f ca="1">OFFSET('点検表５，６作業シート'!$D$7,$J31,G$6)</f>
        <v>0</v>
      </c>
      <c r="H31" s="361">
        <f ca="1">OFFSET('点検表５，６作業シート'!$D$7,$J31,H$6)</f>
        <v>0</v>
      </c>
      <c r="I31" s="335"/>
      <c r="J31" s="169">
        <v>7</v>
      </c>
      <c r="W31" s="173" t="s">
        <v>1824</v>
      </c>
      <c r="X31" s="173">
        <f>IF($W31&lt;&gt;"",SUMIFS(点検表４!$AG$6:$AG$14492,点検表４!$AE$6:$AE$14492,TRUE,点検表４!$AD$6:AD$14492,FALSE,点検表４!$L$6:$L$14492,$W31),0)</f>
        <v>0</v>
      </c>
      <c r="Y31" s="174"/>
      <c r="Z31" s="174"/>
      <c r="AA31" s="174"/>
    </row>
    <row r="32" spans="1:27" ht="19.5" customHeight="1">
      <c r="A32" s="874" t="s">
        <v>2789</v>
      </c>
      <c r="B32" s="875"/>
      <c r="C32" s="336">
        <f t="shared" ref="C32:H32" si="5">$Z32*C30/$AA32</f>
        <v>0</v>
      </c>
      <c r="D32" s="520"/>
      <c r="E32" s="538"/>
      <c r="F32" s="337">
        <f t="shared" si="5"/>
        <v>0</v>
      </c>
      <c r="G32" s="337">
        <f t="shared" si="5"/>
        <v>0</v>
      </c>
      <c r="H32" s="338">
        <f t="shared" si="5"/>
        <v>0</v>
      </c>
      <c r="I32" s="339"/>
      <c r="W32" s="173" t="s">
        <v>1824</v>
      </c>
      <c r="X32" s="174"/>
      <c r="Y32" s="174"/>
      <c r="Z32" s="173">
        <f>VLOOKUP(W32,点検表４リスト用!$L$2:$N$11,3,FALSE)</f>
        <v>1.71</v>
      </c>
      <c r="AA32" s="173">
        <v>1</v>
      </c>
    </row>
    <row r="33" spans="1:27" ht="19.5" customHeight="1">
      <c r="A33" s="879" t="s">
        <v>2817</v>
      </c>
      <c r="B33" s="387" t="s">
        <v>2788</v>
      </c>
      <c r="C33" s="330">
        <f>X33</f>
        <v>0</v>
      </c>
      <c r="D33" s="550"/>
      <c r="E33" s="551"/>
      <c r="F33" s="463"/>
      <c r="G33" s="463"/>
      <c r="H33" s="464"/>
      <c r="I33" s="331"/>
      <c r="S33" s="175"/>
      <c r="T33" s="175"/>
      <c r="U33" s="175"/>
      <c r="V33" s="175"/>
      <c r="W33" s="173" t="s">
        <v>1825</v>
      </c>
      <c r="X33" s="173">
        <f>IF($W33&lt;&gt;"",SUMIFS(点検表４!$O$6:$O$14492,点検表４!$AE$6:$AE$14492,TRUE,点検表４!$AD$6:AD$14492,FALSE,点検表４!$L$6:$L$14492,$W33),0)</f>
        <v>0</v>
      </c>
      <c r="Y33" s="174"/>
      <c r="Z33" s="174"/>
      <c r="AA33" s="174"/>
    </row>
    <row r="34" spans="1:27" ht="19.5" customHeight="1">
      <c r="A34" s="880"/>
      <c r="B34" s="387" t="s">
        <v>3173</v>
      </c>
      <c r="C34" s="332">
        <f>X34/Y34</f>
        <v>0</v>
      </c>
      <c r="D34" s="548"/>
      <c r="E34" s="549"/>
      <c r="F34" s="461"/>
      <c r="G34" s="461"/>
      <c r="H34" s="462"/>
      <c r="I34" s="333"/>
      <c r="W34" s="173" t="s">
        <v>1825</v>
      </c>
      <c r="X34" s="173">
        <f>IF($W34&lt;&gt;"",SUMIFS(点検表４!$P$6:$P$14492,点検表４!$AE$6:$AE$14492,TRUE,点検表４!$AD$6:AD$14492,FALSE,点検表４!$L$6:$L$14492,$W34),0)</f>
        <v>0</v>
      </c>
      <c r="Y34" s="173">
        <v>1000</v>
      </c>
      <c r="Z34" s="174"/>
      <c r="AA34" s="174"/>
    </row>
    <row r="35" spans="1:27" ht="19.5" customHeight="1">
      <c r="A35" s="881"/>
      <c r="B35" s="388" t="s">
        <v>2787</v>
      </c>
      <c r="C35" s="334">
        <f ca="1">OFFSET('点検表５，６作業シート'!$D$7,$J35,C$6)</f>
        <v>0</v>
      </c>
      <c r="D35" s="541"/>
      <c r="E35" s="519"/>
      <c r="F35" s="359">
        <f ca="1">OFFSET('点検表５，６作業シート'!$D$7,$J35,F$6)</f>
        <v>0</v>
      </c>
      <c r="G35" s="359">
        <f ca="1">OFFSET('点検表５，６作業シート'!$D$7,$J35,G$6)</f>
        <v>0</v>
      </c>
      <c r="H35" s="361">
        <f ca="1">OFFSET('点検表５，６作業シート'!$D$7,$J35,H$6)</f>
        <v>0</v>
      </c>
      <c r="I35" s="335"/>
      <c r="J35" s="169">
        <v>8</v>
      </c>
      <c r="W35" s="173" t="s">
        <v>1825</v>
      </c>
      <c r="X35" s="173">
        <f>IF($W35&lt;&gt;"",SUMIFS(点検表４!$AG$6:$AG$14492,点検表４!$AE$6:$AE$14492,TRUE,点検表４!$AD$6:AD$14492,FALSE,点検表４!$L$6:$L$14492,$W35),0)</f>
        <v>0</v>
      </c>
      <c r="Y35" s="174"/>
      <c r="Z35" s="174"/>
      <c r="AA35" s="174"/>
    </row>
    <row r="36" spans="1:27" ht="19.5" customHeight="1">
      <c r="A36" s="874" t="s">
        <v>2789</v>
      </c>
      <c r="B36" s="875"/>
      <c r="C36" s="336">
        <f t="shared" ref="C36:H36" si="6">$Z36*C34/$AA36</f>
        <v>0</v>
      </c>
      <c r="D36" s="520"/>
      <c r="E36" s="538"/>
      <c r="F36" s="337">
        <f t="shared" si="6"/>
        <v>0</v>
      </c>
      <c r="G36" s="337">
        <f t="shared" si="6"/>
        <v>0</v>
      </c>
      <c r="H36" s="338">
        <f t="shared" si="6"/>
        <v>0</v>
      </c>
      <c r="I36" s="339"/>
      <c r="W36" s="173" t="s">
        <v>1825</v>
      </c>
      <c r="X36" s="174"/>
      <c r="Y36" s="174"/>
      <c r="Z36" s="173">
        <f>VLOOKUP(W36,点検表４リスト用!$L$2:$N$11,3,FALSE)</f>
        <v>2.3199999999999998</v>
      </c>
      <c r="AA36" s="173">
        <v>1</v>
      </c>
    </row>
    <row r="37" spans="1:27" ht="19.5" customHeight="1">
      <c r="A37" s="879" t="s">
        <v>1233</v>
      </c>
      <c r="B37" s="387" t="s">
        <v>2788</v>
      </c>
      <c r="C37" s="330">
        <f>X37</f>
        <v>0</v>
      </c>
      <c r="D37" s="546"/>
      <c r="E37" s="547"/>
      <c r="F37" s="459"/>
      <c r="G37" s="459"/>
      <c r="H37" s="460"/>
      <c r="I37" s="331"/>
      <c r="J37" s="364"/>
      <c r="K37" s="364"/>
      <c r="W37" s="173" t="s">
        <v>1826</v>
      </c>
      <c r="X37" s="173">
        <f>IF($W37&lt;&gt;"",SUMIFS(点検表４!$O$6:$O$14492,点検表４!$AE$6:$AE$14492,TRUE,点検表４!$AD$6:AD$14492,FALSE,点検表４!$L$6:$L$14492,$W37),0)</f>
        <v>0</v>
      </c>
      <c r="Y37" s="174"/>
      <c r="Z37" s="174"/>
      <c r="AA37" s="174"/>
    </row>
    <row r="38" spans="1:27" ht="19.5" customHeight="1">
      <c r="A38" s="880"/>
      <c r="B38" s="387" t="s">
        <v>3176</v>
      </c>
      <c r="C38" s="332">
        <f>X38/Y38</f>
        <v>0</v>
      </c>
      <c r="D38" s="548"/>
      <c r="E38" s="549"/>
      <c r="F38" s="461"/>
      <c r="G38" s="461"/>
      <c r="H38" s="462"/>
      <c r="I38" s="333"/>
      <c r="W38" s="173" t="s">
        <v>1826</v>
      </c>
      <c r="X38" s="173">
        <f>IF($W38&lt;&gt;"",SUMIFS(点検表４!$P$6:$P$14492,点検表４!$AE$6:$AE$14492,TRUE,点検表４!$AD$6:AD$14492,FALSE,点検表４!$L$6:$L$14492,$W38),0)</f>
        <v>0</v>
      </c>
      <c r="Y38" s="173">
        <v>1000</v>
      </c>
      <c r="Z38" s="174"/>
      <c r="AA38" s="174"/>
    </row>
    <row r="39" spans="1:27" ht="19.5" customHeight="1">
      <c r="A39" s="881"/>
      <c r="B39" s="388" t="s">
        <v>2787</v>
      </c>
      <c r="C39" s="334">
        <f ca="1">OFFSET('点検表５，６作業シート'!$D$7,$J39,C$6)</f>
        <v>0</v>
      </c>
      <c r="D39" s="541"/>
      <c r="E39" s="519"/>
      <c r="F39" s="359">
        <f ca="1">OFFSET('点検表５，６作業シート'!$D$7,$J39,F$6)</f>
        <v>0</v>
      </c>
      <c r="G39" s="359">
        <f ca="1">OFFSET('点検表５，６作業シート'!$D$7,$J39,G$6)</f>
        <v>0</v>
      </c>
      <c r="H39" s="361">
        <f ca="1">OFFSET('点検表５，６作業シート'!$D$7,$J39,H$6)</f>
        <v>0</v>
      </c>
      <c r="I39" s="335"/>
      <c r="J39" s="169">
        <v>9</v>
      </c>
      <c r="W39" s="173" t="s">
        <v>1826</v>
      </c>
      <c r="X39" s="173">
        <f>IF($W39&lt;&gt;"",SUMIFS(点検表４!$AG$6:$AG$14492,点検表４!$AE$6:$AE$14492,TRUE,点検表４!$AD$6:AD$14492,FALSE,点検表４!$L$6:$L$14492,$W39),0)</f>
        <v>0</v>
      </c>
      <c r="Y39" s="174"/>
      <c r="Z39" s="174"/>
      <c r="AA39" s="174"/>
    </row>
    <row r="40" spans="1:27" ht="19.5" customHeight="1" thickBot="1">
      <c r="A40" s="874" t="s">
        <v>2789</v>
      </c>
      <c r="B40" s="875"/>
      <c r="C40" s="336">
        <f t="shared" ref="C40:H40" si="7">$Z40*C38/$AA40</f>
        <v>0</v>
      </c>
      <c r="D40" s="520"/>
      <c r="E40" s="538"/>
      <c r="F40" s="337">
        <f t="shared" si="7"/>
        <v>0</v>
      </c>
      <c r="G40" s="337">
        <f t="shared" si="7"/>
        <v>0</v>
      </c>
      <c r="H40" s="338">
        <f t="shared" si="7"/>
        <v>0</v>
      </c>
      <c r="I40" s="339"/>
      <c r="W40" s="173" t="s">
        <v>1826</v>
      </c>
      <c r="X40" s="174"/>
      <c r="Y40" s="174"/>
      <c r="Z40" s="173">
        <f>VLOOKUP(W40,点検表４リスト用!$L$2:$N$11,3,FALSE)</f>
        <v>2.58</v>
      </c>
      <c r="AA40" s="173">
        <v>1</v>
      </c>
    </row>
    <row r="41" spans="1:27" ht="19.5" customHeight="1" thickTop="1">
      <c r="A41" s="870" t="s">
        <v>3029</v>
      </c>
      <c r="B41" s="871"/>
      <c r="C41" s="340">
        <f ca="1">SUM(C27,C31,C35,C39,C15,C19,C23,C11,C8,C7)</f>
        <v>0</v>
      </c>
      <c r="D41" s="521"/>
      <c r="E41" s="539"/>
      <c r="F41" s="341">
        <f t="shared" ref="F41:H41" ca="1" si="8">SUM(F27,F31,F35,F39,F15,F19,F23,F11,F8,F7)</f>
        <v>0</v>
      </c>
      <c r="G41" s="341">
        <f t="shared" ca="1" si="8"/>
        <v>0</v>
      </c>
      <c r="H41" s="342">
        <f t="shared" ca="1" si="8"/>
        <v>0</v>
      </c>
      <c r="I41" s="343"/>
    </row>
    <row r="42" spans="1:27" ht="19.5" customHeight="1">
      <c r="A42" s="872" t="s">
        <v>2790</v>
      </c>
      <c r="B42" s="873"/>
      <c r="C42" s="344">
        <f t="shared" ref="C42:H42" si="9">SUM(C28,C32,C36,C40,C16,C20,C24,C12)</f>
        <v>0</v>
      </c>
      <c r="D42" s="520"/>
      <c r="E42" s="538"/>
      <c r="F42" s="337">
        <f t="shared" si="9"/>
        <v>0</v>
      </c>
      <c r="G42" s="337">
        <f t="shared" si="9"/>
        <v>0</v>
      </c>
      <c r="H42" s="338">
        <f t="shared" si="9"/>
        <v>0</v>
      </c>
      <c r="I42" s="345"/>
    </row>
    <row r="43" spans="1:27" ht="12" customHeight="1">
      <c r="A43" s="169"/>
      <c r="B43" s="169"/>
      <c r="C43" s="169"/>
      <c r="W43" s="313" t="s">
        <v>2851</v>
      </c>
      <c r="X43" s="314">
        <f>SUM(H9,H13,H17,H21,H25,H29,H33,H37)</f>
        <v>0</v>
      </c>
      <c r="Y43" s="5" t="s">
        <v>2853</v>
      </c>
    </row>
    <row r="44" spans="1:27" ht="12" customHeight="1">
      <c r="A44" s="216" t="s">
        <v>3178</v>
      </c>
      <c r="B44" s="216"/>
      <c r="C44" s="216"/>
      <c r="D44" s="216"/>
      <c r="E44" s="216"/>
      <c r="F44" s="216"/>
      <c r="G44" s="216"/>
      <c r="H44" s="216"/>
      <c r="I44" s="216"/>
      <c r="W44" s="313" t="s">
        <v>2852</v>
      </c>
      <c r="X44" s="314">
        <f>5-(提出書!C45-提出書!C44)</f>
        <v>3</v>
      </c>
    </row>
    <row r="45" spans="1:27" ht="12" customHeight="1">
      <c r="A45" s="215" t="s">
        <v>1881</v>
      </c>
      <c r="B45" s="216"/>
      <c r="C45" s="216"/>
      <c r="D45" s="216"/>
      <c r="E45" s="216"/>
      <c r="F45" s="216"/>
      <c r="G45" s="216"/>
      <c r="H45" s="216"/>
      <c r="I45" s="216"/>
      <c r="W45" s="313" t="s">
        <v>3184</v>
      </c>
      <c r="X45" s="314">
        <f>IF(X44=0,"",SUM(D42:H42)/X44)</f>
        <v>0</v>
      </c>
      <c r="Y45" s="5" t="s">
        <v>2853</v>
      </c>
    </row>
    <row r="46" spans="1:27" ht="12" customHeight="1">
      <c r="A46" s="215"/>
      <c r="B46" s="216"/>
      <c r="C46" s="216"/>
      <c r="D46" s="216"/>
      <c r="E46" s="216"/>
      <c r="F46" s="216"/>
      <c r="G46" s="216"/>
      <c r="H46" s="216"/>
      <c r="I46" s="216"/>
    </row>
    <row r="47" spans="1:27" ht="12" customHeight="1">
      <c r="A47" s="215"/>
      <c r="B47" s="216"/>
      <c r="C47" s="216"/>
      <c r="D47" s="216"/>
      <c r="E47" s="216"/>
      <c r="F47" s="216"/>
      <c r="G47" s="216"/>
      <c r="H47" s="216"/>
      <c r="I47" s="216"/>
    </row>
    <row r="48" spans="1:27" ht="12" customHeight="1">
      <c r="A48" s="215"/>
      <c r="B48" s="216"/>
      <c r="C48" s="216"/>
      <c r="D48" s="216"/>
      <c r="E48" s="216"/>
      <c r="F48" s="216"/>
      <c r="G48" s="216"/>
      <c r="H48" s="216"/>
      <c r="I48" s="216"/>
    </row>
    <row r="49" spans="1:5" ht="15" customHeight="1">
      <c r="A49" s="57"/>
    </row>
    <row r="51" spans="1:5" ht="15" customHeight="1">
      <c r="C51" s="57"/>
      <c r="D51" s="57"/>
      <c r="E51" s="57"/>
    </row>
    <row r="54" spans="1:5" ht="15" customHeight="1">
      <c r="A54" s="5" t="s">
        <v>1882</v>
      </c>
    </row>
  </sheetData>
  <sheetProtection algorithmName="SHA-512" hashValue="OliPrwLNoEvZSB4mqS0QraWHxAiW0m5hhzQtGh2ncETukpFCLfQIAukFBvKDPO62I0kfmVF2QepBACOXPDRLJg==" saltValue="q6h1m+Vtu2fDLcDUvAAGqA==" spinCount="100000" sheet="1" objects="1" scenarios="1"/>
  <mergeCells count="31">
    <mergeCell ref="I4:I5"/>
    <mergeCell ref="A25:A27"/>
    <mergeCell ref="A28:B28"/>
    <mergeCell ref="A29:A31"/>
    <mergeCell ref="A32:B32"/>
    <mergeCell ref="A13:A15"/>
    <mergeCell ref="A16:B16"/>
    <mergeCell ref="A12:B12"/>
    <mergeCell ref="A9:A11"/>
    <mergeCell ref="A17:A19"/>
    <mergeCell ref="A6:B6"/>
    <mergeCell ref="A3:E3"/>
    <mergeCell ref="G3:H3"/>
    <mergeCell ref="A4:A5"/>
    <mergeCell ref="B4:B5"/>
    <mergeCell ref="C4:C5"/>
    <mergeCell ref="D4:H4"/>
    <mergeCell ref="A41:B41"/>
    <mergeCell ref="A42:B42"/>
    <mergeCell ref="A40:B40"/>
    <mergeCell ref="A20:B20"/>
    <mergeCell ref="A24:B24"/>
    <mergeCell ref="A21:A23"/>
    <mergeCell ref="A33:A35"/>
    <mergeCell ref="A36:B36"/>
    <mergeCell ref="A37:A39"/>
    <mergeCell ref="M7:P7"/>
    <mergeCell ref="L16:O16"/>
    <mergeCell ref="L17:O17"/>
    <mergeCell ref="L18:O18"/>
    <mergeCell ref="L19:O19"/>
  </mergeCells>
  <phoneticPr fontId="9"/>
  <dataValidations count="1">
    <dataValidation type="whole" allowBlank="1" showInputMessage="1" showErrorMessage="1" errorTitle="入力エラー" error="0～99,999までの整数で入力してください。" sqref="C7:C40 I7:I24 D23:H24 D19:H20 D15:H16 D11:H12 D7:H8 D27:I27 C41:I41 D35:I35 D39:I39 D31:I31" xr:uid="{00000000-0002-0000-0900-000000000000}">
      <formula1>0</formula1>
      <formula2>99999</formula2>
    </dataValidation>
  </dataValidations>
  <printOptions horizontalCentered="1"/>
  <pageMargins left="0.78740157480314965" right="0.39370078740157483" top="0.59055118110236227" bottom="0.59055118110236227" header="0.39370078740157483" footer="0.39370078740157483"/>
  <pageSetup paperSize="9" scale="98"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2:W42"/>
  <sheetViews>
    <sheetView showGridLines="0" showZeros="0" view="pageBreakPreview" zoomScaleNormal="100" zoomScaleSheetLayoutView="100" workbookViewId="0">
      <selection activeCell="E7" sqref="E7"/>
    </sheetView>
  </sheetViews>
  <sheetFormatPr defaultColWidth="2.44140625" defaultRowHeight="15" customHeight="1"/>
  <cols>
    <col min="1" max="2" width="5" style="5" customWidth="1"/>
    <col min="3" max="3" width="11" style="5" customWidth="1"/>
    <col min="4" max="4" width="5" style="5" bestFit="1" customWidth="1"/>
    <col min="5" max="15" width="6" style="5" customWidth="1"/>
    <col min="16" max="16" width="2.44140625" style="5"/>
    <col min="17" max="17" width="6.77734375" style="169" hidden="1" customWidth="1"/>
    <col min="18" max="23" width="6" style="5" hidden="1" customWidth="1"/>
    <col min="24" max="16384" width="2.44140625" style="5"/>
  </cols>
  <sheetData>
    <row r="2" spans="1:23" ht="15" customHeight="1">
      <c r="A2" s="302" t="s">
        <v>3027</v>
      </c>
    </row>
    <row r="3" spans="1:23" ht="7.5" customHeight="1">
      <c r="A3" s="57"/>
      <c r="B3" s="57"/>
      <c r="C3" s="57"/>
      <c r="D3" s="57"/>
      <c r="E3" s="57"/>
      <c r="F3" s="57"/>
      <c r="G3" s="57"/>
      <c r="H3" s="57"/>
      <c r="I3" s="57"/>
      <c r="J3" s="57"/>
      <c r="K3" s="57"/>
      <c r="L3" s="57"/>
      <c r="M3" s="57"/>
    </row>
    <row r="4" spans="1:23" ht="24" customHeight="1">
      <c r="A4" s="915" t="s">
        <v>3047</v>
      </c>
      <c r="B4" s="904"/>
      <c r="C4" s="904"/>
      <c r="D4" s="904"/>
      <c r="E4" s="931" t="s">
        <v>1336</v>
      </c>
      <c r="F4" s="905" t="s">
        <v>3157</v>
      </c>
      <c r="G4" s="934"/>
      <c r="H4" s="934"/>
      <c r="I4" s="934"/>
      <c r="J4" s="934"/>
      <c r="K4" s="934"/>
      <c r="L4" s="934"/>
      <c r="M4" s="934"/>
      <c r="N4" s="934"/>
      <c r="O4" s="935"/>
      <c r="Q4" s="356" t="s">
        <v>3066</v>
      </c>
    </row>
    <row r="5" spans="1:23" ht="24" customHeight="1">
      <c r="A5" s="930"/>
      <c r="B5" s="924"/>
      <c r="C5" s="924"/>
      <c r="D5" s="924"/>
      <c r="E5" s="932"/>
      <c r="F5" s="936">
        <f>提出書!$C$44</f>
        <v>2022</v>
      </c>
      <c r="G5" s="937"/>
      <c r="H5" s="936">
        <f>提出書!$C$44+1</f>
        <v>2023</v>
      </c>
      <c r="I5" s="937"/>
      <c r="J5" s="936">
        <f>提出書!$C$44+2</f>
        <v>2024</v>
      </c>
      <c r="K5" s="937"/>
      <c r="L5" s="936">
        <f>提出書!$C$44+3</f>
        <v>2025</v>
      </c>
      <c r="M5" s="937"/>
      <c r="N5" s="936">
        <f>提出書!$C$44+4</f>
        <v>2026</v>
      </c>
      <c r="O5" s="937"/>
      <c r="Q5" s="390"/>
      <c r="R5" s="391" t="s">
        <v>3065</v>
      </c>
      <c r="S5" s="391">
        <v>2022</v>
      </c>
      <c r="T5" s="391">
        <v>2023</v>
      </c>
      <c r="U5" s="391">
        <v>2024</v>
      </c>
      <c r="V5" s="391">
        <v>2025</v>
      </c>
      <c r="W5" s="391">
        <v>2026</v>
      </c>
    </row>
    <row r="6" spans="1:23" ht="24" customHeight="1">
      <c r="A6" s="906"/>
      <c r="B6" s="907"/>
      <c r="C6" s="907"/>
      <c r="D6" s="907"/>
      <c r="E6" s="933"/>
      <c r="F6" s="395" t="s">
        <v>2815</v>
      </c>
      <c r="G6" s="452" t="s">
        <v>3156</v>
      </c>
      <c r="H6" s="395" t="s">
        <v>2815</v>
      </c>
      <c r="I6" s="452" t="s">
        <v>3156</v>
      </c>
      <c r="J6" s="395" t="s">
        <v>2815</v>
      </c>
      <c r="K6" s="452" t="s">
        <v>3156</v>
      </c>
      <c r="L6" s="395" t="s">
        <v>2815</v>
      </c>
      <c r="M6" s="452" t="s">
        <v>3156</v>
      </c>
      <c r="N6" s="395" t="s">
        <v>2815</v>
      </c>
      <c r="O6" s="452" t="s">
        <v>3156</v>
      </c>
      <c r="Q6" s="390" t="s">
        <v>3067</v>
      </c>
      <c r="R6" s="391">
        <v>0</v>
      </c>
      <c r="S6" s="391">
        <v>3</v>
      </c>
      <c r="T6" s="391">
        <v>6</v>
      </c>
      <c r="U6" s="391">
        <v>9</v>
      </c>
      <c r="V6" s="391">
        <v>12</v>
      </c>
      <c r="W6" s="391">
        <v>15</v>
      </c>
    </row>
    <row r="7" spans="1:23" ht="24" customHeight="1">
      <c r="A7" s="921" t="s">
        <v>1324</v>
      </c>
      <c r="B7" s="920" t="s">
        <v>3020</v>
      </c>
      <c r="C7" s="905"/>
      <c r="D7" s="217" t="s">
        <v>2792</v>
      </c>
      <c r="E7" s="355">
        <f ca="1">R7</f>
        <v>0</v>
      </c>
      <c r="F7" s="536">
        <f>IF(F$5&gt;=提出書!$C$45,G7-E7,0)</f>
        <v>0</v>
      </c>
      <c r="G7" s="537">
        <f>IF(F$5&gt;=提出書!$C$45,S7,0)</f>
        <v>0</v>
      </c>
      <c r="H7" s="536">
        <f>IF(H$5&gt;=提出書!$C$45,I7-(E7+F7),0)</f>
        <v>0</v>
      </c>
      <c r="I7" s="537">
        <f>IF(H$5&gt;=提出書!$C$45,T7,0)</f>
        <v>0</v>
      </c>
      <c r="J7" s="542">
        <f ca="1">IF(J$5&gt;=提出書!$C$45,K7-(E7+F7+H7),0)</f>
        <v>0</v>
      </c>
      <c r="K7" s="535">
        <f ca="1">IF(J$5&gt;=提出書!$C$45,U7,0)</f>
        <v>0</v>
      </c>
      <c r="L7" s="542">
        <f ca="1">IF(L$5&gt;=提出書!$C$45,M7-(E7+F7+H7+J7),0)</f>
        <v>0</v>
      </c>
      <c r="M7" s="535">
        <f ca="1">IF(L$5&gt;=提出書!$C$45,V7,0)</f>
        <v>0</v>
      </c>
      <c r="N7" s="542">
        <f ca="1">IF(N$5&gt;=提出書!$C$45,O7-(E7+F7+H7+J7+L7),0)</f>
        <v>0</v>
      </c>
      <c r="O7" s="535">
        <f ca="1">IF(N$5&gt;=提出書!$C$45,W7,0)</f>
        <v>0</v>
      </c>
      <c r="Q7" s="390">
        <v>0</v>
      </c>
      <c r="R7" s="391">
        <f ca="1">OFFSET('点検表５，６作業シート'!$B$7,$Q7,R$6)</f>
        <v>0</v>
      </c>
      <c r="S7" s="391">
        <f ca="1">OFFSET('点検表５，６作業シート'!$B$7,$Q7,S$6)</f>
        <v>0</v>
      </c>
      <c r="T7" s="391">
        <f ca="1">OFFSET('点検表５，６作業シート'!$B$7,$Q7,T$6)</f>
        <v>0</v>
      </c>
      <c r="U7" s="391">
        <f ca="1">OFFSET('点検表５，６作業シート'!$B$7,$Q7,U$6)</f>
        <v>0</v>
      </c>
      <c r="V7" s="391">
        <f ca="1">OFFSET('点検表５，６作業シート'!$B$7,$Q7,V$6)</f>
        <v>0</v>
      </c>
      <c r="W7" s="391">
        <f ca="1">OFFSET('点検表５，６作業シート'!$B$7,$Q7,W$6)</f>
        <v>0</v>
      </c>
    </row>
    <row r="8" spans="1:23" ht="24" customHeight="1">
      <c r="A8" s="922"/>
      <c r="B8" s="907"/>
      <c r="C8" s="908"/>
      <c r="D8" s="7" t="s">
        <v>2793</v>
      </c>
      <c r="E8" s="474"/>
      <c r="F8" s="533"/>
      <c r="G8" s="534"/>
      <c r="H8" s="533"/>
      <c r="I8" s="534"/>
      <c r="J8" s="533"/>
      <c r="K8" s="534"/>
      <c r="L8" s="533"/>
      <c r="M8" s="534"/>
      <c r="N8" s="533"/>
      <c r="O8" s="534"/>
      <c r="Q8" s="393"/>
      <c r="R8" s="394"/>
      <c r="S8" s="394"/>
      <c r="T8" s="394"/>
      <c r="U8" s="394"/>
      <c r="V8" s="394"/>
      <c r="W8" s="394"/>
    </row>
    <row r="9" spans="1:23" ht="24" customHeight="1">
      <c r="A9" s="922"/>
      <c r="B9" s="920" t="s">
        <v>3021</v>
      </c>
      <c r="C9" s="904"/>
      <c r="D9" s="217" t="s">
        <v>2792</v>
      </c>
      <c r="E9" s="355">
        <f ca="1">R9</f>
        <v>0</v>
      </c>
      <c r="F9" s="536">
        <f>IF(F$5&gt;=提出書!$C$45,G9-E9,0)</f>
        <v>0</v>
      </c>
      <c r="G9" s="537">
        <f>IF(F$5&gt;=提出書!$C$45,S9,0)</f>
        <v>0</v>
      </c>
      <c r="H9" s="536">
        <f>IF(H$5&gt;=提出書!$C$45,I9-(E9+F9),0)</f>
        <v>0</v>
      </c>
      <c r="I9" s="537">
        <f>IF(H$5&gt;=提出書!$C$45,T9,0)</f>
        <v>0</v>
      </c>
      <c r="J9" s="542">
        <f ca="1">IF(J$5&gt;=提出書!$C$45,K9-(E9+F9+H9),0)</f>
        <v>0</v>
      </c>
      <c r="K9" s="535">
        <f ca="1">IF(J$5&gt;=提出書!$C$45,U9,0)</f>
        <v>0</v>
      </c>
      <c r="L9" s="542">
        <f ca="1">IF(L$5&gt;=提出書!$C$45,M9-(E9+F9+H9+J9),0)</f>
        <v>0</v>
      </c>
      <c r="M9" s="535">
        <f ca="1">IF(L$5&gt;=提出書!$C$45,V9,0)</f>
        <v>0</v>
      </c>
      <c r="N9" s="542">
        <f ca="1">IF(N$5&gt;=提出書!$C$45,O9-(E9+F9+H9+J9+L9),0)</f>
        <v>0</v>
      </c>
      <c r="O9" s="535">
        <f ca="1">IF(N$5&gt;=提出書!$C$45,W9,0)</f>
        <v>0</v>
      </c>
      <c r="Q9" s="390">
        <v>1</v>
      </c>
      <c r="R9" s="391">
        <f ca="1">OFFSET('点検表５，６作業シート'!$B$7,$Q9,R$6)</f>
        <v>0</v>
      </c>
      <c r="S9" s="391">
        <f ca="1">OFFSET('点検表５，６作業シート'!$B$7,$Q9,S$6)</f>
        <v>0</v>
      </c>
      <c r="T9" s="391">
        <f ca="1">OFFSET('点検表５，６作業シート'!$B$7,$Q9,T$6)</f>
        <v>0</v>
      </c>
      <c r="U9" s="391">
        <f ca="1">OFFSET('点検表５，６作業シート'!$B$7,$Q9,U$6)</f>
        <v>0</v>
      </c>
      <c r="V9" s="391">
        <f ca="1">OFFSET('点検表５，６作業シート'!$B$7,$Q9,V$6)</f>
        <v>0</v>
      </c>
      <c r="W9" s="391">
        <f ca="1">OFFSET('点検表５，６作業シート'!$B$7,$Q9,W$6)</f>
        <v>0</v>
      </c>
    </row>
    <row r="10" spans="1:23" ht="24" customHeight="1">
      <c r="A10" s="922"/>
      <c r="B10" s="907"/>
      <c r="C10" s="907"/>
      <c r="D10" s="7" t="s">
        <v>2793</v>
      </c>
      <c r="E10" s="474"/>
      <c r="F10" s="533"/>
      <c r="G10" s="534"/>
      <c r="H10" s="533"/>
      <c r="I10" s="534"/>
      <c r="J10" s="533"/>
      <c r="K10" s="534"/>
      <c r="L10" s="533"/>
      <c r="M10" s="534"/>
      <c r="N10" s="533"/>
      <c r="O10" s="534"/>
      <c r="Q10" s="393"/>
      <c r="R10" s="394"/>
      <c r="S10" s="394"/>
      <c r="T10" s="394"/>
      <c r="U10" s="394"/>
      <c r="V10" s="394"/>
      <c r="W10" s="394"/>
    </row>
    <row r="11" spans="1:23" ht="24" customHeight="1">
      <c r="A11" s="922"/>
      <c r="B11" s="920" t="s">
        <v>3022</v>
      </c>
      <c r="C11" s="904"/>
      <c r="D11" s="217" t="s">
        <v>2792</v>
      </c>
      <c r="E11" s="355">
        <f ca="1">R11</f>
        <v>0</v>
      </c>
      <c r="F11" s="536">
        <f>IF(F$5&gt;=提出書!$C$45,G11-E11,0)</f>
        <v>0</v>
      </c>
      <c r="G11" s="537">
        <f>IF(F$5&gt;=提出書!$C$45,S11,0)</f>
        <v>0</v>
      </c>
      <c r="H11" s="536">
        <f>IF(H$5&gt;=提出書!$C$45,I11-(E11+F11),0)</f>
        <v>0</v>
      </c>
      <c r="I11" s="537">
        <f>IF(H$5&gt;=提出書!$C$45,T11,0)</f>
        <v>0</v>
      </c>
      <c r="J11" s="542">
        <f ca="1">IF(J$5&gt;=提出書!$C$45,K11-(E11+F11+H11),0)</f>
        <v>0</v>
      </c>
      <c r="K11" s="535">
        <f ca="1">IF(J$5&gt;=提出書!$C$45,U11,0)</f>
        <v>0</v>
      </c>
      <c r="L11" s="542">
        <f ca="1">IF(L$5&gt;=提出書!$C$45,M11-(E11+F11+H11+J11),0)</f>
        <v>0</v>
      </c>
      <c r="M11" s="535">
        <f ca="1">IF(L$5&gt;=提出書!$C$45,V11,0)</f>
        <v>0</v>
      </c>
      <c r="N11" s="542">
        <f ca="1">IF(N$5&gt;=提出書!$C$45,O11-(E11+F11+H11+J11+L11),0)</f>
        <v>0</v>
      </c>
      <c r="O11" s="535">
        <f ca="1">IF(N$5&gt;=提出書!$C$45,W11,0)</f>
        <v>0</v>
      </c>
      <c r="Q11" s="390">
        <v>2</v>
      </c>
      <c r="R11" s="391">
        <f ca="1">OFFSET('点検表５，６作業シート'!$B$7,$Q11,R$6)</f>
        <v>0</v>
      </c>
      <c r="S11" s="391">
        <f ca="1">OFFSET('点検表５，６作業シート'!$B$7,$Q11,S$6)</f>
        <v>0</v>
      </c>
      <c r="T11" s="391">
        <f ca="1">OFFSET('点検表５，６作業シート'!$B$7,$Q11,T$6)</f>
        <v>0</v>
      </c>
      <c r="U11" s="391">
        <f ca="1">OFFSET('点検表５，６作業シート'!$B$7,$Q11,U$6)</f>
        <v>0</v>
      </c>
      <c r="V11" s="391">
        <f ca="1">OFFSET('点検表５，６作業シート'!$B$7,$Q11,V$6)</f>
        <v>0</v>
      </c>
      <c r="W11" s="391">
        <f ca="1">OFFSET('点検表５，６作業シート'!$B$7,$Q11,W$6)</f>
        <v>0</v>
      </c>
    </row>
    <row r="12" spans="1:23" ht="24" customHeight="1">
      <c r="A12" s="922"/>
      <c r="B12" s="907"/>
      <c r="C12" s="924"/>
      <c r="D12" s="126" t="s">
        <v>2793</v>
      </c>
      <c r="E12" s="474"/>
      <c r="F12" s="533"/>
      <c r="G12" s="534"/>
      <c r="H12" s="533"/>
      <c r="I12" s="534"/>
      <c r="J12" s="533"/>
      <c r="K12" s="534"/>
      <c r="L12" s="533"/>
      <c r="M12" s="534"/>
      <c r="N12" s="533"/>
      <c r="O12" s="534"/>
      <c r="Q12" s="393"/>
      <c r="R12" s="394"/>
      <c r="S12" s="394"/>
      <c r="T12" s="394"/>
      <c r="U12" s="394"/>
      <c r="V12" s="394"/>
      <c r="W12" s="394"/>
    </row>
    <row r="13" spans="1:23" ht="24" customHeight="1">
      <c r="A13" s="922"/>
      <c r="B13" s="927" t="s">
        <v>3023</v>
      </c>
      <c r="C13" s="925" t="s">
        <v>2813</v>
      </c>
      <c r="D13" s="217" t="s">
        <v>2792</v>
      </c>
      <c r="E13" s="355">
        <f ca="1">R13</f>
        <v>0</v>
      </c>
      <c r="F13" s="536">
        <f>IF(F$5&gt;=提出書!$C$45,G13-E13,0)</f>
        <v>0</v>
      </c>
      <c r="G13" s="537">
        <f>IF(F$5&gt;=提出書!$C$45,S13,0)</f>
        <v>0</v>
      </c>
      <c r="H13" s="536">
        <f>IF(H$5&gt;=提出書!$C$45,I13-(E13+F13),0)</f>
        <v>0</v>
      </c>
      <c r="I13" s="537">
        <f>IF(H$5&gt;=提出書!$C$45,T13,0)</f>
        <v>0</v>
      </c>
      <c r="J13" s="542">
        <f ca="1">IF(J$5&gt;=提出書!$C$45,K13-(E13+F13+H13),0)</f>
        <v>0</v>
      </c>
      <c r="K13" s="535">
        <f ca="1">IF(J$5&gt;=提出書!$C$45,U13,0)</f>
        <v>0</v>
      </c>
      <c r="L13" s="542">
        <f ca="1">IF(L$5&gt;=提出書!$C$45,M13-(E13+F13+H13+J13),0)</f>
        <v>0</v>
      </c>
      <c r="M13" s="535">
        <f ca="1">IF(L$5&gt;=提出書!$C$45,V13,0)</f>
        <v>0</v>
      </c>
      <c r="N13" s="542">
        <f ca="1">IF(N$5&gt;=提出書!$C$45,O13-(E13+F13+H13+J13+L13),0)</f>
        <v>0</v>
      </c>
      <c r="O13" s="535">
        <f ca="1">IF(N$5&gt;=提出書!$C$45,W13,0)</f>
        <v>0</v>
      </c>
      <c r="Q13" s="390">
        <v>3</v>
      </c>
      <c r="R13" s="391">
        <f ca="1">OFFSET('点検表５，６作業シート'!$B$7,$Q13,R$6)</f>
        <v>0</v>
      </c>
      <c r="S13" s="391">
        <f ca="1">OFFSET('点検表５，６作業シート'!$B$7,$Q13,S$6)</f>
        <v>0</v>
      </c>
      <c r="T13" s="391">
        <f ca="1">OFFSET('点検表５，６作業シート'!$B$7,$Q13,T$6)</f>
        <v>0</v>
      </c>
      <c r="U13" s="391">
        <f ca="1">OFFSET('点検表５，６作業シート'!$B$7,$Q13,U$6)</f>
        <v>0</v>
      </c>
      <c r="V13" s="391">
        <f ca="1">OFFSET('点検表５，６作業シート'!$B$7,$Q13,V$6)</f>
        <v>0</v>
      </c>
      <c r="W13" s="391">
        <f ca="1">OFFSET('点検表５，６作業シート'!$B$7,$Q13,W$6)</f>
        <v>0</v>
      </c>
    </row>
    <row r="14" spans="1:23" ht="24" customHeight="1">
      <c r="A14" s="922"/>
      <c r="B14" s="928"/>
      <c r="C14" s="926"/>
      <c r="D14" s="7" t="s">
        <v>2793</v>
      </c>
      <c r="E14" s="474"/>
      <c r="F14" s="533"/>
      <c r="G14" s="534"/>
      <c r="H14" s="533"/>
      <c r="I14" s="534"/>
      <c r="J14" s="533"/>
      <c r="K14" s="534"/>
      <c r="L14" s="533"/>
      <c r="M14" s="534"/>
      <c r="N14" s="533"/>
      <c r="O14" s="534"/>
      <c r="Q14" s="393"/>
      <c r="R14" s="394"/>
      <c r="S14" s="394"/>
      <c r="T14" s="394"/>
      <c r="U14" s="394"/>
      <c r="V14" s="394"/>
      <c r="W14" s="394"/>
    </row>
    <row r="15" spans="1:23" ht="24" customHeight="1">
      <c r="A15" s="922"/>
      <c r="B15" s="928"/>
      <c r="C15" s="925" t="s">
        <v>2812</v>
      </c>
      <c r="D15" s="217" t="s">
        <v>2792</v>
      </c>
      <c r="E15" s="355">
        <f ca="1">R15</f>
        <v>0</v>
      </c>
      <c r="F15" s="536">
        <f>IF(F$5&gt;=提出書!$C$45,G15-E15,0)</f>
        <v>0</v>
      </c>
      <c r="G15" s="537">
        <f>IF(F$5&gt;=提出書!$C$45,S15,0)</f>
        <v>0</v>
      </c>
      <c r="H15" s="536">
        <f>IF(H$5&gt;=提出書!$C$45,I15-(E15+F15),0)</f>
        <v>0</v>
      </c>
      <c r="I15" s="537">
        <f>IF(H$5&gt;=提出書!$C$45,T15,0)</f>
        <v>0</v>
      </c>
      <c r="J15" s="542">
        <f ca="1">IF(J$5&gt;=提出書!$C$45,K15-(E15+F15+H15),0)</f>
        <v>0</v>
      </c>
      <c r="K15" s="535">
        <f ca="1">IF(J$5&gt;=提出書!$C$45,U15,0)</f>
        <v>0</v>
      </c>
      <c r="L15" s="542">
        <f ca="1">IF(L$5&gt;=提出書!$C$45,M15-(E15+F15+H15+J15),0)</f>
        <v>0</v>
      </c>
      <c r="M15" s="535">
        <f ca="1">IF(L$5&gt;=提出書!$C$45,V15,0)</f>
        <v>0</v>
      </c>
      <c r="N15" s="542">
        <f ca="1">IF(N$5&gt;=提出書!$C$45,O15-(E15+F15+H15+J15+L15),0)</f>
        <v>0</v>
      </c>
      <c r="O15" s="535">
        <f ca="1">IF(N$5&gt;=提出書!$C$45,W15,0)</f>
        <v>0</v>
      </c>
      <c r="Q15" s="390">
        <v>4</v>
      </c>
      <c r="R15" s="391">
        <f ca="1">OFFSET('点検表５，６作業シート'!$B$7,$Q15,R$6)</f>
        <v>0</v>
      </c>
      <c r="S15" s="391">
        <f ca="1">OFFSET('点検表５，６作業シート'!$B$7,$Q15,S$6)</f>
        <v>0</v>
      </c>
      <c r="T15" s="391">
        <f ca="1">OFFSET('点検表５，６作業シート'!$B$7,$Q15,T$6)</f>
        <v>0</v>
      </c>
      <c r="U15" s="391">
        <f ca="1">OFFSET('点検表５，６作業シート'!$B$7,$Q15,U$6)</f>
        <v>0</v>
      </c>
      <c r="V15" s="391">
        <f ca="1">OFFSET('点検表５，６作業シート'!$B$7,$Q15,V$6)</f>
        <v>0</v>
      </c>
      <c r="W15" s="391">
        <f ca="1">OFFSET('点検表５，６作業シート'!$B$7,$Q15,W$6)</f>
        <v>0</v>
      </c>
    </row>
    <row r="16" spans="1:23" ht="24" customHeight="1">
      <c r="A16" s="922"/>
      <c r="B16" s="928"/>
      <c r="C16" s="926"/>
      <c r="D16" s="7" t="s">
        <v>2793</v>
      </c>
      <c r="E16" s="474"/>
      <c r="F16" s="533"/>
      <c r="G16" s="534"/>
      <c r="H16" s="533"/>
      <c r="I16" s="534"/>
      <c r="J16" s="533"/>
      <c r="K16" s="534"/>
      <c r="L16" s="533"/>
      <c r="M16" s="534"/>
      <c r="N16" s="533"/>
      <c r="O16" s="534"/>
      <c r="Q16" s="393"/>
      <c r="R16" s="394"/>
      <c r="S16" s="394"/>
      <c r="T16" s="394"/>
      <c r="U16" s="394"/>
      <c r="V16" s="394"/>
      <c r="W16" s="394"/>
    </row>
    <row r="17" spans="1:23" ht="24" customHeight="1">
      <c r="A17" s="922"/>
      <c r="B17" s="928"/>
      <c r="C17" s="925" t="s">
        <v>1233</v>
      </c>
      <c r="D17" s="217" t="s">
        <v>2792</v>
      </c>
      <c r="E17" s="355">
        <f ca="1">R17</f>
        <v>0</v>
      </c>
      <c r="F17" s="536">
        <f>IF(F$5&gt;=提出書!$C$45,G17-E17,0)</f>
        <v>0</v>
      </c>
      <c r="G17" s="537">
        <f>IF(F$5&gt;=提出書!$C$45,S17,0)</f>
        <v>0</v>
      </c>
      <c r="H17" s="536">
        <f>IF(H$5&gt;=提出書!$C$45,I17-(E17+F17),0)</f>
        <v>0</v>
      </c>
      <c r="I17" s="537">
        <f>IF(H$5&gt;=提出書!$C$45,T17,0)</f>
        <v>0</v>
      </c>
      <c r="J17" s="542">
        <f ca="1">IF(J$5&gt;=提出書!$C$45,K17-(E17+F17+H17),0)</f>
        <v>0</v>
      </c>
      <c r="K17" s="535">
        <f ca="1">IF(J$5&gt;=提出書!$C$45,U17,0)</f>
        <v>0</v>
      </c>
      <c r="L17" s="542">
        <f ca="1">IF(L$5&gt;=提出書!$C$45,M17-(E17+F17+H17+J17),0)</f>
        <v>0</v>
      </c>
      <c r="M17" s="535">
        <f ca="1">IF(L$5&gt;=提出書!$C$45,V17,0)</f>
        <v>0</v>
      </c>
      <c r="N17" s="542">
        <f ca="1">IF(N$5&gt;=提出書!$C$45,O17-(E17+F17+H17+J17+L17),0)</f>
        <v>0</v>
      </c>
      <c r="O17" s="535">
        <f ca="1">IF(N$5&gt;=提出書!$C$45,W17,0)</f>
        <v>0</v>
      </c>
      <c r="Q17" s="390">
        <v>5</v>
      </c>
      <c r="R17" s="391">
        <f ca="1">OFFSET('点検表５，６作業シート'!$B$7,$Q17,R$6)</f>
        <v>0</v>
      </c>
      <c r="S17" s="391">
        <f ca="1">OFFSET('点検表５，６作業シート'!$B$7,$Q17,S$6)</f>
        <v>0</v>
      </c>
      <c r="T17" s="391">
        <f ca="1">OFFSET('点検表５，６作業シート'!$B$7,$Q17,T$6)</f>
        <v>0</v>
      </c>
      <c r="U17" s="391">
        <f ca="1">OFFSET('点検表５，６作業シート'!$B$7,$Q17,U$6)</f>
        <v>0</v>
      </c>
      <c r="V17" s="391">
        <f ca="1">OFFSET('点検表５，６作業シート'!$B$7,$Q17,V$6)</f>
        <v>0</v>
      </c>
      <c r="W17" s="391">
        <f ca="1">OFFSET('点検表５，６作業シート'!$B$7,$Q17,W$6)</f>
        <v>0</v>
      </c>
    </row>
    <row r="18" spans="1:23" ht="24" customHeight="1">
      <c r="A18" s="922"/>
      <c r="B18" s="929"/>
      <c r="C18" s="926"/>
      <c r="D18" s="7" t="s">
        <v>2793</v>
      </c>
      <c r="E18" s="474"/>
      <c r="F18" s="533"/>
      <c r="G18" s="534"/>
      <c r="H18" s="533"/>
      <c r="I18" s="534"/>
      <c r="J18" s="533"/>
      <c r="K18" s="534"/>
      <c r="L18" s="533"/>
      <c r="M18" s="534"/>
      <c r="N18" s="533"/>
      <c r="O18" s="534"/>
      <c r="Q18" s="393"/>
      <c r="R18" s="394"/>
      <c r="S18" s="394"/>
      <c r="T18" s="394"/>
      <c r="U18" s="394"/>
      <c r="V18" s="394"/>
      <c r="W18" s="394"/>
    </row>
    <row r="19" spans="1:23" ht="24" customHeight="1">
      <c r="A19" s="922"/>
      <c r="B19" s="920" t="s">
        <v>3025</v>
      </c>
      <c r="C19" s="904"/>
      <c r="D19" s="217" t="s">
        <v>2792</v>
      </c>
      <c r="E19" s="355">
        <f ca="1">R19</f>
        <v>0</v>
      </c>
      <c r="F19" s="536">
        <f>IF(F$5&gt;=提出書!$C$45,G19-E19,0)</f>
        <v>0</v>
      </c>
      <c r="G19" s="537">
        <f>IF(F$5&gt;=提出書!$C$45,S19,0)</f>
        <v>0</v>
      </c>
      <c r="H19" s="536">
        <f>IF(H$5&gt;=提出書!$C$45,I19-(E19+F19),0)</f>
        <v>0</v>
      </c>
      <c r="I19" s="537">
        <f>IF(H$5&gt;=提出書!$C$45,T19,0)</f>
        <v>0</v>
      </c>
      <c r="J19" s="542">
        <f ca="1">IF(J$5&gt;=提出書!$C$45,K19-(E19+F19+H19),0)</f>
        <v>0</v>
      </c>
      <c r="K19" s="535">
        <f ca="1">IF(J$5&gt;=提出書!$C$45,U19,0)</f>
        <v>0</v>
      </c>
      <c r="L19" s="542">
        <f ca="1">IF(L$5&gt;=提出書!$C$45,M19-(E19+F19+H19+J19),0)</f>
        <v>0</v>
      </c>
      <c r="M19" s="535">
        <f ca="1">IF(L$5&gt;=提出書!$C$45,V19,0)</f>
        <v>0</v>
      </c>
      <c r="N19" s="542">
        <f ca="1">IF(N$5&gt;=提出書!$C$45,O19-(E19+F19+H19+J19+L19),0)</f>
        <v>0</v>
      </c>
      <c r="O19" s="535">
        <f ca="1">IF(N$5&gt;=提出書!$C$45,W19,0)</f>
        <v>0</v>
      </c>
      <c r="Q19" s="390">
        <v>6</v>
      </c>
      <c r="R19" s="391">
        <f ca="1">OFFSET('点検表５，６作業シート'!$B$7,$Q19,R$6)</f>
        <v>0</v>
      </c>
      <c r="S19" s="391">
        <f ca="1">OFFSET('点検表５，６作業シート'!$B$7,$Q19,S$6)</f>
        <v>0</v>
      </c>
      <c r="T19" s="391">
        <f ca="1">OFFSET('点検表５，６作業シート'!$B$7,$Q19,T$6)</f>
        <v>0</v>
      </c>
      <c r="U19" s="391">
        <f ca="1">OFFSET('点検表５，６作業シート'!$B$7,$Q19,U$6)</f>
        <v>0</v>
      </c>
      <c r="V19" s="391">
        <f ca="1">OFFSET('点検表５，６作業シート'!$B$7,$Q19,V$6)</f>
        <v>0</v>
      </c>
      <c r="W19" s="391">
        <f ca="1">OFFSET('点検表５，６作業シート'!$B$7,$Q19,W$6)</f>
        <v>0</v>
      </c>
    </row>
    <row r="20" spans="1:23" ht="24" customHeight="1">
      <c r="A20" s="922"/>
      <c r="B20" s="907"/>
      <c r="C20" s="907"/>
      <c r="D20" s="7" t="s">
        <v>2793</v>
      </c>
      <c r="E20" s="474"/>
      <c r="F20" s="533"/>
      <c r="G20" s="534"/>
      <c r="H20" s="533"/>
      <c r="I20" s="534"/>
      <c r="J20" s="533"/>
      <c r="K20" s="534"/>
      <c r="L20" s="533"/>
      <c r="M20" s="534"/>
      <c r="N20" s="533"/>
      <c r="O20" s="534"/>
      <c r="Q20" s="393"/>
      <c r="R20" s="394"/>
      <c r="S20" s="394"/>
      <c r="T20" s="394"/>
      <c r="U20" s="394"/>
      <c r="V20" s="394"/>
      <c r="W20" s="394"/>
    </row>
    <row r="21" spans="1:23" ht="24" customHeight="1">
      <c r="A21" s="922"/>
      <c r="B21" s="920" t="s">
        <v>3026</v>
      </c>
      <c r="C21" s="904"/>
      <c r="D21" s="217" t="s">
        <v>2792</v>
      </c>
      <c r="E21" s="355">
        <f ca="1">R21</f>
        <v>0</v>
      </c>
      <c r="F21" s="536">
        <f>IF(F$5&gt;=提出書!$C$45,G21-E21,0)</f>
        <v>0</v>
      </c>
      <c r="G21" s="537">
        <f>IF(F$5&gt;=提出書!$C$45,S21,0)</f>
        <v>0</v>
      </c>
      <c r="H21" s="536">
        <f>IF(H$5&gt;=提出書!$C$45,I21-(E21+F21),0)</f>
        <v>0</v>
      </c>
      <c r="I21" s="537">
        <f>IF(H$5&gt;=提出書!$C$45,T21,0)</f>
        <v>0</v>
      </c>
      <c r="J21" s="542">
        <f ca="1">IF(J$5&gt;=提出書!$C$45,K21-(E21+F21+H21),0)</f>
        <v>0</v>
      </c>
      <c r="K21" s="535">
        <f ca="1">IF(J$5&gt;=提出書!$C$45,U21,0)</f>
        <v>0</v>
      </c>
      <c r="L21" s="542">
        <f ca="1">IF(L$5&gt;=提出書!$C$45,M21-(E21+F21+H21+J21),0)</f>
        <v>0</v>
      </c>
      <c r="M21" s="535">
        <f ca="1">IF(L$5&gt;=提出書!$C$45,V21,0)</f>
        <v>0</v>
      </c>
      <c r="N21" s="542">
        <f ca="1">IF(N$5&gt;=提出書!$C$45,O21-(E21+F21+H21+J21+L21),0)</f>
        <v>0</v>
      </c>
      <c r="O21" s="535">
        <f ca="1">IF(N$5&gt;=提出書!$C$45,W21,0)</f>
        <v>0</v>
      </c>
      <c r="Q21" s="390">
        <v>7</v>
      </c>
      <c r="R21" s="391">
        <f ca="1">OFFSET('点検表５，６作業シート'!$B$7,$Q21,R$6)</f>
        <v>0</v>
      </c>
      <c r="S21" s="391">
        <f ca="1">OFFSET('点検表５，６作業シート'!$B$7,$Q21,S$6)</f>
        <v>0</v>
      </c>
      <c r="T21" s="391">
        <f ca="1">OFFSET('点検表５，６作業シート'!$B$7,$Q21,T$6)</f>
        <v>0</v>
      </c>
      <c r="U21" s="391">
        <f ca="1">OFFSET('点検表５，６作業シート'!$B$7,$Q21,U$6)</f>
        <v>0</v>
      </c>
      <c r="V21" s="391">
        <f ca="1">OFFSET('点検表５，６作業シート'!$B$7,$Q21,V$6)</f>
        <v>0</v>
      </c>
      <c r="W21" s="391">
        <f ca="1">OFFSET('点検表５，６作業シート'!$B$7,$Q21,W$6)</f>
        <v>0</v>
      </c>
    </row>
    <row r="22" spans="1:23" ht="24" customHeight="1">
      <c r="A22" s="922"/>
      <c r="B22" s="907"/>
      <c r="C22" s="907"/>
      <c r="D22" s="7" t="s">
        <v>2793</v>
      </c>
      <c r="E22" s="474"/>
      <c r="F22" s="533"/>
      <c r="G22" s="534"/>
      <c r="H22" s="533"/>
      <c r="I22" s="534"/>
      <c r="J22" s="533"/>
      <c r="K22" s="534"/>
      <c r="L22" s="533"/>
      <c r="M22" s="534"/>
      <c r="N22" s="533"/>
      <c r="O22" s="534"/>
      <c r="Q22" s="393"/>
      <c r="R22" s="394"/>
      <c r="S22" s="394"/>
      <c r="T22" s="394"/>
      <c r="U22" s="394"/>
      <c r="V22" s="394"/>
      <c r="W22" s="394"/>
    </row>
    <row r="23" spans="1:23" ht="24" customHeight="1">
      <c r="A23" s="922"/>
      <c r="B23" s="920" t="s">
        <v>3024</v>
      </c>
      <c r="C23" s="904"/>
      <c r="D23" s="217" t="s">
        <v>2792</v>
      </c>
      <c r="E23" s="355">
        <f ca="1">R23</f>
        <v>0</v>
      </c>
      <c r="F23" s="536">
        <f>IF(F$5&gt;=提出書!$C$45,G23-E23,0)</f>
        <v>0</v>
      </c>
      <c r="G23" s="537">
        <f>IF(F$5&gt;=提出書!$C$45,S23,0)</f>
        <v>0</v>
      </c>
      <c r="H23" s="536">
        <f>IF(H$5&gt;=提出書!$C$45,I23-(E23+F23),0)</f>
        <v>0</v>
      </c>
      <c r="I23" s="537">
        <f>IF(H$5&gt;=提出書!$C$45,T23,0)</f>
        <v>0</v>
      </c>
      <c r="J23" s="542">
        <f ca="1">IF(J$5&gt;=提出書!$C$45,K23-(E23+F23+H23),0)</f>
        <v>0</v>
      </c>
      <c r="K23" s="535">
        <f ca="1">IF(J$5&gt;=提出書!$C$45,U23,0)</f>
        <v>0</v>
      </c>
      <c r="L23" s="542">
        <f ca="1">IF(L$5&gt;=提出書!$C$45,M23-(E23+F23+H23+J23),0)</f>
        <v>0</v>
      </c>
      <c r="M23" s="535">
        <f ca="1">IF(L$5&gt;=提出書!$C$45,V23,0)</f>
        <v>0</v>
      </c>
      <c r="N23" s="542">
        <f ca="1">IF(N$5&gt;=提出書!$C$45,O23-(E23+F23+H23+J23+L23),0)</f>
        <v>0</v>
      </c>
      <c r="O23" s="535">
        <f ca="1">IF(N$5&gt;=提出書!$C$45,W23,0)</f>
        <v>0</v>
      </c>
      <c r="Q23" s="390">
        <v>8</v>
      </c>
      <c r="R23" s="391">
        <f ca="1">OFFSET('点検表５，６作業シート'!$B$7,$Q23,R$6)</f>
        <v>0</v>
      </c>
      <c r="S23" s="391">
        <f ca="1">OFFSET('点検表５，６作業シート'!$B$7,$Q23,S$6)</f>
        <v>0</v>
      </c>
      <c r="T23" s="391">
        <f ca="1">OFFSET('点検表５，６作業シート'!$B$7,$Q23,T$6)</f>
        <v>0</v>
      </c>
      <c r="U23" s="391">
        <f ca="1">OFFSET('点検表５，６作業シート'!$B$7,$Q23,U$6)</f>
        <v>0</v>
      </c>
      <c r="V23" s="391">
        <f ca="1">OFFSET('点検表５，６作業シート'!$B$7,$Q23,V$6)</f>
        <v>0</v>
      </c>
      <c r="W23" s="391">
        <f ca="1">OFFSET('点検表５，６作業シート'!$B$7,$Q23,W$6)</f>
        <v>0</v>
      </c>
    </row>
    <row r="24" spans="1:23" ht="24" customHeight="1">
      <c r="A24" s="922"/>
      <c r="B24" s="907"/>
      <c r="C24" s="907"/>
      <c r="D24" s="7" t="s">
        <v>2793</v>
      </c>
      <c r="E24" s="474"/>
      <c r="F24" s="533"/>
      <c r="G24" s="534"/>
      <c r="H24" s="533"/>
      <c r="I24" s="534"/>
      <c r="J24" s="533"/>
      <c r="K24" s="534"/>
      <c r="L24" s="533"/>
      <c r="M24" s="534"/>
      <c r="N24" s="533"/>
      <c r="O24" s="534"/>
      <c r="Q24" s="393"/>
      <c r="R24" s="394"/>
      <c r="S24" s="394"/>
      <c r="T24" s="394"/>
      <c r="U24" s="394"/>
      <c r="V24" s="394"/>
      <c r="W24" s="394"/>
    </row>
    <row r="25" spans="1:23" ht="24" customHeight="1">
      <c r="A25" s="922"/>
      <c r="B25" s="920" t="s">
        <v>3050</v>
      </c>
      <c r="C25" s="904"/>
      <c r="D25" s="217" t="s">
        <v>2792</v>
      </c>
      <c r="E25" s="355">
        <f ca="1">R25</f>
        <v>0</v>
      </c>
      <c r="F25" s="536">
        <f>IF(F$5&gt;=提出書!$C$45,G25-E25,0)</f>
        <v>0</v>
      </c>
      <c r="G25" s="537">
        <f>IF(F$5&gt;=提出書!$C$45,S25,0)</f>
        <v>0</v>
      </c>
      <c r="H25" s="536">
        <f>IF(H$5&gt;=提出書!$C$45,I25-(E25+F25),0)</f>
        <v>0</v>
      </c>
      <c r="I25" s="537">
        <f>IF(H$5&gt;=提出書!$C$45,T25,0)</f>
        <v>0</v>
      </c>
      <c r="J25" s="542">
        <f ca="1">IF(J$5&gt;=提出書!$C$45,K25-(E25+F25+H25),0)</f>
        <v>0</v>
      </c>
      <c r="K25" s="535">
        <f ca="1">IF(J$5&gt;=提出書!$C$45,U25,0)</f>
        <v>0</v>
      </c>
      <c r="L25" s="542">
        <f ca="1">IF(L$5&gt;=提出書!$C$45,M25-(E25+F25+H25+J25),0)</f>
        <v>0</v>
      </c>
      <c r="M25" s="535">
        <f ca="1">IF(L$5&gt;=提出書!$C$45,V25,0)</f>
        <v>0</v>
      </c>
      <c r="N25" s="542">
        <f ca="1">IF(N$5&gt;=提出書!$C$45,O25-(E25+F25+H25+J25+L25),0)</f>
        <v>0</v>
      </c>
      <c r="O25" s="535">
        <f ca="1">IF(N$5&gt;=提出書!$C$45,W25,0)</f>
        <v>0</v>
      </c>
      <c r="Q25" s="390">
        <v>9</v>
      </c>
      <c r="R25" s="391">
        <f ca="1">OFFSET('点検表５，６作業シート'!$B$7,$Q25,R$6)</f>
        <v>0</v>
      </c>
      <c r="S25" s="391">
        <f ca="1">OFFSET('点検表５，６作業シート'!$B$7,$Q25,S$6)</f>
        <v>0</v>
      </c>
      <c r="T25" s="391">
        <f ca="1">OFFSET('点検表５，６作業シート'!$B$7,$Q25,T$6)</f>
        <v>0</v>
      </c>
      <c r="U25" s="391">
        <f ca="1">OFFSET('点検表５，６作業シート'!$B$7,$Q25,U$6)</f>
        <v>0</v>
      </c>
      <c r="V25" s="391">
        <f ca="1">OFFSET('点検表５，６作業シート'!$B$7,$Q25,V$6)</f>
        <v>0</v>
      </c>
      <c r="W25" s="391">
        <f ca="1">OFFSET('点検表５，６作業シート'!$B$7,$Q25,W$6)</f>
        <v>0</v>
      </c>
    </row>
    <row r="26" spans="1:23" ht="24" customHeight="1">
      <c r="A26" s="923"/>
      <c r="B26" s="907"/>
      <c r="C26" s="907"/>
      <c r="D26" s="7" t="s">
        <v>2793</v>
      </c>
      <c r="E26" s="474"/>
      <c r="F26" s="533"/>
      <c r="G26" s="534"/>
      <c r="H26" s="533"/>
      <c r="I26" s="534"/>
      <c r="J26" s="533"/>
      <c r="K26" s="534"/>
      <c r="L26" s="533"/>
      <c r="M26" s="534"/>
      <c r="N26" s="533"/>
      <c r="O26" s="534"/>
      <c r="Q26" s="393"/>
      <c r="R26" s="394"/>
      <c r="S26" s="394"/>
      <c r="T26" s="394"/>
      <c r="U26" s="394"/>
      <c r="V26" s="394"/>
      <c r="W26" s="394"/>
    </row>
    <row r="27" spans="1:23" ht="24" customHeight="1">
      <c r="A27" s="903" t="s">
        <v>3028</v>
      </c>
      <c r="B27" s="904"/>
      <c r="C27" s="905"/>
      <c r="D27" s="125" t="s">
        <v>2792</v>
      </c>
      <c r="E27" s="355">
        <f ca="1">R27</f>
        <v>0</v>
      </c>
      <c r="F27" s="536">
        <f>IF(F$5&gt;=提出書!$C$45,G27-E27,0)</f>
        <v>0</v>
      </c>
      <c r="G27" s="537">
        <f>IF(F$5&gt;=提出書!$C$45,S27,0)</f>
        <v>0</v>
      </c>
      <c r="H27" s="536">
        <f>IF(H$5&gt;=提出書!$C$45,I27-(E27+F27),0)</f>
        <v>0</v>
      </c>
      <c r="I27" s="537">
        <f>IF(H$5&gt;=提出書!$C$45,T27,0)</f>
        <v>0</v>
      </c>
      <c r="J27" s="542">
        <f ca="1">IF(J$5&gt;=提出書!$C$45,K27-(E27+F27+H27),0)</f>
        <v>0</v>
      </c>
      <c r="K27" s="535">
        <f ca="1">IF(J$5&gt;=提出書!$C$45,U27,0)</f>
        <v>0</v>
      </c>
      <c r="L27" s="542">
        <f ca="1">IF(L$5&gt;=提出書!$C$45,M27-(E27+F27+H27+J27),0)</f>
        <v>0</v>
      </c>
      <c r="M27" s="535">
        <f ca="1">IF(L$5&gt;=提出書!$C$45,V27,0)</f>
        <v>0</v>
      </c>
      <c r="N27" s="542">
        <f ca="1">IF(N$5&gt;=提出書!$C$45,O27-(E27+F27+H27+J27+L27),0)</f>
        <v>0</v>
      </c>
      <c r="O27" s="535">
        <f ca="1">IF(N$5&gt;=提出書!$C$45,W27,0)</f>
        <v>0</v>
      </c>
      <c r="Q27" s="393"/>
      <c r="R27" s="394">
        <f t="shared" ref="R27:W27" ca="1" si="0">R29-SUM(R7,R9,R11,R13,R15,R17,R19,R21,R23,R25,)</f>
        <v>0</v>
      </c>
      <c r="S27" s="394">
        <f t="shared" ca="1" si="0"/>
        <v>0</v>
      </c>
      <c r="T27" s="394">
        <f t="shared" ca="1" si="0"/>
        <v>0</v>
      </c>
      <c r="U27" s="394">
        <f t="shared" ca="1" si="0"/>
        <v>0</v>
      </c>
      <c r="V27" s="394">
        <f t="shared" ca="1" si="0"/>
        <v>0</v>
      </c>
      <c r="W27" s="394">
        <f t="shared" ca="1" si="0"/>
        <v>0</v>
      </c>
    </row>
    <row r="28" spans="1:23" ht="24" customHeight="1">
      <c r="A28" s="906"/>
      <c r="B28" s="907"/>
      <c r="C28" s="908"/>
      <c r="D28" s="218" t="s">
        <v>2793</v>
      </c>
      <c r="E28" s="474"/>
      <c r="F28" s="533"/>
      <c r="G28" s="534"/>
      <c r="H28" s="533"/>
      <c r="I28" s="534"/>
      <c r="J28" s="533"/>
      <c r="K28" s="534"/>
      <c r="L28" s="533"/>
      <c r="M28" s="534"/>
      <c r="N28" s="533"/>
      <c r="O28" s="534"/>
      <c r="Q28" s="393"/>
      <c r="R28" s="394"/>
      <c r="S28" s="394"/>
      <c r="T28" s="394"/>
      <c r="U28" s="394"/>
      <c r="V28" s="394"/>
      <c r="W28" s="394"/>
    </row>
    <row r="29" spans="1:23" ht="24" customHeight="1">
      <c r="A29" s="903" t="s">
        <v>3030</v>
      </c>
      <c r="B29" s="904"/>
      <c r="C29" s="905"/>
      <c r="D29" s="125" t="s">
        <v>2792</v>
      </c>
      <c r="E29" s="355">
        <f ca="1">R29</f>
        <v>0</v>
      </c>
      <c r="F29" s="918">
        <f>IF(F$5&gt;=提出書!$C$45,S29,0)</f>
        <v>0</v>
      </c>
      <c r="G29" s="919"/>
      <c r="H29" s="918">
        <f>IF(H$5&gt;=提出書!$C$45,T29,0)</f>
        <v>0</v>
      </c>
      <c r="I29" s="919"/>
      <c r="J29" s="913">
        <f ca="1">IF(J$5&gt;=提出書!$C$45,U29,0)</f>
        <v>0</v>
      </c>
      <c r="K29" s="914"/>
      <c r="L29" s="913">
        <f ca="1">IF(L$5&gt;=提出書!$C$45,V29,0)</f>
        <v>0</v>
      </c>
      <c r="M29" s="914"/>
      <c r="N29" s="913">
        <f ca="1">IF(N$5&gt;=提出書!$C$45,W29,0)</f>
        <v>0</v>
      </c>
      <c r="O29" s="914"/>
      <c r="Q29" s="390">
        <v>10</v>
      </c>
      <c r="R29" s="391">
        <f ca="1">OFFSET('点検表５，６作業シート'!$B$7,$Q29,R$6)</f>
        <v>0</v>
      </c>
      <c r="S29" s="391">
        <f ca="1">OFFSET('点検表５，６作業シート'!$B$7,$Q29,S$6)</f>
        <v>0</v>
      </c>
      <c r="T29" s="391">
        <f ca="1">OFFSET('点検表５，６作業シート'!$B$7,$Q29,T$6)</f>
        <v>0</v>
      </c>
      <c r="U29" s="391">
        <f ca="1">OFFSET('点検表５，６作業シート'!$B$7,$Q29,U$6)</f>
        <v>0</v>
      </c>
      <c r="V29" s="391">
        <f ca="1">OFFSET('点検表５，６作業シート'!$B$7,$Q29,V$6)</f>
        <v>0</v>
      </c>
      <c r="W29" s="391">
        <f ca="1">OFFSET('点検表５，６作業シート'!$B$7,$Q29,W$6)</f>
        <v>0</v>
      </c>
    </row>
    <row r="30" spans="1:23" ht="24" customHeight="1">
      <c r="A30" s="906"/>
      <c r="B30" s="907"/>
      <c r="C30" s="908"/>
      <c r="D30" s="218" t="s">
        <v>2793</v>
      </c>
      <c r="E30" s="474"/>
      <c r="F30" s="901"/>
      <c r="G30" s="902"/>
      <c r="H30" s="901"/>
      <c r="I30" s="902"/>
      <c r="J30" s="901"/>
      <c r="K30" s="902"/>
      <c r="L30" s="901"/>
      <c r="M30" s="902"/>
      <c r="N30" s="901"/>
      <c r="O30" s="902"/>
    </row>
    <row r="31" spans="1:23" ht="24" customHeight="1">
      <c r="A31" s="915" t="s">
        <v>2791</v>
      </c>
      <c r="B31" s="904"/>
      <c r="C31" s="905"/>
      <c r="D31" s="125" t="s">
        <v>2792</v>
      </c>
      <c r="E31" s="478">
        <f ca="1">IFERROR(((E7+E9)*3+E11*2+E13+E15+E17+E19+E21+E23+E25)/E29*100,0)</f>
        <v>0</v>
      </c>
      <c r="F31" s="911">
        <f>IFERROR(((G7+G9)*3+G11*2+G13+G15+G17+G19+G21+G23+G25)/F29*100,0)</f>
        <v>0</v>
      </c>
      <c r="G31" s="912"/>
      <c r="H31" s="911">
        <f>IFERROR(((I7+I9)*3+I11*2+I13+I15+I17+I19+I21+I23+I25)/H29*100,0)</f>
        <v>0</v>
      </c>
      <c r="I31" s="912"/>
      <c r="J31" s="909">
        <f ca="1">IFERROR(((K7+K9)*3+K11*2+K13+K15+K17+K19+K21+K23+K25)/J29*100,0)</f>
        <v>0</v>
      </c>
      <c r="K31" s="910"/>
      <c r="L31" s="909">
        <f ca="1">IFERROR(((M7+M9)*3+M11*2+M13+M15+M17+M19+M21+M23+M25)/L29*100,0)</f>
        <v>0</v>
      </c>
      <c r="M31" s="910"/>
      <c r="N31" s="909">
        <f ca="1">IFERROR(((O7+O9)*3+O11*2+O13+O15+O17+O19+O21+O23+O25)/N29*100,0)</f>
        <v>0</v>
      </c>
      <c r="O31" s="910"/>
    </row>
    <row r="32" spans="1:23" ht="24" customHeight="1">
      <c r="A32" s="906"/>
      <c r="B32" s="907"/>
      <c r="C32" s="908"/>
      <c r="D32" s="218" t="s">
        <v>2793</v>
      </c>
      <c r="E32" s="479"/>
      <c r="F32" s="916"/>
      <c r="G32" s="917"/>
      <c r="H32" s="916"/>
      <c r="I32" s="917"/>
      <c r="J32" s="916"/>
      <c r="K32" s="917"/>
      <c r="L32" s="916"/>
      <c r="M32" s="917"/>
      <c r="N32" s="916"/>
      <c r="O32" s="917"/>
    </row>
    <row r="33" spans="1:15" ht="12" customHeight="1">
      <c r="N33" s="169"/>
      <c r="O33" s="169"/>
    </row>
    <row r="34" spans="1:15" ht="12" customHeight="1">
      <c r="A34" s="214" t="s">
        <v>2794</v>
      </c>
      <c r="B34" s="215" t="s">
        <v>3031</v>
      </c>
      <c r="C34" s="216"/>
    </row>
    <row r="35" spans="1:15" ht="12" customHeight="1">
      <c r="A35" s="214"/>
      <c r="B35" s="215" t="s">
        <v>3150</v>
      </c>
      <c r="C35" s="215"/>
      <c r="D35" s="57"/>
      <c r="E35" s="57"/>
      <c r="F35" s="57"/>
      <c r="G35" s="57"/>
      <c r="H35" s="57"/>
      <c r="I35" s="57"/>
      <c r="J35" s="57"/>
      <c r="K35" s="57"/>
      <c r="L35" s="57"/>
      <c r="M35" s="57"/>
      <c r="N35" s="57"/>
      <c r="O35" s="57"/>
    </row>
    <row r="36" spans="1:15" ht="12" customHeight="1">
      <c r="A36" s="214"/>
      <c r="B36" s="215" t="s">
        <v>3151</v>
      </c>
      <c r="C36" s="215"/>
      <c r="D36" s="57"/>
      <c r="E36" s="57"/>
      <c r="F36" s="57"/>
      <c r="G36" s="57"/>
      <c r="H36" s="57"/>
      <c r="I36" s="57"/>
      <c r="J36" s="57"/>
      <c r="K36" s="57"/>
      <c r="L36" s="57"/>
      <c r="M36" s="57"/>
      <c r="N36" s="57"/>
      <c r="O36" s="57"/>
    </row>
    <row r="37" spans="1:15" ht="12" customHeight="1">
      <c r="A37" s="216"/>
      <c r="B37" s="215" t="s">
        <v>3152</v>
      </c>
      <c r="C37" s="215"/>
      <c r="D37" s="57"/>
      <c r="E37" s="57"/>
      <c r="F37" s="57"/>
      <c r="G37" s="57"/>
      <c r="H37" s="57"/>
      <c r="I37" s="57"/>
      <c r="J37" s="57"/>
      <c r="K37" s="57"/>
      <c r="L37" s="57"/>
      <c r="M37" s="57"/>
      <c r="N37" s="57"/>
      <c r="O37" s="57"/>
    </row>
    <row r="38" spans="1:15" ht="12" customHeight="1">
      <c r="A38" s="216"/>
      <c r="B38" s="215" t="s">
        <v>3153</v>
      </c>
      <c r="C38" s="215"/>
      <c r="D38" s="57"/>
      <c r="E38" s="57"/>
      <c r="F38" s="57"/>
      <c r="G38" s="57"/>
      <c r="H38" s="57"/>
      <c r="I38" s="57"/>
      <c r="J38" s="57"/>
      <c r="K38" s="57"/>
      <c r="L38" s="57"/>
      <c r="M38" s="57"/>
      <c r="N38" s="57"/>
      <c r="O38" s="57"/>
    </row>
    <row r="39" spans="1:15" ht="12" customHeight="1">
      <c r="A39" s="216"/>
      <c r="B39" s="215" t="s">
        <v>3154</v>
      </c>
      <c r="C39" s="215"/>
      <c r="D39" s="57"/>
      <c r="E39" s="57"/>
      <c r="F39" s="57"/>
      <c r="G39" s="57"/>
      <c r="H39" s="57"/>
      <c r="I39" s="57"/>
      <c r="J39" s="57"/>
      <c r="K39" s="57"/>
      <c r="L39" s="57"/>
      <c r="M39" s="57"/>
      <c r="N39" s="57"/>
      <c r="O39" s="57"/>
    </row>
    <row r="40" spans="1:15" ht="12" customHeight="1"/>
    <row r="41" spans="1:15" ht="12" customHeight="1"/>
    <row r="42" spans="1:15" ht="12" customHeight="1"/>
  </sheetData>
  <sheetProtection algorithmName="SHA-512" hashValue="B3Zc2uS+JwltBp+T8ldmgyZG2Et8yHjQhCXbi8xEUpm0POWfM9zuQKg+8WTunpYFsCZGvtLHPCuxzDxZwNoYOg==" saltValue="1xExh+TCA2tU7l4jgBwa4w==" spinCount="100000" sheet="1" objects="1" scenarios="1"/>
  <mergeCells count="43">
    <mergeCell ref="A4:D6"/>
    <mergeCell ref="E4:E6"/>
    <mergeCell ref="F4:O4"/>
    <mergeCell ref="F5:G5"/>
    <mergeCell ref="H5:I5"/>
    <mergeCell ref="J5:K5"/>
    <mergeCell ref="L5:M5"/>
    <mergeCell ref="N5:O5"/>
    <mergeCell ref="B7:C8"/>
    <mergeCell ref="A7:A26"/>
    <mergeCell ref="B9:C10"/>
    <mergeCell ref="B11:C12"/>
    <mergeCell ref="C13:C14"/>
    <mergeCell ref="C15:C16"/>
    <mergeCell ref="C17:C18"/>
    <mergeCell ref="B19:C20"/>
    <mergeCell ref="B21:C22"/>
    <mergeCell ref="B23:C24"/>
    <mergeCell ref="B25:C26"/>
    <mergeCell ref="B13:B18"/>
    <mergeCell ref="N29:O29"/>
    <mergeCell ref="A31:C32"/>
    <mergeCell ref="L29:M29"/>
    <mergeCell ref="L30:M30"/>
    <mergeCell ref="N30:O30"/>
    <mergeCell ref="N31:O31"/>
    <mergeCell ref="F32:G32"/>
    <mergeCell ref="H32:I32"/>
    <mergeCell ref="J32:K32"/>
    <mergeCell ref="L32:M32"/>
    <mergeCell ref="N32:O32"/>
    <mergeCell ref="A29:C30"/>
    <mergeCell ref="F29:G29"/>
    <mergeCell ref="H29:I29"/>
    <mergeCell ref="J29:K29"/>
    <mergeCell ref="F31:G31"/>
    <mergeCell ref="F30:G30"/>
    <mergeCell ref="A27:C28"/>
    <mergeCell ref="J31:K31"/>
    <mergeCell ref="L31:M31"/>
    <mergeCell ref="H30:I30"/>
    <mergeCell ref="J30:K30"/>
    <mergeCell ref="H31:I31"/>
  </mergeCells>
  <phoneticPr fontId="9"/>
  <dataValidations count="1">
    <dataValidation type="whole" allowBlank="1" showInputMessage="1" showErrorMessage="1" errorTitle="入力エラー" error="-99,999～99,999までの整数を入力してください。" sqref="E32:F32 N32 L32 H32 J32 H29:H30 J29:J30 N29:N30 E29:F30 L29:L30 E7:O28" xr:uid="{00000000-0002-0000-0A00-000000000000}">
      <formula1>-99999</formula1>
      <formula2>99999</formula2>
    </dataValidation>
  </dataValidations>
  <printOptions horizontalCentered="1" verticalCentered="1"/>
  <pageMargins left="0.78740157480314965" right="0.39370078740157483" top="0.59055118110236227" bottom="0.59055118110236227" header="0.39370078740157483" footer="0.39370078740157483"/>
  <pageSetup paperSize="9" orientation="portrait"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9"/>
  <dimension ref="A2:W49"/>
  <sheetViews>
    <sheetView showGridLines="0" showZeros="0" view="pageBreakPreview" zoomScaleNormal="100" zoomScaleSheetLayoutView="100" workbookViewId="0"/>
  </sheetViews>
  <sheetFormatPr defaultColWidth="2.44140625" defaultRowHeight="15" customHeight="1"/>
  <cols>
    <col min="1" max="2" width="5" style="5" customWidth="1"/>
    <col min="3" max="3" width="11" style="5" customWidth="1"/>
    <col min="4" max="4" width="5" style="5" bestFit="1" customWidth="1"/>
    <col min="5" max="15" width="6" style="5" customWidth="1"/>
    <col min="16" max="16" width="2.44140625" style="5"/>
    <col min="17" max="17" width="6.77734375" style="169" hidden="1" customWidth="1"/>
    <col min="18" max="23" width="6" style="5" hidden="1" customWidth="1"/>
    <col min="24" max="16384" width="2.44140625" style="5"/>
  </cols>
  <sheetData>
    <row r="2" spans="1:23" ht="15" customHeight="1">
      <c r="A2" s="302" t="s">
        <v>3033</v>
      </c>
    </row>
    <row r="3" spans="1:23" ht="7.5" customHeight="1">
      <c r="A3" s="57"/>
      <c r="B3" s="57"/>
      <c r="C3" s="57"/>
      <c r="D3" s="57"/>
      <c r="E3" s="57"/>
      <c r="F3" s="57"/>
      <c r="G3" s="57"/>
      <c r="H3" s="57"/>
      <c r="I3" s="57"/>
      <c r="J3" s="57"/>
      <c r="K3" s="57"/>
      <c r="L3" s="57"/>
      <c r="M3" s="57"/>
    </row>
    <row r="4" spans="1:23" ht="24" customHeight="1">
      <c r="A4" s="915" t="s">
        <v>3047</v>
      </c>
      <c r="B4" s="904"/>
      <c r="C4" s="904"/>
      <c r="D4" s="904"/>
      <c r="E4" s="931" t="s">
        <v>1336</v>
      </c>
      <c r="F4" s="905" t="s">
        <v>3158</v>
      </c>
      <c r="G4" s="934"/>
      <c r="H4" s="934"/>
      <c r="I4" s="934"/>
      <c r="J4" s="934"/>
      <c r="K4" s="934"/>
      <c r="L4" s="934"/>
      <c r="M4" s="934"/>
      <c r="N4" s="934"/>
      <c r="O4" s="935"/>
      <c r="Q4" s="356" t="s">
        <v>3066</v>
      </c>
    </row>
    <row r="5" spans="1:23" ht="24" customHeight="1">
      <c r="A5" s="930"/>
      <c r="B5" s="924"/>
      <c r="C5" s="924"/>
      <c r="D5" s="924"/>
      <c r="E5" s="932"/>
      <c r="F5" s="936">
        <f>提出書!$C$44</f>
        <v>2022</v>
      </c>
      <c r="G5" s="937"/>
      <c r="H5" s="936">
        <f>提出書!$C$44+1</f>
        <v>2023</v>
      </c>
      <c r="I5" s="937"/>
      <c r="J5" s="936">
        <f>提出書!$C$44+2</f>
        <v>2024</v>
      </c>
      <c r="K5" s="937"/>
      <c r="L5" s="936">
        <f>提出書!$C$44+3</f>
        <v>2025</v>
      </c>
      <c r="M5" s="937"/>
      <c r="N5" s="936">
        <f>提出書!$C$44+4</f>
        <v>2026</v>
      </c>
      <c r="O5" s="937"/>
      <c r="Q5" s="390"/>
      <c r="R5" s="391" t="s">
        <v>3065</v>
      </c>
      <c r="S5" s="391">
        <v>2022</v>
      </c>
      <c r="T5" s="391">
        <v>2023</v>
      </c>
      <c r="U5" s="391">
        <v>2024</v>
      </c>
      <c r="V5" s="391">
        <v>2025</v>
      </c>
      <c r="W5" s="391">
        <v>2026</v>
      </c>
    </row>
    <row r="6" spans="1:23" ht="24" customHeight="1">
      <c r="A6" s="906"/>
      <c r="B6" s="907"/>
      <c r="C6" s="907"/>
      <c r="D6" s="907"/>
      <c r="E6" s="933"/>
      <c r="F6" s="395" t="s">
        <v>2815</v>
      </c>
      <c r="G6" s="452" t="s">
        <v>3156</v>
      </c>
      <c r="H6" s="395" t="s">
        <v>2815</v>
      </c>
      <c r="I6" s="452" t="s">
        <v>3156</v>
      </c>
      <c r="J6" s="395" t="s">
        <v>2815</v>
      </c>
      <c r="K6" s="452" t="s">
        <v>3156</v>
      </c>
      <c r="L6" s="395" t="s">
        <v>2815</v>
      </c>
      <c r="M6" s="452" t="s">
        <v>3156</v>
      </c>
      <c r="N6" s="395" t="s">
        <v>2815</v>
      </c>
      <c r="O6" s="452" t="s">
        <v>3156</v>
      </c>
      <c r="Q6" s="390" t="s">
        <v>3067</v>
      </c>
      <c r="R6" s="391">
        <v>0</v>
      </c>
      <c r="S6" s="391">
        <v>3</v>
      </c>
      <c r="T6" s="391">
        <v>6</v>
      </c>
      <c r="U6" s="391">
        <v>9</v>
      </c>
      <c r="V6" s="391">
        <v>12</v>
      </c>
      <c r="W6" s="391">
        <v>15</v>
      </c>
    </row>
    <row r="7" spans="1:23" ht="24" customHeight="1">
      <c r="A7" s="921" t="s">
        <v>3019</v>
      </c>
      <c r="B7" s="920" t="s">
        <v>3034</v>
      </c>
      <c r="C7" s="905"/>
      <c r="D7" s="217" t="s">
        <v>2792</v>
      </c>
      <c r="E7" s="355">
        <f ca="1">R7</f>
        <v>0</v>
      </c>
      <c r="F7" s="536">
        <f>IF(F$5&gt;=提出書!$C$45,G7-E7,0)</f>
        <v>0</v>
      </c>
      <c r="G7" s="537">
        <f>IF(F$5&gt;=提出書!$C$45,S7,0)</f>
        <v>0</v>
      </c>
      <c r="H7" s="536">
        <f>IF(H$5&gt;=提出書!$C$45,I7-(E7+F7),0)</f>
        <v>0</v>
      </c>
      <c r="I7" s="537">
        <f>IF(H$5&gt;=提出書!$C$45,T7,0)</f>
        <v>0</v>
      </c>
      <c r="J7" s="542">
        <f ca="1">IF(J$5&gt;=提出書!$C$45,K7-(E7+F7+H7),0)</f>
        <v>0</v>
      </c>
      <c r="K7" s="535">
        <f ca="1">IF(J$5&gt;=提出書!$C$45,U7,0)</f>
        <v>0</v>
      </c>
      <c r="L7" s="542">
        <f ca="1">IF(L$5&gt;=提出書!$C$45,M7-(E7+F7+H7+J7),0)</f>
        <v>0</v>
      </c>
      <c r="M7" s="535">
        <f ca="1">IF(L$5&gt;=提出書!$C$45,V7,0)</f>
        <v>0</v>
      </c>
      <c r="N7" s="542">
        <f ca="1">IF(N$5&gt;=提出書!$C$45,O7-(E7+F7+H7+J7+L7),0)</f>
        <v>0</v>
      </c>
      <c r="O7" s="535">
        <f ca="1">IF(N$5&gt;=提出書!$C$45,W7,0)</f>
        <v>0</v>
      </c>
      <c r="Q7" s="390">
        <v>0</v>
      </c>
      <c r="R7" s="391">
        <f ca="1">OFFSET('点検表５，６作業シート'!$B$22,$Q7,R$6)</f>
        <v>0</v>
      </c>
      <c r="S7" s="391">
        <f ca="1">OFFSET('点検表５，６作業シート'!$B$22,$Q7,S$6)</f>
        <v>0</v>
      </c>
      <c r="T7" s="391">
        <f ca="1">OFFSET('点検表５，６作業シート'!$B$22,$Q7,T$6)</f>
        <v>0</v>
      </c>
      <c r="U7" s="391">
        <f ca="1">OFFSET('点検表５，６作業シート'!$B$22,$Q7,U$6)</f>
        <v>0</v>
      </c>
      <c r="V7" s="391">
        <f ca="1">OFFSET('点検表５，６作業シート'!$B$22,$Q7,V$6)</f>
        <v>0</v>
      </c>
      <c r="W7" s="391">
        <f ca="1">OFFSET('点検表５，６作業シート'!$B$22,$Q7,W$6)</f>
        <v>0</v>
      </c>
    </row>
    <row r="8" spans="1:23" ht="24" customHeight="1">
      <c r="A8" s="922"/>
      <c r="B8" s="907"/>
      <c r="C8" s="908"/>
      <c r="D8" s="7" t="s">
        <v>2793</v>
      </c>
      <c r="E8" s="474"/>
      <c r="F8" s="533"/>
      <c r="G8" s="534"/>
      <c r="H8" s="533"/>
      <c r="I8" s="534"/>
      <c r="J8" s="533"/>
      <c r="K8" s="534"/>
      <c r="L8" s="533"/>
      <c r="M8" s="534"/>
      <c r="N8" s="533"/>
      <c r="O8" s="534"/>
      <c r="Q8" s="393"/>
      <c r="R8" s="394"/>
      <c r="S8" s="394"/>
      <c r="T8" s="394"/>
      <c r="U8" s="394"/>
      <c r="V8" s="394"/>
      <c r="W8" s="394"/>
    </row>
    <row r="9" spans="1:23" ht="24" customHeight="1">
      <c r="A9" s="922"/>
      <c r="B9" s="920" t="s">
        <v>3035</v>
      </c>
      <c r="C9" s="904"/>
      <c r="D9" s="217" t="s">
        <v>2792</v>
      </c>
      <c r="E9" s="355">
        <f ca="1">R9</f>
        <v>0</v>
      </c>
      <c r="F9" s="536">
        <f>IF(F$5&gt;=提出書!$C$45,G9-E9,0)</f>
        <v>0</v>
      </c>
      <c r="G9" s="537">
        <f>IF(F$5&gt;=提出書!$C$45,S9,0)</f>
        <v>0</v>
      </c>
      <c r="H9" s="536">
        <f>IF(H$5&gt;=提出書!$C$45,I9-(E9+F9),0)</f>
        <v>0</v>
      </c>
      <c r="I9" s="537">
        <f>IF(H$5&gt;=提出書!$C$45,T9,0)</f>
        <v>0</v>
      </c>
      <c r="J9" s="542">
        <f ca="1">IF(J$5&gt;=提出書!$C$45,K9-(E9+F9+H9),0)</f>
        <v>0</v>
      </c>
      <c r="K9" s="535">
        <f ca="1">IF(J$5&gt;=提出書!$C$45,U9,0)</f>
        <v>0</v>
      </c>
      <c r="L9" s="542">
        <f ca="1">IF(L$5&gt;=提出書!$C$45,M9-(E9+F9+H9+J9),0)</f>
        <v>0</v>
      </c>
      <c r="M9" s="535">
        <f ca="1">IF(L$5&gt;=提出書!$C$45,V9,0)</f>
        <v>0</v>
      </c>
      <c r="N9" s="542">
        <f ca="1">IF(N$5&gt;=提出書!$C$45,O9-(E9+F9+H9+J9+L9),0)</f>
        <v>0</v>
      </c>
      <c r="O9" s="535">
        <f ca="1">IF(N$5&gt;=提出書!$C$45,W9,0)</f>
        <v>0</v>
      </c>
      <c r="Q9" s="390">
        <v>1</v>
      </c>
      <c r="R9" s="391">
        <f ca="1">OFFSET('点検表５，６作業シート'!$B$22,$Q9,R$6)</f>
        <v>0</v>
      </c>
      <c r="S9" s="391">
        <f ca="1">OFFSET('点検表５，６作業シート'!$B$22,$Q9,S$6)</f>
        <v>0</v>
      </c>
      <c r="T9" s="391">
        <f ca="1">OFFSET('点検表５，６作業シート'!$B$22,$Q9,T$6)</f>
        <v>0</v>
      </c>
      <c r="U9" s="391">
        <f ca="1">OFFSET('点検表５，６作業シート'!$B$22,$Q9,U$6)</f>
        <v>0</v>
      </c>
      <c r="V9" s="391">
        <f ca="1">OFFSET('点検表５，６作業シート'!$B$22,$Q9,V$6)</f>
        <v>0</v>
      </c>
      <c r="W9" s="391">
        <f ca="1">OFFSET('点検表５，６作業シート'!$B$22,$Q9,W$6)</f>
        <v>0</v>
      </c>
    </row>
    <row r="10" spans="1:23" ht="24" customHeight="1">
      <c r="A10" s="922"/>
      <c r="B10" s="907"/>
      <c r="C10" s="907"/>
      <c r="D10" s="7" t="s">
        <v>2793</v>
      </c>
      <c r="E10" s="474"/>
      <c r="F10" s="533"/>
      <c r="G10" s="534"/>
      <c r="H10" s="533"/>
      <c r="I10" s="534"/>
      <c r="J10" s="533"/>
      <c r="K10" s="534"/>
      <c r="L10" s="533"/>
      <c r="M10" s="534"/>
      <c r="N10" s="533"/>
      <c r="O10" s="534"/>
      <c r="Q10" s="393"/>
      <c r="R10" s="394"/>
      <c r="S10" s="394"/>
      <c r="T10" s="394"/>
      <c r="U10" s="394"/>
      <c r="V10" s="394"/>
      <c r="W10" s="394"/>
    </row>
    <row r="11" spans="1:23" ht="24" customHeight="1">
      <c r="A11" s="922"/>
      <c r="B11" s="920" t="s">
        <v>3022</v>
      </c>
      <c r="C11" s="904"/>
      <c r="D11" s="217" t="s">
        <v>2792</v>
      </c>
      <c r="E11" s="355">
        <f ca="1">R11</f>
        <v>0</v>
      </c>
      <c r="F11" s="536">
        <f>IF(F$5&gt;=提出書!$C$45,G11-E11,0)</f>
        <v>0</v>
      </c>
      <c r="G11" s="537">
        <f>IF(F$5&gt;=提出書!$C$45,S11,0)</f>
        <v>0</v>
      </c>
      <c r="H11" s="536">
        <f>IF(H$5&gt;=提出書!$C$45,I11-(E11+F11),0)</f>
        <v>0</v>
      </c>
      <c r="I11" s="537">
        <f>IF(H$5&gt;=提出書!$C$45,T11,0)</f>
        <v>0</v>
      </c>
      <c r="J11" s="542">
        <f ca="1">IF(J$5&gt;=提出書!$C$45,K11-(E11+F11+H11),0)</f>
        <v>0</v>
      </c>
      <c r="K11" s="535">
        <f ca="1">IF(J$5&gt;=提出書!$C$45,U11,0)</f>
        <v>0</v>
      </c>
      <c r="L11" s="542">
        <f ca="1">IF(L$5&gt;=提出書!$C$45,M11-(E11+F11+H11+J11),0)</f>
        <v>0</v>
      </c>
      <c r="M11" s="535">
        <f ca="1">IF(L$5&gt;=提出書!$C$45,V11,0)</f>
        <v>0</v>
      </c>
      <c r="N11" s="542">
        <f ca="1">IF(N$5&gt;=提出書!$C$45,O11-(E11+F11+H11+J11+L11),0)</f>
        <v>0</v>
      </c>
      <c r="O11" s="535">
        <f ca="1">IF(N$5&gt;=提出書!$C$45,W11,0)</f>
        <v>0</v>
      </c>
      <c r="Q11" s="390">
        <v>2</v>
      </c>
      <c r="R11" s="391">
        <f ca="1">OFFSET('点検表５，６作業シート'!$B$22,$Q11,R$6)</f>
        <v>0</v>
      </c>
      <c r="S11" s="391">
        <f ca="1">OFFSET('点検表５，６作業シート'!$B$22,$Q11,S$6)</f>
        <v>0</v>
      </c>
      <c r="T11" s="391">
        <f ca="1">OFFSET('点検表５，６作業シート'!$B$22,$Q11,T$6)</f>
        <v>0</v>
      </c>
      <c r="U11" s="391">
        <f ca="1">OFFSET('点検表５，６作業シート'!$B$22,$Q11,U$6)</f>
        <v>0</v>
      </c>
      <c r="V11" s="391">
        <f ca="1">OFFSET('点検表５，６作業シート'!$B$22,$Q11,V$6)</f>
        <v>0</v>
      </c>
      <c r="W11" s="391">
        <f ca="1">OFFSET('点検表５，６作業シート'!$B$22,$Q11,W$6)</f>
        <v>0</v>
      </c>
    </row>
    <row r="12" spans="1:23" ht="24" customHeight="1">
      <c r="A12" s="922"/>
      <c r="B12" s="907"/>
      <c r="C12" s="924"/>
      <c r="D12" s="126" t="s">
        <v>2793</v>
      </c>
      <c r="E12" s="474"/>
      <c r="F12" s="533"/>
      <c r="G12" s="534"/>
      <c r="H12" s="533"/>
      <c r="I12" s="534"/>
      <c r="J12" s="533"/>
      <c r="K12" s="534"/>
      <c r="L12" s="533"/>
      <c r="M12" s="534"/>
      <c r="N12" s="533"/>
      <c r="O12" s="534"/>
      <c r="Q12" s="393"/>
      <c r="R12" s="394"/>
      <c r="S12" s="394"/>
      <c r="T12" s="394"/>
      <c r="U12" s="394"/>
      <c r="V12" s="394"/>
      <c r="W12" s="394"/>
    </row>
    <row r="13" spans="1:23" ht="24" customHeight="1">
      <c r="A13" s="922"/>
      <c r="B13" s="927" t="s">
        <v>3023</v>
      </c>
      <c r="C13" s="925" t="s">
        <v>2813</v>
      </c>
      <c r="D13" s="217" t="s">
        <v>2792</v>
      </c>
      <c r="E13" s="355">
        <f ca="1">R13</f>
        <v>0</v>
      </c>
      <c r="F13" s="536">
        <f>IF(F$5&gt;=提出書!$C$45,G13-E13,0)</f>
        <v>0</v>
      </c>
      <c r="G13" s="537">
        <f>IF(F$5&gt;=提出書!$C$45,S13,0)</f>
        <v>0</v>
      </c>
      <c r="H13" s="536">
        <f>IF(H$5&gt;=提出書!$C$45,I13-(E13+F13),0)</f>
        <v>0</v>
      </c>
      <c r="I13" s="537">
        <f>IF(H$5&gt;=提出書!$C$45,T13,0)</f>
        <v>0</v>
      </c>
      <c r="J13" s="542">
        <f ca="1">IF(J$5&gt;=提出書!$C$45,K13-(E13+F13+H13),0)</f>
        <v>0</v>
      </c>
      <c r="K13" s="535">
        <f ca="1">IF(J$5&gt;=提出書!$C$45,U13,0)</f>
        <v>0</v>
      </c>
      <c r="L13" s="542">
        <f ca="1">IF(L$5&gt;=提出書!$C$45,M13-(E13+F13+H13+J13),0)</f>
        <v>0</v>
      </c>
      <c r="M13" s="535">
        <f ca="1">IF(L$5&gt;=提出書!$C$45,V13,0)</f>
        <v>0</v>
      </c>
      <c r="N13" s="542">
        <f ca="1">IF(N$5&gt;=提出書!$C$45,O13-(E13+F13+H13+J13+L13),0)</f>
        <v>0</v>
      </c>
      <c r="O13" s="535">
        <f ca="1">IF(N$5&gt;=提出書!$C$45,W13,0)</f>
        <v>0</v>
      </c>
      <c r="Q13" s="390">
        <v>3</v>
      </c>
      <c r="R13" s="391">
        <f ca="1">OFFSET('点検表５，６作業シート'!$B$22,$Q13,R$6)</f>
        <v>0</v>
      </c>
      <c r="S13" s="391">
        <f ca="1">OFFSET('点検表５，６作業シート'!$B$22,$Q13,S$6)</f>
        <v>0</v>
      </c>
      <c r="T13" s="391">
        <f ca="1">OFFSET('点検表５，６作業シート'!$B$22,$Q13,T$6)</f>
        <v>0</v>
      </c>
      <c r="U13" s="391">
        <f ca="1">OFFSET('点検表５，６作業シート'!$B$22,$Q13,U$6)</f>
        <v>0</v>
      </c>
      <c r="V13" s="391">
        <f ca="1">OFFSET('点検表５，６作業シート'!$B$22,$Q13,V$6)</f>
        <v>0</v>
      </c>
      <c r="W13" s="391">
        <f ca="1">OFFSET('点検表５，６作業シート'!$B$22,$Q13,W$6)</f>
        <v>0</v>
      </c>
    </row>
    <row r="14" spans="1:23" ht="24" customHeight="1">
      <c r="A14" s="922"/>
      <c r="B14" s="928"/>
      <c r="C14" s="926"/>
      <c r="D14" s="7" t="s">
        <v>2793</v>
      </c>
      <c r="E14" s="474"/>
      <c r="F14" s="533"/>
      <c r="G14" s="534"/>
      <c r="H14" s="533"/>
      <c r="I14" s="534"/>
      <c r="J14" s="533"/>
      <c r="K14" s="534"/>
      <c r="L14" s="533"/>
      <c r="M14" s="534"/>
      <c r="N14" s="533"/>
      <c r="O14" s="534"/>
      <c r="Q14" s="393"/>
      <c r="R14" s="394"/>
      <c r="S14" s="394"/>
      <c r="T14" s="394"/>
      <c r="U14" s="394"/>
      <c r="V14" s="394"/>
      <c r="W14" s="394"/>
    </row>
    <row r="15" spans="1:23" ht="24" customHeight="1">
      <c r="A15" s="922"/>
      <c r="B15" s="928"/>
      <c r="C15" s="925" t="s">
        <v>1312</v>
      </c>
      <c r="D15" s="217" t="s">
        <v>2792</v>
      </c>
      <c r="E15" s="355">
        <f ca="1">R15</f>
        <v>0</v>
      </c>
      <c r="F15" s="536">
        <f>IF(F$5&gt;=提出書!$C$45,G15-E15,0)</f>
        <v>0</v>
      </c>
      <c r="G15" s="537">
        <f>IF(F$5&gt;=提出書!$C$45,S15,0)</f>
        <v>0</v>
      </c>
      <c r="H15" s="536">
        <f>IF(H$5&gt;=提出書!$C$45,I15-(E15+F15),0)</f>
        <v>0</v>
      </c>
      <c r="I15" s="537">
        <f>IF(H$5&gt;=提出書!$C$45,T15,0)</f>
        <v>0</v>
      </c>
      <c r="J15" s="542">
        <f ca="1">IF(J$5&gt;=提出書!$C$45,K15-(E15+F15+H15),0)</f>
        <v>0</v>
      </c>
      <c r="K15" s="535">
        <f ca="1">IF(J$5&gt;=提出書!$C$45,U15,0)</f>
        <v>0</v>
      </c>
      <c r="L15" s="542">
        <f ca="1">IF(L$5&gt;=提出書!$C$45,M15-(E15+F15+H15+J15),0)</f>
        <v>0</v>
      </c>
      <c r="M15" s="535">
        <f ca="1">IF(L$5&gt;=提出書!$C$45,V15,0)</f>
        <v>0</v>
      </c>
      <c r="N15" s="542">
        <f ca="1">IF(N$5&gt;=提出書!$C$45,O15-(E15+F15+H15+J15+L15),0)</f>
        <v>0</v>
      </c>
      <c r="O15" s="535">
        <f ca="1">IF(N$5&gt;=提出書!$C$45,W15,0)</f>
        <v>0</v>
      </c>
      <c r="Q15" s="390">
        <v>4</v>
      </c>
      <c r="R15" s="391">
        <f ca="1">OFFSET('点検表５，６作業シート'!$B$22,$Q15,R$6)</f>
        <v>0</v>
      </c>
      <c r="S15" s="391">
        <f ca="1">OFFSET('点検表５，６作業シート'!$B$22,$Q15,S$6)</f>
        <v>0</v>
      </c>
      <c r="T15" s="391">
        <f ca="1">OFFSET('点検表５，６作業シート'!$B$22,$Q15,T$6)</f>
        <v>0</v>
      </c>
      <c r="U15" s="391">
        <f ca="1">OFFSET('点検表５，６作業シート'!$B$22,$Q15,U$6)</f>
        <v>0</v>
      </c>
      <c r="V15" s="391">
        <f ca="1">OFFSET('点検表５，６作業シート'!$B$22,$Q15,V$6)</f>
        <v>0</v>
      </c>
      <c r="W15" s="391">
        <f ca="1">OFFSET('点検表５，６作業シート'!$B$22,$Q15,W$6)</f>
        <v>0</v>
      </c>
    </row>
    <row r="16" spans="1:23" ht="24" customHeight="1">
      <c r="A16" s="922"/>
      <c r="B16" s="928"/>
      <c r="C16" s="926"/>
      <c r="D16" s="7" t="s">
        <v>2793</v>
      </c>
      <c r="E16" s="474"/>
      <c r="F16" s="533"/>
      <c r="G16" s="534"/>
      <c r="H16" s="533"/>
      <c r="I16" s="534"/>
      <c r="J16" s="533"/>
      <c r="K16" s="534"/>
      <c r="L16" s="533"/>
      <c r="M16" s="534"/>
      <c r="N16" s="533"/>
      <c r="O16" s="534"/>
      <c r="Q16" s="393"/>
      <c r="R16" s="394"/>
      <c r="S16" s="394"/>
      <c r="T16" s="394"/>
      <c r="U16" s="394"/>
      <c r="V16" s="394"/>
      <c r="W16" s="394"/>
    </row>
    <row r="17" spans="1:23" ht="24" customHeight="1">
      <c r="A17" s="922"/>
      <c r="B17" s="928"/>
      <c r="C17" s="925" t="s">
        <v>1233</v>
      </c>
      <c r="D17" s="217" t="s">
        <v>2792</v>
      </c>
      <c r="E17" s="355">
        <f ca="1">R17</f>
        <v>0</v>
      </c>
      <c r="F17" s="536">
        <f>IF(F$5&gt;=提出書!$C$45,G17-E17,0)</f>
        <v>0</v>
      </c>
      <c r="G17" s="537">
        <f>IF(F$5&gt;=提出書!$C$45,S17,0)</f>
        <v>0</v>
      </c>
      <c r="H17" s="536">
        <f>IF(H$5&gt;=提出書!$C$45,I17-(E17+F17),0)</f>
        <v>0</v>
      </c>
      <c r="I17" s="537">
        <f>IF(H$5&gt;=提出書!$C$45,T17,0)</f>
        <v>0</v>
      </c>
      <c r="J17" s="542">
        <f ca="1">IF(J$5&gt;=提出書!$C$45,K17-(E17+F17+H17),0)</f>
        <v>0</v>
      </c>
      <c r="K17" s="535">
        <f ca="1">IF(J$5&gt;=提出書!$C$45,U17,0)</f>
        <v>0</v>
      </c>
      <c r="L17" s="542">
        <f ca="1">IF(L$5&gt;=提出書!$C$45,M17-(E17+F17+H17+J17),0)</f>
        <v>0</v>
      </c>
      <c r="M17" s="535">
        <f ca="1">IF(L$5&gt;=提出書!$C$45,V17,0)</f>
        <v>0</v>
      </c>
      <c r="N17" s="542">
        <f ca="1">IF(N$5&gt;=提出書!$C$45,O17-(E17+F17+H17+J17+L17),0)</f>
        <v>0</v>
      </c>
      <c r="O17" s="535">
        <f ca="1">IF(N$5&gt;=提出書!$C$45,W17,0)</f>
        <v>0</v>
      </c>
      <c r="Q17" s="390">
        <v>5</v>
      </c>
      <c r="R17" s="391">
        <f ca="1">OFFSET('点検表５，６作業シート'!$B$22,$Q17,R$6)</f>
        <v>0</v>
      </c>
      <c r="S17" s="391">
        <f ca="1">OFFSET('点検表５，６作業シート'!$B$22,$Q17,S$6)</f>
        <v>0</v>
      </c>
      <c r="T17" s="391">
        <f ca="1">OFFSET('点検表５，６作業シート'!$B$22,$Q17,T$6)</f>
        <v>0</v>
      </c>
      <c r="U17" s="391">
        <f ca="1">OFFSET('点検表５，６作業シート'!$B$22,$Q17,U$6)</f>
        <v>0</v>
      </c>
      <c r="V17" s="391">
        <f ca="1">OFFSET('点検表５，６作業シート'!$B$22,$Q17,V$6)</f>
        <v>0</v>
      </c>
      <c r="W17" s="391">
        <f ca="1">OFFSET('点検表５，６作業シート'!$B$22,$Q17,W$6)</f>
        <v>0</v>
      </c>
    </row>
    <row r="18" spans="1:23" ht="24" customHeight="1">
      <c r="A18" s="923"/>
      <c r="B18" s="929"/>
      <c r="C18" s="926"/>
      <c r="D18" s="7" t="s">
        <v>2793</v>
      </c>
      <c r="E18" s="474"/>
      <c r="F18" s="533"/>
      <c r="G18" s="534"/>
      <c r="H18" s="533"/>
      <c r="I18" s="534"/>
      <c r="J18" s="533"/>
      <c r="K18" s="534"/>
      <c r="L18" s="533"/>
      <c r="M18" s="534"/>
      <c r="N18" s="533"/>
      <c r="O18" s="534"/>
      <c r="Q18" s="393"/>
      <c r="R18" s="394"/>
      <c r="S18" s="394"/>
      <c r="T18" s="394"/>
      <c r="U18" s="394"/>
      <c r="V18" s="394"/>
      <c r="W18" s="394"/>
    </row>
    <row r="19" spans="1:23" ht="24" customHeight="1">
      <c r="A19" s="903" t="s">
        <v>3028</v>
      </c>
      <c r="B19" s="904"/>
      <c r="C19" s="905"/>
      <c r="D19" s="125" t="s">
        <v>2792</v>
      </c>
      <c r="E19" s="355">
        <f ca="1">R19</f>
        <v>0</v>
      </c>
      <c r="F19" s="536">
        <f>IF(F$5&gt;=提出書!$C$45,G19-E19,0)</f>
        <v>0</v>
      </c>
      <c r="G19" s="537">
        <f>IF(F$5&gt;=提出書!$C$45,S19,0)</f>
        <v>0</v>
      </c>
      <c r="H19" s="536">
        <f>IF(H$5&gt;=提出書!$C$45,I19-(E19+F19),0)</f>
        <v>0</v>
      </c>
      <c r="I19" s="537">
        <f>IF(H$5&gt;=提出書!$C$45,T19,0)</f>
        <v>0</v>
      </c>
      <c r="J19" s="542">
        <f ca="1">IF(J$5&gt;=提出書!$C$45,K19-(E19+F19+H19),0)</f>
        <v>0</v>
      </c>
      <c r="K19" s="535">
        <f ca="1">IF(J$5&gt;=提出書!$C$45,U19,0)</f>
        <v>0</v>
      </c>
      <c r="L19" s="542">
        <f ca="1">IF(L$5&gt;=提出書!$C$45,M19-(E19+F19+H19+J19),0)</f>
        <v>0</v>
      </c>
      <c r="M19" s="535">
        <f ca="1">IF(L$5&gt;=提出書!$C$45,V19,0)</f>
        <v>0</v>
      </c>
      <c r="N19" s="542">
        <f ca="1">IF(N$5&gt;=提出書!$C$45,O19-(E19+F19+H19+J19+L19),0)</f>
        <v>0</v>
      </c>
      <c r="O19" s="535">
        <f ca="1">IF(N$5&gt;=提出書!$C$45,W19,0)</f>
        <v>0</v>
      </c>
      <c r="Q19" s="393"/>
      <c r="R19" s="394">
        <f t="shared" ref="R19:W19" ca="1" si="0">R21-SUM(R7,R9,R11,R13,R15,R17,)</f>
        <v>0</v>
      </c>
      <c r="S19" s="394">
        <f t="shared" ca="1" si="0"/>
        <v>0</v>
      </c>
      <c r="T19" s="394">
        <f t="shared" ca="1" si="0"/>
        <v>0</v>
      </c>
      <c r="U19" s="394">
        <f t="shared" ca="1" si="0"/>
        <v>0</v>
      </c>
      <c r="V19" s="394">
        <f t="shared" ca="1" si="0"/>
        <v>0</v>
      </c>
      <c r="W19" s="394">
        <f t="shared" ca="1" si="0"/>
        <v>0</v>
      </c>
    </row>
    <row r="20" spans="1:23" ht="24" customHeight="1">
      <c r="A20" s="906"/>
      <c r="B20" s="907"/>
      <c r="C20" s="908"/>
      <c r="D20" s="218" t="s">
        <v>2793</v>
      </c>
      <c r="E20" s="474"/>
      <c r="F20" s="533"/>
      <c r="G20" s="534"/>
      <c r="H20" s="533"/>
      <c r="I20" s="534"/>
      <c r="J20" s="533"/>
      <c r="K20" s="534"/>
      <c r="L20" s="533"/>
      <c r="M20" s="534"/>
      <c r="N20" s="533"/>
      <c r="O20" s="534"/>
      <c r="Q20" s="393"/>
      <c r="R20" s="394"/>
      <c r="S20" s="394"/>
      <c r="T20" s="394"/>
      <c r="U20" s="394"/>
      <c r="V20" s="394"/>
      <c r="W20" s="394"/>
    </row>
    <row r="21" spans="1:23" ht="24" customHeight="1">
      <c r="A21" s="903" t="s">
        <v>3049</v>
      </c>
      <c r="B21" s="904"/>
      <c r="C21" s="905"/>
      <c r="D21" s="125" t="s">
        <v>2792</v>
      </c>
      <c r="E21" s="476">
        <f ca="1">R21</f>
        <v>0</v>
      </c>
      <c r="F21" s="938">
        <f>IF(F$5&gt;=提出書!$C$45,S21,0)</f>
        <v>0</v>
      </c>
      <c r="G21" s="939"/>
      <c r="H21" s="938">
        <f>IF(H$5&gt;=提出書!$C$45,T21,0)</f>
        <v>0</v>
      </c>
      <c r="I21" s="939"/>
      <c r="J21" s="940">
        <f ca="1">IF(J$5&gt;=提出書!$C$45,U21,0)</f>
        <v>0</v>
      </c>
      <c r="K21" s="941"/>
      <c r="L21" s="940">
        <f ca="1">IF(L$5&gt;=提出書!$C$45,V21,0)</f>
        <v>0</v>
      </c>
      <c r="M21" s="941"/>
      <c r="N21" s="940">
        <f ca="1">IF(N$5&gt;=提出書!$C$45,W21,0)</f>
        <v>0</v>
      </c>
      <c r="O21" s="941"/>
      <c r="Q21" s="390">
        <v>10</v>
      </c>
      <c r="R21" s="391">
        <f ca="1">OFFSET('点検表５，６作業シート'!$B$22,$Q21,R$6)</f>
        <v>0</v>
      </c>
      <c r="S21" s="391">
        <f ca="1">OFFSET('点検表５，６作業シート'!$B$22,$Q21,S$6)</f>
        <v>0</v>
      </c>
      <c r="T21" s="391">
        <f ca="1">OFFSET('点検表５，６作業シート'!$B$22,$Q21,T$6)</f>
        <v>0</v>
      </c>
      <c r="U21" s="391">
        <f ca="1">OFFSET('点検表５，６作業シート'!$B$22,$Q21,U$6)</f>
        <v>0</v>
      </c>
      <c r="V21" s="391">
        <f ca="1">OFFSET('点検表５，６作業シート'!$B$22,$Q21,V$6)</f>
        <v>0</v>
      </c>
      <c r="W21" s="391">
        <f ca="1">OFFSET('点検表５，６作業シート'!$B$22,$Q21,W$6)</f>
        <v>0</v>
      </c>
    </row>
    <row r="22" spans="1:23" ht="24" customHeight="1">
      <c r="A22" s="906"/>
      <c r="B22" s="907"/>
      <c r="C22" s="908"/>
      <c r="D22" s="218" t="s">
        <v>2793</v>
      </c>
      <c r="E22" s="474"/>
      <c r="F22" s="901"/>
      <c r="G22" s="902"/>
      <c r="H22" s="901"/>
      <c r="I22" s="902"/>
      <c r="J22" s="901"/>
      <c r="K22" s="902"/>
      <c r="L22" s="901"/>
      <c r="M22" s="902"/>
      <c r="N22" s="901"/>
      <c r="O22" s="902"/>
    </row>
    <row r="23" spans="1:23" ht="24" customHeight="1">
      <c r="A23" s="915" t="s">
        <v>3159</v>
      </c>
      <c r="B23" s="904"/>
      <c r="C23" s="905"/>
      <c r="D23" s="125" t="s">
        <v>2792</v>
      </c>
      <c r="E23" s="477">
        <f ca="1">IFERROR(((E7+E9+E11)*2+E13+E15+E17)/E21*100,0)</f>
        <v>0</v>
      </c>
      <c r="F23" s="944">
        <f>IFERROR(((G7+G9+G11)*2+G13+G15+G17)/F21*100,0)</f>
        <v>0</v>
      </c>
      <c r="G23" s="945"/>
      <c r="H23" s="944">
        <f>IFERROR(((I7+I9+I11)*2+I13+I15+I17)/H21*100,0)</f>
        <v>0</v>
      </c>
      <c r="I23" s="945"/>
      <c r="J23" s="946">
        <f ca="1">IFERROR(((K7+K9+K11)*2+K13+K15+K17)/J21*100,0)</f>
        <v>0</v>
      </c>
      <c r="K23" s="947"/>
      <c r="L23" s="946">
        <f ca="1">IFERROR(((M7+M9+M11)*2+M13+M15+M17)/L21*100,0)</f>
        <v>0</v>
      </c>
      <c r="M23" s="947"/>
      <c r="N23" s="946">
        <f ca="1">IFERROR(((O7+O9+O11)*2+O13+O15+O17)/N21*100,0)</f>
        <v>0</v>
      </c>
      <c r="O23" s="947"/>
    </row>
    <row r="24" spans="1:23" ht="24" customHeight="1">
      <c r="A24" s="906"/>
      <c r="B24" s="907"/>
      <c r="C24" s="908"/>
      <c r="D24" s="218" t="s">
        <v>2793</v>
      </c>
      <c r="E24" s="480"/>
      <c r="F24" s="942"/>
      <c r="G24" s="943"/>
      <c r="H24" s="942"/>
      <c r="I24" s="943"/>
      <c r="J24" s="942"/>
      <c r="K24" s="943"/>
      <c r="L24" s="942"/>
      <c r="M24" s="943"/>
      <c r="N24" s="942"/>
      <c r="O24" s="943"/>
    </row>
    <row r="25" spans="1:23" ht="12" customHeight="1">
      <c r="N25" s="169"/>
      <c r="O25" s="169"/>
    </row>
    <row r="26" spans="1:23" ht="12" customHeight="1">
      <c r="A26" s="214" t="s">
        <v>1872</v>
      </c>
      <c r="B26" s="215" t="s">
        <v>3032</v>
      </c>
      <c r="C26" s="216"/>
    </row>
    <row r="27" spans="1:23" ht="12" customHeight="1">
      <c r="A27" s="214"/>
      <c r="B27" s="215" t="s">
        <v>3150</v>
      </c>
      <c r="C27" s="215"/>
      <c r="D27" s="57"/>
      <c r="E27" s="57"/>
      <c r="F27" s="57"/>
      <c r="G27" s="57"/>
      <c r="H27" s="57"/>
      <c r="I27" s="57"/>
      <c r="J27" s="57"/>
      <c r="K27" s="57"/>
      <c r="L27" s="57"/>
      <c r="M27" s="57"/>
      <c r="N27" s="57"/>
      <c r="O27" s="57"/>
    </row>
    <row r="28" spans="1:23" ht="12" customHeight="1">
      <c r="A28" s="214"/>
      <c r="B28" s="215" t="s">
        <v>3151</v>
      </c>
      <c r="C28" s="215"/>
      <c r="D28" s="57"/>
      <c r="E28" s="57"/>
      <c r="F28" s="57"/>
      <c r="G28" s="57"/>
      <c r="H28" s="57"/>
      <c r="I28" s="57"/>
      <c r="J28" s="57"/>
      <c r="K28" s="57"/>
      <c r="L28" s="57"/>
      <c r="M28" s="57"/>
      <c r="N28" s="57"/>
      <c r="O28" s="57"/>
    </row>
    <row r="29" spans="1:23" ht="12" customHeight="1">
      <c r="A29" s="216"/>
      <c r="B29" s="215" t="s">
        <v>3152</v>
      </c>
      <c r="C29" s="215"/>
      <c r="D29" s="57"/>
      <c r="E29" s="57"/>
      <c r="F29" s="57"/>
      <c r="G29" s="57"/>
      <c r="H29" s="57"/>
      <c r="I29" s="57"/>
      <c r="J29" s="57"/>
      <c r="K29" s="57"/>
      <c r="L29" s="57"/>
      <c r="M29" s="57"/>
      <c r="N29" s="57"/>
      <c r="O29" s="57"/>
    </row>
    <row r="30" spans="1:23" ht="12" customHeight="1">
      <c r="A30" s="216"/>
      <c r="B30" s="215" t="s">
        <v>3153</v>
      </c>
      <c r="C30" s="215"/>
      <c r="D30" s="57"/>
      <c r="E30" s="57"/>
      <c r="F30" s="57"/>
      <c r="G30" s="57"/>
      <c r="H30" s="57"/>
      <c r="I30" s="57"/>
      <c r="J30" s="57"/>
      <c r="K30" s="57"/>
      <c r="L30" s="57"/>
      <c r="M30" s="57"/>
      <c r="N30" s="57"/>
      <c r="O30" s="57"/>
    </row>
    <row r="31" spans="1:23" ht="12" customHeight="1">
      <c r="A31" s="216"/>
      <c r="B31" s="215" t="s">
        <v>3155</v>
      </c>
      <c r="C31" s="215"/>
      <c r="D31" s="57"/>
      <c r="E31" s="57"/>
      <c r="F31" s="57"/>
      <c r="G31" s="57"/>
      <c r="H31" s="57"/>
      <c r="I31" s="57"/>
      <c r="J31" s="57"/>
      <c r="K31" s="57"/>
      <c r="L31" s="57"/>
      <c r="M31" s="57"/>
      <c r="N31" s="57"/>
      <c r="O31" s="57"/>
    </row>
    <row r="32" spans="1:23"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sheetData>
  <sheetProtection algorithmName="SHA-512" hashValue="nSIykzmiYTB3cvqXyMiapaoEjaT60BbwpeauMpSO4W+NPtTTKfRTOIrflmmDfcWNKqdVI7oOUYuroEmSlIkz+g==" saltValue="00w2hASVmRmhdM/83Nprxg==" spinCount="100000" sheet="1" objects="1" scenarios="1"/>
  <mergeCells count="39">
    <mergeCell ref="N24:O24"/>
    <mergeCell ref="A23:C24"/>
    <mergeCell ref="F23:G23"/>
    <mergeCell ref="H23:I23"/>
    <mergeCell ref="J23:K23"/>
    <mergeCell ref="L23:M23"/>
    <mergeCell ref="N23:O23"/>
    <mergeCell ref="F24:G24"/>
    <mergeCell ref="H24:I24"/>
    <mergeCell ref="J24:K24"/>
    <mergeCell ref="L24:M24"/>
    <mergeCell ref="J21:K21"/>
    <mergeCell ref="L21:M21"/>
    <mergeCell ref="N21:O21"/>
    <mergeCell ref="F22:G22"/>
    <mergeCell ref="H22:I22"/>
    <mergeCell ref="J22:K22"/>
    <mergeCell ref="L22:M22"/>
    <mergeCell ref="N22:O22"/>
    <mergeCell ref="A19:C20"/>
    <mergeCell ref="A21:C22"/>
    <mergeCell ref="F21:G21"/>
    <mergeCell ref="H21:I21"/>
    <mergeCell ref="A7:A18"/>
    <mergeCell ref="B7:C8"/>
    <mergeCell ref="B9:C10"/>
    <mergeCell ref="B11:C12"/>
    <mergeCell ref="B13:B18"/>
    <mergeCell ref="C13:C14"/>
    <mergeCell ref="C15:C16"/>
    <mergeCell ref="C17:C18"/>
    <mergeCell ref="A4:D6"/>
    <mergeCell ref="E4:E6"/>
    <mergeCell ref="F4:O4"/>
    <mergeCell ref="F5:G5"/>
    <mergeCell ref="H5:I5"/>
    <mergeCell ref="J5:K5"/>
    <mergeCell ref="L5:M5"/>
    <mergeCell ref="N5:O5"/>
  </mergeCells>
  <phoneticPr fontId="9"/>
  <dataValidations count="1">
    <dataValidation type="whole" allowBlank="1" showInputMessage="1" showErrorMessage="1" errorTitle="入力エラー" error="-99,999～99,999までの整数を入力してください。" sqref="E24:F24 N24 L24 H24 J24 H21:H22 J21:J22 N21:N22 E21:F22 L21:L22 E7:O20" xr:uid="{00000000-0002-0000-0B00-000000000000}">
      <formula1>-99999</formula1>
      <formula2>99999</formula2>
    </dataValidation>
  </dataValidations>
  <printOptions horizontalCentered="1" verticalCentered="1"/>
  <pageMargins left="0.78740157480314965" right="0.39370078740157483" top="0.59055118110236227" bottom="0.59055118110236227" header="0.39370078740157483" footer="0.39370078740157483"/>
  <pageSetup paperSize="9" orientation="portrait"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2:AL34"/>
  <sheetViews>
    <sheetView showGridLines="0" showZeros="0" view="pageBreakPreview" zoomScaleNormal="100" zoomScaleSheetLayoutView="100" workbookViewId="0"/>
  </sheetViews>
  <sheetFormatPr defaultColWidth="2.44140625" defaultRowHeight="15" customHeight="1"/>
  <cols>
    <col min="1" max="1" width="4.44140625" style="5" customWidth="1"/>
    <col min="2" max="2" width="11.109375" style="5" bestFit="1" customWidth="1"/>
    <col min="3" max="19" width="4.44140625" style="5" customWidth="1"/>
    <col min="20" max="20" width="2.44140625" style="5" customWidth="1"/>
    <col min="21" max="21" width="2.44140625" style="5"/>
    <col min="22" max="22" width="14.88671875" style="5" hidden="1" customWidth="1"/>
    <col min="23" max="25" width="14.88671875" style="5" customWidth="1"/>
    <col min="26" max="29" width="2.44140625" style="5" customWidth="1"/>
    <col min="30" max="16384" width="2.44140625" style="5"/>
  </cols>
  <sheetData>
    <row r="2" spans="1:22" ht="15" customHeight="1">
      <c r="A2" s="302" t="s">
        <v>1340</v>
      </c>
    </row>
    <row r="3" spans="1:22" ht="10.199999999999999" customHeight="1">
      <c r="A3" s="15"/>
    </row>
    <row r="4" spans="1:22" ht="15" customHeight="1">
      <c r="A4" s="280" t="s">
        <v>2801</v>
      </c>
      <c r="B4" s="227"/>
      <c r="C4" s="227"/>
      <c r="D4" s="227"/>
      <c r="E4" s="227"/>
      <c r="F4" s="227"/>
      <c r="G4" s="227"/>
      <c r="H4" s="227"/>
      <c r="I4" s="227"/>
      <c r="J4" s="227"/>
      <c r="K4" s="227"/>
      <c r="L4" s="227"/>
      <c r="M4" s="227"/>
      <c r="N4" s="227"/>
      <c r="O4" s="227"/>
      <c r="P4" s="227"/>
      <c r="Q4" s="227"/>
      <c r="R4" s="227"/>
      <c r="S4" s="227"/>
    </row>
    <row r="5" spans="1:22" ht="7.5" customHeight="1">
      <c r="A5" s="279"/>
      <c r="B5" s="228"/>
      <c r="C5" s="228"/>
      <c r="D5" s="228"/>
      <c r="E5" s="228"/>
      <c r="F5" s="228"/>
      <c r="G5" s="228"/>
      <c r="H5" s="228"/>
      <c r="I5" s="228"/>
      <c r="J5" s="228"/>
      <c r="K5" s="228"/>
      <c r="L5" s="228"/>
      <c r="M5" s="228"/>
      <c r="N5" s="228"/>
      <c r="O5" s="228"/>
      <c r="P5" s="228"/>
      <c r="Q5" s="228"/>
      <c r="R5" s="228"/>
      <c r="S5" s="228"/>
    </row>
    <row r="6" spans="1:22" ht="19.2" customHeight="1">
      <c r="A6" s="955"/>
      <c r="B6" s="956"/>
      <c r="C6" s="959" t="s">
        <v>2795</v>
      </c>
      <c r="D6" s="936">
        <f>提出書!$C$44</f>
        <v>2022</v>
      </c>
      <c r="E6" s="937"/>
      <c r="F6" s="936">
        <f>提出書!$C$44+1</f>
        <v>2023</v>
      </c>
      <c r="G6" s="937"/>
      <c r="H6" s="936">
        <f>提出書!$C$44+2</f>
        <v>2024</v>
      </c>
      <c r="I6" s="937"/>
      <c r="J6" s="936">
        <f>提出書!$C$44+3</f>
        <v>2025</v>
      </c>
      <c r="K6" s="937"/>
      <c r="L6" s="936">
        <f>提出書!$C$44+4</f>
        <v>2026</v>
      </c>
      <c r="M6" s="937"/>
      <c r="N6" s="968" t="s">
        <v>857</v>
      </c>
      <c r="O6" s="969"/>
      <c r="P6" s="970"/>
      <c r="Q6" s="968" t="s">
        <v>2802</v>
      </c>
      <c r="R6" s="969"/>
      <c r="S6" s="970"/>
    </row>
    <row r="7" spans="1:22" ht="51.6" customHeight="1">
      <c r="A7" s="957"/>
      <c r="B7" s="958"/>
      <c r="C7" s="960"/>
      <c r="D7" s="219" t="s">
        <v>2796</v>
      </c>
      <c r="E7" s="222" t="s">
        <v>2797</v>
      </c>
      <c r="F7" s="219" t="s">
        <v>2796</v>
      </c>
      <c r="G7" s="222" t="s">
        <v>2797</v>
      </c>
      <c r="H7" s="219" t="s">
        <v>2796</v>
      </c>
      <c r="I7" s="222" t="s">
        <v>2797</v>
      </c>
      <c r="J7" s="219" t="s">
        <v>2796</v>
      </c>
      <c r="K7" s="222" t="s">
        <v>2797</v>
      </c>
      <c r="L7" s="219" t="s">
        <v>2796</v>
      </c>
      <c r="M7" s="222" t="s">
        <v>2797</v>
      </c>
      <c r="N7" s="220" t="s">
        <v>2796</v>
      </c>
      <c r="O7" s="223" t="s">
        <v>2797</v>
      </c>
      <c r="P7" s="221" t="s">
        <v>1862</v>
      </c>
      <c r="Q7" s="220" t="s">
        <v>2796</v>
      </c>
      <c r="R7" s="223" t="s">
        <v>2797</v>
      </c>
      <c r="S7" s="221" t="s">
        <v>1862</v>
      </c>
      <c r="V7" s="356" t="s">
        <v>3012</v>
      </c>
    </row>
    <row r="8" spans="1:22" ht="37.5" customHeight="1">
      <c r="A8" s="948" t="s">
        <v>893</v>
      </c>
      <c r="B8" s="952"/>
      <c r="C8" s="229">
        <f>SUMIFS(点検表４!$AG$6:$AG$14492,点検表４!$AE$6:$AE$14492,TRUE,点検表４!$AD$6:AD$14492,FALSE,点検表４!$AJ$6:$AJ$14492,"&lt;&gt;軽",点検表４!$AX$6:AX$14492,$V8)</f>
        <v>0</v>
      </c>
      <c r="D8" s="233"/>
      <c r="E8" s="235"/>
      <c r="F8" s="233"/>
      <c r="G8" s="235"/>
      <c r="H8" s="418"/>
      <c r="I8" s="417"/>
      <c r="J8" s="418"/>
      <c r="K8" s="417"/>
      <c r="L8" s="416"/>
      <c r="M8" s="419"/>
      <c r="N8" s="230">
        <f>D8+F8+H8+J8+L8</f>
        <v>0</v>
      </c>
      <c r="O8" s="231">
        <f>E8+G8+I8+K8+M8</f>
        <v>0</v>
      </c>
      <c r="P8" s="232">
        <f>C8+O8-N8</f>
        <v>0</v>
      </c>
      <c r="Q8" s="233"/>
      <c r="R8" s="234"/>
      <c r="S8" s="235"/>
      <c r="V8" s="173" t="s">
        <v>1823</v>
      </c>
    </row>
    <row r="9" spans="1:22" ht="37.5" customHeight="1">
      <c r="A9" s="963" t="s">
        <v>1805</v>
      </c>
      <c r="B9" s="6" t="s">
        <v>1260</v>
      </c>
      <c r="C9" s="236">
        <f>SUMIFS(点検表４!$AG$6:$AG$14492,点検表４!$AE$6:$AE$14492,TRUE,点検表４!$AD$6:AD$14492,FALSE,点検表４!$AJ$6:$AJ$14492,"&lt;&gt;軽",点検表４!$AX$6:AX$14492,$V9)</f>
        <v>0</v>
      </c>
      <c r="D9" s="552"/>
      <c r="E9" s="241"/>
      <c r="F9" s="552"/>
      <c r="G9" s="241"/>
      <c r="H9" s="422"/>
      <c r="I9" s="421"/>
      <c r="J9" s="422"/>
      <c r="K9" s="421"/>
      <c r="L9" s="420"/>
      <c r="M9" s="423"/>
      <c r="N9" s="237">
        <f t="shared" ref="N9:N21" si="0">D9+F9+H9+J9+L9</f>
        <v>0</v>
      </c>
      <c r="O9" s="238">
        <f t="shared" ref="O9:O21" si="1">E9+G9+I9+K9+M9</f>
        <v>0</v>
      </c>
      <c r="P9" s="239">
        <f t="shared" ref="P9:P21" si="2">C9+O9-N9</f>
        <v>0</v>
      </c>
      <c r="Q9" s="240"/>
      <c r="R9" s="240"/>
      <c r="S9" s="241"/>
      <c r="V9" s="173" t="s">
        <v>1835</v>
      </c>
    </row>
    <row r="10" spans="1:22" ht="37.5" customHeight="1">
      <c r="A10" s="963"/>
      <c r="B10" s="223" t="s">
        <v>1261</v>
      </c>
      <c r="C10" s="242">
        <f>SUMIFS(点検表４!$AG$6:$AG$14492,点検表４!$AE$6:$AE$14492,TRUE,点検表４!$AD$6:AD$14492,FALSE,点検表４!$AJ$6:$AJ$14492,"&lt;&gt;軽",点検表４!$AX$6:AX$14492,$V10)</f>
        <v>0</v>
      </c>
      <c r="D10" s="251"/>
      <c r="E10" s="247"/>
      <c r="F10" s="251"/>
      <c r="G10" s="247"/>
      <c r="H10" s="426"/>
      <c r="I10" s="425"/>
      <c r="J10" s="426"/>
      <c r="K10" s="425"/>
      <c r="L10" s="424"/>
      <c r="M10" s="427"/>
      <c r="N10" s="243">
        <f t="shared" si="0"/>
        <v>0</v>
      </c>
      <c r="O10" s="244">
        <f t="shared" si="1"/>
        <v>0</v>
      </c>
      <c r="P10" s="245">
        <f t="shared" si="2"/>
        <v>0</v>
      </c>
      <c r="Q10" s="246"/>
      <c r="R10" s="246"/>
      <c r="S10" s="247"/>
      <c r="V10" s="173" t="s">
        <v>1057</v>
      </c>
    </row>
    <row r="11" spans="1:22" ht="37.5" customHeight="1">
      <c r="A11" s="963"/>
      <c r="B11" s="223" t="s">
        <v>1774</v>
      </c>
      <c r="C11" s="242">
        <f>SUMIFS(点検表４!$AG$6:$AG$14492,点検表４!$AE$6:$AE$14492,TRUE,点検表４!$AD$6:AD$14492,FALSE,点検表４!$AJ$6:$AJ$14492,"&lt;&gt;軽",点検表４!$AX$6:AX$14492,$V11)</f>
        <v>0</v>
      </c>
      <c r="D11" s="553"/>
      <c r="E11" s="554"/>
      <c r="F11" s="553"/>
      <c r="G11" s="554"/>
      <c r="H11" s="428"/>
      <c r="I11" s="430"/>
      <c r="J11" s="428"/>
      <c r="K11" s="430"/>
      <c r="L11" s="428"/>
      <c r="M11" s="430"/>
      <c r="N11" s="248">
        <f t="shared" si="0"/>
        <v>0</v>
      </c>
      <c r="O11" s="249">
        <f t="shared" si="1"/>
        <v>0</v>
      </c>
      <c r="P11" s="250">
        <f t="shared" si="2"/>
        <v>0</v>
      </c>
      <c r="Q11" s="251"/>
      <c r="R11" s="246"/>
      <c r="S11" s="247"/>
      <c r="V11" s="173" t="s">
        <v>1836</v>
      </c>
    </row>
    <row r="12" spans="1:22" ht="37.5" customHeight="1">
      <c r="A12" s="964"/>
      <c r="B12" s="7" t="s">
        <v>892</v>
      </c>
      <c r="C12" s="252">
        <f>SUMIFS(点検表４!$AG$6:$AG$14492,点検表４!$AE$6:$AE$14492,TRUE,点検表４!$AD$6:AD$14492,FALSE,点検表４!$AJ$6:$AJ$14492,"&lt;&gt;軽",点検表４!$AX$6:AX$14492,$V12)</f>
        <v>0</v>
      </c>
      <c r="D12" s="555"/>
      <c r="E12" s="257"/>
      <c r="F12" s="555"/>
      <c r="G12" s="257"/>
      <c r="H12" s="431"/>
      <c r="I12" s="432"/>
      <c r="J12" s="433"/>
      <c r="K12" s="434"/>
      <c r="L12" s="433"/>
      <c r="M12" s="434"/>
      <c r="N12" s="253">
        <f t="shared" si="0"/>
        <v>0</v>
      </c>
      <c r="O12" s="254">
        <f t="shared" si="1"/>
        <v>0</v>
      </c>
      <c r="P12" s="255">
        <f t="shared" si="2"/>
        <v>0</v>
      </c>
      <c r="Q12" s="256"/>
      <c r="R12" s="256"/>
      <c r="S12" s="257"/>
      <c r="V12" s="173" t="s">
        <v>1837</v>
      </c>
    </row>
    <row r="13" spans="1:22" ht="37.5" customHeight="1">
      <c r="A13" s="965" t="s">
        <v>1262</v>
      </c>
      <c r="B13" s="223" t="s">
        <v>1263</v>
      </c>
      <c r="C13" s="258">
        <f>SUMIFS(点検表４!$AG$6:$AG$14492,点検表４!$AE$6:$AE$14492,TRUE,点検表４!$AD$6:AD$14492,FALSE,点検表４!$AJ$6:$AJ$14492,"&lt;&gt;軽",点検表４!$AX$6:AX$14492,$V13)</f>
        <v>0</v>
      </c>
      <c r="D13" s="552"/>
      <c r="E13" s="241"/>
      <c r="F13" s="552"/>
      <c r="G13" s="241"/>
      <c r="H13" s="422"/>
      <c r="I13" s="423"/>
      <c r="J13" s="420"/>
      <c r="K13" s="421"/>
      <c r="L13" s="420"/>
      <c r="M13" s="421"/>
      <c r="N13" s="237">
        <f t="shared" si="0"/>
        <v>0</v>
      </c>
      <c r="O13" s="238">
        <f t="shared" si="1"/>
        <v>0</v>
      </c>
      <c r="P13" s="259">
        <f t="shared" si="2"/>
        <v>0</v>
      </c>
      <c r="Q13" s="240"/>
      <c r="R13" s="260"/>
      <c r="S13" s="261"/>
      <c r="V13" s="173" t="s">
        <v>1838</v>
      </c>
    </row>
    <row r="14" spans="1:22" ht="37.5" customHeight="1">
      <c r="A14" s="966"/>
      <c r="B14" s="223" t="s">
        <v>1264</v>
      </c>
      <c r="C14" s="242">
        <f>SUMIFS(点検表４!$AG$6:$AG$14492,点検表４!$AE$6:$AE$14492,TRUE,点検表４!$AD$6:AD$14492,FALSE,点検表４!$AJ$6:$AJ$14492,"&lt;&gt;軽",点検表４!$AX$6:AX$14492,$V14)</f>
        <v>0</v>
      </c>
      <c r="D14" s="251"/>
      <c r="E14" s="247"/>
      <c r="F14" s="251"/>
      <c r="G14" s="247"/>
      <c r="H14" s="426"/>
      <c r="I14" s="427"/>
      <c r="J14" s="424"/>
      <c r="K14" s="425"/>
      <c r="L14" s="424"/>
      <c r="M14" s="425"/>
      <c r="N14" s="243">
        <f t="shared" si="0"/>
        <v>0</v>
      </c>
      <c r="O14" s="244">
        <f t="shared" si="1"/>
        <v>0</v>
      </c>
      <c r="P14" s="262">
        <f t="shared" si="2"/>
        <v>0</v>
      </c>
      <c r="Q14" s="240"/>
      <c r="R14" s="260"/>
      <c r="S14" s="247"/>
      <c r="V14" s="173" t="s">
        <v>1839</v>
      </c>
    </row>
    <row r="15" spans="1:22" ht="37.5" customHeight="1">
      <c r="A15" s="966"/>
      <c r="B15" s="8" t="s">
        <v>1265</v>
      </c>
      <c r="C15" s="242">
        <f>SUMIFS(点検表４!$AG$6:$AG$14492,点検表４!$AE$6:$AE$14492,TRUE,点検表４!$AD$6:AD$14492,FALSE,点検表４!$AJ$6:$AJ$14492,"&lt;&gt;軽",点検表４!$AX$6:AX$14492,$V15)</f>
        <v>0</v>
      </c>
      <c r="D15" s="251"/>
      <c r="E15" s="247"/>
      <c r="F15" s="251"/>
      <c r="G15" s="247"/>
      <c r="H15" s="426"/>
      <c r="I15" s="427"/>
      <c r="J15" s="424"/>
      <c r="K15" s="425"/>
      <c r="L15" s="424"/>
      <c r="M15" s="425"/>
      <c r="N15" s="243">
        <f t="shared" si="0"/>
        <v>0</v>
      </c>
      <c r="O15" s="244">
        <f t="shared" si="1"/>
        <v>0</v>
      </c>
      <c r="P15" s="262">
        <f t="shared" si="2"/>
        <v>0</v>
      </c>
      <c r="Q15" s="246"/>
      <c r="R15" s="263"/>
      <c r="S15" s="247"/>
      <c r="V15" s="173" t="s">
        <v>1840</v>
      </c>
    </row>
    <row r="16" spans="1:22" ht="37.5" customHeight="1">
      <c r="A16" s="966"/>
      <c r="B16" s="8" t="s">
        <v>1775</v>
      </c>
      <c r="C16" s="242">
        <f>SUMIFS(点検表４!$AG$6:$AG$14492,点検表４!$AE$6:$AE$14492,TRUE,点検表４!$AD$6:AD$14492,FALSE,点検表４!$AJ$6:$AJ$14492,"&lt;&gt;軽",点検表４!$AX$6:AX$14492,$V16)</f>
        <v>0</v>
      </c>
      <c r="D16" s="251"/>
      <c r="E16" s="247"/>
      <c r="F16" s="251"/>
      <c r="G16" s="247"/>
      <c r="H16" s="426"/>
      <c r="I16" s="427"/>
      <c r="J16" s="424"/>
      <c r="K16" s="425"/>
      <c r="L16" s="424"/>
      <c r="M16" s="425"/>
      <c r="N16" s="264">
        <f t="shared" si="0"/>
        <v>0</v>
      </c>
      <c r="O16" s="244">
        <f t="shared" si="1"/>
        <v>0</v>
      </c>
      <c r="P16" s="262">
        <f t="shared" si="2"/>
        <v>0</v>
      </c>
      <c r="Q16" s="246"/>
      <c r="R16" s="263"/>
      <c r="S16" s="247"/>
      <c r="V16" s="173" t="s">
        <v>1841</v>
      </c>
    </row>
    <row r="17" spans="1:38" ht="37.5" customHeight="1">
      <c r="A17" s="966"/>
      <c r="B17" s="126" t="s">
        <v>1266</v>
      </c>
      <c r="C17" s="252">
        <f>SUMIFS(点検表４!$AG$6:$AG$14492,点検表４!$AE$6:$AE$14492,TRUE,点検表４!$AD$6:AD$14492,FALSE,点検表４!$AJ$6:$AJ$14492,"&lt;&gt;軽",点検表４!$AX$6:AX$14492,$V17)</f>
        <v>0</v>
      </c>
      <c r="D17" s="555"/>
      <c r="E17" s="257"/>
      <c r="F17" s="555"/>
      <c r="G17" s="257"/>
      <c r="H17" s="431"/>
      <c r="I17" s="432"/>
      <c r="J17" s="433"/>
      <c r="K17" s="434"/>
      <c r="L17" s="433"/>
      <c r="M17" s="434"/>
      <c r="N17" s="253">
        <f t="shared" si="0"/>
        <v>0</v>
      </c>
      <c r="O17" s="254">
        <f t="shared" si="1"/>
        <v>0</v>
      </c>
      <c r="P17" s="255">
        <f t="shared" si="2"/>
        <v>0</v>
      </c>
      <c r="Q17" s="265"/>
      <c r="R17" s="260"/>
      <c r="S17" s="257"/>
      <c r="V17" s="173" t="s">
        <v>1842</v>
      </c>
    </row>
    <row r="18" spans="1:38" ht="37.5" customHeight="1">
      <c r="A18" s="967" t="s">
        <v>894</v>
      </c>
      <c r="B18" s="962"/>
      <c r="C18" s="266">
        <f>SUMIFS(点検表４!$AG$6:$AG$14492,点検表４!$AE$6:$AE$14492,TRUE,点検表４!$AD$6:AD$14492,FALSE,点検表４!$AJ$6:$AJ$14492,"&lt;&gt;軽",点検表４!$AX$6:AX$14492,$V18)</f>
        <v>0</v>
      </c>
      <c r="D18" s="553"/>
      <c r="E18" s="554"/>
      <c r="F18" s="553"/>
      <c r="G18" s="554"/>
      <c r="H18" s="428"/>
      <c r="I18" s="429"/>
      <c r="J18" s="435"/>
      <c r="K18" s="430"/>
      <c r="L18" s="435"/>
      <c r="M18" s="430"/>
      <c r="N18" s="267">
        <f t="shared" si="0"/>
        <v>0</v>
      </c>
      <c r="O18" s="249">
        <f t="shared" si="1"/>
        <v>0</v>
      </c>
      <c r="P18" s="250">
        <f t="shared" si="2"/>
        <v>0</v>
      </c>
      <c r="Q18" s="268"/>
      <c r="R18" s="234"/>
      <c r="S18" s="269"/>
      <c r="V18" s="173" t="s">
        <v>1843</v>
      </c>
    </row>
    <row r="19" spans="1:38" ht="37.5" customHeight="1">
      <c r="A19" s="961" t="s">
        <v>1325</v>
      </c>
      <c r="B19" s="962"/>
      <c r="C19" s="266">
        <f>SUMIFS(点検表４!$AG$6:$AG$14492,点検表４!$AE$6:$AE$14492,TRUE,点検表４!$AD$6:AD$14492,FALSE,点検表４!$AJ$6:$AJ$14492,"&lt;&gt;軽",点検表４!$AX$6:AX$14492,$V19)</f>
        <v>0</v>
      </c>
      <c r="D19" s="233"/>
      <c r="E19" s="235"/>
      <c r="F19" s="233"/>
      <c r="G19" s="235"/>
      <c r="H19" s="418"/>
      <c r="I19" s="419"/>
      <c r="J19" s="416"/>
      <c r="K19" s="417"/>
      <c r="L19" s="416"/>
      <c r="M19" s="417"/>
      <c r="N19" s="230">
        <f t="shared" si="0"/>
        <v>0</v>
      </c>
      <c r="O19" s="231">
        <f t="shared" si="1"/>
        <v>0</v>
      </c>
      <c r="P19" s="270">
        <f t="shared" si="2"/>
        <v>0</v>
      </c>
      <c r="Q19" s="268"/>
      <c r="R19" s="234"/>
      <c r="S19" s="269"/>
      <c r="V19" s="173" t="s">
        <v>1844</v>
      </c>
    </row>
    <row r="20" spans="1:38" ht="37.5" customHeight="1">
      <c r="A20" s="948" t="s">
        <v>1247</v>
      </c>
      <c r="B20" s="949"/>
      <c r="C20" s="266">
        <f>SUMIFS(点検表４!$AG$6:$AG$14492,点検表４!$AE$6:$AE$14492,TRUE,点検表４!$AD$6:AD$14492,FALSE,点検表４!$AJ$6:$AJ$14492,"&lt;&gt;軽",点検表４!$AX$6:AX$14492,$V20)</f>
        <v>0</v>
      </c>
      <c r="D20" s="553"/>
      <c r="E20" s="554"/>
      <c r="F20" s="553"/>
      <c r="G20" s="554"/>
      <c r="H20" s="428"/>
      <c r="I20" s="429"/>
      <c r="J20" s="435"/>
      <c r="K20" s="430"/>
      <c r="L20" s="435"/>
      <c r="M20" s="430"/>
      <c r="N20" s="267">
        <f t="shared" si="0"/>
        <v>0</v>
      </c>
      <c r="O20" s="249">
        <f t="shared" si="1"/>
        <v>0</v>
      </c>
      <c r="P20" s="250">
        <f t="shared" si="2"/>
        <v>0</v>
      </c>
      <c r="Q20" s="268"/>
      <c r="R20" s="234"/>
      <c r="S20" s="269"/>
      <c r="V20" s="173" t="s">
        <v>1845</v>
      </c>
    </row>
    <row r="21" spans="1:38" ht="37.5" customHeight="1">
      <c r="A21" s="950" t="s">
        <v>1267</v>
      </c>
      <c r="B21" s="951"/>
      <c r="C21" s="266">
        <f>SUMIFS(点検表４!$AG$6:$AG$14492,点検表４!$AE$6:$AE$14492,TRUE,点検表４!$AD$6:AD$14492,FALSE,点検表４!$AJ$6:$AJ$14492,"&lt;&gt;軽",点検表４!$AX$6:AX$14492,$V21)</f>
        <v>0</v>
      </c>
      <c r="D21" s="233"/>
      <c r="E21" s="235"/>
      <c r="F21" s="233"/>
      <c r="G21" s="235"/>
      <c r="H21" s="418"/>
      <c r="I21" s="419"/>
      <c r="J21" s="416"/>
      <c r="K21" s="417"/>
      <c r="L21" s="416"/>
      <c r="M21" s="417"/>
      <c r="N21" s="230">
        <f t="shared" si="0"/>
        <v>0</v>
      </c>
      <c r="O21" s="231">
        <f t="shared" si="1"/>
        <v>0</v>
      </c>
      <c r="P21" s="270">
        <f t="shared" si="2"/>
        <v>0</v>
      </c>
      <c r="Q21" s="268"/>
      <c r="R21" s="234"/>
      <c r="S21" s="269"/>
      <c r="V21" s="173" t="s">
        <v>1846</v>
      </c>
    </row>
    <row r="22" spans="1:38" ht="37.5" customHeight="1">
      <c r="A22" s="948" t="s">
        <v>1863</v>
      </c>
      <c r="B22" s="952"/>
      <c r="C22" s="229">
        <f>SUMIFS(点検表４!$AG$6:$AG$14492,点検表４!$AE$6:$AE$14492,TRUE,点検表４!$AD$6:AD$14492,FALSE,点検表４!$AJ$6:$AJ$14492,"&lt;&gt;軽")</f>
        <v>0</v>
      </c>
      <c r="D22" s="233">
        <f>SUM(D8:D21)</f>
        <v>0</v>
      </c>
      <c r="E22" s="235">
        <f>SUM(E8:E21)</f>
        <v>0</v>
      </c>
      <c r="F22" s="233">
        <f>SUM(F8:F21)</f>
        <v>0</v>
      </c>
      <c r="G22" s="235">
        <f>SUM(G8:G21)</f>
        <v>0</v>
      </c>
      <c r="H22" s="271">
        <f t="shared" ref="H22:K22" si="3">SUM(H8:H21)</f>
        <v>0</v>
      </c>
      <c r="I22" s="272">
        <f t="shared" si="3"/>
        <v>0</v>
      </c>
      <c r="J22" s="273">
        <f t="shared" si="3"/>
        <v>0</v>
      </c>
      <c r="K22" s="274">
        <f t="shared" si="3"/>
        <v>0</v>
      </c>
      <c r="L22" s="273">
        <f t="shared" ref="L22:M22" si="4">SUM(L8:L21)</f>
        <v>0</v>
      </c>
      <c r="M22" s="274">
        <f t="shared" si="4"/>
        <v>0</v>
      </c>
      <c r="N22" s="230">
        <f>D22+F22+H22+J22+L22</f>
        <v>0</v>
      </c>
      <c r="O22" s="231">
        <f>E22+G22+I22+K22+M22</f>
        <v>0</v>
      </c>
      <c r="P22" s="270">
        <f>C22+O22-N22</f>
        <v>0</v>
      </c>
      <c r="Q22" s="268"/>
      <c r="R22" s="234"/>
      <c r="S22" s="235"/>
    </row>
    <row r="23" spans="1:38" ht="37.5" customHeight="1">
      <c r="A23" s="953" t="s">
        <v>1268</v>
      </c>
      <c r="B23" s="954"/>
      <c r="C23" s="275">
        <f>C8+C9+C10+C11+C13+C14+C15+C16+C18+C19+C20+C21</f>
        <v>0</v>
      </c>
      <c r="D23" s="233">
        <f>D8+D9+D10+D11+D13+D14+D15+D16+D18+D19+D20+D21</f>
        <v>0</v>
      </c>
      <c r="E23" s="235">
        <f t="shared" ref="E23:K23" si="5">E8+E9+E10+E11+E13+E14+E15+E16+E18+E19+E20+E21</f>
        <v>0</v>
      </c>
      <c r="F23" s="233">
        <f>F8+F9+F10+F11+F13+F14+F15+F16+F18+F19+F20+F21</f>
        <v>0</v>
      </c>
      <c r="G23" s="235">
        <f t="shared" ref="G23" si="6">G8+G9+G10+G11+G13+G14+G15+G16+G18+G19+G20+G21</f>
        <v>0</v>
      </c>
      <c r="H23" s="271">
        <f t="shared" si="5"/>
        <v>0</v>
      </c>
      <c r="I23" s="272">
        <f t="shared" si="5"/>
        <v>0</v>
      </c>
      <c r="J23" s="273">
        <f t="shared" si="5"/>
        <v>0</v>
      </c>
      <c r="K23" s="274">
        <f t="shared" si="5"/>
        <v>0</v>
      </c>
      <c r="L23" s="273">
        <f t="shared" ref="L23:O23" si="7">L8+L9+L10+L11+L13+L14+L15+L16+L18+L19+L20+L21</f>
        <v>0</v>
      </c>
      <c r="M23" s="274">
        <f t="shared" si="7"/>
        <v>0</v>
      </c>
      <c r="N23" s="230">
        <f t="shared" si="7"/>
        <v>0</v>
      </c>
      <c r="O23" s="231">
        <f t="shared" si="7"/>
        <v>0</v>
      </c>
      <c r="P23" s="270">
        <f>P8+P9+P10+P11+P13+P14+P15+P16+P18+P19+P20+P21</f>
        <v>0</v>
      </c>
      <c r="Q23" s="276"/>
      <c r="R23" s="277"/>
      <c r="S23" s="278"/>
    </row>
    <row r="24" spans="1:38" ht="12" customHeight="1"/>
    <row r="25" spans="1:38" ht="12" customHeight="1">
      <c r="A25" s="214" t="s">
        <v>1872</v>
      </c>
      <c r="B25" s="215" t="s">
        <v>2798</v>
      </c>
    </row>
    <row r="26" spans="1:38" ht="12" customHeight="1">
      <c r="A26" s="214"/>
      <c r="B26" s="215" t="s">
        <v>2800</v>
      </c>
    </row>
    <row r="27" spans="1:38" ht="12" customHeight="1">
      <c r="A27" s="214"/>
      <c r="B27" s="215" t="s">
        <v>2799</v>
      </c>
      <c r="AL27" s="57"/>
    </row>
    <row r="28" spans="1:38" ht="12" customHeight="1">
      <c r="A28" s="216"/>
      <c r="B28" s="215" t="s">
        <v>1883</v>
      </c>
      <c r="AL28" s="57"/>
    </row>
    <row r="29" spans="1:38" ht="12" customHeight="1">
      <c r="A29" s="216"/>
      <c r="B29" s="215"/>
      <c r="C29" s="215"/>
    </row>
    <row r="30" spans="1:38" ht="12" customHeight="1">
      <c r="A30" s="216"/>
      <c r="B30" s="215"/>
      <c r="C30" s="215"/>
    </row>
    <row r="31" spans="1:38" ht="12" customHeight="1"/>
    <row r="32" spans="1:38" ht="12" customHeight="1"/>
    <row r="33" spans="10:12" ht="12" customHeight="1"/>
    <row r="34" spans="10:12" ht="15" customHeight="1">
      <c r="J34" s="169"/>
      <c r="L34" s="169"/>
    </row>
  </sheetData>
  <sheetProtection algorithmName="SHA-512" hashValue="5BtulBe5g3bSlzww62cTKGeWWyNv9mpP7vDlC/pmGtFi6elzBQUFlE/Xwv1OPEBKdV1BDWPD6QeBKgC+ydd8vA==" saltValue="sQ3BlWOy9FeQnVA/st2f/g==" spinCount="100000" sheet="1" objects="1" scenarios="1"/>
  <mergeCells count="18">
    <mergeCell ref="N6:P6"/>
    <mergeCell ref="Q6:S6"/>
    <mergeCell ref="L6:M6"/>
    <mergeCell ref="D6:E6"/>
    <mergeCell ref="J6:K6"/>
    <mergeCell ref="C6:C7"/>
    <mergeCell ref="F6:G6"/>
    <mergeCell ref="H6:I6"/>
    <mergeCell ref="A19:B19"/>
    <mergeCell ref="A8:B8"/>
    <mergeCell ref="A9:A12"/>
    <mergeCell ref="A13:A17"/>
    <mergeCell ref="A18:B18"/>
    <mergeCell ref="A20:B20"/>
    <mergeCell ref="A21:B21"/>
    <mergeCell ref="A22:B22"/>
    <mergeCell ref="A23:B23"/>
    <mergeCell ref="A6:B7"/>
  </mergeCells>
  <phoneticPr fontId="9"/>
  <dataValidations count="2">
    <dataValidation type="whole" allowBlank="1" showInputMessage="1" showErrorMessage="1" sqref="Q8:S21 C8:C21" xr:uid="{00000000-0002-0000-0C00-000000000000}">
      <formula1>-99999</formula1>
      <formula2>99999</formula2>
    </dataValidation>
    <dataValidation type="whole" allowBlank="1" showInputMessage="1" showErrorMessage="1" errorTitle="入力エラー" error="-99,999～99,999までの整数を入力してください。" sqref="D8:O23" xr:uid="{00000000-0002-0000-0C00-000001000000}">
      <formula1>-99999</formula1>
      <formula2>99999</formula2>
    </dataValidation>
  </dataValidations>
  <printOptions horizontalCentered="1"/>
  <pageMargins left="0.78740157480314965" right="0.39370078740157483" top="0.59055118110236227" bottom="0.59055118110236227" header="0.39370078740157483" footer="0.39370078740157483"/>
  <pageSetup paperSize="9" scale="98" orientation="portrait" cellComments="asDisplayed" r:id="rId1"/>
  <headerFooter alignWithMargins="0"/>
  <rowBreaks count="1" manualBreakCount="1">
    <brk id="28" max="1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D77"/>
  <sheetViews>
    <sheetView showGridLines="0" showZeros="0" view="pageBreakPreview" zoomScaleNormal="100" zoomScaleSheetLayoutView="100" workbookViewId="0"/>
  </sheetViews>
  <sheetFormatPr defaultColWidth="2.44140625" defaultRowHeight="15" customHeight="1"/>
  <cols>
    <col min="1" max="1" width="2.44140625" style="176"/>
    <col min="2" max="2" width="21.21875" style="176" customWidth="1"/>
    <col min="3" max="3" width="6.88671875" style="176" customWidth="1"/>
    <col min="4" max="4" width="83.21875" style="176" customWidth="1"/>
    <col min="5" max="16384" width="2.44140625" style="176"/>
  </cols>
  <sheetData>
    <row r="1" spans="1:4" ht="11.4" customHeight="1"/>
    <row r="2" spans="1:4" ht="15" customHeight="1">
      <c r="A2" s="301" t="s">
        <v>1600</v>
      </c>
    </row>
    <row r="3" spans="1:4" ht="8.4" customHeight="1">
      <c r="A3" s="224"/>
    </row>
    <row r="4" spans="1:4" ht="15" customHeight="1">
      <c r="A4" s="448" t="s">
        <v>1270</v>
      </c>
    </row>
    <row r="5" spans="1:4" ht="23.4" customHeight="1">
      <c r="A5" s="971" t="s">
        <v>3106</v>
      </c>
      <c r="B5" s="972"/>
      <c r="C5" s="414" t="s">
        <v>3107</v>
      </c>
      <c r="D5" s="9" t="s">
        <v>1271</v>
      </c>
    </row>
    <row r="6" spans="1:4" ht="13.5" customHeight="1">
      <c r="A6" s="977" t="s">
        <v>895</v>
      </c>
      <c r="B6" s="977"/>
      <c r="C6" s="1"/>
      <c r="D6" s="225" t="s">
        <v>1326</v>
      </c>
    </row>
    <row r="7" spans="1:4" ht="13.5" customHeight="1">
      <c r="A7" s="977"/>
      <c r="B7" s="977"/>
      <c r="C7" s="1"/>
      <c r="D7" s="225" t="s">
        <v>1272</v>
      </c>
    </row>
    <row r="8" spans="1:4" ht="13.5" customHeight="1">
      <c r="A8" s="977"/>
      <c r="B8" s="977"/>
      <c r="C8" s="1"/>
      <c r="D8" s="225" t="s">
        <v>1327</v>
      </c>
    </row>
    <row r="9" spans="1:4" ht="13.5" customHeight="1">
      <c r="A9" s="977"/>
      <c r="B9" s="977"/>
      <c r="C9" s="1"/>
      <c r="D9" s="225" t="s">
        <v>1328</v>
      </c>
    </row>
    <row r="10" spans="1:4" ht="26.4" customHeight="1">
      <c r="A10" s="977"/>
      <c r="B10" s="977"/>
      <c r="C10" s="1"/>
      <c r="D10" s="413" t="s">
        <v>3137</v>
      </c>
    </row>
    <row r="11" spans="1:4" ht="13.5" customHeight="1">
      <c r="A11" s="977"/>
      <c r="B11" s="977"/>
      <c r="C11" s="1"/>
      <c r="D11" s="225" t="s">
        <v>3136</v>
      </c>
    </row>
    <row r="12" spans="1:4" ht="13.5" customHeight="1">
      <c r="A12" s="977"/>
      <c r="B12" s="977"/>
      <c r="C12" s="1"/>
      <c r="D12" s="225" t="s">
        <v>3079</v>
      </c>
    </row>
    <row r="13" spans="1:4" ht="13.5" customHeight="1">
      <c r="A13" s="977" t="s">
        <v>1273</v>
      </c>
      <c r="B13" s="977"/>
      <c r="C13" s="1"/>
      <c r="D13" s="225" t="s">
        <v>3080</v>
      </c>
    </row>
    <row r="14" spans="1:4" ht="13.5" customHeight="1">
      <c r="A14" s="977"/>
      <c r="B14" s="977"/>
      <c r="C14" s="1"/>
      <c r="D14" s="225" t="s">
        <v>3081</v>
      </c>
    </row>
    <row r="15" spans="1:4" ht="13.5" customHeight="1">
      <c r="A15" s="977"/>
      <c r="B15" s="977"/>
      <c r="C15" s="1"/>
      <c r="D15" s="225" t="s">
        <v>3082</v>
      </c>
    </row>
    <row r="16" spans="1:4" ht="13.5" customHeight="1">
      <c r="A16" s="977"/>
      <c r="B16" s="977"/>
      <c r="C16" s="1"/>
      <c r="D16" s="225" t="s">
        <v>1814</v>
      </c>
    </row>
    <row r="17" spans="1:4" ht="13.5" customHeight="1">
      <c r="A17" s="977"/>
      <c r="B17" s="977"/>
      <c r="C17" s="1"/>
      <c r="D17" s="225" t="s">
        <v>3083</v>
      </c>
    </row>
    <row r="18" spans="1:4" ht="13.5" customHeight="1">
      <c r="A18" s="977"/>
      <c r="B18" s="977"/>
      <c r="C18" s="1"/>
      <c r="D18" s="225" t="s">
        <v>3108</v>
      </c>
    </row>
    <row r="19" spans="1:4" ht="13.5" customHeight="1">
      <c r="A19" s="978" t="s">
        <v>1274</v>
      </c>
      <c r="B19" s="979"/>
      <c r="C19" s="1"/>
      <c r="D19" s="225" t="s">
        <v>1275</v>
      </c>
    </row>
    <row r="20" spans="1:4" ht="13.5" customHeight="1">
      <c r="A20" s="980"/>
      <c r="B20" s="981"/>
      <c r="C20" s="1"/>
      <c r="D20" s="225" t="s">
        <v>1276</v>
      </c>
    </row>
    <row r="21" spans="1:4" ht="13.5" customHeight="1">
      <c r="A21" s="980"/>
      <c r="B21" s="981"/>
      <c r="C21" s="1"/>
      <c r="D21" s="225" t="s">
        <v>1277</v>
      </c>
    </row>
    <row r="22" spans="1:4" ht="13.5" customHeight="1">
      <c r="A22" s="980"/>
      <c r="B22" s="981"/>
      <c r="C22" s="1"/>
      <c r="D22" s="225" t="s">
        <v>1278</v>
      </c>
    </row>
    <row r="23" spans="1:4" ht="13.5" customHeight="1">
      <c r="A23" s="982"/>
      <c r="B23" s="983"/>
      <c r="C23" s="1"/>
      <c r="D23" s="225" t="s">
        <v>1279</v>
      </c>
    </row>
    <row r="24" spans="1:4" ht="13.5" customHeight="1">
      <c r="A24" s="976" t="s">
        <v>896</v>
      </c>
      <c r="B24" s="976"/>
      <c r="C24" s="1"/>
      <c r="D24" s="226"/>
    </row>
    <row r="25" spans="1:4" ht="7.5" customHeight="1"/>
    <row r="26" spans="1:4" ht="15" customHeight="1">
      <c r="A26" s="448" t="s">
        <v>1280</v>
      </c>
    </row>
    <row r="27" spans="1:4" ht="22.2" customHeight="1">
      <c r="A27" s="971" t="s">
        <v>3106</v>
      </c>
      <c r="B27" s="972"/>
      <c r="C27" s="414" t="s">
        <v>3107</v>
      </c>
      <c r="D27" s="9" t="s">
        <v>1271</v>
      </c>
    </row>
    <row r="28" spans="1:4" ht="26.4" customHeight="1">
      <c r="A28" s="973" t="s">
        <v>1329</v>
      </c>
      <c r="B28" s="447" t="s">
        <v>897</v>
      </c>
      <c r="C28" s="1"/>
      <c r="D28" s="413" t="s">
        <v>3135</v>
      </c>
    </row>
    <row r="29" spans="1:4" ht="13.5" customHeight="1">
      <c r="A29" s="974"/>
      <c r="B29" s="984" t="s">
        <v>3084</v>
      </c>
      <c r="C29" s="1"/>
      <c r="D29" s="225" t="s">
        <v>3089</v>
      </c>
    </row>
    <row r="30" spans="1:4" ht="13.5" customHeight="1">
      <c r="A30" s="974"/>
      <c r="B30" s="985"/>
      <c r="C30" s="1"/>
      <c r="D30" s="225" t="s">
        <v>3090</v>
      </c>
    </row>
    <row r="31" spans="1:4" ht="13.5" customHeight="1">
      <c r="A31" s="974"/>
      <c r="B31" s="447" t="s">
        <v>898</v>
      </c>
      <c r="C31" s="1"/>
      <c r="D31" s="225" t="s">
        <v>3091</v>
      </c>
    </row>
    <row r="32" spans="1:4" ht="13.5" customHeight="1">
      <c r="A32" s="974"/>
      <c r="B32" s="225" t="s">
        <v>3085</v>
      </c>
      <c r="C32" s="1"/>
      <c r="D32" s="225" t="s">
        <v>3092</v>
      </c>
    </row>
    <row r="33" spans="1:4" ht="13.5" customHeight="1">
      <c r="A33" s="974"/>
      <c r="B33" s="976" t="s">
        <v>899</v>
      </c>
      <c r="C33" s="1"/>
      <c r="D33" s="225" t="s">
        <v>3109</v>
      </c>
    </row>
    <row r="34" spans="1:4" ht="13.5" customHeight="1">
      <c r="A34" s="974"/>
      <c r="B34" s="976"/>
      <c r="C34" s="1"/>
      <c r="D34" s="225" t="s">
        <v>3110</v>
      </c>
    </row>
    <row r="35" spans="1:4" ht="13.5" customHeight="1">
      <c r="A35" s="974"/>
      <c r="B35" s="447" t="s">
        <v>900</v>
      </c>
      <c r="C35" s="1"/>
      <c r="D35" s="225" t="s">
        <v>3093</v>
      </c>
    </row>
    <row r="36" spans="1:4" ht="38.4" customHeight="1">
      <c r="A36" s="974"/>
      <c r="B36" s="447" t="s">
        <v>3134</v>
      </c>
      <c r="C36" s="1"/>
      <c r="D36" s="225" t="s">
        <v>3133</v>
      </c>
    </row>
    <row r="37" spans="1:4" ht="13.5" customHeight="1">
      <c r="A37" s="974"/>
      <c r="B37" s="976" t="s">
        <v>901</v>
      </c>
      <c r="C37" s="1"/>
      <c r="D37" s="225" t="s">
        <v>902</v>
      </c>
    </row>
    <row r="38" spans="1:4" ht="13.5" customHeight="1">
      <c r="A38" s="974"/>
      <c r="B38" s="976"/>
      <c r="C38" s="1"/>
      <c r="D38" s="225" t="s">
        <v>1330</v>
      </c>
    </row>
    <row r="39" spans="1:4" ht="25.95" customHeight="1">
      <c r="A39" s="974"/>
      <c r="B39" s="447" t="s">
        <v>3087</v>
      </c>
      <c r="C39" s="1"/>
      <c r="D39" s="413" t="s">
        <v>3132</v>
      </c>
    </row>
    <row r="40" spans="1:4" ht="13.5" customHeight="1">
      <c r="A40" s="974"/>
      <c r="B40" s="447" t="s">
        <v>903</v>
      </c>
      <c r="C40" s="1"/>
      <c r="D40" s="225" t="s">
        <v>1331</v>
      </c>
    </row>
    <row r="41" spans="1:4" ht="13.5" customHeight="1">
      <c r="A41" s="975"/>
      <c r="B41" s="447" t="s">
        <v>3086</v>
      </c>
      <c r="C41" s="1"/>
      <c r="D41" s="225" t="s">
        <v>3131</v>
      </c>
    </row>
    <row r="42" spans="1:4" ht="13.5" customHeight="1">
      <c r="A42" s="976" t="s">
        <v>904</v>
      </c>
      <c r="B42" s="976"/>
      <c r="C42" s="1"/>
      <c r="D42" s="225" t="s">
        <v>905</v>
      </c>
    </row>
    <row r="43" spans="1:4" ht="13.5" customHeight="1">
      <c r="A43" s="976" t="s">
        <v>906</v>
      </c>
      <c r="B43" s="976"/>
      <c r="C43" s="1"/>
      <c r="D43" s="225" t="s">
        <v>907</v>
      </c>
    </row>
    <row r="44" spans="1:4" ht="13.5" customHeight="1">
      <c r="A44" s="976"/>
      <c r="B44" s="976"/>
      <c r="C44" s="1"/>
      <c r="D44" s="225" t="s">
        <v>3094</v>
      </c>
    </row>
    <row r="45" spans="1:4" ht="13.5" customHeight="1">
      <c r="A45" s="976"/>
      <c r="B45" s="976"/>
      <c r="C45" s="1"/>
      <c r="D45" s="225" t="s">
        <v>1281</v>
      </c>
    </row>
    <row r="46" spans="1:4" ht="13.5" customHeight="1">
      <c r="A46" s="976" t="s">
        <v>3130</v>
      </c>
      <c r="B46" s="976"/>
      <c r="C46" s="1"/>
      <c r="D46" s="225" t="s">
        <v>3095</v>
      </c>
    </row>
    <row r="47" spans="1:4" ht="13.5" customHeight="1">
      <c r="A47" s="976"/>
      <c r="B47" s="976"/>
      <c r="C47" s="1"/>
      <c r="D47" s="225" t="s">
        <v>3129</v>
      </c>
    </row>
    <row r="48" spans="1:4" ht="13.5" customHeight="1">
      <c r="A48" s="976"/>
      <c r="B48" s="976"/>
      <c r="C48" s="1"/>
      <c r="D48" s="225" t="s">
        <v>3096</v>
      </c>
    </row>
    <row r="49" spans="1:4" ht="13.5" customHeight="1">
      <c r="A49" s="976"/>
      <c r="B49" s="976"/>
      <c r="C49" s="1"/>
      <c r="D49" s="225" t="s">
        <v>1332</v>
      </c>
    </row>
    <row r="50" spans="1:4" ht="13.5" customHeight="1">
      <c r="A50" s="976"/>
      <c r="B50" s="976"/>
      <c r="C50" s="1"/>
      <c r="D50" s="225" t="s">
        <v>908</v>
      </c>
    </row>
    <row r="51" spans="1:4" ht="13.5" customHeight="1">
      <c r="A51" s="976"/>
      <c r="B51" s="976"/>
      <c r="C51" s="1"/>
      <c r="D51" s="225" t="s">
        <v>3097</v>
      </c>
    </row>
    <row r="52" spans="1:4" ht="13.5" customHeight="1">
      <c r="A52" s="976"/>
      <c r="B52" s="976"/>
      <c r="C52" s="1"/>
      <c r="D52" s="225" t="s">
        <v>909</v>
      </c>
    </row>
    <row r="53" spans="1:4" ht="13.5" customHeight="1">
      <c r="A53" s="976" t="s">
        <v>910</v>
      </c>
      <c r="B53" s="976"/>
      <c r="C53" s="1"/>
      <c r="D53" s="225" t="s">
        <v>3098</v>
      </c>
    </row>
    <row r="54" spans="1:4" ht="13.5" customHeight="1">
      <c r="A54" s="976"/>
      <c r="B54" s="976"/>
      <c r="C54" s="1"/>
      <c r="D54" s="225" t="s">
        <v>3099</v>
      </c>
    </row>
    <row r="55" spans="1:4" ht="13.5" customHeight="1">
      <c r="A55" s="976"/>
      <c r="B55" s="976"/>
      <c r="C55" s="1"/>
      <c r="D55" s="225" t="s">
        <v>3100</v>
      </c>
    </row>
    <row r="56" spans="1:4" ht="13.5" customHeight="1">
      <c r="A56" s="976"/>
      <c r="B56" s="976"/>
      <c r="C56" s="1"/>
      <c r="D56" s="413" t="s">
        <v>1282</v>
      </c>
    </row>
    <row r="57" spans="1:4" ht="13.5" customHeight="1">
      <c r="A57" s="976"/>
      <c r="B57" s="976"/>
      <c r="C57" s="1"/>
      <c r="D57" s="225" t="s">
        <v>1283</v>
      </c>
    </row>
    <row r="58" spans="1:4" ht="13.5" customHeight="1">
      <c r="A58" s="976"/>
      <c r="B58" s="976"/>
      <c r="C58" s="1"/>
      <c r="D58" s="225" t="s">
        <v>3128</v>
      </c>
    </row>
    <row r="59" spans="1:4" ht="13.5" customHeight="1">
      <c r="A59" s="976"/>
      <c r="B59" s="976"/>
      <c r="C59" s="1"/>
      <c r="D59" s="225" t="s">
        <v>3101</v>
      </c>
    </row>
    <row r="60" spans="1:4" ht="13.5" customHeight="1">
      <c r="A60" s="976" t="s">
        <v>3127</v>
      </c>
      <c r="B60" s="976"/>
      <c r="C60" s="1"/>
      <c r="D60" s="225" t="s">
        <v>3102</v>
      </c>
    </row>
    <row r="61" spans="1:4" ht="13.5" customHeight="1">
      <c r="A61" s="976"/>
      <c r="B61" s="976"/>
      <c r="C61" s="1"/>
      <c r="D61" s="225" t="s">
        <v>3126</v>
      </c>
    </row>
    <row r="62" spans="1:4" ht="13.5" customHeight="1">
      <c r="A62" s="976"/>
      <c r="B62" s="976"/>
      <c r="C62" s="1"/>
      <c r="D62" s="225" t="s">
        <v>3103</v>
      </c>
    </row>
    <row r="63" spans="1:4" ht="13.5" customHeight="1">
      <c r="A63" s="976"/>
      <c r="B63" s="976"/>
      <c r="C63" s="1"/>
      <c r="D63" s="225" t="s">
        <v>3104</v>
      </c>
    </row>
    <row r="64" spans="1:4" ht="13.5" customHeight="1">
      <c r="A64" s="986" t="s">
        <v>1284</v>
      </c>
      <c r="B64" s="987"/>
      <c r="C64" s="1"/>
      <c r="D64" s="225" t="s">
        <v>1333</v>
      </c>
    </row>
    <row r="65" spans="1:4" ht="13.5" customHeight="1">
      <c r="A65" s="988"/>
      <c r="B65" s="989"/>
      <c r="C65" s="1"/>
      <c r="D65" s="225" t="s">
        <v>1334</v>
      </c>
    </row>
    <row r="66" spans="1:4" ht="13.5" customHeight="1">
      <c r="A66" s="988"/>
      <c r="B66" s="989"/>
      <c r="C66" s="1"/>
      <c r="D66" s="225" t="s">
        <v>911</v>
      </c>
    </row>
    <row r="67" spans="1:4" ht="13.5" customHeight="1">
      <c r="A67" s="988"/>
      <c r="B67" s="989"/>
      <c r="C67" s="1"/>
      <c r="D67" s="225" t="s">
        <v>1285</v>
      </c>
    </row>
    <row r="68" spans="1:4" ht="13.5" customHeight="1">
      <c r="A68" s="988"/>
      <c r="B68" s="989"/>
      <c r="C68" s="1"/>
      <c r="D68" s="225" t="s">
        <v>1286</v>
      </c>
    </row>
    <row r="69" spans="1:4" ht="13.5" customHeight="1">
      <c r="A69" s="988"/>
      <c r="B69" s="989"/>
      <c r="C69" s="1"/>
      <c r="D69" s="225" t="s">
        <v>912</v>
      </c>
    </row>
    <row r="70" spans="1:4" ht="26.4" customHeight="1">
      <c r="A70" s="988"/>
      <c r="B70" s="989"/>
      <c r="C70" s="1"/>
      <c r="D70" s="413" t="s">
        <v>3125</v>
      </c>
    </row>
    <row r="71" spans="1:4" ht="13.5" customHeight="1">
      <c r="A71" s="988"/>
      <c r="B71" s="989"/>
      <c r="C71" s="1"/>
      <c r="D71" s="225" t="s">
        <v>3105</v>
      </c>
    </row>
    <row r="72" spans="1:4" ht="13.5" customHeight="1">
      <c r="A72" s="990"/>
      <c r="B72" s="991"/>
      <c r="C72" s="1"/>
      <c r="D72" s="225" t="s">
        <v>3124</v>
      </c>
    </row>
    <row r="73" spans="1:4" ht="13.5" customHeight="1">
      <c r="A73" s="976" t="s">
        <v>896</v>
      </c>
      <c r="B73" s="976"/>
      <c r="C73" s="1"/>
      <c r="D73" s="226"/>
    </row>
    <row r="74" spans="1:4" ht="13.5" customHeight="1">
      <c r="A74" s="176" t="s">
        <v>3179</v>
      </c>
    </row>
    <row r="75" spans="1:4" ht="15" customHeight="1">
      <c r="A75" s="176" t="s">
        <v>3181</v>
      </c>
    </row>
    <row r="76" spans="1:4" ht="15" customHeight="1">
      <c r="A76" s="176" t="s">
        <v>3180</v>
      </c>
    </row>
    <row r="77" spans="1:4" ht="15" customHeight="1">
      <c r="A77" s="176" t="s">
        <v>3182</v>
      </c>
    </row>
  </sheetData>
  <sheetProtection algorithmName="SHA-512" hashValue="aSViKdFgAyX9gPXR45XV8VlLJ9/UbctZSnfBVmXlxLduwqaWGuPk4NZNDDOci+MwitQCS4tvER37YAJhVym4zw==" saltValue="9ZVkPbRYP8jnslXksSMTAw==" spinCount="100000" sheet="1" objects="1" scenarios="1"/>
  <mergeCells count="17">
    <mergeCell ref="A73:B73"/>
    <mergeCell ref="A42:B42"/>
    <mergeCell ref="A43:B45"/>
    <mergeCell ref="A46:B52"/>
    <mergeCell ref="A53:B59"/>
    <mergeCell ref="A60:B63"/>
    <mergeCell ref="A64:B72"/>
    <mergeCell ref="A5:B5"/>
    <mergeCell ref="A28:A41"/>
    <mergeCell ref="B33:B34"/>
    <mergeCell ref="B37:B38"/>
    <mergeCell ref="A6:B12"/>
    <mergeCell ref="A13:B18"/>
    <mergeCell ref="A19:B23"/>
    <mergeCell ref="A24:B24"/>
    <mergeCell ref="B29:B30"/>
    <mergeCell ref="A27:B27"/>
  </mergeCells>
  <phoneticPr fontId="9"/>
  <dataValidations count="2">
    <dataValidation type="list" allowBlank="1" showInputMessage="1" showErrorMessage="1" promptTitle="記載基準" prompt="「3」：既に計画内容を実施している場合_x000a_「2」：計画の内容に取り組んでいる場合_x000a_「1」：計画しているが着手していない場合_x000a_「空欄」：計画等が無い場合" sqref="C6:C12 C19:C24 C28:C55 C58:C73" xr:uid="{00000000-0002-0000-0D00-000000000000}">
      <formula1>"3,2,1"</formula1>
    </dataValidation>
    <dataValidation type="list" allowBlank="1" showInputMessage="1" showErrorMessage="1" promptTitle="記載基準" prompt="「3」：2026年度末までに100％導入予定_x000a_「2」：2026年度末までに50％以上導入予定_x000a_「1」：2026年度末までに50％未満導入予定_x000a_「空欄」：導入計画なし" sqref="C13:C18 C56:C57" xr:uid="{00000000-0002-0000-0D00-000001000000}">
      <formula1>"3,2,1"</formula1>
    </dataValidation>
  </dataValidations>
  <printOptions horizontalCentered="1"/>
  <pageMargins left="0.78740157480314965" right="0.39370078740157483" top="0.59055118110236227" bottom="0.59055118110236227" header="0.39370078740157483" footer="0.39370078740157483"/>
  <pageSetup paperSize="9" scale="72" orientation="portrait" cellComments="asDisplayed"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FFFF00"/>
  </sheetPr>
  <dimension ref="A1:J120"/>
  <sheetViews>
    <sheetView workbookViewId="0">
      <pane ySplit="2" topLeftCell="A3" activePane="bottomLeft" state="frozen"/>
      <selection activeCell="A3" sqref="A3"/>
      <selection pane="bottomLeft" activeCell="H17" sqref="H17:H22"/>
    </sheetView>
  </sheetViews>
  <sheetFormatPr defaultColWidth="9" defaultRowHeight="10.8"/>
  <cols>
    <col min="1" max="1" width="42.109375" style="104" bestFit="1" customWidth="1"/>
    <col min="2" max="2" width="6" style="104" bestFit="1" customWidth="1"/>
    <col min="3" max="3" width="38.88671875" style="104" bestFit="1" customWidth="1"/>
    <col min="4" max="4" width="2.44140625" style="104" customWidth="1"/>
    <col min="5" max="5" width="35" style="104" customWidth="1"/>
    <col min="6" max="6" width="9" style="104"/>
    <col min="7" max="7" width="2.21875" style="104" customWidth="1"/>
    <col min="8" max="8" width="20.88671875" style="104" customWidth="1"/>
    <col min="9" max="16384" width="9" style="104"/>
  </cols>
  <sheetData>
    <row r="1" spans="1:10">
      <c r="A1" s="104" t="s">
        <v>2759</v>
      </c>
      <c r="E1" s="104" t="s">
        <v>2762</v>
      </c>
      <c r="H1" s="38" t="s">
        <v>3235</v>
      </c>
      <c r="I1" s="38"/>
      <c r="J1" s="523"/>
    </row>
    <row r="2" spans="1:10">
      <c r="A2" s="107" t="s">
        <v>1831</v>
      </c>
      <c r="B2" s="107" t="s">
        <v>2760</v>
      </c>
      <c r="C2" s="107" t="s">
        <v>2761</v>
      </c>
      <c r="E2" s="107" t="s">
        <v>2763</v>
      </c>
      <c r="H2" s="525" t="s">
        <v>3236</v>
      </c>
      <c r="I2" s="524"/>
      <c r="J2" s="524"/>
    </row>
    <row r="3" spans="1:10">
      <c r="A3" s="106" t="str">
        <f>IF(OR(B3="",C3=""),"",B3&amp;"　"&amp;C3)</f>
        <v>01　農業</v>
      </c>
      <c r="B3" s="105" t="s">
        <v>2562</v>
      </c>
      <c r="C3" s="105" t="s">
        <v>2563</v>
      </c>
      <c r="E3" s="105" t="s">
        <v>862</v>
      </c>
      <c r="H3" s="526" t="s">
        <v>3237</v>
      </c>
      <c r="I3" s="38"/>
      <c r="J3" s="38"/>
    </row>
    <row r="4" spans="1:10">
      <c r="A4" s="106" t="str">
        <f t="shared" ref="A4:A5" si="0">IF(OR(B4="",C4=""),"",B4&amp;"　"&amp;C4)</f>
        <v>02　林業</v>
      </c>
      <c r="B4" s="105" t="s">
        <v>2564</v>
      </c>
      <c r="C4" s="105" t="s">
        <v>2565</v>
      </c>
      <c r="E4" s="105" t="s">
        <v>863</v>
      </c>
      <c r="H4" s="105" t="s">
        <v>3248</v>
      </c>
      <c r="I4" s="38"/>
      <c r="J4" s="38"/>
    </row>
    <row r="5" spans="1:10">
      <c r="A5" s="106" t="str">
        <f t="shared" si="0"/>
        <v>03　漁業</v>
      </c>
      <c r="B5" s="105" t="s">
        <v>2566</v>
      </c>
      <c r="C5" s="105" t="s">
        <v>2567</v>
      </c>
      <c r="E5" s="105" t="s">
        <v>864</v>
      </c>
      <c r="H5" s="105" t="s">
        <v>3249</v>
      </c>
      <c r="I5" s="38"/>
      <c r="J5" s="38"/>
    </row>
    <row r="6" spans="1:10">
      <c r="A6" s="106" t="str">
        <f t="shared" ref="A6:A37" si="1">IF(OR(B6="",C6=""),"",B6&amp;"　"&amp;C6)</f>
        <v>04　水産養殖業</v>
      </c>
      <c r="B6" s="105" t="s">
        <v>2568</v>
      </c>
      <c r="C6" s="105" t="s">
        <v>2569</v>
      </c>
      <c r="E6" s="105"/>
      <c r="H6" s="527" t="s">
        <v>3238</v>
      </c>
      <c r="I6" s="38"/>
      <c r="J6" s="38"/>
    </row>
    <row r="7" spans="1:10">
      <c r="A7" s="106" t="str">
        <f t="shared" si="1"/>
        <v>05　鉱業、採石業、砂利採取業</v>
      </c>
      <c r="B7" s="105" t="s">
        <v>2570</v>
      </c>
      <c r="C7" s="105" t="s">
        <v>2571</v>
      </c>
      <c r="E7" s="105"/>
      <c r="H7" s="527" t="s">
        <v>3239</v>
      </c>
      <c r="I7" s="38"/>
      <c r="J7" s="38"/>
    </row>
    <row r="8" spans="1:10">
      <c r="A8" s="106" t="str">
        <f t="shared" si="1"/>
        <v>06　総合工事業</v>
      </c>
      <c r="B8" s="105" t="s">
        <v>2572</v>
      </c>
      <c r="C8" s="105" t="s">
        <v>2573</v>
      </c>
      <c r="E8" s="105"/>
      <c r="H8" s="527" t="s">
        <v>3240</v>
      </c>
      <c r="I8" s="38"/>
      <c r="J8" s="38"/>
    </row>
    <row r="9" spans="1:10">
      <c r="A9" s="106" t="str">
        <f t="shared" si="1"/>
        <v>07　職別工事業（設備工事業を除く）</v>
      </c>
      <c r="B9" s="105" t="s">
        <v>2574</v>
      </c>
      <c r="C9" s="105" t="s">
        <v>2575</v>
      </c>
      <c r="E9" s="105"/>
      <c r="H9" s="531"/>
      <c r="I9" s="38"/>
      <c r="J9" s="38"/>
    </row>
    <row r="10" spans="1:10">
      <c r="A10" s="106" t="str">
        <f t="shared" si="1"/>
        <v>08　設備工事業</v>
      </c>
      <c r="B10" s="105" t="s">
        <v>2576</v>
      </c>
      <c r="C10" s="105" t="s">
        <v>2577</v>
      </c>
      <c r="E10" s="105"/>
      <c r="H10" s="531"/>
      <c r="I10" s="38"/>
      <c r="J10" s="38"/>
    </row>
    <row r="11" spans="1:10">
      <c r="A11" s="106" t="str">
        <f t="shared" si="1"/>
        <v>09　食料品製造業</v>
      </c>
      <c r="B11" s="105" t="s">
        <v>2578</v>
      </c>
      <c r="C11" s="105" t="s">
        <v>2579</v>
      </c>
      <c r="E11" s="105"/>
      <c r="H11" s="531"/>
      <c r="I11" s="38"/>
      <c r="J11" s="38"/>
    </row>
    <row r="12" spans="1:10">
      <c r="A12" s="106" t="str">
        <f t="shared" si="1"/>
        <v>10　飲料・たばこ・飼料製造業</v>
      </c>
      <c r="B12" s="105" t="s">
        <v>2580</v>
      </c>
      <c r="C12" s="105" t="s">
        <v>2581</v>
      </c>
      <c r="E12" s="105"/>
      <c r="H12" s="531"/>
      <c r="I12" s="38"/>
      <c r="J12" s="38"/>
    </row>
    <row r="13" spans="1:10">
      <c r="A13" s="106" t="str">
        <f t="shared" si="1"/>
        <v>11　繊維工業</v>
      </c>
      <c r="B13" s="105" t="s">
        <v>2582</v>
      </c>
      <c r="C13" s="105" t="s">
        <v>2583</v>
      </c>
      <c r="E13" s="105"/>
      <c r="H13" s="531"/>
      <c r="I13" s="38"/>
      <c r="J13" s="38"/>
    </row>
    <row r="14" spans="1:10">
      <c r="A14" s="106" t="str">
        <f t="shared" si="1"/>
        <v>12　木材・木製品製造業（家具を除く）</v>
      </c>
      <c r="B14" s="105" t="s">
        <v>2584</v>
      </c>
      <c r="C14" s="105" t="s">
        <v>2585</v>
      </c>
      <c r="E14" s="105"/>
      <c r="H14" s="531"/>
      <c r="I14" s="38"/>
      <c r="J14" s="38"/>
    </row>
    <row r="15" spans="1:10">
      <c r="A15" s="106" t="str">
        <f t="shared" si="1"/>
        <v>13　家具・装備品製造業</v>
      </c>
      <c r="B15" s="105" t="s">
        <v>2586</v>
      </c>
      <c r="C15" s="105" t="s">
        <v>2587</v>
      </c>
      <c r="H15" s="38"/>
      <c r="I15" s="38"/>
      <c r="J15" s="38"/>
    </row>
    <row r="16" spans="1:10">
      <c r="A16" s="106" t="str">
        <f t="shared" si="1"/>
        <v>14　パルプ・紙・紙加工品製造業</v>
      </c>
      <c r="B16" s="105" t="s">
        <v>2588</v>
      </c>
      <c r="C16" s="105" t="s">
        <v>2589</v>
      </c>
      <c r="E16" s="107" t="s">
        <v>2764</v>
      </c>
      <c r="H16" s="525" t="s">
        <v>3241</v>
      </c>
      <c r="I16" s="38"/>
      <c r="J16" s="38"/>
    </row>
    <row r="17" spans="1:10">
      <c r="A17" s="106" t="str">
        <f t="shared" si="1"/>
        <v>15　印刷・同関連業</v>
      </c>
      <c r="B17" s="105" t="s">
        <v>2590</v>
      </c>
      <c r="C17" s="105" t="s">
        <v>2591</v>
      </c>
      <c r="E17" s="105" t="s">
        <v>897</v>
      </c>
      <c r="H17" s="526" t="s">
        <v>3250</v>
      </c>
      <c r="I17" s="38"/>
      <c r="J17" s="38"/>
    </row>
    <row r="18" spans="1:10">
      <c r="A18" s="106" t="str">
        <f t="shared" si="1"/>
        <v>16　化学工業</v>
      </c>
      <c r="B18" s="105" t="s">
        <v>2592</v>
      </c>
      <c r="C18" s="105" t="s">
        <v>2593</v>
      </c>
      <c r="E18" s="105" t="s">
        <v>3084</v>
      </c>
      <c r="H18" s="526" t="s">
        <v>3251</v>
      </c>
      <c r="I18" s="38"/>
      <c r="J18" s="38"/>
    </row>
    <row r="19" spans="1:10">
      <c r="A19" s="106" t="str">
        <f t="shared" si="1"/>
        <v>17　石油製品・石炭製品製造業</v>
      </c>
      <c r="B19" s="105" t="s">
        <v>2594</v>
      </c>
      <c r="C19" s="105" t="s">
        <v>2595</v>
      </c>
      <c r="E19" s="105" t="s">
        <v>898</v>
      </c>
      <c r="H19" s="526" t="s">
        <v>3242</v>
      </c>
      <c r="I19" s="38"/>
      <c r="J19" s="38"/>
    </row>
    <row r="20" spans="1:10">
      <c r="A20" s="106" t="str">
        <f t="shared" si="1"/>
        <v>18　プラスチック製品製造業（別掲を除く）</v>
      </c>
      <c r="B20" s="105" t="s">
        <v>2596</v>
      </c>
      <c r="C20" s="105" t="s">
        <v>2597</v>
      </c>
      <c r="E20" s="105" t="s">
        <v>3085</v>
      </c>
      <c r="H20" s="526" t="s">
        <v>3243</v>
      </c>
      <c r="I20" s="38"/>
    </row>
    <row r="21" spans="1:10">
      <c r="A21" s="106" t="str">
        <f t="shared" si="1"/>
        <v>19　ゴム製品製造業</v>
      </c>
      <c r="B21" s="105" t="s">
        <v>2598</v>
      </c>
      <c r="C21" s="105" t="s">
        <v>2599</v>
      </c>
      <c r="E21" s="105" t="s">
        <v>899</v>
      </c>
      <c r="H21" s="526" t="s">
        <v>3244</v>
      </c>
      <c r="I21" s="38"/>
    </row>
    <row r="22" spans="1:10">
      <c r="A22" s="106" t="str">
        <f t="shared" si="1"/>
        <v>20　なめし革・同製品・毛皮製造業</v>
      </c>
      <c r="B22" s="105" t="s">
        <v>2600</v>
      </c>
      <c r="C22" s="105" t="s">
        <v>2601</v>
      </c>
      <c r="E22" s="105" t="s">
        <v>900</v>
      </c>
      <c r="H22" s="526" t="s">
        <v>3245</v>
      </c>
    </row>
    <row r="23" spans="1:10">
      <c r="A23" s="106" t="str">
        <f t="shared" si="1"/>
        <v>21　窯業・土石製品製造業</v>
      </c>
      <c r="B23" s="105" t="s">
        <v>2602</v>
      </c>
      <c r="C23" s="105" t="s">
        <v>2603</v>
      </c>
      <c r="E23" s="105" t="s">
        <v>3088</v>
      </c>
      <c r="H23" s="105"/>
    </row>
    <row r="24" spans="1:10">
      <c r="A24" s="106" t="str">
        <f t="shared" si="1"/>
        <v>22　鉄鋼業</v>
      </c>
      <c r="B24" s="105" t="s">
        <v>2604</v>
      </c>
      <c r="C24" s="105" t="s">
        <v>2605</v>
      </c>
      <c r="E24" s="105" t="s">
        <v>901</v>
      </c>
      <c r="H24" s="105"/>
    </row>
    <row r="25" spans="1:10">
      <c r="A25" s="106" t="str">
        <f t="shared" si="1"/>
        <v>23　非鉄金属製造業</v>
      </c>
      <c r="B25" s="105" t="s">
        <v>2606</v>
      </c>
      <c r="C25" s="105" t="s">
        <v>2607</v>
      </c>
      <c r="E25" s="105" t="s">
        <v>3087</v>
      </c>
      <c r="H25" s="105"/>
    </row>
    <row r="26" spans="1:10">
      <c r="A26" s="106" t="str">
        <f t="shared" si="1"/>
        <v>24　金属製品製造業</v>
      </c>
      <c r="B26" s="105" t="s">
        <v>2608</v>
      </c>
      <c r="C26" s="105" t="s">
        <v>2609</v>
      </c>
      <c r="E26" s="105" t="s">
        <v>903</v>
      </c>
      <c r="H26" s="105"/>
    </row>
    <row r="27" spans="1:10">
      <c r="A27" s="106" t="str">
        <f t="shared" si="1"/>
        <v>25　はん用機械器具製造業</v>
      </c>
      <c r="B27" s="105" t="s">
        <v>2610</v>
      </c>
      <c r="C27" s="105" t="s">
        <v>2611</v>
      </c>
      <c r="E27" s="105" t="s">
        <v>3086</v>
      </c>
      <c r="H27" s="105"/>
    </row>
    <row r="28" spans="1:10">
      <c r="A28" s="106" t="str">
        <f t="shared" si="1"/>
        <v>26　生産用機械器具製造業</v>
      </c>
      <c r="B28" s="105" t="s">
        <v>2612</v>
      </c>
      <c r="C28" s="105" t="s">
        <v>2613</v>
      </c>
      <c r="E28" s="105"/>
      <c r="H28" s="105"/>
    </row>
    <row r="29" spans="1:10">
      <c r="A29" s="106" t="str">
        <f t="shared" si="1"/>
        <v>27　業務用機械器具製造業</v>
      </c>
      <c r="B29" s="105" t="s">
        <v>2614</v>
      </c>
      <c r="C29" s="105" t="s">
        <v>2615</v>
      </c>
    </row>
    <row r="30" spans="1:10">
      <c r="A30" s="106" t="str">
        <f t="shared" si="1"/>
        <v>28　電子部品・デバイス・電子回路製造業</v>
      </c>
      <c r="B30" s="105" t="s">
        <v>2616</v>
      </c>
      <c r="C30" s="105" t="s">
        <v>2617</v>
      </c>
      <c r="E30" s="107" t="s">
        <v>2765</v>
      </c>
    </row>
    <row r="31" spans="1:10">
      <c r="A31" s="106" t="str">
        <f t="shared" si="1"/>
        <v>29　電気機械器具製造業</v>
      </c>
      <c r="B31" s="105" t="s">
        <v>2618</v>
      </c>
      <c r="C31" s="105" t="s">
        <v>2619</v>
      </c>
      <c r="E31" s="105" t="s">
        <v>937</v>
      </c>
    </row>
    <row r="32" spans="1:10">
      <c r="A32" s="106" t="str">
        <f t="shared" si="1"/>
        <v>30　情報通信機械器具製造業</v>
      </c>
      <c r="B32" s="105" t="s">
        <v>2620</v>
      </c>
      <c r="C32" s="105" t="s">
        <v>2621</v>
      </c>
      <c r="E32" s="105" t="s">
        <v>938</v>
      </c>
    </row>
    <row r="33" spans="1:5">
      <c r="A33" s="106" t="str">
        <f t="shared" si="1"/>
        <v>31　輸送用機械器具製造業</v>
      </c>
      <c r="B33" s="105" t="s">
        <v>2622</v>
      </c>
      <c r="C33" s="105" t="s">
        <v>2623</v>
      </c>
      <c r="E33" s="105" t="s">
        <v>3147</v>
      </c>
    </row>
    <row r="34" spans="1:5">
      <c r="A34" s="106" t="str">
        <f t="shared" si="1"/>
        <v>32　その他の製造業</v>
      </c>
      <c r="B34" s="105" t="s">
        <v>2624</v>
      </c>
      <c r="C34" s="105" t="s">
        <v>2625</v>
      </c>
      <c r="E34" s="105" t="s">
        <v>939</v>
      </c>
    </row>
    <row r="35" spans="1:5">
      <c r="A35" s="106" t="str">
        <f t="shared" si="1"/>
        <v>33　電気業</v>
      </c>
      <c r="B35" s="105" t="s">
        <v>2626</v>
      </c>
      <c r="C35" s="105" t="s">
        <v>2627</v>
      </c>
      <c r="E35" s="105" t="s">
        <v>3146</v>
      </c>
    </row>
    <row r="36" spans="1:5">
      <c r="A36" s="106" t="str">
        <f t="shared" si="1"/>
        <v>34　ガス業</v>
      </c>
      <c r="B36" s="105" t="s">
        <v>2628</v>
      </c>
      <c r="C36" s="105" t="s">
        <v>2629</v>
      </c>
      <c r="E36" s="105"/>
    </row>
    <row r="37" spans="1:5">
      <c r="A37" s="106" t="str">
        <f t="shared" si="1"/>
        <v>35　熱供給業</v>
      </c>
      <c r="B37" s="105" t="s">
        <v>2630</v>
      </c>
      <c r="C37" s="105" t="s">
        <v>2631</v>
      </c>
      <c r="E37" s="105"/>
    </row>
    <row r="38" spans="1:5">
      <c r="A38" s="106" t="str">
        <f t="shared" ref="A38:A67" si="2">IF(OR(B38="",C38=""),"",B38&amp;"　"&amp;C38)</f>
        <v>36　水道業</v>
      </c>
      <c r="B38" s="105" t="s">
        <v>2632</v>
      </c>
      <c r="C38" s="105" t="s">
        <v>2633</v>
      </c>
      <c r="E38" s="105"/>
    </row>
    <row r="39" spans="1:5">
      <c r="A39" s="106" t="str">
        <f t="shared" si="2"/>
        <v>37　通信業</v>
      </c>
      <c r="B39" s="105" t="s">
        <v>2634</v>
      </c>
      <c r="C39" s="105" t="s">
        <v>2635</v>
      </c>
      <c r="E39" s="105"/>
    </row>
    <row r="40" spans="1:5">
      <c r="A40" s="106" t="str">
        <f t="shared" si="2"/>
        <v>38　放送業</v>
      </c>
      <c r="B40" s="105" t="s">
        <v>2636</v>
      </c>
      <c r="C40" s="105" t="s">
        <v>2637</v>
      </c>
      <c r="E40" s="105"/>
    </row>
    <row r="41" spans="1:5">
      <c r="A41" s="106" t="str">
        <f t="shared" si="2"/>
        <v>39　情報サービス業</v>
      </c>
      <c r="B41" s="105" t="s">
        <v>2638</v>
      </c>
      <c r="C41" s="105" t="s">
        <v>2639</v>
      </c>
      <c r="E41" s="105"/>
    </row>
    <row r="42" spans="1:5">
      <c r="A42" s="106" t="str">
        <f t="shared" si="2"/>
        <v>40　インターネット附随サービス業</v>
      </c>
      <c r="B42" s="105" t="s">
        <v>2640</v>
      </c>
      <c r="C42" s="105" t="s">
        <v>2641</v>
      </c>
      <c r="E42" s="105"/>
    </row>
    <row r="43" spans="1:5">
      <c r="A43" s="106" t="str">
        <f t="shared" si="2"/>
        <v>41　映像・音声・文字情報制作業</v>
      </c>
      <c r="B43" s="105" t="s">
        <v>2642</v>
      </c>
      <c r="C43" s="105" t="s">
        <v>2643</v>
      </c>
    </row>
    <row r="44" spans="1:5">
      <c r="A44" s="106" t="str">
        <f t="shared" si="2"/>
        <v>42　鉄道業</v>
      </c>
      <c r="B44" s="105" t="s">
        <v>2644</v>
      </c>
      <c r="C44" s="105" t="s">
        <v>2645</v>
      </c>
      <c r="E44" s="107" t="s">
        <v>2766</v>
      </c>
    </row>
    <row r="45" spans="1:5">
      <c r="A45" s="106" t="str">
        <f t="shared" si="2"/>
        <v>43　道路旅客運送業</v>
      </c>
      <c r="B45" s="105" t="s">
        <v>2646</v>
      </c>
      <c r="C45" s="105" t="s">
        <v>2647</v>
      </c>
      <c r="E45" s="105" t="s">
        <v>940</v>
      </c>
    </row>
    <row r="46" spans="1:5">
      <c r="A46" s="106" t="str">
        <f t="shared" si="2"/>
        <v>44　道路貨物運送業</v>
      </c>
      <c r="B46" s="105" t="s">
        <v>2648</v>
      </c>
      <c r="C46" s="105" t="s">
        <v>2649</v>
      </c>
      <c r="E46" s="105" t="s">
        <v>941</v>
      </c>
    </row>
    <row r="47" spans="1:5">
      <c r="A47" s="106" t="str">
        <f t="shared" si="2"/>
        <v>45　水運業</v>
      </c>
      <c r="B47" s="105" t="s">
        <v>2650</v>
      </c>
      <c r="C47" s="105" t="s">
        <v>2651</v>
      </c>
      <c r="E47" s="105" t="s">
        <v>942</v>
      </c>
    </row>
    <row r="48" spans="1:5">
      <c r="A48" s="106" t="str">
        <f t="shared" si="2"/>
        <v>46　航空運輸業</v>
      </c>
      <c r="B48" s="105" t="s">
        <v>2652</v>
      </c>
      <c r="C48" s="105" t="s">
        <v>2653</v>
      </c>
      <c r="E48" s="105"/>
    </row>
    <row r="49" spans="1:5">
      <c r="A49" s="106" t="str">
        <f t="shared" si="2"/>
        <v>47　倉庫業</v>
      </c>
      <c r="B49" s="105" t="s">
        <v>2654</v>
      </c>
      <c r="C49" s="105" t="s">
        <v>2655</v>
      </c>
      <c r="E49" s="105"/>
    </row>
    <row r="50" spans="1:5">
      <c r="A50" s="106" t="str">
        <f t="shared" si="2"/>
        <v>48　運輸に附帯するサービス業</v>
      </c>
      <c r="B50" s="105" t="s">
        <v>2656</v>
      </c>
      <c r="C50" s="105" t="s">
        <v>2657</v>
      </c>
      <c r="E50" s="105"/>
    </row>
    <row r="51" spans="1:5">
      <c r="A51" s="106" t="str">
        <f t="shared" si="2"/>
        <v>49　郵便業（信書便事業を含む）</v>
      </c>
      <c r="B51" s="105" t="s">
        <v>2658</v>
      </c>
      <c r="C51" s="105" t="s">
        <v>2659</v>
      </c>
      <c r="E51" s="105"/>
    </row>
    <row r="52" spans="1:5">
      <c r="A52" s="106" t="str">
        <f t="shared" si="2"/>
        <v>50　各種商品卸売業</v>
      </c>
      <c r="B52" s="105" t="s">
        <v>2660</v>
      </c>
      <c r="C52" s="105" t="s">
        <v>2661</v>
      </c>
      <c r="E52" s="105"/>
    </row>
    <row r="53" spans="1:5">
      <c r="A53" s="106" t="str">
        <f t="shared" si="2"/>
        <v>51　繊維・衣服等卸売業</v>
      </c>
      <c r="B53" s="105" t="s">
        <v>2662</v>
      </c>
      <c r="C53" s="105" t="s">
        <v>2663</v>
      </c>
      <c r="E53" s="105"/>
    </row>
    <row r="54" spans="1:5">
      <c r="A54" s="106" t="str">
        <f t="shared" si="2"/>
        <v>52　飲食料品卸売業</v>
      </c>
      <c r="B54" s="105" t="s">
        <v>2664</v>
      </c>
      <c r="C54" s="105" t="s">
        <v>3247</v>
      </c>
      <c r="E54" s="105"/>
    </row>
    <row r="55" spans="1:5">
      <c r="A55" s="106" t="str">
        <f t="shared" si="2"/>
        <v>53　建築材料、鉱物・金属材料等卸売業</v>
      </c>
      <c r="B55" s="105" t="s">
        <v>2665</v>
      </c>
      <c r="C55" s="105" t="s">
        <v>2666</v>
      </c>
      <c r="E55" s="105"/>
    </row>
    <row r="56" spans="1:5">
      <c r="A56" s="106" t="str">
        <f t="shared" si="2"/>
        <v>54　機械器具卸売業</v>
      </c>
      <c r="B56" s="105" t="s">
        <v>2667</v>
      </c>
      <c r="C56" s="105" t="s">
        <v>2668</v>
      </c>
      <c r="E56" s="105"/>
    </row>
    <row r="57" spans="1:5">
      <c r="A57" s="106" t="str">
        <f t="shared" si="2"/>
        <v>55　その他の卸売業</v>
      </c>
      <c r="B57" s="105" t="s">
        <v>2669</v>
      </c>
      <c r="C57" s="105" t="s">
        <v>2670</v>
      </c>
    </row>
    <row r="58" spans="1:5">
      <c r="A58" s="106" t="str">
        <f t="shared" si="2"/>
        <v>56　各種商品小売業</v>
      </c>
      <c r="B58" s="105" t="s">
        <v>2671</v>
      </c>
      <c r="C58" s="105" t="s">
        <v>2672</v>
      </c>
    </row>
    <row r="59" spans="1:5">
      <c r="A59" s="106" t="str">
        <f t="shared" si="2"/>
        <v>57　織物・衣服・身の回り品小売業</v>
      </c>
      <c r="B59" s="105" t="s">
        <v>2673</v>
      </c>
      <c r="C59" s="105" t="s">
        <v>2674</v>
      </c>
    </row>
    <row r="60" spans="1:5">
      <c r="A60" s="106" t="str">
        <f t="shared" si="2"/>
        <v>58　飲食料品小売業</v>
      </c>
      <c r="B60" s="105" t="s">
        <v>2675</v>
      </c>
      <c r="C60" s="105" t="s">
        <v>2676</v>
      </c>
    </row>
    <row r="61" spans="1:5">
      <c r="A61" s="106" t="str">
        <f t="shared" si="2"/>
        <v>59　機械器具小売業</v>
      </c>
      <c r="B61" s="105" t="s">
        <v>2677</v>
      </c>
      <c r="C61" s="105" t="s">
        <v>2678</v>
      </c>
    </row>
    <row r="62" spans="1:5">
      <c r="A62" s="106" t="str">
        <f t="shared" si="2"/>
        <v>60　その他の小売業</v>
      </c>
      <c r="B62" s="105" t="s">
        <v>2679</v>
      </c>
      <c r="C62" s="105" t="s">
        <v>2680</v>
      </c>
    </row>
    <row r="63" spans="1:5">
      <c r="A63" s="106" t="str">
        <f t="shared" si="2"/>
        <v>61　無店舗小売業</v>
      </c>
      <c r="B63" s="105" t="s">
        <v>2681</v>
      </c>
      <c r="C63" s="105" t="s">
        <v>2682</v>
      </c>
    </row>
    <row r="64" spans="1:5">
      <c r="A64" s="106" t="str">
        <f t="shared" si="2"/>
        <v>62　銀行業</v>
      </c>
      <c r="B64" s="105" t="s">
        <v>2683</v>
      </c>
      <c r="C64" s="105" t="s">
        <v>2684</v>
      </c>
    </row>
    <row r="65" spans="1:3">
      <c r="A65" s="106" t="str">
        <f t="shared" si="2"/>
        <v>63　協同組織金融業</v>
      </c>
      <c r="B65" s="105" t="s">
        <v>2685</v>
      </c>
      <c r="C65" s="105" t="s">
        <v>2686</v>
      </c>
    </row>
    <row r="66" spans="1:3">
      <c r="A66" s="106" t="str">
        <f t="shared" si="2"/>
        <v>64　貸金業、クレジットカード業等非預金信用機関</v>
      </c>
      <c r="B66" s="105" t="s">
        <v>2687</v>
      </c>
      <c r="C66" s="105" t="s">
        <v>2688</v>
      </c>
    </row>
    <row r="67" spans="1:3">
      <c r="A67" s="106" t="str">
        <f t="shared" si="2"/>
        <v>65　金融商品取引業、商品先物取引業</v>
      </c>
      <c r="B67" s="105" t="s">
        <v>2689</v>
      </c>
      <c r="C67" s="105" t="s">
        <v>2690</v>
      </c>
    </row>
    <row r="68" spans="1:3">
      <c r="A68" s="106" t="str">
        <f t="shared" ref="A68:A101" si="3">IF(OR(B68="",C68=""),"",B68&amp;"　"&amp;C68)</f>
        <v>66　補助的金融業等</v>
      </c>
      <c r="B68" s="105" t="s">
        <v>2691</v>
      </c>
      <c r="C68" s="105" t="s">
        <v>2692</v>
      </c>
    </row>
    <row r="69" spans="1:3">
      <c r="A69" s="106" t="str">
        <f t="shared" si="3"/>
        <v>67　保険業（保険媒介代理業、保険サービス業を含む）</v>
      </c>
      <c r="B69" s="105" t="s">
        <v>2693</v>
      </c>
      <c r="C69" s="105" t="s">
        <v>2694</v>
      </c>
    </row>
    <row r="70" spans="1:3">
      <c r="A70" s="106" t="str">
        <f t="shared" si="3"/>
        <v>68　不動産取引業</v>
      </c>
      <c r="B70" s="105" t="s">
        <v>2695</v>
      </c>
      <c r="C70" s="105" t="s">
        <v>2696</v>
      </c>
    </row>
    <row r="71" spans="1:3">
      <c r="A71" s="106" t="str">
        <f t="shared" si="3"/>
        <v>69　不動産賃貸業・管理業</v>
      </c>
      <c r="B71" s="105" t="s">
        <v>2697</v>
      </c>
      <c r="C71" s="105" t="s">
        <v>2698</v>
      </c>
    </row>
    <row r="72" spans="1:3">
      <c r="A72" s="106" t="str">
        <f t="shared" si="3"/>
        <v>70　物品賃貸業</v>
      </c>
      <c r="B72" s="105" t="s">
        <v>2699</v>
      </c>
      <c r="C72" s="105" t="s">
        <v>2700</v>
      </c>
    </row>
    <row r="73" spans="1:3">
      <c r="A73" s="106" t="str">
        <f t="shared" si="3"/>
        <v>71　学術・開発研究機関</v>
      </c>
      <c r="B73" s="105" t="s">
        <v>2701</v>
      </c>
      <c r="C73" s="105" t="s">
        <v>2702</v>
      </c>
    </row>
    <row r="74" spans="1:3">
      <c r="A74" s="106" t="str">
        <f t="shared" si="3"/>
        <v>72　専門サービス業（他に分類されないもの）</v>
      </c>
      <c r="B74" s="105" t="s">
        <v>2703</v>
      </c>
      <c r="C74" s="105" t="s">
        <v>2704</v>
      </c>
    </row>
    <row r="75" spans="1:3">
      <c r="A75" s="106" t="str">
        <f t="shared" si="3"/>
        <v>73　広告業</v>
      </c>
      <c r="B75" s="105" t="s">
        <v>2705</v>
      </c>
      <c r="C75" s="105" t="s">
        <v>2706</v>
      </c>
    </row>
    <row r="76" spans="1:3">
      <c r="A76" s="106" t="str">
        <f t="shared" si="3"/>
        <v>74　技術サービス業（他に分類されないもの）</v>
      </c>
      <c r="B76" s="105" t="s">
        <v>2707</v>
      </c>
      <c r="C76" s="105" t="s">
        <v>2708</v>
      </c>
    </row>
    <row r="77" spans="1:3">
      <c r="A77" s="106" t="str">
        <f t="shared" si="3"/>
        <v>75　宿泊業</v>
      </c>
      <c r="B77" s="105" t="s">
        <v>2709</v>
      </c>
      <c r="C77" s="105" t="s">
        <v>2710</v>
      </c>
    </row>
    <row r="78" spans="1:3">
      <c r="A78" s="106" t="str">
        <f t="shared" si="3"/>
        <v>76　飲食業</v>
      </c>
      <c r="B78" s="105" t="s">
        <v>2711</v>
      </c>
      <c r="C78" s="105" t="s">
        <v>2712</v>
      </c>
    </row>
    <row r="79" spans="1:3">
      <c r="A79" s="106" t="str">
        <f t="shared" si="3"/>
        <v>77　持ち帰り・配達飲食サービス業</v>
      </c>
      <c r="B79" s="105" t="s">
        <v>2713</v>
      </c>
      <c r="C79" s="105" t="s">
        <v>2714</v>
      </c>
    </row>
    <row r="80" spans="1:3">
      <c r="A80" s="106" t="str">
        <f t="shared" si="3"/>
        <v>78　選択・利用・美容・浴場業</v>
      </c>
      <c r="B80" s="105" t="s">
        <v>2715</v>
      </c>
      <c r="C80" s="105" t="s">
        <v>2716</v>
      </c>
    </row>
    <row r="81" spans="1:3">
      <c r="A81" s="106" t="str">
        <f t="shared" si="3"/>
        <v>79　その他の生活関連サービス業</v>
      </c>
      <c r="B81" s="105" t="s">
        <v>2717</v>
      </c>
      <c r="C81" s="105" t="s">
        <v>2718</v>
      </c>
    </row>
    <row r="82" spans="1:3">
      <c r="A82" s="106" t="str">
        <f t="shared" si="3"/>
        <v>80　娯楽業</v>
      </c>
      <c r="B82" s="105" t="s">
        <v>2719</v>
      </c>
      <c r="C82" s="105" t="s">
        <v>2720</v>
      </c>
    </row>
    <row r="83" spans="1:3">
      <c r="A83" s="106" t="str">
        <f t="shared" si="3"/>
        <v>81　学校教育</v>
      </c>
      <c r="B83" s="105" t="s">
        <v>2721</v>
      </c>
      <c r="C83" s="105" t="s">
        <v>2722</v>
      </c>
    </row>
    <row r="84" spans="1:3">
      <c r="A84" s="106" t="str">
        <f t="shared" si="3"/>
        <v>82　その他の教育、学習支援業</v>
      </c>
      <c r="B84" s="105" t="s">
        <v>2723</v>
      </c>
      <c r="C84" s="105" t="s">
        <v>2724</v>
      </c>
    </row>
    <row r="85" spans="1:3">
      <c r="A85" s="106" t="str">
        <f t="shared" si="3"/>
        <v>83　医療業</v>
      </c>
      <c r="B85" s="105" t="s">
        <v>2725</v>
      </c>
      <c r="C85" s="105" t="s">
        <v>2726</v>
      </c>
    </row>
    <row r="86" spans="1:3">
      <c r="A86" s="106" t="str">
        <f t="shared" si="3"/>
        <v>84　保健衛生</v>
      </c>
      <c r="B86" s="105" t="s">
        <v>2727</v>
      </c>
      <c r="C86" s="105" t="s">
        <v>2728</v>
      </c>
    </row>
    <row r="87" spans="1:3">
      <c r="A87" s="106" t="str">
        <f t="shared" si="3"/>
        <v>85　社会保険・社会福祉・介護事業</v>
      </c>
      <c r="B87" s="105" t="s">
        <v>2729</v>
      </c>
      <c r="C87" s="105" t="s">
        <v>2730</v>
      </c>
    </row>
    <row r="88" spans="1:3">
      <c r="A88" s="106" t="str">
        <f t="shared" si="3"/>
        <v>86　郵便局</v>
      </c>
      <c r="B88" s="105" t="s">
        <v>2731</v>
      </c>
      <c r="C88" s="105" t="s">
        <v>2732</v>
      </c>
    </row>
    <row r="89" spans="1:3">
      <c r="A89" s="106" t="str">
        <f t="shared" si="3"/>
        <v>87　協同組合（他に分類されないもの）</v>
      </c>
      <c r="B89" s="105" t="s">
        <v>2733</v>
      </c>
      <c r="C89" s="105" t="s">
        <v>2734</v>
      </c>
    </row>
    <row r="90" spans="1:3">
      <c r="A90" s="106" t="str">
        <f t="shared" si="3"/>
        <v>88　廃棄物処理業</v>
      </c>
      <c r="B90" s="105" t="s">
        <v>2735</v>
      </c>
      <c r="C90" s="105" t="s">
        <v>2736</v>
      </c>
    </row>
    <row r="91" spans="1:3">
      <c r="A91" s="106" t="str">
        <f t="shared" si="3"/>
        <v>89　自動車整備業</v>
      </c>
      <c r="B91" s="105" t="s">
        <v>2737</v>
      </c>
      <c r="C91" s="105" t="s">
        <v>2738</v>
      </c>
    </row>
    <row r="92" spans="1:3">
      <c r="A92" s="106" t="str">
        <f t="shared" si="3"/>
        <v>90　機械等修理業（別掲を除く）</v>
      </c>
      <c r="B92" s="105" t="s">
        <v>2739</v>
      </c>
      <c r="C92" s="105" t="s">
        <v>2740</v>
      </c>
    </row>
    <row r="93" spans="1:3">
      <c r="A93" s="106" t="str">
        <f t="shared" si="3"/>
        <v>91　職業紹介・労働者派遣業</v>
      </c>
      <c r="B93" s="105" t="s">
        <v>2741</v>
      </c>
      <c r="C93" s="105" t="s">
        <v>2742</v>
      </c>
    </row>
    <row r="94" spans="1:3">
      <c r="A94" s="106" t="str">
        <f t="shared" si="3"/>
        <v>92　その他の事業サービス業</v>
      </c>
      <c r="B94" s="105" t="s">
        <v>2743</v>
      </c>
      <c r="C94" s="105" t="s">
        <v>2744</v>
      </c>
    </row>
    <row r="95" spans="1:3">
      <c r="A95" s="106" t="str">
        <f t="shared" si="3"/>
        <v>93　政治・経済・文化団体</v>
      </c>
      <c r="B95" s="105" t="s">
        <v>2745</v>
      </c>
      <c r="C95" s="105" t="s">
        <v>2746</v>
      </c>
    </row>
    <row r="96" spans="1:3">
      <c r="A96" s="106" t="str">
        <f t="shared" si="3"/>
        <v>94　宗教</v>
      </c>
      <c r="B96" s="105" t="s">
        <v>2747</v>
      </c>
      <c r="C96" s="105" t="s">
        <v>2748</v>
      </c>
    </row>
    <row r="97" spans="1:3">
      <c r="A97" s="106" t="str">
        <f t="shared" si="3"/>
        <v>95　その他のサービス業</v>
      </c>
      <c r="B97" s="105" t="s">
        <v>2749</v>
      </c>
      <c r="C97" s="105" t="s">
        <v>2750</v>
      </c>
    </row>
    <row r="98" spans="1:3">
      <c r="A98" s="106" t="str">
        <f t="shared" si="3"/>
        <v>96　外国公務</v>
      </c>
      <c r="B98" s="105" t="s">
        <v>2751</v>
      </c>
      <c r="C98" s="105" t="s">
        <v>2752</v>
      </c>
    </row>
    <row r="99" spans="1:3">
      <c r="A99" s="106" t="str">
        <f t="shared" si="3"/>
        <v>97　国家公務</v>
      </c>
      <c r="B99" s="105" t="s">
        <v>2753</v>
      </c>
      <c r="C99" s="105" t="s">
        <v>2754</v>
      </c>
    </row>
    <row r="100" spans="1:3">
      <c r="A100" s="106" t="str">
        <f t="shared" si="3"/>
        <v>98　地方公務</v>
      </c>
      <c r="B100" s="105" t="s">
        <v>2755</v>
      </c>
      <c r="C100" s="105" t="s">
        <v>2756</v>
      </c>
    </row>
    <row r="101" spans="1:3">
      <c r="A101" s="106" t="str">
        <f t="shared" si="3"/>
        <v>99　分類不能の産業</v>
      </c>
      <c r="B101" s="105" t="s">
        <v>2757</v>
      </c>
      <c r="C101" s="105" t="s">
        <v>2758</v>
      </c>
    </row>
    <row r="102" spans="1:3">
      <c r="A102" s="106"/>
      <c r="B102" s="105"/>
      <c r="C102" s="105"/>
    </row>
    <row r="103" spans="1:3">
      <c r="A103" s="106"/>
      <c r="B103" s="105"/>
      <c r="C103" s="105"/>
    </row>
    <row r="104" spans="1:3">
      <c r="A104" s="106"/>
      <c r="B104" s="105"/>
      <c r="C104" s="105"/>
    </row>
    <row r="105" spans="1:3">
      <c r="A105" s="106"/>
      <c r="B105" s="105"/>
      <c r="C105" s="105"/>
    </row>
    <row r="106" spans="1:3">
      <c r="A106" s="106"/>
      <c r="B106" s="105"/>
      <c r="C106" s="105"/>
    </row>
    <row r="107" spans="1:3">
      <c r="A107" s="106"/>
      <c r="B107" s="105"/>
      <c r="C107" s="105"/>
    </row>
    <row r="108" spans="1:3">
      <c r="A108" s="106"/>
      <c r="B108" s="105"/>
      <c r="C108" s="105"/>
    </row>
    <row r="109" spans="1:3">
      <c r="A109" s="106"/>
      <c r="B109" s="105"/>
      <c r="C109" s="105"/>
    </row>
    <row r="110" spans="1:3">
      <c r="A110" s="106"/>
      <c r="B110" s="105"/>
      <c r="C110" s="105"/>
    </row>
    <row r="111" spans="1:3">
      <c r="A111" s="106"/>
      <c r="B111" s="105"/>
      <c r="C111" s="105"/>
    </row>
    <row r="112" spans="1:3">
      <c r="A112" s="106"/>
      <c r="B112" s="105"/>
      <c r="C112" s="105"/>
    </row>
    <row r="113" spans="1:3">
      <c r="A113" s="106"/>
      <c r="B113" s="105"/>
      <c r="C113" s="105"/>
    </row>
    <row r="114" spans="1:3">
      <c r="A114" s="106"/>
      <c r="B114" s="105"/>
      <c r="C114" s="105"/>
    </row>
    <row r="115" spans="1:3">
      <c r="A115" s="106"/>
      <c r="B115" s="105"/>
      <c r="C115" s="105"/>
    </row>
    <row r="116" spans="1:3">
      <c r="A116" s="106"/>
      <c r="B116" s="105"/>
      <c r="C116" s="105"/>
    </row>
    <row r="117" spans="1:3">
      <c r="A117" s="106"/>
      <c r="B117" s="105"/>
      <c r="C117" s="105"/>
    </row>
    <row r="118" spans="1:3">
      <c r="A118" s="106"/>
      <c r="B118" s="105"/>
      <c r="C118" s="105"/>
    </row>
    <row r="119" spans="1:3">
      <c r="A119" s="106"/>
      <c r="B119" s="105"/>
      <c r="C119" s="105"/>
    </row>
    <row r="120" spans="1:3">
      <c r="A120" s="106"/>
      <c r="B120" s="105"/>
      <c r="C120" s="105"/>
    </row>
  </sheetData>
  <sheetProtection algorithmName="SHA-512" hashValue="h0qrdLC1GBUfXz+q5mkuzeDeRt7jzAtnFURYgCnsZ80PCDUYBGl0rOthCBGvvl5TM4dqLu+51Xyl5kQGqAX0rQ==" saltValue="B/4S3CH7PMw11x2qPNliGA==" spinCount="100000" sheet="1" objects="1" scenarios="1"/>
  <phoneticPr fontId="9"/>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rgb="FFFFFF00"/>
  </sheetPr>
  <dimension ref="A1:C1713"/>
  <sheetViews>
    <sheetView workbookViewId="0">
      <pane ySplit="2" topLeftCell="A3" activePane="bottomLeft" state="frozen"/>
      <selection pane="bottomLeft" sqref="A1:A2"/>
    </sheetView>
  </sheetViews>
  <sheetFormatPr defaultColWidth="9" defaultRowHeight="10.8"/>
  <cols>
    <col min="1" max="1" width="15.44140625" style="16" bestFit="1" customWidth="1"/>
    <col min="2" max="2" width="74" style="16" customWidth="1"/>
    <col min="3" max="3" width="7.88671875" style="16" bestFit="1" customWidth="1"/>
    <col min="4" max="16384" width="9" style="16"/>
  </cols>
  <sheetData>
    <row r="1" spans="1:3" ht="13.5" customHeight="1">
      <c r="A1" s="992" t="s">
        <v>3527</v>
      </c>
      <c r="B1" s="993" t="s">
        <v>3528</v>
      </c>
      <c r="C1" s="994" t="s">
        <v>3529</v>
      </c>
    </row>
    <row r="2" spans="1:3" ht="13.5" customHeight="1">
      <c r="A2" s="992"/>
      <c r="B2" s="993"/>
      <c r="C2" s="994"/>
    </row>
    <row r="3" spans="1:3">
      <c r="A3" s="17" t="s">
        <v>915</v>
      </c>
      <c r="B3" s="17" t="s">
        <v>3674</v>
      </c>
      <c r="C3" s="17" t="s">
        <v>3675</v>
      </c>
    </row>
    <row r="4" spans="1:3">
      <c r="A4" s="17" t="s">
        <v>919</v>
      </c>
      <c r="B4" s="17" t="s">
        <v>3676</v>
      </c>
      <c r="C4" s="17" t="s">
        <v>3675</v>
      </c>
    </row>
    <row r="5" spans="1:3">
      <c r="A5" s="17" t="s">
        <v>920</v>
      </c>
      <c r="B5" s="17" t="s">
        <v>3677</v>
      </c>
      <c r="C5" s="17" t="s">
        <v>3675</v>
      </c>
    </row>
    <row r="6" spans="1:3">
      <c r="A6" s="17" t="s">
        <v>921</v>
      </c>
      <c r="B6" s="17" t="s">
        <v>3678</v>
      </c>
      <c r="C6" s="17" t="s">
        <v>3675</v>
      </c>
    </row>
    <row r="7" spans="1:3">
      <c r="A7" s="17" t="s">
        <v>922</v>
      </c>
      <c r="B7" s="17" t="s">
        <v>3679</v>
      </c>
      <c r="C7" s="17" t="s">
        <v>3675</v>
      </c>
    </row>
    <row r="8" spans="1:3">
      <c r="A8" s="17" t="s">
        <v>1601</v>
      </c>
      <c r="B8" s="17"/>
      <c r="C8" s="17" t="s">
        <v>1337</v>
      </c>
    </row>
    <row r="9" spans="1:3">
      <c r="A9" s="17" t="s">
        <v>1602</v>
      </c>
      <c r="B9" s="17"/>
      <c r="C9" s="17" t="s">
        <v>1337</v>
      </c>
    </row>
    <row r="10" spans="1:3">
      <c r="A10" s="17" t="s">
        <v>1603</v>
      </c>
      <c r="B10" s="17" t="s">
        <v>3680</v>
      </c>
      <c r="C10" s="17" t="s">
        <v>3675</v>
      </c>
    </row>
    <row r="11" spans="1:3">
      <c r="A11" s="17" t="s">
        <v>1604</v>
      </c>
      <c r="B11" s="17" t="s">
        <v>3680</v>
      </c>
      <c r="C11" s="17" t="s">
        <v>3675</v>
      </c>
    </row>
    <row r="12" spans="1:3">
      <c r="A12" s="17" t="s">
        <v>1865</v>
      </c>
      <c r="B12" s="17" t="s">
        <v>3680</v>
      </c>
      <c r="C12" s="17" t="s">
        <v>3675</v>
      </c>
    </row>
    <row r="13" spans="1:3">
      <c r="A13" s="17" t="s">
        <v>927</v>
      </c>
      <c r="B13" s="17" t="s">
        <v>3681</v>
      </c>
      <c r="C13" s="17" t="s">
        <v>3675</v>
      </c>
    </row>
    <row r="14" spans="1:3">
      <c r="A14" s="17" t="s">
        <v>1605</v>
      </c>
      <c r="B14" s="17" t="s">
        <v>3680</v>
      </c>
      <c r="C14" s="17" t="s">
        <v>3675</v>
      </c>
    </row>
    <row r="15" spans="1:3">
      <c r="A15" s="17" t="s">
        <v>929</v>
      </c>
      <c r="B15" s="17" t="s">
        <v>3682</v>
      </c>
      <c r="C15" s="17" t="s">
        <v>3675</v>
      </c>
    </row>
    <row r="16" spans="1:3">
      <c r="A16" s="17" t="s">
        <v>933</v>
      </c>
      <c r="B16" s="17" t="s">
        <v>3683</v>
      </c>
      <c r="C16" s="17" t="s">
        <v>3675</v>
      </c>
    </row>
    <row r="17" spans="1:3">
      <c r="A17" s="17" t="s">
        <v>1866</v>
      </c>
      <c r="B17" s="17" t="s">
        <v>3684</v>
      </c>
      <c r="C17" s="17" t="s">
        <v>3675</v>
      </c>
    </row>
    <row r="18" spans="1:3">
      <c r="A18" s="17" t="s">
        <v>1345</v>
      </c>
      <c r="B18" s="17"/>
      <c r="C18" s="17" t="s">
        <v>1337</v>
      </c>
    </row>
    <row r="19" spans="1:3">
      <c r="A19" s="17" t="s">
        <v>1346</v>
      </c>
      <c r="B19" s="17"/>
      <c r="C19" s="17" t="s">
        <v>1337</v>
      </c>
    </row>
    <row r="20" spans="1:3">
      <c r="A20" s="17" t="s">
        <v>1347</v>
      </c>
      <c r="B20" s="17"/>
      <c r="C20" s="17" t="s">
        <v>1337</v>
      </c>
    </row>
    <row r="21" spans="1:3">
      <c r="A21" s="17" t="s">
        <v>1624</v>
      </c>
      <c r="B21" s="17"/>
      <c r="C21" s="17" t="s">
        <v>1867</v>
      </c>
    </row>
    <row r="22" spans="1:3">
      <c r="A22" s="17" t="s">
        <v>944</v>
      </c>
      <c r="B22" s="17" t="s">
        <v>3685</v>
      </c>
      <c r="C22" s="17" t="s">
        <v>3675</v>
      </c>
    </row>
    <row r="23" spans="1:3">
      <c r="A23" s="17" t="s">
        <v>945</v>
      </c>
      <c r="B23" s="17" t="s">
        <v>3686</v>
      </c>
      <c r="C23" s="17" t="s">
        <v>3675</v>
      </c>
    </row>
    <row r="24" spans="1:3">
      <c r="A24" s="17" t="s">
        <v>0</v>
      </c>
      <c r="B24" s="17"/>
      <c r="C24" s="17" t="s">
        <v>1337</v>
      </c>
    </row>
    <row r="25" spans="1:3">
      <c r="A25" s="17" t="s">
        <v>1</v>
      </c>
      <c r="B25" s="17"/>
      <c r="C25" s="17" t="s">
        <v>1337</v>
      </c>
    </row>
    <row r="26" spans="1:3">
      <c r="A26" s="17" t="s">
        <v>2</v>
      </c>
      <c r="B26" s="17"/>
      <c r="C26" s="17" t="s">
        <v>1337</v>
      </c>
    </row>
    <row r="27" spans="1:3">
      <c r="A27" s="17" t="s">
        <v>3</v>
      </c>
      <c r="B27" s="17"/>
      <c r="C27" s="17" t="s">
        <v>1337</v>
      </c>
    </row>
    <row r="28" spans="1:3">
      <c r="A28" s="17" t="s">
        <v>4</v>
      </c>
      <c r="B28" s="17"/>
      <c r="C28" s="17" t="s">
        <v>1337</v>
      </c>
    </row>
    <row r="29" spans="1:3">
      <c r="A29" s="17" t="s">
        <v>5</v>
      </c>
      <c r="B29" s="17"/>
      <c r="C29" s="17" t="s">
        <v>1337</v>
      </c>
    </row>
    <row r="30" spans="1:3">
      <c r="A30" s="17" t="s">
        <v>6</v>
      </c>
      <c r="B30" s="17"/>
      <c r="C30" s="17" t="s">
        <v>1337</v>
      </c>
    </row>
    <row r="31" spans="1:3">
      <c r="A31" s="17" t="s">
        <v>7</v>
      </c>
      <c r="B31" s="17"/>
      <c r="C31" s="17" t="s">
        <v>1337</v>
      </c>
    </row>
    <row r="32" spans="1:3">
      <c r="A32" s="17" t="s">
        <v>8</v>
      </c>
      <c r="B32" s="17"/>
      <c r="C32" s="17" t="s">
        <v>1337</v>
      </c>
    </row>
    <row r="33" spans="1:3">
      <c r="A33" s="17" t="s">
        <v>9</v>
      </c>
      <c r="B33" s="17"/>
      <c r="C33" s="17" t="s">
        <v>1337</v>
      </c>
    </row>
    <row r="34" spans="1:3">
      <c r="A34" s="17" t="s">
        <v>10</v>
      </c>
      <c r="B34" s="17"/>
      <c r="C34" s="17" t="s">
        <v>1337</v>
      </c>
    </row>
    <row r="35" spans="1:3">
      <c r="A35" s="17" t="s">
        <v>1868</v>
      </c>
      <c r="B35" s="17"/>
      <c r="C35" s="17" t="s">
        <v>1337</v>
      </c>
    </row>
    <row r="36" spans="1:3">
      <c r="A36" s="17" t="s">
        <v>18</v>
      </c>
      <c r="B36" s="17"/>
      <c r="C36" s="17" t="s">
        <v>1337</v>
      </c>
    </row>
    <row r="37" spans="1:3">
      <c r="A37" s="17" t="s">
        <v>19</v>
      </c>
      <c r="B37" s="17" t="s">
        <v>3687</v>
      </c>
      <c r="C37" s="17" t="s">
        <v>3675</v>
      </c>
    </row>
    <row r="38" spans="1:3">
      <c r="A38" s="17" t="s">
        <v>20</v>
      </c>
      <c r="B38" s="17"/>
      <c r="C38" s="17" t="s">
        <v>1337</v>
      </c>
    </row>
    <row r="39" spans="1:3">
      <c r="A39" s="17" t="s">
        <v>21</v>
      </c>
      <c r="B39" s="17"/>
      <c r="C39" s="17" t="s">
        <v>1337</v>
      </c>
    </row>
    <row r="40" spans="1:3">
      <c r="A40" s="17" t="s">
        <v>22</v>
      </c>
      <c r="B40" s="17"/>
      <c r="C40" s="17" t="s">
        <v>1337</v>
      </c>
    </row>
    <row r="41" spans="1:3">
      <c r="A41" s="17" t="s">
        <v>23</v>
      </c>
      <c r="B41" s="17"/>
      <c r="C41" s="17" t="s">
        <v>1337</v>
      </c>
    </row>
    <row r="42" spans="1:3">
      <c r="A42" s="17" t="s">
        <v>24</v>
      </c>
      <c r="B42" s="17"/>
      <c r="C42" s="17" t="s">
        <v>1337</v>
      </c>
    </row>
    <row r="43" spans="1:3">
      <c r="A43" s="17" t="s">
        <v>25</v>
      </c>
      <c r="B43" s="17"/>
      <c r="C43" s="17" t="s">
        <v>1337</v>
      </c>
    </row>
    <row r="44" spans="1:3">
      <c r="A44" s="17" t="s">
        <v>26</v>
      </c>
      <c r="B44" s="17"/>
      <c r="C44" s="17" t="s">
        <v>1337</v>
      </c>
    </row>
    <row r="45" spans="1:3">
      <c r="A45" s="17" t="s">
        <v>27</v>
      </c>
      <c r="B45" s="17"/>
      <c r="C45" s="17" t="s">
        <v>1337</v>
      </c>
    </row>
    <row r="46" spans="1:3">
      <c r="A46" s="17" t="s">
        <v>28</v>
      </c>
      <c r="B46" s="17"/>
      <c r="C46" s="17" t="s">
        <v>1337</v>
      </c>
    </row>
    <row r="47" spans="1:3">
      <c r="A47" s="17" t="s">
        <v>29</v>
      </c>
      <c r="B47" s="17"/>
      <c r="C47" s="17" t="s">
        <v>1337</v>
      </c>
    </row>
    <row r="48" spans="1:3">
      <c r="A48" s="17" t="s">
        <v>30</v>
      </c>
      <c r="B48" s="17"/>
      <c r="C48" s="17" t="s">
        <v>1337</v>
      </c>
    </row>
    <row r="49" spans="1:3">
      <c r="A49" s="17" t="s">
        <v>31</v>
      </c>
      <c r="B49" s="17"/>
      <c r="C49" s="17" t="s">
        <v>1337</v>
      </c>
    </row>
    <row r="50" spans="1:3">
      <c r="A50" s="17" t="s">
        <v>32</v>
      </c>
      <c r="B50" s="17"/>
      <c r="C50" s="17" t="s">
        <v>1337</v>
      </c>
    </row>
    <row r="51" spans="1:3">
      <c r="A51" s="17" t="s">
        <v>33</v>
      </c>
      <c r="B51" s="17"/>
      <c r="C51" s="17" t="s">
        <v>1337</v>
      </c>
    </row>
    <row r="52" spans="1:3">
      <c r="A52" s="17" t="s">
        <v>34</v>
      </c>
      <c r="B52" s="17"/>
      <c r="C52" s="17" t="s">
        <v>1337</v>
      </c>
    </row>
    <row r="53" spans="1:3">
      <c r="A53" s="17" t="s">
        <v>35</v>
      </c>
      <c r="B53" s="17"/>
      <c r="C53" s="17" t="s">
        <v>1337</v>
      </c>
    </row>
    <row r="54" spans="1:3">
      <c r="A54" s="17" t="s">
        <v>36</v>
      </c>
      <c r="B54" s="17"/>
      <c r="C54" s="17" t="s">
        <v>1337</v>
      </c>
    </row>
    <row r="55" spans="1:3">
      <c r="A55" s="17" t="s">
        <v>37</v>
      </c>
      <c r="B55" s="17"/>
      <c r="C55" s="17" t="s">
        <v>1337</v>
      </c>
    </row>
    <row r="56" spans="1:3">
      <c r="A56" s="17" t="s">
        <v>38</v>
      </c>
      <c r="B56" s="17"/>
      <c r="C56" s="17" t="s">
        <v>1337</v>
      </c>
    </row>
    <row r="57" spans="1:3">
      <c r="A57" s="17" t="s">
        <v>39</v>
      </c>
      <c r="B57" s="17" t="s">
        <v>3688</v>
      </c>
      <c r="C57" s="17" t="s">
        <v>3675</v>
      </c>
    </row>
    <row r="58" spans="1:3">
      <c r="A58" s="17" t="s">
        <v>41</v>
      </c>
      <c r="B58" s="17" t="s">
        <v>3689</v>
      </c>
      <c r="C58" s="17" t="s">
        <v>3675</v>
      </c>
    </row>
    <row r="59" spans="1:3">
      <c r="A59" s="17" t="s">
        <v>45</v>
      </c>
      <c r="B59" s="17"/>
      <c r="C59" s="17" t="s">
        <v>1337</v>
      </c>
    </row>
    <row r="60" spans="1:3">
      <c r="A60" s="17" t="s">
        <v>46</v>
      </c>
      <c r="B60" s="17"/>
      <c r="C60" s="17" t="s">
        <v>1337</v>
      </c>
    </row>
    <row r="61" spans="1:3">
      <c r="A61" s="17" t="s">
        <v>47</v>
      </c>
      <c r="B61" s="17"/>
      <c r="C61" s="17" t="s">
        <v>1337</v>
      </c>
    </row>
    <row r="62" spans="1:3">
      <c r="A62" s="17" t="s">
        <v>48</v>
      </c>
      <c r="B62" s="17"/>
      <c r="C62" s="17" t="s">
        <v>1337</v>
      </c>
    </row>
    <row r="63" spans="1:3">
      <c r="A63" s="17" t="s">
        <v>49</v>
      </c>
      <c r="B63" s="17"/>
      <c r="C63" s="17" t="s">
        <v>1337</v>
      </c>
    </row>
    <row r="64" spans="1:3">
      <c r="A64" s="17" t="s">
        <v>50</v>
      </c>
      <c r="B64" s="17"/>
      <c r="C64" s="17" t="s">
        <v>1337</v>
      </c>
    </row>
    <row r="65" spans="1:3">
      <c r="A65" s="17" t="s">
        <v>51</v>
      </c>
      <c r="B65" s="17"/>
      <c r="C65" s="17" t="s">
        <v>1337</v>
      </c>
    </row>
    <row r="66" spans="1:3">
      <c r="A66" s="17" t="s">
        <v>52</v>
      </c>
      <c r="B66" s="17"/>
      <c r="C66" s="17" t="s">
        <v>1337</v>
      </c>
    </row>
    <row r="67" spans="1:3">
      <c r="A67" s="17" t="s">
        <v>53</v>
      </c>
      <c r="B67" s="17"/>
      <c r="C67" s="17" t="s">
        <v>1337</v>
      </c>
    </row>
    <row r="68" spans="1:3">
      <c r="A68" s="17" t="s">
        <v>54</v>
      </c>
      <c r="B68" s="17"/>
      <c r="C68" s="17" t="s">
        <v>1337</v>
      </c>
    </row>
    <row r="69" spans="1:3">
      <c r="A69" s="17" t="s">
        <v>55</v>
      </c>
      <c r="B69" s="17"/>
      <c r="C69" s="17" t="s">
        <v>1337</v>
      </c>
    </row>
    <row r="70" spans="1:3">
      <c r="A70" s="17" t="s">
        <v>56</v>
      </c>
      <c r="B70" s="17"/>
      <c r="C70" s="17" t="s">
        <v>1337</v>
      </c>
    </row>
    <row r="71" spans="1:3">
      <c r="A71" s="17" t="s">
        <v>57</v>
      </c>
      <c r="B71" s="17"/>
      <c r="C71" s="17" t="s">
        <v>1337</v>
      </c>
    </row>
    <row r="72" spans="1:3">
      <c r="A72" s="17" t="s">
        <v>58</v>
      </c>
      <c r="B72" s="17" t="s">
        <v>3690</v>
      </c>
      <c r="C72" s="17" t="s">
        <v>3675</v>
      </c>
    </row>
    <row r="73" spans="1:3">
      <c r="A73" s="17" t="s">
        <v>68</v>
      </c>
      <c r="B73" s="17"/>
      <c r="C73" s="17" t="s">
        <v>1337</v>
      </c>
    </row>
    <row r="74" spans="1:3">
      <c r="A74" s="17" t="s">
        <v>69</v>
      </c>
      <c r="B74" s="17"/>
      <c r="C74" s="17" t="s">
        <v>1337</v>
      </c>
    </row>
    <row r="75" spans="1:3">
      <c r="A75" s="17" t="s">
        <v>1776</v>
      </c>
      <c r="B75" s="17"/>
      <c r="C75" s="17" t="s">
        <v>3526</v>
      </c>
    </row>
    <row r="76" spans="1:3">
      <c r="A76" s="17" t="s">
        <v>1777</v>
      </c>
      <c r="B76" s="17"/>
      <c r="C76" s="17" t="s">
        <v>3526</v>
      </c>
    </row>
    <row r="77" spans="1:3">
      <c r="A77" s="17" t="s">
        <v>1778</v>
      </c>
      <c r="B77" s="17"/>
      <c r="C77" s="17" t="s">
        <v>3526</v>
      </c>
    </row>
    <row r="78" spans="1:3">
      <c r="A78" s="17" t="s">
        <v>1779</v>
      </c>
      <c r="B78" s="17"/>
      <c r="C78" s="17" t="s">
        <v>3526</v>
      </c>
    </row>
    <row r="79" spans="1:3">
      <c r="A79" s="17" t="s">
        <v>73</v>
      </c>
      <c r="B79" s="17" t="s">
        <v>3691</v>
      </c>
      <c r="C79" s="17" t="s">
        <v>3675</v>
      </c>
    </row>
    <row r="80" spans="1:3">
      <c r="A80" s="17" t="s">
        <v>74</v>
      </c>
      <c r="B80" s="17" t="s">
        <v>3692</v>
      </c>
      <c r="C80" s="17" t="s">
        <v>3675</v>
      </c>
    </row>
    <row r="81" spans="1:3">
      <c r="A81" s="17" t="s">
        <v>926</v>
      </c>
      <c r="B81" s="17"/>
      <c r="C81" s="17" t="s">
        <v>1337</v>
      </c>
    </row>
    <row r="82" spans="1:3">
      <c r="A82" s="17" t="s">
        <v>914</v>
      </c>
      <c r="B82" s="17" t="s">
        <v>3693</v>
      </c>
      <c r="C82" s="17" t="s">
        <v>3675</v>
      </c>
    </row>
    <row r="83" spans="1:3">
      <c r="A83" s="17" t="s">
        <v>1625</v>
      </c>
      <c r="B83" s="17"/>
      <c r="C83" s="17" t="s">
        <v>1867</v>
      </c>
    </row>
    <row r="84" spans="1:3">
      <c r="A84" s="17" t="s">
        <v>946</v>
      </c>
      <c r="B84" s="17" t="s">
        <v>3691</v>
      </c>
      <c r="C84" s="17" t="s">
        <v>3675</v>
      </c>
    </row>
    <row r="85" spans="1:3">
      <c r="A85" s="17" t="s">
        <v>948</v>
      </c>
      <c r="B85" s="17" t="s">
        <v>3694</v>
      </c>
      <c r="C85" s="17" t="s">
        <v>3675</v>
      </c>
    </row>
    <row r="86" spans="1:3">
      <c r="A86" s="17" t="s">
        <v>949</v>
      </c>
      <c r="B86" s="17" t="s">
        <v>3695</v>
      </c>
      <c r="C86" s="17" t="s">
        <v>3675</v>
      </c>
    </row>
    <row r="87" spans="1:3">
      <c r="A87" s="17" t="s">
        <v>950</v>
      </c>
      <c r="B87" s="17" t="s">
        <v>3696</v>
      </c>
      <c r="C87" s="17" t="s">
        <v>3675</v>
      </c>
    </row>
    <row r="88" spans="1:3">
      <c r="A88" s="17" t="s">
        <v>951</v>
      </c>
      <c r="B88" s="17" t="s">
        <v>3697</v>
      </c>
      <c r="C88" s="17" t="s">
        <v>3675</v>
      </c>
    </row>
    <row r="89" spans="1:3">
      <c r="A89" s="17" t="s">
        <v>934</v>
      </c>
      <c r="B89" s="17" t="s">
        <v>3698</v>
      </c>
      <c r="C89" s="17" t="s">
        <v>3675</v>
      </c>
    </row>
    <row r="90" spans="1:3">
      <c r="A90" s="17" t="s">
        <v>954</v>
      </c>
      <c r="B90" s="17" t="s">
        <v>3676</v>
      </c>
      <c r="C90" s="17" t="s">
        <v>3675</v>
      </c>
    </row>
    <row r="91" spans="1:3">
      <c r="A91" s="17" t="s">
        <v>43</v>
      </c>
      <c r="B91" s="17" t="s">
        <v>3699</v>
      </c>
      <c r="C91" s="17" t="s">
        <v>3675</v>
      </c>
    </row>
    <row r="92" spans="1:3">
      <c r="A92" s="17" t="s">
        <v>928</v>
      </c>
      <c r="B92" s="17" t="s">
        <v>3700</v>
      </c>
      <c r="C92" s="17" t="s">
        <v>3675</v>
      </c>
    </row>
    <row r="93" spans="1:3">
      <c r="A93" s="17" t="s">
        <v>44</v>
      </c>
      <c r="B93" s="17" t="s">
        <v>3701</v>
      </c>
      <c r="C93" s="17" t="s">
        <v>3675</v>
      </c>
    </row>
    <row r="94" spans="1:3">
      <c r="A94" s="17" t="s">
        <v>61</v>
      </c>
      <c r="B94" s="17"/>
      <c r="C94" s="17" t="s">
        <v>1337</v>
      </c>
    </row>
    <row r="95" spans="1:3">
      <c r="A95" s="17" t="s">
        <v>62</v>
      </c>
      <c r="B95" s="17"/>
      <c r="C95" s="17" t="s">
        <v>1337</v>
      </c>
    </row>
    <row r="96" spans="1:3">
      <c r="A96" s="17" t="s">
        <v>63</v>
      </c>
      <c r="B96" s="17"/>
      <c r="C96" s="17" t="s">
        <v>1337</v>
      </c>
    </row>
    <row r="97" spans="1:3">
      <c r="A97" s="17" t="s">
        <v>959</v>
      </c>
      <c r="B97" s="17"/>
      <c r="C97" s="17" t="s">
        <v>1337</v>
      </c>
    </row>
    <row r="98" spans="1:3">
      <c r="A98" s="17" t="s">
        <v>960</v>
      </c>
      <c r="B98" s="17" t="s">
        <v>3702</v>
      </c>
      <c r="C98" s="17" t="s">
        <v>3675</v>
      </c>
    </row>
    <row r="99" spans="1:3">
      <c r="A99" s="17" t="s">
        <v>1085</v>
      </c>
      <c r="B99" s="17"/>
      <c r="C99" s="17" t="s">
        <v>1337</v>
      </c>
    </row>
    <row r="100" spans="1:3">
      <c r="A100" s="17" t="s">
        <v>1086</v>
      </c>
      <c r="B100" s="17"/>
      <c r="C100" s="17" t="s">
        <v>1337</v>
      </c>
    </row>
    <row r="101" spans="1:3">
      <c r="A101" s="17" t="s">
        <v>1087</v>
      </c>
      <c r="B101" s="17"/>
      <c r="C101" s="17" t="s">
        <v>1337</v>
      </c>
    </row>
    <row r="102" spans="1:3">
      <c r="A102" s="17" t="s">
        <v>973</v>
      </c>
      <c r="B102" s="17"/>
      <c r="C102" s="17" t="s">
        <v>1337</v>
      </c>
    </row>
    <row r="103" spans="1:3">
      <c r="A103" s="17" t="s">
        <v>980</v>
      </c>
      <c r="B103" s="17"/>
      <c r="C103" s="17" t="s">
        <v>1337</v>
      </c>
    </row>
    <row r="104" spans="1:3">
      <c r="A104" s="17" t="s">
        <v>981</v>
      </c>
      <c r="B104" s="17"/>
      <c r="C104" s="17" t="s">
        <v>1337</v>
      </c>
    </row>
    <row r="105" spans="1:3">
      <c r="A105" s="17" t="s">
        <v>985</v>
      </c>
      <c r="B105" s="17"/>
      <c r="C105" s="17" t="s">
        <v>1337</v>
      </c>
    </row>
    <row r="106" spans="1:3">
      <c r="A106" s="17" t="s">
        <v>986</v>
      </c>
      <c r="B106" s="17"/>
      <c r="C106" s="17" t="s">
        <v>1337</v>
      </c>
    </row>
    <row r="107" spans="1:3">
      <c r="A107" s="17" t="s">
        <v>1004</v>
      </c>
      <c r="B107" s="17"/>
      <c r="C107" s="17" t="s">
        <v>1337</v>
      </c>
    </row>
    <row r="108" spans="1:3">
      <c r="A108" s="17" t="s">
        <v>1039</v>
      </c>
      <c r="B108" s="17"/>
      <c r="C108" s="17" t="s">
        <v>1337</v>
      </c>
    </row>
    <row r="109" spans="1:3">
      <c r="A109" s="17" t="s">
        <v>1040</v>
      </c>
      <c r="B109" s="17"/>
      <c r="C109" s="17" t="s">
        <v>1337</v>
      </c>
    </row>
    <row r="110" spans="1:3">
      <c r="A110" s="17" t="s">
        <v>1041</v>
      </c>
      <c r="B110" s="17"/>
      <c r="C110" s="17" t="s">
        <v>1337</v>
      </c>
    </row>
    <row r="111" spans="1:3">
      <c r="A111" s="17" t="s">
        <v>1042</v>
      </c>
      <c r="B111" s="17"/>
      <c r="C111" s="17" t="s">
        <v>1337</v>
      </c>
    </row>
    <row r="112" spans="1:3">
      <c r="A112" s="17" t="s">
        <v>1043</v>
      </c>
      <c r="B112" s="17"/>
      <c r="C112" s="17" t="s">
        <v>1337</v>
      </c>
    </row>
    <row r="113" spans="1:3">
      <c r="A113" s="17" t="s">
        <v>1044</v>
      </c>
      <c r="B113" s="17"/>
      <c r="C113" s="17" t="s">
        <v>1337</v>
      </c>
    </row>
    <row r="114" spans="1:3">
      <c r="A114" s="17" t="s">
        <v>1045</v>
      </c>
      <c r="B114" s="17"/>
      <c r="C114" s="17" t="s">
        <v>1337</v>
      </c>
    </row>
    <row r="115" spans="1:3">
      <c r="A115" s="17" t="s">
        <v>1046</v>
      </c>
      <c r="B115" s="17"/>
      <c r="C115" s="17" t="s">
        <v>1337</v>
      </c>
    </row>
    <row r="116" spans="1:3">
      <c r="A116" s="17" t="s">
        <v>1047</v>
      </c>
      <c r="B116" s="17"/>
      <c r="C116" s="17" t="s">
        <v>1337</v>
      </c>
    </row>
    <row r="117" spans="1:3">
      <c r="A117" s="17" t="s">
        <v>1048</v>
      </c>
      <c r="B117" s="17"/>
      <c r="C117" s="17" t="s">
        <v>1337</v>
      </c>
    </row>
    <row r="118" spans="1:3">
      <c r="A118" s="17" t="s">
        <v>1049</v>
      </c>
      <c r="B118" s="17"/>
      <c r="C118" s="17" t="s">
        <v>1337</v>
      </c>
    </row>
    <row r="119" spans="1:3">
      <c r="A119" s="17" t="s">
        <v>1050</v>
      </c>
      <c r="B119" s="17"/>
      <c r="C119" s="17" t="s">
        <v>1337</v>
      </c>
    </row>
    <row r="120" spans="1:3">
      <c r="A120" s="17" t="s">
        <v>64</v>
      </c>
      <c r="B120" s="17"/>
      <c r="C120" s="17" t="s">
        <v>1337</v>
      </c>
    </row>
    <row r="121" spans="1:3">
      <c r="A121" s="17" t="s">
        <v>65</v>
      </c>
      <c r="B121" s="17"/>
      <c r="C121" s="17" t="s">
        <v>1337</v>
      </c>
    </row>
    <row r="122" spans="1:3">
      <c r="A122" s="17" t="s">
        <v>66</v>
      </c>
      <c r="B122" s="17"/>
      <c r="C122" s="17" t="s">
        <v>1337</v>
      </c>
    </row>
    <row r="123" spans="1:3">
      <c r="A123" s="17" t="s">
        <v>1058</v>
      </c>
      <c r="B123" s="17" t="s">
        <v>3703</v>
      </c>
      <c r="C123" s="17" t="s">
        <v>3675</v>
      </c>
    </row>
    <row r="124" spans="1:3">
      <c r="A124" s="17" t="s">
        <v>1061</v>
      </c>
      <c r="B124" s="17"/>
      <c r="C124" s="17" t="s">
        <v>1337</v>
      </c>
    </row>
    <row r="125" spans="1:3">
      <c r="A125" s="17" t="s">
        <v>1062</v>
      </c>
      <c r="B125" s="17"/>
      <c r="C125" s="17" t="s">
        <v>1337</v>
      </c>
    </row>
    <row r="126" spans="1:3">
      <c r="A126" s="17" t="s">
        <v>1063</v>
      </c>
      <c r="B126" s="17"/>
      <c r="C126" s="17" t="s">
        <v>1337</v>
      </c>
    </row>
    <row r="127" spans="1:3">
      <c r="A127" s="17" t="s">
        <v>1064</v>
      </c>
      <c r="B127" s="17" t="s">
        <v>3704</v>
      </c>
      <c r="C127" s="17" t="s">
        <v>3675</v>
      </c>
    </row>
    <row r="128" spans="1:3">
      <c r="A128" s="17" t="s">
        <v>1065</v>
      </c>
      <c r="B128" s="17" t="s">
        <v>3705</v>
      </c>
      <c r="C128" s="17" t="s">
        <v>3675</v>
      </c>
    </row>
    <row r="129" spans="1:3">
      <c r="A129" s="17" t="s">
        <v>1066</v>
      </c>
      <c r="B129" s="17" t="s">
        <v>3706</v>
      </c>
      <c r="C129" s="17" t="s">
        <v>3675</v>
      </c>
    </row>
    <row r="130" spans="1:3">
      <c r="A130" s="17" t="s">
        <v>1067</v>
      </c>
      <c r="B130" s="17" t="s">
        <v>3694</v>
      </c>
      <c r="C130" s="17" t="s">
        <v>3675</v>
      </c>
    </row>
    <row r="131" spans="1:3">
      <c r="A131" s="17" t="s">
        <v>1068</v>
      </c>
      <c r="B131" s="17" t="s">
        <v>3691</v>
      </c>
      <c r="C131" s="17" t="s">
        <v>3675</v>
      </c>
    </row>
    <row r="132" spans="1:3">
      <c r="A132" s="17" t="s">
        <v>1069</v>
      </c>
      <c r="B132" s="17"/>
      <c r="C132" s="17" t="s">
        <v>1337</v>
      </c>
    </row>
    <row r="133" spans="1:3">
      <c r="A133" s="17" t="s">
        <v>1070</v>
      </c>
      <c r="B133" s="17"/>
      <c r="C133" s="17" t="s">
        <v>1337</v>
      </c>
    </row>
    <row r="134" spans="1:3">
      <c r="A134" s="17" t="s">
        <v>1071</v>
      </c>
      <c r="B134" s="17"/>
      <c r="C134" s="17" t="s">
        <v>1337</v>
      </c>
    </row>
    <row r="135" spans="1:3">
      <c r="A135" s="17" t="s">
        <v>1072</v>
      </c>
      <c r="B135" s="17"/>
      <c r="C135" s="17" t="s">
        <v>1337</v>
      </c>
    </row>
    <row r="136" spans="1:3">
      <c r="A136" s="17" t="s">
        <v>958</v>
      </c>
      <c r="B136" s="17" t="s">
        <v>3707</v>
      </c>
      <c r="C136" s="17" t="s">
        <v>3675</v>
      </c>
    </row>
    <row r="137" spans="1:3">
      <c r="A137" s="17" t="s">
        <v>76</v>
      </c>
      <c r="B137" s="17" t="s">
        <v>3708</v>
      </c>
      <c r="C137" s="17" t="s">
        <v>3675</v>
      </c>
    </row>
    <row r="138" spans="1:3">
      <c r="A138" s="17" t="s">
        <v>77</v>
      </c>
      <c r="B138" s="17" t="s">
        <v>3709</v>
      </c>
      <c r="C138" s="17" t="s">
        <v>3675</v>
      </c>
    </row>
    <row r="139" spans="1:3">
      <c r="A139" s="17" t="s">
        <v>1088</v>
      </c>
      <c r="B139" s="17"/>
      <c r="C139" s="17" t="s">
        <v>1337</v>
      </c>
    </row>
    <row r="140" spans="1:3">
      <c r="A140" s="17" t="s">
        <v>14</v>
      </c>
      <c r="B140" s="17"/>
      <c r="C140" s="17" t="s">
        <v>1337</v>
      </c>
    </row>
    <row r="141" spans="1:3">
      <c r="A141" s="17" t="s">
        <v>936</v>
      </c>
      <c r="B141" s="17" t="s">
        <v>3694</v>
      </c>
      <c r="C141" s="17" t="s">
        <v>3675</v>
      </c>
    </row>
    <row r="142" spans="1:3">
      <c r="A142" s="17" t="s">
        <v>40</v>
      </c>
      <c r="B142" s="17" t="s">
        <v>3710</v>
      </c>
      <c r="C142" s="17" t="s">
        <v>3675</v>
      </c>
    </row>
    <row r="143" spans="1:3">
      <c r="A143" s="17" t="s">
        <v>59</v>
      </c>
      <c r="B143" s="17" t="s">
        <v>3702</v>
      </c>
      <c r="C143" s="17" t="s">
        <v>3675</v>
      </c>
    </row>
    <row r="144" spans="1:3">
      <c r="A144" s="17" t="s">
        <v>60</v>
      </c>
      <c r="B144" s="17" t="s">
        <v>3711</v>
      </c>
      <c r="C144" s="17" t="s">
        <v>3675</v>
      </c>
    </row>
    <row r="145" spans="1:3">
      <c r="A145" s="17" t="s">
        <v>935</v>
      </c>
      <c r="B145" s="17" t="s">
        <v>3712</v>
      </c>
      <c r="C145" s="17" t="s">
        <v>3675</v>
      </c>
    </row>
    <row r="146" spans="1:3">
      <c r="A146" s="17" t="s">
        <v>1089</v>
      </c>
      <c r="B146" s="17"/>
      <c r="C146" s="17" t="s">
        <v>1337</v>
      </c>
    </row>
    <row r="147" spans="1:3">
      <c r="A147" s="17" t="s">
        <v>1090</v>
      </c>
      <c r="B147" s="17"/>
      <c r="C147" s="17" t="s">
        <v>1337</v>
      </c>
    </row>
    <row r="148" spans="1:3">
      <c r="A148" s="17" t="s">
        <v>1091</v>
      </c>
      <c r="B148" s="17"/>
      <c r="C148" s="17" t="s">
        <v>1337</v>
      </c>
    </row>
    <row r="149" spans="1:3">
      <c r="A149" s="17" t="s">
        <v>1092</v>
      </c>
      <c r="B149" s="17"/>
      <c r="C149" s="17" t="s">
        <v>1337</v>
      </c>
    </row>
    <row r="150" spans="1:3">
      <c r="A150" s="17" t="s">
        <v>1093</v>
      </c>
      <c r="B150" s="17"/>
      <c r="C150" s="17" t="s">
        <v>1337</v>
      </c>
    </row>
    <row r="151" spans="1:3">
      <c r="A151" s="17" t="s">
        <v>1094</v>
      </c>
      <c r="B151" s="17"/>
      <c r="C151" s="17" t="s">
        <v>1337</v>
      </c>
    </row>
    <row r="152" spans="1:3">
      <c r="A152" s="17" t="s">
        <v>1095</v>
      </c>
      <c r="B152" s="17"/>
      <c r="C152" s="17" t="s">
        <v>1337</v>
      </c>
    </row>
    <row r="153" spans="1:3">
      <c r="A153" s="17" t="s">
        <v>1096</v>
      </c>
      <c r="B153" s="17"/>
      <c r="C153" s="17" t="s">
        <v>1337</v>
      </c>
    </row>
    <row r="154" spans="1:3">
      <c r="A154" s="17" t="s">
        <v>1097</v>
      </c>
      <c r="B154" s="17"/>
      <c r="C154" s="17" t="s">
        <v>1337</v>
      </c>
    </row>
    <row r="155" spans="1:3">
      <c r="A155" s="17" t="s">
        <v>1098</v>
      </c>
      <c r="B155" s="17"/>
      <c r="C155" s="17" t="s">
        <v>1337</v>
      </c>
    </row>
    <row r="156" spans="1:3">
      <c r="A156" s="17" t="s">
        <v>1099</v>
      </c>
      <c r="B156" s="17"/>
      <c r="C156" s="17" t="s">
        <v>1337</v>
      </c>
    </row>
    <row r="157" spans="1:3">
      <c r="A157" s="17" t="s">
        <v>1100</v>
      </c>
      <c r="B157" s="17"/>
      <c r="C157" s="17" t="s">
        <v>1337</v>
      </c>
    </row>
    <row r="158" spans="1:3">
      <c r="A158" s="17" t="s">
        <v>1101</v>
      </c>
      <c r="B158" s="17"/>
      <c r="C158" s="17" t="s">
        <v>1337</v>
      </c>
    </row>
    <row r="159" spans="1:3">
      <c r="A159" s="17" t="s">
        <v>1102</v>
      </c>
      <c r="B159" s="17"/>
      <c r="C159" s="17" t="s">
        <v>1337</v>
      </c>
    </row>
    <row r="160" spans="1:3">
      <c r="A160" s="17" t="s">
        <v>1103</v>
      </c>
      <c r="B160" s="17"/>
      <c r="C160" s="17" t="s">
        <v>1337</v>
      </c>
    </row>
    <row r="161" spans="1:3">
      <c r="A161" s="17" t="s">
        <v>1104</v>
      </c>
      <c r="B161" s="17"/>
      <c r="C161" s="17" t="s">
        <v>1337</v>
      </c>
    </row>
    <row r="162" spans="1:3">
      <c r="A162" s="17" t="s">
        <v>1105</v>
      </c>
      <c r="B162" s="17"/>
      <c r="C162" s="17" t="s">
        <v>1337</v>
      </c>
    </row>
    <row r="163" spans="1:3">
      <c r="A163" s="17" t="s">
        <v>1106</v>
      </c>
      <c r="B163" s="17"/>
      <c r="C163" s="17" t="s">
        <v>1337</v>
      </c>
    </row>
    <row r="164" spans="1:3">
      <c r="A164" s="17" t="s">
        <v>1107</v>
      </c>
      <c r="B164" s="17"/>
      <c r="C164" s="17" t="s">
        <v>1337</v>
      </c>
    </row>
    <row r="165" spans="1:3">
      <c r="A165" s="17" t="s">
        <v>1108</v>
      </c>
      <c r="B165" s="17"/>
      <c r="C165" s="17" t="s">
        <v>1337</v>
      </c>
    </row>
    <row r="166" spans="1:3">
      <c r="A166" s="17" t="s">
        <v>1109</v>
      </c>
      <c r="B166" s="17"/>
      <c r="C166" s="17" t="s">
        <v>1337</v>
      </c>
    </row>
    <row r="167" spans="1:3">
      <c r="A167" s="17" t="s">
        <v>1110</v>
      </c>
      <c r="B167" s="17"/>
      <c r="C167" s="17" t="s">
        <v>1337</v>
      </c>
    </row>
    <row r="168" spans="1:3">
      <c r="A168" s="17" t="s">
        <v>1111</v>
      </c>
      <c r="B168" s="17"/>
      <c r="C168" s="17" t="s">
        <v>1337</v>
      </c>
    </row>
    <row r="169" spans="1:3">
      <c r="A169" s="17" t="s">
        <v>1112</v>
      </c>
      <c r="B169" s="17"/>
      <c r="C169" s="17" t="s">
        <v>1337</v>
      </c>
    </row>
    <row r="170" spans="1:3">
      <c r="A170" s="17" t="s">
        <v>1113</v>
      </c>
      <c r="B170" s="17"/>
      <c r="C170" s="17" t="s">
        <v>1337</v>
      </c>
    </row>
    <row r="171" spans="1:3">
      <c r="A171" s="17" t="s">
        <v>1114</v>
      </c>
      <c r="B171" s="17"/>
      <c r="C171" s="17" t="s">
        <v>1337</v>
      </c>
    </row>
    <row r="172" spans="1:3">
      <c r="A172" s="17" t="s">
        <v>1115</v>
      </c>
      <c r="B172" s="17"/>
      <c r="C172" s="17" t="s">
        <v>1337</v>
      </c>
    </row>
    <row r="173" spans="1:3">
      <c r="A173" s="17" t="s">
        <v>1116</v>
      </c>
      <c r="B173" s="17"/>
      <c r="C173" s="17" t="s">
        <v>1337</v>
      </c>
    </row>
    <row r="174" spans="1:3">
      <c r="A174" s="17" t="s">
        <v>1117</v>
      </c>
      <c r="B174" s="17"/>
      <c r="C174" s="17" t="s">
        <v>1337</v>
      </c>
    </row>
    <row r="175" spans="1:3">
      <c r="A175" s="17" t="s">
        <v>1118</v>
      </c>
      <c r="B175" s="17"/>
      <c r="C175" s="17" t="s">
        <v>1337</v>
      </c>
    </row>
    <row r="176" spans="1:3">
      <c r="A176" s="17" t="s">
        <v>1119</v>
      </c>
      <c r="B176" s="17"/>
      <c r="C176" s="17" t="s">
        <v>1337</v>
      </c>
    </row>
    <row r="177" spans="1:3">
      <c r="A177" s="17" t="s">
        <v>1120</v>
      </c>
      <c r="B177" s="17"/>
      <c r="C177" s="17" t="s">
        <v>1337</v>
      </c>
    </row>
    <row r="178" spans="1:3">
      <c r="A178" s="17" t="s">
        <v>1122</v>
      </c>
      <c r="B178" s="17"/>
      <c r="C178" s="17" t="s">
        <v>1337</v>
      </c>
    </row>
    <row r="179" spans="1:3">
      <c r="A179" s="17" t="s">
        <v>1124</v>
      </c>
      <c r="B179" s="17"/>
      <c r="C179" s="17" t="s">
        <v>1337</v>
      </c>
    </row>
    <row r="180" spans="1:3">
      <c r="A180" s="17" t="s">
        <v>1125</v>
      </c>
      <c r="B180" s="17"/>
      <c r="C180" s="17" t="s">
        <v>1337</v>
      </c>
    </row>
    <row r="181" spans="1:3">
      <c r="A181" s="17" t="s">
        <v>1126</v>
      </c>
      <c r="B181" s="17"/>
      <c r="C181" s="17" t="s">
        <v>1337</v>
      </c>
    </row>
    <row r="182" spans="1:3">
      <c r="A182" s="17" t="s">
        <v>1127</v>
      </c>
      <c r="B182" s="17"/>
      <c r="C182" s="17" t="s">
        <v>1337</v>
      </c>
    </row>
    <row r="183" spans="1:3">
      <c r="A183" s="17" t="s">
        <v>1128</v>
      </c>
      <c r="B183" s="17"/>
      <c r="C183" s="17" t="s">
        <v>1337</v>
      </c>
    </row>
    <row r="184" spans="1:3">
      <c r="A184" s="17" t="s">
        <v>1129</v>
      </c>
      <c r="B184" s="17"/>
      <c r="C184" s="17" t="s">
        <v>1337</v>
      </c>
    </row>
    <row r="185" spans="1:3">
      <c r="A185" s="17" t="s">
        <v>1130</v>
      </c>
      <c r="B185" s="17"/>
      <c r="C185" s="17" t="s">
        <v>1337</v>
      </c>
    </row>
    <row r="186" spans="1:3">
      <c r="A186" s="17" t="s">
        <v>1131</v>
      </c>
      <c r="B186" s="17"/>
      <c r="C186" s="17" t="s">
        <v>1337</v>
      </c>
    </row>
    <row r="187" spans="1:3">
      <c r="A187" s="17" t="s">
        <v>1132</v>
      </c>
      <c r="B187" s="17"/>
      <c r="C187" s="17" t="s">
        <v>1337</v>
      </c>
    </row>
    <row r="188" spans="1:3">
      <c r="A188" s="17" t="s">
        <v>1133</v>
      </c>
      <c r="B188" s="17"/>
      <c r="C188" s="17" t="s">
        <v>1337</v>
      </c>
    </row>
    <row r="189" spans="1:3">
      <c r="A189" s="17" t="s">
        <v>1134</v>
      </c>
      <c r="B189" s="17"/>
      <c r="C189" s="17" t="s">
        <v>1337</v>
      </c>
    </row>
    <row r="190" spans="1:3">
      <c r="A190" s="17" t="s">
        <v>1135</v>
      </c>
      <c r="B190" s="17"/>
      <c r="C190" s="17" t="s">
        <v>1337</v>
      </c>
    </row>
    <row r="191" spans="1:3">
      <c r="A191" s="17" t="s">
        <v>1136</v>
      </c>
      <c r="B191" s="17"/>
      <c r="C191" s="17" t="s">
        <v>1337</v>
      </c>
    </row>
    <row r="192" spans="1:3">
      <c r="A192" s="17" t="s">
        <v>1137</v>
      </c>
      <c r="B192" s="17"/>
      <c r="C192" s="17" t="s">
        <v>1337</v>
      </c>
    </row>
    <row r="193" spans="1:3">
      <c r="A193" s="17" t="s">
        <v>1138</v>
      </c>
      <c r="B193" s="17"/>
      <c r="C193" s="17" t="s">
        <v>1337</v>
      </c>
    </row>
    <row r="194" spans="1:3">
      <c r="A194" s="17" t="s">
        <v>1139</v>
      </c>
      <c r="B194" s="17"/>
      <c r="C194" s="17" t="s">
        <v>1337</v>
      </c>
    </row>
    <row r="195" spans="1:3">
      <c r="A195" s="17" t="s">
        <v>1140</v>
      </c>
      <c r="B195" s="17"/>
      <c r="C195" s="17" t="s">
        <v>1337</v>
      </c>
    </row>
    <row r="196" spans="1:3">
      <c r="A196" s="17" t="s">
        <v>1141</v>
      </c>
      <c r="B196" s="17"/>
      <c r="C196" s="17" t="s">
        <v>1337</v>
      </c>
    </row>
    <row r="197" spans="1:3">
      <c r="A197" s="17" t="s">
        <v>1142</v>
      </c>
      <c r="B197" s="17"/>
      <c r="C197" s="17" t="s">
        <v>1337</v>
      </c>
    </row>
    <row r="198" spans="1:3">
      <c r="A198" s="17" t="s">
        <v>1143</v>
      </c>
      <c r="B198" s="17"/>
      <c r="C198" s="17" t="s">
        <v>1337</v>
      </c>
    </row>
    <row r="199" spans="1:3">
      <c r="A199" s="17" t="s">
        <v>1144</v>
      </c>
      <c r="B199" s="17"/>
      <c r="C199" s="17" t="s">
        <v>1337</v>
      </c>
    </row>
    <row r="200" spans="1:3">
      <c r="A200" s="17" t="s">
        <v>1145</v>
      </c>
      <c r="B200" s="17"/>
      <c r="C200" s="17" t="s">
        <v>1337</v>
      </c>
    </row>
    <row r="201" spans="1:3">
      <c r="A201" s="17" t="s">
        <v>1146</v>
      </c>
      <c r="B201" s="17"/>
      <c r="C201" s="17" t="s">
        <v>1337</v>
      </c>
    </row>
    <row r="202" spans="1:3">
      <c r="A202" s="17" t="s">
        <v>1147</v>
      </c>
      <c r="B202" s="17"/>
      <c r="C202" s="17" t="s">
        <v>1337</v>
      </c>
    </row>
    <row r="203" spans="1:3">
      <c r="A203" s="17" t="s">
        <v>1148</v>
      </c>
      <c r="B203" s="17"/>
      <c r="C203" s="17" t="s">
        <v>1337</v>
      </c>
    </row>
    <row r="204" spans="1:3">
      <c r="A204" s="17" t="s">
        <v>1149</v>
      </c>
      <c r="B204" s="17"/>
      <c r="C204" s="17" t="s">
        <v>1337</v>
      </c>
    </row>
    <row r="205" spans="1:3">
      <c r="A205" s="17" t="s">
        <v>1150</v>
      </c>
      <c r="B205" s="17"/>
      <c r="C205" s="17" t="s">
        <v>1337</v>
      </c>
    </row>
    <row r="206" spans="1:3">
      <c r="A206" s="17" t="s">
        <v>1151</v>
      </c>
      <c r="B206" s="17" t="s">
        <v>3713</v>
      </c>
      <c r="C206" s="17" t="s">
        <v>3675</v>
      </c>
    </row>
    <row r="207" spans="1:3">
      <c r="A207" s="17" t="s">
        <v>932</v>
      </c>
      <c r="B207" s="17" t="s">
        <v>3714</v>
      </c>
      <c r="C207" s="17" t="s">
        <v>3675</v>
      </c>
    </row>
    <row r="208" spans="1:3">
      <c r="A208" s="17" t="s">
        <v>1152</v>
      </c>
      <c r="B208" s="17" t="s">
        <v>3715</v>
      </c>
      <c r="C208" s="17" t="s">
        <v>3675</v>
      </c>
    </row>
    <row r="209" spans="1:3">
      <c r="A209" s="17" t="s">
        <v>1153</v>
      </c>
      <c r="B209" s="17" t="s">
        <v>3715</v>
      </c>
      <c r="C209" s="17" t="s">
        <v>3675</v>
      </c>
    </row>
    <row r="210" spans="1:3">
      <c r="A210" s="17" t="s">
        <v>1154</v>
      </c>
      <c r="B210" s="17" t="s">
        <v>3691</v>
      </c>
      <c r="C210" s="17" t="s">
        <v>3675</v>
      </c>
    </row>
    <row r="211" spans="1:3">
      <c r="A211" s="17" t="s">
        <v>930</v>
      </c>
      <c r="B211" s="17" t="s">
        <v>3716</v>
      </c>
      <c r="C211" s="17" t="s">
        <v>3675</v>
      </c>
    </row>
    <row r="212" spans="1:3">
      <c r="A212" s="17" t="s">
        <v>931</v>
      </c>
      <c r="B212" s="17" t="s">
        <v>3716</v>
      </c>
      <c r="C212" s="17" t="s">
        <v>3675</v>
      </c>
    </row>
    <row r="213" spans="1:3">
      <c r="A213" s="17" t="s">
        <v>1073</v>
      </c>
      <c r="B213" s="17"/>
      <c r="C213" s="17" t="s">
        <v>1337</v>
      </c>
    </row>
    <row r="214" spans="1:3">
      <c r="A214" s="17" t="s">
        <v>1074</v>
      </c>
      <c r="B214" s="17"/>
      <c r="C214" s="17" t="s">
        <v>1337</v>
      </c>
    </row>
    <row r="215" spans="1:3">
      <c r="A215" s="17" t="s">
        <v>1076</v>
      </c>
      <c r="B215" s="17"/>
      <c r="C215" s="17" t="s">
        <v>1337</v>
      </c>
    </row>
    <row r="216" spans="1:3">
      <c r="A216" s="17" t="s">
        <v>1078</v>
      </c>
      <c r="B216" s="17"/>
      <c r="C216" s="17" t="s">
        <v>1337</v>
      </c>
    </row>
    <row r="217" spans="1:3">
      <c r="A217" s="17" t="s">
        <v>923</v>
      </c>
      <c r="B217" s="17" t="s">
        <v>3717</v>
      </c>
      <c r="C217" s="17" t="s">
        <v>3675</v>
      </c>
    </row>
    <row r="218" spans="1:3">
      <c r="A218" s="17" t="s">
        <v>924</v>
      </c>
      <c r="B218" s="17" t="s">
        <v>3718</v>
      </c>
      <c r="C218" s="17" t="s">
        <v>3675</v>
      </c>
    </row>
    <row r="219" spans="1:3">
      <c r="A219" s="17" t="s">
        <v>1782</v>
      </c>
      <c r="B219" s="17"/>
      <c r="C219" s="17" t="s">
        <v>3526</v>
      </c>
    </row>
    <row r="220" spans="1:3">
      <c r="A220" s="17" t="s">
        <v>1156</v>
      </c>
      <c r="B220" s="17"/>
      <c r="C220" s="17" t="s">
        <v>1337</v>
      </c>
    </row>
    <row r="221" spans="1:3">
      <c r="A221" s="17" t="s">
        <v>1157</v>
      </c>
      <c r="B221" s="17"/>
      <c r="C221" s="17" t="s">
        <v>1337</v>
      </c>
    </row>
    <row r="222" spans="1:3">
      <c r="A222" s="17" t="s">
        <v>1158</v>
      </c>
      <c r="B222" s="17"/>
      <c r="C222" s="17" t="s">
        <v>1337</v>
      </c>
    </row>
    <row r="223" spans="1:3">
      <c r="A223" s="17" t="s">
        <v>1159</v>
      </c>
      <c r="B223" s="17"/>
      <c r="C223" s="17" t="s">
        <v>1337</v>
      </c>
    </row>
    <row r="224" spans="1:3">
      <c r="A224" s="17" t="s">
        <v>1160</v>
      </c>
      <c r="B224" s="17"/>
      <c r="C224" s="17" t="s">
        <v>1337</v>
      </c>
    </row>
    <row r="225" spans="1:3">
      <c r="A225" s="17" t="s">
        <v>1161</v>
      </c>
      <c r="B225" s="17"/>
      <c r="C225" s="17" t="s">
        <v>1337</v>
      </c>
    </row>
    <row r="226" spans="1:3">
      <c r="A226" s="17" t="s">
        <v>1162</v>
      </c>
      <c r="B226" s="17"/>
      <c r="C226" s="17" t="s">
        <v>1337</v>
      </c>
    </row>
    <row r="227" spans="1:3">
      <c r="A227" s="17" t="s">
        <v>1163</v>
      </c>
      <c r="B227" s="17"/>
      <c r="C227" s="17" t="s">
        <v>1337</v>
      </c>
    </row>
    <row r="228" spans="1:3">
      <c r="A228" s="17" t="s">
        <v>11</v>
      </c>
      <c r="B228" s="17"/>
      <c r="C228" s="17" t="s">
        <v>1337</v>
      </c>
    </row>
    <row r="229" spans="1:3">
      <c r="A229" s="17" t="s">
        <v>12</v>
      </c>
      <c r="B229" s="17"/>
      <c r="C229" s="17" t="s">
        <v>1337</v>
      </c>
    </row>
    <row r="230" spans="1:3">
      <c r="A230" s="17" t="s">
        <v>13</v>
      </c>
      <c r="B230" s="17"/>
      <c r="C230" s="17" t="s">
        <v>1337</v>
      </c>
    </row>
    <row r="231" spans="1:3">
      <c r="A231" s="17" t="s">
        <v>1164</v>
      </c>
      <c r="B231" s="17"/>
      <c r="C231" s="17" t="s">
        <v>1337</v>
      </c>
    </row>
    <row r="232" spans="1:3">
      <c r="A232" s="17" t="s">
        <v>1165</v>
      </c>
      <c r="B232" s="17"/>
      <c r="C232" s="17" t="s">
        <v>1337</v>
      </c>
    </row>
    <row r="233" spans="1:3">
      <c r="A233" s="17" t="s">
        <v>1166</v>
      </c>
      <c r="B233" s="17"/>
      <c r="C233" s="17" t="s">
        <v>1337</v>
      </c>
    </row>
    <row r="234" spans="1:3">
      <c r="A234" s="17" t="s">
        <v>1167</v>
      </c>
      <c r="B234" s="17"/>
      <c r="C234" s="17" t="s">
        <v>1337</v>
      </c>
    </row>
    <row r="235" spans="1:3">
      <c r="A235" s="17" t="s">
        <v>1168</v>
      </c>
      <c r="B235" s="17"/>
      <c r="C235" s="17" t="s">
        <v>1337</v>
      </c>
    </row>
    <row r="236" spans="1:3">
      <c r="A236" s="17" t="s">
        <v>1169</v>
      </c>
      <c r="B236" s="17"/>
      <c r="C236" s="17" t="s">
        <v>1337</v>
      </c>
    </row>
    <row r="237" spans="1:3">
      <c r="A237" s="17" t="s">
        <v>1170</v>
      </c>
      <c r="B237" s="17"/>
      <c r="C237" s="17" t="s">
        <v>1337</v>
      </c>
    </row>
    <row r="238" spans="1:3">
      <c r="A238" s="17" t="s">
        <v>1171</v>
      </c>
      <c r="B238" s="17"/>
      <c r="C238" s="17" t="s">
        <v>1337</v>
      </c>
    </row>
    <row r="239" spans="1:3">
      <c r="A239" s="17" t="s">
        <v>1172</v>
      </c>
      <c r="B239" s="17"/>
      <c r="C239" s="17" t="s">
        <v>1337</v>
      </c>
    </row>
    <row r="240" spans="1:3">
      <c r="A240" s="17" t="s">
        <v>1173</v>
      </c>
      <c r="B240" s="17"/>
      <c r="C240" s="17" t="s">
        <v>1337</v>
      </c>
    </row>
    <row r="241" spans="1:3">
      <c r="A241" s="17" t="s">
        <v>1174</v>
      </c>
      <c r="B241" s="17"/>
      <c r="C241" s="17" t="s">
        <v>1337</v>
      </c>
    </row>
    <row r="242" spans="1:3">
      <c r="A242" s="17" t="s">
        <v>1175</v>
      </c>
      <c r="B242" s="17"/>
      <c r="C242" s="17" t="s">
        <v>1337</v>
      </c>
    </row>
    <row r="243" spans="1:3">
      <c r="A243" s="17" t="s">
        <v>1176</v>
      </c>
      <c r="B243" s="17"/>
      <c r="C243" s="17" t="s">
        <v>1337</v>
      </c>
    </row>
    <row r="244" spans="1:3">
      <c r="A244" s="17" t="s">
        <v>1177</v>
      </c>
      <c r="B244" s="17"/>
      <c r="C244" s="17" t="s">
        <v>1337</v>
      </c>
    </row>
    <row r="245" spans="1:3">
      <c r="A245" s="17" t="s">
        <v>1178</v>
      </c>
      <c r="B245" s="17"/>
      <c r="C245" s="17" t="s">
        <v>1337</v>
      </c>
    </row>
    <row r="246" spans="1:3">
      <c r="A246" s="17" t="s">
        <v>1179</v>
      </c>
      <c r="B246" s="17"/>
      <c r="C246" s="17" t="s">
        <v>1337</v>
      </c>
    </row>
    <row r="247" spans="1:3">
      <c r="A247" s="17" t="s">
        <v>1180</v>
      </c>
      <c r="B247" s="17"/>
      <c r="C247" s="17" t="s">
        <v>1337</v>
      </c>
    </row>
    <row r="248" spans="1:3">
      <c r="A248" s="17" t="s">
        <v>1183</v>
      </c>
      <c r="B248" s="17"/>
      <c r="C248" s="17" t="s">
        <v>1337</v>
      </c>
    </row>
    <row r="249" spans="1:3">
      <c r="A249" s="17" t="s">
        <v>1184</v>
      </c>
      <c r="B249" s="17"/>
      <c r="C249" s="17" t="s">
        <v>1337</v>
      </c>
    </row>
    <row r="250" spans="1:3">
      <c r="A250" s="17" t="s">
        <v>1185</v>
      </c>
      <c r="B250" s="17"/>
      <c r="C250" s="17" t="s">
        <v>1337</v>
      </c>
    </row>
    <row r="251" spans="1:3">
      <c r="A251" s="17" t="s">
        <v>1186</v>
      </c>
      <c r="B251" s="17"/>
      <c r="C251" s="17" t="s">
        <v>1337</v>
      </c>
    </row>
    <row r="252" spans="1:3">
      <c r="A252" s="17" t="s">
        <v>1187</v>
      </c>
      <c r="B252" s="17" t="s">
        <v>3719</v>
      </c>
      <c r="C252" s="17" t="s">
        <v>3675</v>
      </c>
    </row>
    <row r="253" spans="1:3">
      <c r="A253" s="17" t="s">
        <v>1192</v>
      </c>
      <c r="B253" s="17" t="s">
        <v>3720</v>
      </c>
      <c r="C253" s="17" t="s">
        <v>3675</v>
      </c>
    </row>
    <row r="254" spans="1:3">
      <c r="A254" s="17" t="s">
        <v>16</v>
      </c>
      <c r="B254" s="17"/>
      <c r="C254" s="17" t="s">
        <v>1337</v>
      </c>
    </row>
    <row r="255" spans="1:3">
      <c r="A255" s="17" t="s">
        <v>17</v>
      </c>
      <c r="B255" s="17"/>
      <c r="C255" s="17" t="s">
        <v>1337</v>
      </c>
    </row>
    <row r="256" spans="1:3">
      <c r="A256" s="17" t="s">
        <v>1348</v>
      </c>
      <c r="B256" s="17"/>
      <c r="C256" s="17" t="s">
        <v>1337</v>
      </c>
    </row>
    <row r="257" spans="1:3">
      <c r="A257" s="17" t="s">
        <v>1349</v>
      </c>
      <c r="B257" s="17"/>
      <c r="C257" s="17" t="s">
        <v>1337</v>
      </c>
    </row>
    <row r="258" spans="1:3">
      <c r="A258" s="17" t="s">
        <v>1350</v>
      </c>
      <c r="B258" s="17"/>
      <c r="C258" s="17" t="s">
        <v>1337</v>
      </c>
    </row>
    <row r="259" spans="1:3">
      <c r="A259" s="17" t="s">
        <v>1351</v>
      </c>
      <c r="B259" s="17"/>
      <c r="C259" s="17" t="s">
        <v>1337</v>
      </c>
    </row>
    <row r="260" spans="1:3">
      <c r="A260" s="17" t="s">
        <v>1352</v>
      </c>
      <c r="B260" s="17"/>
      <c r="C260" s="17" t="s">
        <v>1337</v>
      </c>
    </row>
    <row r="261" spans="1:3">
      <c r="A261" s="17" t="s">
        <v>1353</v>
      </c>
      <c r="B261" s="17"/>
      <c r="C261" s="17" t="s">
        <v>1337</v>
      </c>
    </row>
    <row r="262" spans="1:3">
      <c r="A262" s="17" t="s">
        <v>1354</v>
      </c>
      <c r="B262" s="17"/>
      <c r="C262" s="17" t="s">
        <v>1337</v>
      </c>
    </row>
    <row r="263" spans="1:3">
      <c r="A263" s="17" t="s">
        <v>1355</v>
      </c>
      <c r="B263" s="17"/>
      <c r="C263" s="17" t="s">
        <v>1337</v>
      </c>
    </row>
    <row r="264" spans="1:3">
      <c r="A264" s="17" t="s">
        <v>1356</v>
      </c>
      <c r="B264" s="17"/>
      <c r="C264" s="17" t="s">
        <v>1337</v>
      </c>
    </row>
    <row r="265" spans="1:3">
      <c r="A265" s="17" t="s">
        <v>1357</v>
      </c>
      <c r="B265" s="17"/>
      <c r="C265" s="17" t="s">
        <v>1337</v>
      </c>
    </row>
    <row r="266" spans="1:3">
      <c r="A266" s="17" t="s">
        <v>1358</v>
      </c>
      <c r="B266" s="17"/>
      <c r="C266" s="17" t="s">
        <v>1337</v>
      </c>
    </row>
    <row r="267" spans="1:3">
      <c r="A267" s="17" t="s">
        <v>1359</v>
      </c>
      <c r="B267" s="17"/>
      <c r="C267" s="17" t="s">
        <v>1337</v>
      </c>
    </row>
    <row r="268" spans="1:3">
      <c r="A268" s="17" t="s">
        <v>1360</v>
      </c>
      <c r="B268" s="17"/>
      <c r="C268" s="17" t="s">
        <v>1337</v>
      </c>
    </row>
    <row r="269" spans="1:3">
      <c r="A269" s="17" t="s">
        <v>1361</v>
      </c>
      <c r="B269" s="17"/>
      <c r="C269" s="17" t="s">
        <v>1337</v>
      </c>
    </row>
    <row r="270" spans="1:3">
      <c r="A270" s="17" t="s">
        <v>1362</v>
      </c>
      <c r="B270" s="17"/>
      <c r="C270" s="17" t="s">
        <v>1337</v>
      </c>
    </row>
    <row r="271" spans="1:3">
      <c r="A271" s="17" t="s">
        <v>1363</v>
      </c>
      <c r="B271" s="17"/>
      <c r="C271" s="17" t="s">
        <v>1337</v>
      </c>
    </row>
    <row r="272" spans="1:3">
      <c r="A272" s="17" t="s">
        <v>1364</v>
      </c>
      <c r="B272" s="17"/>
      <c r="C272" s="17" t="s">
        <v>1337</v>
      </c>
    </row>
    <row r="273" spans="1:3">
      <c r="A273" s="17" t="s">
        <v>1365</v>
      </c>
      <c r="B273" s="17"/>
      <c r="C273" s="17" t="s">
        <v>1337</v>
      </c>
    </row>
    <row r="274" spans="1:3">
      <c r="A274" s="17" t="s">
        <v>1366</v>
      </c>
      <c r="B274" s="17"/>
      <c r="C274" s="17" t="s">
        <v>1337</v>
      </c>
    </row>
    <row r="275" spans="1:3">
      <c r="A275" s="17" t="s">
        <v>1367</v>
      </c>
      <c r="B275" s="17"/>
      <c r="C275" s="17" t="s">
        <v>1337</v>
      </c>
    </row>
    <row r="276" spans="1:3">
      <c r="A276" s="17" t="s">
        <v>1368</v>
      </c>
      <c r="B276" s="17"/>
      <c r="C276" s="17" t="s">
        <v>1337</v>
      </c>
    </row>
    <row r="277" spans="1:3">
      <c r="A277" s="17" t="s">
        <v>1369</v>
      </c>
      <c r="B277" s="17"/>
      <c r="C277" s="17" t="s">
        <v>1337</v>
      </c>
    </row>
    <row r="278" spans="1:3">
      <c r="A278" s="17" t="s">
        <v>1370</v>
      </c>
      <c r="B278" s="17"/>
      <c r="C278" s="17" t="s">
        <v>1337</v>
      </c>
    </row>
    <row r="279" spans="1:3">
      <c r="A279" s="17" t="s">
        <v>1371</v>
      </c>
      <c r="B279" s="17"/>
      <c r="C279" s="17" t="s">
        <v>1337</v>
      </c>
    </row>
    <row r="280" spans="1:3">
      <c r="A280" s="17" t="s">
        <v>1372</v>
      </c>
      <c r="B280" s="17"/>
      <c r="C280" s="17" t="s">
        <v>1337</v>
      </c>
    </row>
    <row r="281" spans="1:3">
      <c r="A281" s="17" t="s">
        <v>1373</v>
      </c>
      <c r="B281" s="17"/>
      <c r="C281" s="17" t="s">
        <v>1337</v>
      </c>
    </row>
    <row r="282" spans="1:3">
      <c r="A282" s="17" t="s">
        <v>1376</v>
      </c>
      <c r="B282" s="17"/>
      <c r="C282" s="17" t="s">
        <v>1337</v>
      </c>
    </row>
    <row r="283" spans="1:3">
      <c r="A283" s="17" t="s">
        <v>1377</v>
      </c>
      <c r="B283" s="17"/>
      <c r="C283" s="17" t="s">
        <v>1337</v>
      </c>
    </row>
    <row r="284" spans="1:3">
      <c r="A284" s="17" t="s">
        <v>1378</v>
      </c>
      <c r="B284" s="17"/>
      <c r="C284" s="17" t="s">
        <v>1337</v>
      </c>
    </row>
    <row r="285" spans="1:3">
      <c r="A285" s="17" t="s">
        <v>1379</v>
      </c>
      <c r="B285" s="17"/>
      <c r="C285" s="17" t="s">
        <v>1337</v>
      </c>
    </row>
    <row r="286" spans="1:3">
      <c r="A286" s="17" t="s">
        <v>1380</v>
      </c>
      <c r="B286" s="17"/>
      <c r="C286" s="17" t="s">
        <v>1337</v>
      </c>
    </row>
    <row r="287" spans="1:3">
      <c r="A287" s="17" t="s">
        <v>1381</v>
      </c>
      <c r="B287" s="17"/>
      <c r="C287" s="17" t="s">
        <v>1337</v>
      </c>
    </row>
    <row r="288" spans="1:3">
      <c r="A288" s="17" t="s">
        <v>1382</v>
      </c>
      <c r="B288" s="17"/>
      <c r="C288" s="17" t="s">
        <v>1337</v>
      </c>
    </row>
    <row r="289" spans="1:3">
      <c r="A289" s="17" t="s">
        <v>1383</v>
      </c>
      <c r="B289" s="17"/>
      <c r="C289" s="17" t="s">
        <v>1337</v>
      </c>
    </row>
    <row r="290" spans="1:3">
      <c r="A290" s="17" t="s">
        <v>1384</v>
      </c>
      <c r="B290" s="17"/>
      <c r="C290" s="17" t="s">
        <v>1337</v>
      </c>
    </row>
    <row r="291" spans="1:3">
      <c r="A291" s="17" t="s">
        <v>1385</v>
      </c>
      <c r="B291" s="17"/>
      <c r="C291" s="17" t="s">
        <v>1337</v>
      </c>
    </row>
    <row r="292" spans="1:3">
      <c r="A292" s="17" t="s">
        <v>1386</v>
      </c>
      <c r="B292" s="17"/>
      <c r="C292" s="17" t="s">
        <v>1337</v>
      </c>
    </row>
    <row r="293" spans="1:3">
      <c r="A293" s="17" t="s">
        <v>1389</v>
      </c>
      <c r="B293" s="17"/>
      <c r="C293" s="17" t="s">
        <v>1337</v>
      </c>
    </row>
    <row r="294" spans="1:3">
      <c r="A294" s="17" t="s">
        <v>1390</v>
      </c>
      <c r="B294" s="17"/>
      <c r="C294" s="17" t="s">
        <v>1337</v>
      </c>
    </row>
    <row r="295" spans="1:3">
      <c r="A295" s="17" t="s">
        <v>1391</v>
      </c>
      <c r="B295" s="17"/>
      <c r="C295" s="17" t="s">
        <v>1337</v>
      </c>
    </row>
    <row r="296" spans="1:3">
      <c r="A296" s="17" t="s">
        <v>1392</v>
      </c>
      <c r="B296" s="17"/>
      <c r="C296" s="17" t="s">
        <v>1337</v>
      </c>
    </row>
    <row r="297" spans="1:3">
      <c r="A297" s="17" t="s">
        <v>1051</v>
      </c>
      <c r="B297" s="17" t="s">
        <v>3721</v>
      </c>
      <c r="C297" s="17" t="s">
        <v>3675</v>
      </c>
    </row>
    <row r="298" spans="1:3">
      <c r="A298" s="17" t="s">
        <v>1599</v>
      </c>
      <c r="B298" s="17"/>
      <c r="C298" s="17" t="s">
        <v>1337</v>
      </c>
    </row>
    <row r="299" spans="1:3">
      <c r="A299" s="17" t="s">
        <v>1626</v>
      </c>
      <c r="B299" s="17"/>
      <c r="C299" s="17" t="s">
        <v>1867</v>
      </c>
    </row>
    <row r="300" spans="1:3">
      <c r="A300" s="17" t="s">
        <v>1395</v>
      </c>
      <c r="B300" s="17"/>
      <c r="C300" s="17" t="s">
        <v>1337</v>
      </c>
    </row>
    <row r="301" spans="1:3">
      <c r="A301" s="17" t="s">
        <v>1396</v>
      </c>
      <c r="B301" s="17"/>
      <c r="C301" s="17" t="s">
        <v>1337</v>
      </c>
    </row>
    <row r="302" spans="1:3">
      <c r="A302" s="17" t="s">
        <v>1397</v>
      </c>
      <c r="B302" s="17"/>
      <c r="C302" s="17" t="s">
        <v>1337</v>
      </c>
    </row>
    <row r="303" spans="1:3">
      <c r="A303" s="17" t="s">
        <v>1398</v>
      </c>
      <c r="B303" s="17"/>
      <c r="C303" s="17" t="s">
        <v>1337</v>
      </c>
    </row>
    <row r="304" spans="1:3">
      <c r="A304" s="17" t="s">
        <v>1399</v>
      </c>
      <c r="B304" s="17" t="s">
        <v>3722</v>
      </c>
      <c r="C304" s="17" t="s">
        <v>3675</v>
      </c>
    </row>
    <row r="305" spans="1:3">
      <c r="A305" s="17" t="s">
        <v>1402</v>
      </c>
      <c r="B305" s="17"/>
      <c r="C305" s="17" t="s">
        <v>1337</v>
      </c>
    </row>
    <row r="306" spans="1:3">
      <c r="A306" s="17" t="s">
        <v>1403</v>
      </c>
      <c r="B306" s="17"/>
      <c r="C306" s="17" t="s">
        <v>1337</v>
      </c>
    </row>
    <row r="307" spans="1:3">
      <c r="A307" s="17" t="s">
        <v>1404</v>
      </c>
      <c r="B307" s="17"/>
      <c r="C307" s="17" t="s">
        <v>1337</v>
      </c>
    </row>
    <row r="308" spans="1:3">
      <c r="A308" s="17" t="s">
        <v>1405</v>
      </c>
      <c r="B308" s="17"/>
      <c r="C308" s="17" t="s">
        <v>1337</v>
      </c>
    </row>
    <row r="309" spans="1:3">
      <c r="A309" s="17" t="s">
        <v>1406</v>
      </c>
      <c r="B309" s="17" t="s">
        <v>3723</v>
      </c>
      <c r="C309" s="17" t="s">
        <v>3675</v>
      </c>
    </row>
    <row r="310" spans="1:3">
      <c r="A310" s="17" t="s">
        <v>916</v>
      </c>
      <c r="B310" s="17" t="s">
        <v>3724</v>
      </c>
      <c r="C310" s="17" t="s">
        <v>3675</v>
      </c>
    </row>
    <row r="311" spans="1:3">
      <c r="A311" s="17" t="s">
        <v>1407</v>
      </c>
      <c r="B311" s="17"/>
      <c r="C311" s="17" t="s">
        <v>1337</v>
      </c>
    </row>
    <row r="312" spans="1:3">
      <c r="A312" s="17" t="s">
        <v>1409</v>
      </c>
      <c r="B312" s="17" t="s">
        <v>3725</v>
      </c>
      <c r="C312" s="17" t="s">
        <v>3675</v>
      </c>
    </row>
    <row r="313" spans="1:3">
      <c r="A313" s="17" t="s">
        <v>1410</v>
      </c>
      <c r="B313" s="17" t="s">
        <v>3726</v>
      </c>
      <c r="C313" s="17" t="s">
        <v>3675</v>
      </c>
    </row>
    <row r="314" spans="1:3">
      <c r="A314" s="17" t="s">
        <v>1411</v>
      </c>
      <c r="B314" s="17" t="s">
        <v>3727</v>
      </c>
      <c r="C314" s="17" t="s">
        <v>3675</v>
      </c>
    </row>
    <row r="315" spans="1:3">
      <c r="A315" s="17" t="s">
        <v>1413</v>
      </c>
      <c r="B315" s="17" t="s">
        <v>3728</v>
      </c>
      <c r="C315" s="17" t="s">
        <v>3675</v>
      </c>
    </row>
    <row r="316" spans="1:3">
      <c r="A316" s="17" t="s">
        <v>1415</v>
      </c>
      <c r="B316" s="17"/>
      <c r="C316" s="17" t="s">
        <v>1337</v>
      </c>
    </row>
    <row r="317" spans="1:3">
      <c r="A317" s="17" t="s">
        <v>1416</v>
      </c>
      <c r="B317" s="17"/>
      <c r="C317" s="17" t="s">
        <v>1337</v>
      </c>
    </row>
    <row r="318" spans="1:3">
      <c r="A318" s="17" t="s">
        <v>1417</v>
      </c>
      <c r="B318" s="17"/>
      <c r="C318" s="17" t="s">
        <v>1337</v>
      </c>
    </row>
    <row r="319" spans="1:3">
      <c r="A319" s="17" t="s">
        <v>1429</v>
      </c>
      <c r="B319" s="17"/>
      <c r="C319" s="17" t="s">
        <v>1337</v>
      </c>
    </row>
    <row r="320" spans="1:3">
      <c r="A320" s="17" t="s">
        <v>1450</v>
      </c>
      <c r="B320" s="17"/>
      <c r="C320" s="17" t="s">
        <v>1337</v>
      </c>
    </row>
    <row r="321" spans="1:3">
      <c r="A321" s="17" t="s">
        <v>1451</v>
      </c>
      <c r="B321" s="17"/>
      <c r="C321" s="17" t="s">
        <v>1337</v>
      </c>
    </row>
    <row r="322" spans="1:3">
      <c r="A322" s="17" t="s">
        <v>1627</v>
      </c>
      <c r="B322" s="17"/>
      <c r="C322" s="17" t="s">
        <v>1867</v>
      </c>
    </row>
    <row r="323" spans="1:3">
      <c r="A323" s="17" t="s">
        <v>1452</v>
      </c>
      <c r="B323" s="17"/>
      <c r="C323" s="17" t="s">
        <v>1337</v>
      </c>
    </row>
    <row r="324" spans="1:3">
      <c r="A324" s="17" t="s">
        <v>1453</v>
      </c>
      <c r="B324" s="17"/>
      <c r="C324" s="17" t="s">
        <v>1337</v>
      </c>
    </row>
    <row r="325" spans="1:3">
      <c r="A325" s="17" t="s">
        <v>1454</v>
      </c>
      <c r="B325" s="17"/>
      <c r="C325" s="17" t="s">
        <v>1337</v>
      </c>
    </row>
    <row r="326" spans="1:3">
      <c r="A326" s="17" t="s">
        <v>1455</v>
      </c>
      <c r="B326" s="17"/>
      <c r="C326" s="17" t="s">
        <v>1337</v>
      </c>
    </row>
    <row r="327" spans="1:3">
      <c r="A327" s="17" t="s">
        <v>1456</v>
      </c>
      <c r="B327" s="17"/>
      <c r="C327" s="17" t="s">
        <v>1337</v>
      </c>
    </row>
    <row r="328" spans="1:3">
      <c r="A328" s="17" t="s">
        <v>1457</v>
      </c>
      <c r="B328" s="17"/>
      <c r="C328" s="17" t="s">
        <v>1337</v>
      </c>
    </row>
    <row r="329" spans="1:3">
      <c r="A329" s="17" t="s">
        <v>1458</v>
      </c>
      <c r="B329" s="17"/>
      <c r="C329" s="17" t="s">
        <v>1337</v>
      </c>
    </row>
    <row r="330" spans="1:3">
      <c r="A330" s="17" t="s">
        <v>1459</v>
      </c>
      <c r="B330" s="17"/>
      <c r="C330" s="17" t="s">
        <v>1337</v>
      </c>
    </row>
    <row r="331" spans="1:3">
      <c r="A331" s="17" t="s">
        <v>1460</v>
      </c>
      <c r="B331" s="17"/>
      <c r="C331" s="17" t="s">
        <v>1337</v>
      </c>
    </row>
    <row r="332" spans="1:3">
      <c r="A332" s="17" t="s">
        <v>1461</v>
      </c>
      <c r="B332" s="17"/>
      <c r="C332" s="17" t="s">
        <v>1337</v>
      </c>
    </row>
    <row r="333" spans="1:3">
      <c r="A333" s="17" t="s">
        <v>1462</v>
      </c>
      <c r="B333" s="17"/>
      <c r="C333" s="17" t="s">
        <v>1337</v>
      </c>
    </row>
    <row r="334" spans="1:3">
      <c r="A334" s="17" t="s">
        <v>1463</v>
      </c>
      <c r="B334" s="17"/>
      <c r="C334" s="17" t="s">
        <v>1337</v>
      </c>
    </row>
    <row r="335" spans="1:3">
      <c r="A335" s="17" t="s">
        <v>1464</v>
      </c>
      <c r="B335" s="17"/>
      <c r="C335" s="17" t="s">
        <v>1337</v>
      </c>
    </row>
    <row r="336" spans="1:3">
      <c r="A336" s="17" t="s">
        <v>1465</v>
      </c>
      <c r="B336" s="17"/>
      <c r="C336" s="17" t="s">
        <v>1337</v>
      </c>
    </row>
    <row r="337" spans="1:3">
      <c r="A337" s="17" t="s">
        <v>1466</v>
      </c>
      <c r="B337" s="17"/>
      <c r="C337" s="17" t="s">
        <v>1337</v>
      </c>
    </row>
    <row r="338" spans="1:3">
      <c r="A338" s="17" t="s">
        <v>1467</v>
      </c>
      <c r="B338" s="17"/>
      <c r="C338" s="17" t="s">
        <v>1337</v>
      </c>
    </row>
    <row r="339" spans="1:3">
      <c r="A339" s="17" t="s">
        <v>1468</v>
      </c>
      <c r="B339" s="17"/>
      <c r="C339" s="17" t="s">
        <v>1337</v>
      </c>
    </row>
    <row r="340" spans="1:3">
      <c r="A340" s="17" t="s">
        <v>1469</v>
      </c>
      <c r="B340" s="17"/>
      <c r="C340" s="17" t="s">
        <v>1337</v>
      </c>
    </row>
    <row r="341" spans="1:3">
      <c r="A341" s="17" t="s">
        <v>1470</v>
      </c>
      <c r="B341" s="17"/>
      <c r="C341" s="17" t="s">
        <v>1337</v>
      </c>
    </row>
    <row r="342" spans="1:3">
      <c r="A342" s="17" t="s">
        <v>1471</v>
      </c>
      <c r="B342" s="17"/>
      <c r="C342" s="17" t="s">
        <v>1337</v>
      </c>
    </row>
    <row r="343" spans="1:3">
      <c r="A343" s="17" t="s">
        <v>1472</v>
      </c>
      <c r="B343" s="17"/>
      <c r="C343" s="17" t="s">
        <v>1337</v>
      </c>
    </row>
    <row r="344" spans="1:3">
      <c r="A344" s="17" t="s">
        <v>1473</v>
      </c>
      <c r="B344" s="17"/>
      <c r="C344" s="17" t="s">
        <v>1337</v>
      </c>
    </row>
    <row r="345" spans="1:3">
      <c r="A345" s="17" t="s">
        <v>1474</v>
      </c>
      <c r="B345" s="17"/>
      <c r="C345" s="17" t="s">
        <v>1337</v>
      </c>
    </row>
    <row r="346" spans="1:3">
      <c r="A346" s="17" t="s">
        <v>1475</v>
      </c>
      <c r="B346" s="17"/>
      <c r="C346" s="17" t="s">
        <v>1337</v>
      </c>
    </row>
    <row r="347" spans="1:3">
      <c r="A347" s="17" t="s">
        <v>1476</v>
      </c>
      <c r="B347" s="17"/>
      <c r="C347" s="17" t="s">
        <v>1337</v>
      </c>
    </row>
    <row r="348" spans="1:3">
      <c r="A348" s="17" t="s">
        <v>1477</v>
      </c>
      <c r="B348" s="17"/>
      <c r="C348" s="17" t="s">
        <v>1337</v>
      </c>
    </row>
    <row r="349" spans="1:3">
      <c r="A349" s="17" t="s">
        <v>1075</v>
      </c>
      <c r="B349" s="17"/>
      <c r="C349" s="17" t="s">
        <v>1337</v>
      </c>
    </row>
    <row r="350" spans="1:3">
      <c r="A350" s="17" t="s">
        <v>1121</v>
      </c>
      <c r="B350" s="17"/>
      <c r="C350" s="17" t="s">
        <v>1337</v>
      </c>
    </row>
    <row r="351" spans="1:3">
      <c r="A351" s="17" t="s">
        <v>1077</v>
      </c>
      <c r="B351" s="17"/>
      <c r="C351" s="17" t="s">
        <v>1337</v>
      </c>
    </row>
    <row r="352" spans="1:3">
      <c r="A352" s="17" t="s">
        <v>1079</v>
      </c>
      <c r="B352" s="17"/>
      <c r="C352" s="17" t="s">
        <v>1337</v>
      </c>
    </row>
    <row r="353" spans="1:3">
      <c r="A353" s="17" t="s">
        <v>1080</v>
      </c>
      <c r="B353" s="17"/>
      <c r="C353" s="17" t="s">
        <v>1337</v>
      </c>
    </row>
    <row r="354" spans="1:3">
      <c r="A354" s="17" t="s">
        <v>1081</v>
      </c>
      <c r="B354" s="17"/>
      <c r="C354" s="17" t="s">
        <v>1337</v>
      </c>
    </row>
    <row r="355" spans="1:3">
      <c r="A355" s="17" t="s">
        <v>1082</v>
      </c>
      <c r="B355" s="17"/>
      <c r="C355" s="17" t="s">
        <v>1337</v>
      </c>
    </row>
    <row r="356" spans="1:3">
      <c r="A356" s="17" t="s">
        <v>1083</v>
      </c>
      <c r="B356" s="17"/>
      <c r="C356" s="17" t="s">
        <v>1337</v>
      </c>
    </row>
    <row r="357" spans="1:3">
      <c r="A357" s="17" t="s">
        <v>1084</v>
      </c>
      <c r="B357" s="17"/>
      <c r="C357" s="17" t="s">
        <v>1337</v>
      </c>
    </row>
    <row r="358" spans="1:3">
      <c r="A358" s="17" t="s">
        <v>1478</v>
      </c>
      <c r="B358" s="17" t="s">
        <v>3729</v>
      </c>
      <c r="C358" s="17" t="s">
        <v>3675</v>
      </c>
    </row>
    <row r="359" spans="1:3">
      <c r="A359" s="17" t="s">
        <v>1479</v>
      </c>
      <c r="B359" s="17" t="s">
        <v>3730</v>
      </c>
      <c r="C359" s="17" t="s">
        <v>3675</v>
      </c>
    </row>
    <row r="360" spans="1:3">
      <c r="A360" s="17" t="s">
        <v>1480</v>
      </c>
      <c r="B360" s="17" t="s">
        <v>3731</v>
      </c>
      <c r="C360" s="17" t="s">
        <v>3675</v>
      </c>
    </row>
    <row r="361" spans="1:3">
      <c r="A361" s="17" t="s">
        <v>75</v>
      </c>
      <c r="B361" s="17" t="s">
        <v>3732</v>
      </c>
      <c r="C361" s="17" t="s">
        <v>3675</v>
      </c>
    </row>
    <row r="362" spans="1:3">
      <c r="A362" s="17" t="s">
        <v>1482</v>
      </c>
      <c r="B362" s="17" t="s">
        <v>3733</v>
      </c>
      <c r="C362" s="17" t="s">
        <v>3675</v>
      </c>
    </row>
    <row r="363" spans="1:3">
      <c r="A363" s="17" t="s">
        <v>1483</v>
      </c>
      <c r="B363" s="17" t="s">
        <v>3734</v>
      </c>
      <c r="C363" s="17" t="s">
        <v>3675</v>
      </c>
    </row>
    <row r="364" spans="1:3">
      <c r="A364" s="17" t="s">
        <v>1484</v>
      </c>
      <c r="B364" s="17" t="s">
        <v>3735</v>
      </c>
      <c r="C364" s="17" t="s">
        <v>3675</v>
      </c>
    </row>
    <row r="365" spans="1:3">
      <c r="A365" s="17" t="s">
        <v>1783</v>
      </c>
      <c r="B365" s="17"/>
      <c r="C365" s="17" t="s">
        <v>3526</v>
      </c>
    </row>
    <row r="366" spans="1:3">
      <c r="A366" s="17" t="s">
        <v>72</v>
      </c>
      <c r="B366" s="17" t="s">
        <v>3736</v>
      </c>
      <c r="C366" s="17" t="s">
        <v>3675</v>
      </c>
    </row>
    <row r="367" spans="1:3">
      <c r="A367" s="17" t="s">
        <v>1485</v>
      </c>
      <c r="B367" s="17"/>
      <c r="C367" s="17" t="s">
        <v>1337</v>
      </c>
    </row>
    <row r="368" spans="1:3">
      <c r="A368" s="17" t="s">
        <v>1486</v>
      </c>
      <c r="B368" s="17"/>
      <c r="C368" s="17" t="s">
        <v>1337</v>
      </c>
    </row>
    <row r="369" spans="1:3">
      <c r="A369" s="17" t="s">
        <v>1487</v>
      </c>
      <c r="B369" s="17"/>
      <c r="C369" s="17" t="s">
        <v>1337</v>
      </c>
    </row>
    <row r="370" spans="1:3">
      <c r="A370" s="17" t="s">
        <v>1488</v>
      </c>
      <c r="B370" s="17"/>
      <c r="C370" s="17" t="s">
        <v>1337</v>
      </c>
    </row>
    <row r="371" spans="1:3">
      <c r="A371" s="17" t="s">
        <v>1489</v>
      </c>
      <c r="B371" s="17"/>
      <c r="C371" s="17" t="s">
        <v>1337</v>
      </c>
    </row>
    <row r="372" spans="1:3">
      <c r="A372" s="17" t="s">
        <v>1490</v>
      </c>
      <c r="B372" s="17"/>
      <c r="C372" s="17" t="s">
        <v>1337</v>
      </c>
    </row>
    <row r="373" spans="1:3">
      <c r="A373" s="17" t="s">
        <v>1491</v>
      </c>
      <c r="B373" s="17"/>
      <c r="C373" s="17" t="s">
        <v>1337</v>
      </c>
    </row>
    <row r="374" spans="1:3">
      <c r="A374" s="17" t="s">
        <v>1492</v>
      </c>
      <c r="B374" s="17"/>
      <c r="C374" s="17" t="s">
        <v>1337</v>
      </c>
    </row>
    <row r="375" spans="1:3">
      <c r="A375" s="17" t="s">
        <v>1493</v>
      </c>
      <c r="B375" s="17"/>
      <c r="C375" s="17" t="s">
        <v>1337</v>
      </c>
    </row>
    <row r="376" spans="1:3">
      <c r="A376" s="17" t="s">
        <v>1494</v>
      </c>
      <c r="B376" s="17"/>
      <c r="C376" s="17" t="s">
        <v>1337</v>
      </c>
    </row>
    <row r="377" spans="1:3">
      <c r="A377" s="17" t="s">
        <v>1495</v>
      </c>
      <c r="B377" s="17"/>
      <c r="C377" s="17" t="s">
        <v>1337</v>
      </c>
    </row>
    <row r="378" spans="1:3">
      <c r="A378" s="17" t="s">
        <v>1496</v>
      </c>
      <c r="B378" s="17"/>
      <c r="C378" s="17" t="s">
        <v>1337</v>
      </c>
    </row>
    <row r="379" spans="1:3">
      <c r="A379" s="17" t="s">
        <v>1497</v>
      </c>
      <c r="B379" s="17"/>
      <c r="C379" s="17" t="s">
        <v>1337</v>
      </c>
    </row>
    <row r="380" spans="1:3">
      <c r="A380" s="17" t="s">
        <v>1498</v>
      </c>
      <c r="B380" s="17"/>
      <c r="C380" s="17" t="s">
        <v>1337</v>
      </c>
    </row>
    <row r="381" spans="1:3">
      <c r="A381" s="17" t="s">
        <v>1499</v>
      </c>
      <c r="B381" s="17"/>
      <c r="C381" s="17" t="s">
        <v>1337</v>
      </c>
    </row>
    <row r="382" spans="1:3">
      <c r="A382" s="17" t="s">
        <v>1500</v>
      </c>
      <c r="B382" s="17"/>
      <c r="C382" s="17" t="s">
        <v>1337</v>
      </c>
    </row>
    <row r="383" spans="1:3">
      <c r="A383" s="17" t="s">
        <v>1501</v>
      </c>
      <c r="B383" s="17"/>
      <c r="C383" s="17" t="s">
        <v>1337</v>
      </c>
    </row>
    <row r="384" spans="1:3">
      <c r="A384" s="17" t="s">
        <v>1502</v>
      </c>
      <c r="B384" s="17"/>
      <c r="C384" s="17" t="s">
        <v>1337</v>
      </c>
    </row>
    <row r="385" spans="1:3">
      <c r="A385" s="17" t="s">
        <v>1503</v>
      </c>
      <c r="B385" s="17"/>
      <c r="C385" s="17" t="s">
        <v>1337</v>
      </c>
    </row>
    <row r="386" spans="1:3">
      <c r="A386" s="17" t="s">
        <v>1504</v>
      </c>
      <c r="B386" s="17"/>
      <c r="C386" s="17" t="s">
        <v>1337</v>
      </c>
    </row>
    <row r="387" spans="1:3">
      <c r="A387" s="17" t="s">
        <v>15</v>
      </c>
      <c r="B387" s="17"/>
      <c r="C387" s="17" t="s">
        <v>1337</v>
      </c>
    </row>
    <row r="388" spans="1:3">
      <c r="A388" s="17" t="s">
        <v>71</v>
      </c>
      <c r="B388" s="17" t="s">
        <v>3737</v>
      </c>
      <c r="C388" s="17" t="s">
        <v>3675</v>
      </c>
    </row>
    <row r="389" spans="1:3">
      <c r="A389" s="17" t="s">
        <v>1628</v>
      </c>
      <c r="B389" s="17"/>
      <c r="C389" s="17" t="s">
        <v>1867</v>
      </c>
    </row>
    <row r="390" spans="1:3">
      <c r="A390" s="17" t="s">
        <v>1629</v>
      </c>
      <c r="B390" s="17"/>
      <c r="C390" s="17" t="s">
        <v>1867</v>
      </c>
    </row>
    <row r="391" spans="1:3">
      <c r="A391" s="17" t="s">
        <v>1630</v>
      </c>
      <c r="B391" s="17"/>
      <c r="C391" s="17" t="s">
        <v>1867</v>
      </c>
    </row>
    <row r="392" spans="1:3">
      <c r="A392" s="17" t="s">
        <v>1505</v>
      </c>
      <c r="B392" s="17"/>
      <c r="C392" s="17" t="s">
        <v>1337</v>
      </c>
    </row>
    <row r="393" spans="1:3">
      <c r="A393" s="17" t="s">
        <v>1506</v>
      </c>
      <c r="B393" s="17"/>
      <c r="C393" s="17" t="s">
        <v>1337</v>
      </c>
    </row>
    <row r="394" spans="1:3">
      <c r="A394" s="17" t="s">
        <v>1507</v>
      </c>
      <c r="B394" s="17"/>
      <c r="C394" s="17" t="s">
        <v>1337</v>
      </c>
    </row>
    <row r="395" spans="1:3">
      <c r="A395" s="17" t="s">
        <v>1508</v>
      </c>
      <c r="B395" s="17"/>
      <c r="C395" s="17" t="s">
        <v>1337</v>
      </c>
    </row>
    <row r="396" spans="1:3">
      <c r="A396" s="17" t="s">
        <v>1509</v>
      </c>
      <c r="B396" s="17"/>
      <c r="C396" s="17" t="s">
        <v>1337</v>
      </c>
    </row>
    <row r="397" spans="1:3">
      <c r="A397" s="17" t="s">
        <v>1510</v>
      </c>
      <c r="B397" s="17"/>
      <c r="C397" s="17" t="s">
        <v>1337</v>
      </c>
    </row>
    <row r="398" spans="1:3">
      <c r="A398" s="17" t="s">
        <v>1511</v>
      </c>
      <c r="B398" s="17"/>
      <c r="C398" s="17" t="s">
        <v>1337</v>
      </c>
    </row>
    <row r="399" spans="1:3">
      <c r="A399" s="17" t="s">
        <v>1512</v>
      </c>
      <c r="B399" s="17"/>
      <c r="C399" s="17" t="s">
        <v>1337</v>
      </c>
    </row>
    <row r="400" spans="1:3">
      <c r="A400" s="17" t="s">
        <v>1513</v>
      </c>
      <c r="B400" s="17"/>
      <c r="C400" s="17" t="s">
        <v>1337</v>
      </c>
    </row>
    <row r="401" spans="1:3">
      <c r="A401" s="17" t="s">
        <v>1514</v>
      </c>
      <c r="B401" s="17"/>
      <c r="C401" s="17" t="s">
        <v>1337</v>
      </c>
    </row>
    <row r="402" spans="1:3">
      <c r="A402" s="17" t="s">
        <v>1515</v>
      </c>
      <c r="B402" s="17"/>
      <c r="C402" s="17" t="s">
        <v>1337</v>
      </c>
    </row>
    <row r="403" spans="1:3">
      <c r="A403" s="17" t="s">
        <v>1516</v>
      </c>
      <c r="B403" s="17"/>
      <c r="C403" s="17" t="s">
        <v>1337</v>
      </c>
    </row>
    <row r="404" spans="1:3">
      <c r="A404" s="17" t="s">
        <v>1517</v>
      </c>
      <c r="B404" s="17"/>
      <c r="C404" s="17" t="s">
        <v>1337</v>
      </c>
    </row>
    <row r="405" spans="1:3">
      <c r="A405" s="17" t="s">
        <v>1518</v>
      </c>
      <c r="B405" s="17"/>
      <c r="C405" s="17" t="s">
        <v>1337</v>
      </c>
    </row>
    <row r="406" spans="1:3">
      <c r="A406" s="17" t="s">
        <v>1519</v>
      </c>
      <c r="B406" s="17"/>
      <c r="C406" s="17" t="s">
        <v>1337</v>
      </c>
    </row>
    <row r="407" spans="1:3">
      <c r="A407" s="17" t="s">
        <v>1520</v>
      </c>
      <c r="B407" s="17"/>
      <c r="C407" s="17" t="s">
        <v>1337</v>
      </c>
    </row>
    <row r="408" spans="1:3">
      <c r="A408" s="17" t="s">
        <v>1521</v>
      </c>
      <c r="B408" s="17"/>
      <c r="C408" s="17" t="s">
        <v>1337</v>
      </c>
    </row>
    <row r="409" spans="1:3">
      <c r="A409" s="17" t="s">
        <v>1522</v>
      </c>
      <c r="B409" s="17"/>
      <c r="C409" s="17" t="s">
        <v>1337</v>
      </c>
    </row>
    <row r="410" spans="1:3">
      <c r="A410" s="17" t="s">
        <v>1523</v>
      </c>
      <c r="B410" s="17"/>
      <c r="C410" s="17" t="s">
        <v>1337</v>
      </c>
    </row>
    <row r="411" spans="1:3">
      <c r="A411" s="17" t="s">
        <v>1524</v>
      </c>
      <c r="B411" s="17"/>
      <c r="C411" s="17" t="s">
        <v>1337</v>
      </c>
    </row>
    <row r="412" spans="1:3">
      <c r="A412" s="17" t="s">
        <v>1525</v>
      </c>
      <c r="B412" s="17"/>
      <c r="C412" s="17" t="s">
        <v>1337</v>
      </c>
    </row>
    <row r="413" spans="1:3">
      <c r="A413" s="17" t="s">
        <v>1060</v>
      </c>
      <c r="B413" s="17"/>
      <c r="C413" s="17" t="s">
        <v>1337</v>
      </c>
    </row>
    <row r="414" spans="1:3">
      <c r="A414" s="17" t="s">
        <v>1059</v>
      </c>
      <c r="B414" s="17" t="s">
        <v>3737</v>
      </c>
      <c r="C414" s="17" t="s">
        <v>3675</v>
      </c>
    </row>
    <row r="415" spans="1:3">
      <c r="A415" s="17" t="s">
        <v>1526</v>
      </c>
      <c r="B415" s="17" t="s">
        <v>3738</v>
      </c>
      <c r="C415" s="17" t="s">
        <v>3675</v>
      </c>
    </row>
    <row r="416" spans="1:3">
      <c r="A416" s="17" t="s">
        <v>1527</v>
      </c>
      <c r="B416" s="17" t="s">
        <v>3739</v>
      </c>
      <c r="C416" s="17" t="s">
        <v>3675</v>
      </c>
    </row>
    <row r="417" spans="1:3">
      <c r="A417" s="17" t="s">
        <v>1528</v>
      </c>
      <c r="B417" s="17" t="s">
        <v>3740</v>
      </c>
      <c r="C417" s="17" t="s">
        <v>3675</v>
      </c>
    </row>
    <row r="418" spans="1:3">
      <c r="A418" s="17" t="s">
        <v>1530</v>
      </c>
      <c r="B418" s="17" t="s">
        <v>3694</v>
      </c>
      <c r="C418" s="17" t="s">
        <v>3675</v>
      </c>
    </row>
    <row r="419" spans="1:3">
      <c r="A419" s="17" t="s">
        <v>1531</v>
      </c>
      <c r="B419" s="17" t="s">
        <v>3741</v>
      </c>
      <c r="C419" s="17" t="s">
        <v>3675</v>
      </c>
    </row>
    <row r="420" spans="1:3">
      <c r="A420" s="17" t="s">
        <v>1887</v>
      </c>
      <c r="B420" s="17" t="s">
        <v>3742</v>
      </c>
      <c r="C420" s="17" t="s">
        <v>3675</v>
      </c>
    </row>
    <row r="421" spans="1:3">
      <c r="A421" s="17" t="s">
        <v>1123</v>
      </c>
      <c r="B421" s="17"/>
      <c r="C421" s="17" t="s">
        <v>1337</v>
      </c>
    </row>
    <row r="422" spans="1:3">
      <c r="A422" s="17" t="s">
        <v>1181</v>
      </c>
      <c r="B422" s="17"/>
      <c r="C422" s="17" t="s">
        <v>1337</v>
      </c>
    </row>
    <row r="423" spans="1:3">
      <c r="A423" s="17" t="s">
        <v>1532</v>
      </c>
      <c r="B423" s="17"/>
      <c r="C423" s="17" t="s">
        <v>1337</v>
      </c>
    </row>
    <row r="424" spans="1:3">
      <c r="A424" s="17" t="s">
        <v>1784</v>
      </c>
      <c r="B424" s="17"/>
      <c r="C424" s="17" t="s">
        <v>3526</v>
      </c>
    </row>
    <row r="425" spans="1:3">
      <c r="A425" s="17" t="s">
        <v>1533</v>
      </c>
      <c r="B425" s="17"/>
      <c r="C425" s="17" t="s">
        <v>1337</v>
      </c>
    </row>
    <row r="426" spans="1:3">
      <c r="A426" s="17" t="s">
        <v>1534</v>
      </c>
      <c r="B426" s="17"/>
      <c r="C426" s="17" t="s">
        <v>1337</v>
      </c>
    </row>
    <row r="427" spans="1:3">
      <c r="A427" s="17" t="s">
        <v>1535</v>
      </c>
      <c r="B427" s="17"/>
      <c r="C427" s="17" t="s">
        <v>1337</v>
      </c>
    </row>
    <row r="428" spans="1:3">
      <c r="A428" s="17" t="s">
        <v>1536</v>
      </c>
      <c r="B428" s="17"/>
      <c r="C428" s="17" t="s">
        <v>1337</v>
      </c>
    </row>
    <row r="429" spans="1:3">
      <c r="A429" s="17" t="s">
        <v>1537</v>
      </c>
      <c r="B429" s="17"/>
      <c r="C429" s="17" t="s">
        <v>1337</v>
      </c>
    </row>
    <row r="430" spans="1:3">
      <c r="A430" s="17" t="s">
        <v>1538</v>
      </c>
      <c r="B430" s="17"/>
      <c r="C430" s="17" t="s">
        <v>1337</v>
      </c>
    </row>
    <row r="431" spans="1:3">
      <c r="A431" s="17" t="s">
        <v>1539</v>
      </c>
      <c r="B431" s="17"/>
      <c r="C431" s="17" t="s">
        <v>1337</v>
      </c>
    </row>
    <row r="432" spans="1:3">
      <c r="A432" s="17" t="s">
        <v>1540</v>
      </c>
      <c r="B432" s="17"/>
      <c r="C432" s="17" t="s">
        <v>1337</v>
      </c>
    </row>
    <row r="433" spans="1:3">
      <c r="A433" s="17" t="s">
        <v>1541</v>
      </c>
      <c r="B433" s="17"/>
      <c r="C433" s="17" t="s">
        <v>1337</v>
      </c>
    </row>
    <row r="434" spans="1:3">
      <c r="A434" s="17" t="s">
        <v>1542</v>
      </c>
      <c r="B434" s="17"/>
      <c r="C434" s="17" t="s">
        <v>1337</v>
      </c>
    </row>
    <row r="435" spans="1:3">
      <c r="A435" s="17" t="s">
        <v>1543</v>
      </c>
      <c r="B435" s="17"/>
      <c r="C435" s="17" t="s">
        <v>1337</v>
      </c>
    </row>
    <row r="436" spans="1:3">
      <c r="A436" s="17" t="s">
        <v>1544</v>
      </c>
      <c r="B436" s="17"/>
      <c r="C436" s="17" t="s">
        <v>1337</v>
      </c>
    </row>
    <row r="437" spans="1:3">
      <c r="A437" s="17" t="s">
        <v>1545</v>
      </c>
      <c r="B437" s="17"/>
      <c r="C437" s="17" t="s">
        <v>1337</v>
      </c>
    </row>
    <row r="438" spans="1:3">
      <c r="A438" s="17" t="s">
        <v>1546</v>
      </c>
      <c r="B438" s="17" t="s">
        <v>3737</v>
      </c>
      <c r="C438" s="17" t="s">
        <v>3675</v>
      </c>
    </row>
    <row r="439" spans="1:3">
      <c r="A439" s="17" t="s">
        <v>1547</v>
      </c>
      <c r="B439" s="17"/>
      <c r="C439" s="17" t="s">
        <v>1337</v>
      </c>
    </row>
    <row r="440" spans="1:3">
      <c r="A440" s="17" t="s">
        <v>1548</v>
      </c>
      <c r="B440" s="17"/>
      <c r="C440" s="17" t="s">
        <v>1337</v>
      </c>
    </row>
    <row r="441" spans="1:3">
      <c r="A441" s="17" t="s">
        <v>1549</v>
      </c>
      <c r="B441" s="17"/>
      <c r="C441" s="17" t="s">
        <v>1337</v>
      </c>
    </row>
    <row r="442" spans="1:3">
      <c r="A442" s="17" t="s">
        <v>1550</v>
      </c>
      <c r="B442" s="17"/>
      <c r="C442" s="17" t="s">
        <v>1337</v>
      </c>
    </row>
    <row r="443" spans="1:3">
      <c r="A443" s="17" t="s">
        <v>1551</v>
      </c>
      <c r="B443" s="17"/>
      <c r="C443" s="17" t="s">
        <v>1337</v>
      </c>
    </row>
    <row r="444" spans="1:3">
      <c r="A444" s="17" t="s">
        <v>1552</v>
      </c>
      <c r="B444" s="17" t="s">
        <v>3743</v>
      </c>
      <c r="C444" s="17" t="s">
        <v>3675</v>
      </c>
    </row>
    <row r="445" spans="1:3">
      <c r="A445" s="17" t="s">
        <v>1553</v>
      </c>
      <c r="B445" s="17" t="s">
        <v>3743</v>
      </c>
      <c r="C445" s="17" t="s">
        <v>3675</v>
      </c>
    </row>
    <row r="446" spans="1:3">
      <c r="A446" s="17" t="s">
        <v>67</v>
      </c>
      <c r="B446" s="17" t="s">
        <v>3743</v>
      </c>
      <c r="C446" s="17" t="s">
        <v>3675</v>
      </c>
    </row>
    <row r="447" spans="1:3">
      <c r="A447" s="17" t="s">
        <v>1554</v>
      </c>
      <c r="B447" s="17"/>
      <c r="C447" s="17" t="s">
        <v>1337</v>
      </c>
    </row>
    <row r="448" spans="1:3">
      <c r="A448" s="17" t="s">
        <v>1555</v>
      </c>
      <c r="B448" s="17"/>
      <c r="C448" s="17" t="s">
        <v>1337</v>
      </c>
    </row>
    <row r="449" spans="1:3">
      <c r="A449" s="17" t="s">
        <v>1556</v>
      </c>
      <c r="B449" s="17"/>
      <c r="C449" s="17" t="s">
        <v>1337</v>
      </c>
    </row>
    <row r="450" spans="1:3">
      <c r="A450" s="17" t="s">
        <v>1557</v>
      </c>
      <c r="B450" s="17"/>
      <c r="C450" s="17" t="s">
        <v>1337</v>
      </c>
    </row>
    <row r="451" spans="1:3">
      <c r="A451" s="17" t="s">
        <v>1869</v>
      </c>
      <c r="B451" s="17"/>
      <c r="C451" s="17" t="s">
        <v>1337</v>
      </c>
    </row>
    <row r="452" spans="1:3">
      <c r="A452" s="17" t="s">
        <v>1870</v>
      </c>
      <c r="B452" s="17"/>
      <c r="C452" s="17" t="s">
        <v>1337</v>
      </c>
    </row>
    <row r="453" spans="1:3">
      <c r="A453" s="17" t="s">
        <v>1871</v>
      </c>
      <c r="B453" s="17" t="s">
        <v>3744</v>
      </c>
      <c r="C453" s="17" t="s">
        <v>3675</v>
      </c>
    </row>
    <row r="454" spans="1:3">
      <c r="A454" s="17" t="s">
        <v>1606</v>
      </c>
      <c r="B454" s="17"/>
      <c r="C454" s="17" t="s">
        <v>1337</v>
      </c>
    </row>
    <row r="455" spans="1:3">
      <c r="A455" s="17" t="s">
        <v>1607</v>
      </c>
      <c r="B455" s="17"/>
      <c r="C455" s="17" t="s">
        <v>1337</v>
      </c>
    </row>
    <row r="456" spans="1:3">
      <c r="A456" s="17" t="s">
        <v>947</v>
      </c>
      <c r="B456" s="17" t="s">
        <v>3689</v>
      </c>
      <c r="C456" s="17" t="s">
        <v>3675</v>
      </c>
    </row>
    <row r="457" spans="1:3">
      <c r="A457" s="17" t="s">
        <v>1481</v>
      </c>
      <c r="B457" s="17"/>
      <c r="C457" s="17" t="s">
        <v>1337</v>
      </c>
    </row>
    <row r="458" spans="1:3">
      <c r="A458" s="17" t="s">
        <v>1608</v>
      </c>
      <c r="B458" s="17" t="s">
        <v>3745</v>
      </c>
      <c r="C458" s="17" t="s">
        <v>3675</v>
      </c>
    </row>
    <row r="459" spans="1:3">
      <c r="A459" s="17" t="s">
        <v>1609</v>
      </c>
      <c r="B459" s="17" t="s">
        <v>3746</v>
      </c>
      <c r="C459" s="17" t="s">
        <v>3675</v>
      </c>
    </row>
    <row r="460" spans="1:3">
      <c r="A460" s="17" t="s">
        <v>3747</v>
      </c>
      <c r="B460" s="17"/>
      <c r="C460" s="17" t="s">
        <v>1867</v>
      </c>
    </row>
    <row r="461" spans="1:3">
      <c r="A461" s="17" t="s">
        <v>1610</v>
      </c>
      <c r="B461" s="17"/>
      <c r="C461" s="17" t="s">
        <v>1337</v>
      </c>
    </row>
    <row r="462" spans="1:3">
      <c r="A462" s="17" t="s">
        <v>918</v>
      </c>
      <c r="B462" s="17"/>
      <c r="C462" s="17" t="s">
        <v>1337</v>
      </c>
    </row>
    <row r="463" spans="1:3">
      <c r="A463" s="17" t="s">
        <v>1611</v>
      </c>
      <c r="B463" s="17"/>
      <c r="C463" s="17" t="s">
        <v>1337</v>
      </c>
    </row>
    <row r="464" spans="1:3">
      <c r="A464" s="17" t="s">
        <v>1634</v>
      </c>
      <c r="B464" s="17"/>
      <c r="C464" s="17" t="s">
        <v>1337</v>
      </c>
    </row>
    <row r="465" spans="1:3">
      <c r="A465" s="17" t="s">
        <v>1635</v>
      </c>
      <c r="B465" s="17"/>
      <c r="C465" s="17" t="s">
        <v>1337</v>
      </c>
    </row>
    <row r="466" spans="1:3">
      <c r="A466" s="17" t="s">
        <v>1888</v>
      </c>
      <c r="B466" s="17"/>
      <c r="C466" s="17" t="s">
        <v>1337</v>
      </c>
    </row>
    <row r="467" spans="1:3">
      <c r="A467" s="17" t="s">
        <v>1889</v>
      </c>
      <c r="B467" s="17"/>
      <c r="C467" s="17" t="s">
        <v>1337</v>
      </c>
    </row>
    <row r="468" spans="1:3">
      <c r="A468" s="17" t="s">
        <v>1890</v>
      </c>
      <c r="B468" s="17"/>
      <c r="C468" s="17" t="s">
        <v>1337</v>
      </c>
    </row>
    <row r="469" spans="1:3">
      <c r="A469" s="17" t="s">
        <v>1891</v>
      </c>
      <c r="B469" s="17"/>
      <c r="C469" s="17" t="s">
        <v>1337</v>
      </c>
    </row>
    <row r="470" spans="1:3">
      <c r="A470" s="17" t="s">
        <v>1892</v>
      </c>
      <c r="B470" s="17"/>
      <c r="C470" s="17" t="s">
        <v>1337</v>
      </c>
    </row>
    <row r="471" spans="1:3">
      <c r="A471" s="17" t="s">
        <v>1893</v>
      </c>
      <c r="B471" s="17"/>
      <c r="C471" s="17" t="s">
        <v>1337</v>
      </c>
    </row>
    <row r="472" spans="1:3">
      <c r="A472" s="17" t="s">
        <v>1894</v>
      </c>
      <c r="B472" s="17"/>
      <c r="C472" s="17" t="s">
        <v>1337</v>
      </c>
    </row>
    <row r="473" spans="1:3">
      <c r="A473" s="17" t="s">
        <v>1895</v>
      </c>
      <c r="B473" s="17"/>
      <c r="C473" s="17" t="s">
        <v>1337</v>
      </c>
    </row>
    <row r="474" spans="1:3">
      <c r="A474" s="17" t="s">
        <v>1896</v>
      </c>
      <c r="B474" s="17"/>
      <c r="C474" s="17" t="s">
        <v>1337</v>
      </c>
    </row>
    <row r="475" spans="1:3">
      <c r="A475" s="17" t="s">
        <v>1897</v>
      </c>
      <c r="B475" s="17"/>
      <c r="C475" s="17" t="s">
        <v>1337</v>
      </c>
    </row>
    <row r="476" spans="1:3">
      <c r="A476" s="17" t="s">
        <v>1898</v>
      </c>
      <c r="B476" s="17"/>
      <c r="C476" s="17" t="s">
        <v>1337</v>
      </c>
    </row>
    <row r="477" spans="1:3">
      <c r="A477" s="17" t="s">
        <v>1899</v>
      </c>
      <c r="B477" s="17"/>
      <c r="C477" s="17" t="s">
        <v>1337</v>
      </c>
    </row>
    <row r="478" spans="1:3">
      <c r="A478" s="17" t="s">
        <v>1900</v>
      </c>
      <c r="B478" s="17"/>
      <c r="C478" s="17" t="s">
        <v>1337</v>
      </c>
    </row>
    <row r="479" spans="1:3">
      <c r="A479" s="17" t="s">
        <v>1901</v>
      </c>
      <c r="B479" s="17"/>
      <c r="C479" s="17" t="s">
        <v>1337</v>
      </c>
    </row>
    <row r="480" spans="1:3">
      <c r="A480" s="17" t="s">
        <v>1902</v>
      </c>
      <c r="B480" s="17"/>
      <c r="C480" s="17" t="s">
        <v>1337</v>
      </c>
    </row>
    <row r="481" spans="1:3">
      <c r="A481" s="17" t="s">
        <v>1903</v>
      </c>
      <c r="B481" s="17"/>
      <c r="C481" s="17" t="s">
        <v>1337</v>
      </c>
    </row>
    <row r="482" spans="1:3">
      <c r="A482" s="17" t="s">
        <v>1904</v>
      </c>
      <c r="B482" s="17"/>
      <c r="C482" s="17" t="s">
        <v>1337</v>
      </c>
    </row>
    <row r="483" spans="1:3">
      <c r="A483" s="17" t="s">
        <v>1905</v>
      </c>
      <c r="B483" s="17"/>
      <c r="C483" s="17" t="s">
        <v>1337</v>
      </c>
    </row>
    <row r="484" spans="1:3">
      <c r="A484" s="17" t="s">
        <v>1906</v>
      </c>
      <c r="B484" s="17"/>
      <c r="C484" s="17" t="s">
        <v>1337</v>
      </c>
    </row>
    <row r="485" spans="1:3">
      <c r="A485" s="17" t="s">
        <v>1907</v>
      </c>
      <c r="B485" s="17"/>
      <c r="C485" s="17" t="s">
        <v>1337</v>
      </c>
    </row>
    <row r="486" spans="1:3">
      <c r="A486" s="17" t="s">
        <v>1908</v>
      </c>
      <c r="B486" s="17"/>
      <c r="C486" s="17" t="s">
        <v>1337</v>
      </c>
    </row>
    <row r="487" spans="1:3">
      <c r="A487" s="17" t="s">
        <v>1909</v>
      </c>
      <c r="B487" s="17"/>
      <c r="C487" s="17" t="s">
        <v>1337</v>
      </c>
    </row>
    <row r="488" spans="1:3">
      <c r="A488" s="17" t="s">
        <v>1910</v>
      </c>
      <c r="B488" s="17"/>
      <c r="C488" s="17" t="s">
        <v>1337</v>
      </c>
    </row>
    <row r="489" spans="1:3">
      <c r="A489" s="17" t="s">
        <v>1911</v>
      </c>
      <c r="B489" s="17"/>
      <c r="C489" s="17" t="s">
        <v>1337</v>
      </c>
    </row>
    <row r="490" spans="1:3">
      <c r="A490" s="17" t="s">
        <v>1912</v>
      </c>
      <c r="B490" s="17"/>
      <c r="C490" s="17" t="s">
        <v>1337</v>
      </c>
    </row>
    <row r="491" spans="1:3">
      <c r="A491" s="17" t="s">
        <v>1913</v>
      </c>
      <c r="B491" s="17"/>
      <c r="C491" s="17" t="s">
        <v>1337</v>
      </c>
    </row>
    <row r="492" spans="1:3">
      <c r="A492" s="17" t="s">
        <v>1914</v>
      </c>
      <c r="B492" s="17"/>
      <c r="C492" s="17" t="s">
        <v>1337</v>
      </c>
    </row>
    <row r="493" spans="1:3">
      <c r="A493" s="17" t="s">
        <v>1915</v>
      </c>
      <c r="B493" s="17"/>
      <c r="C493" s="17" t="s">
        <v>1337</v>
      </c>
    </row>
    <row r="494" spans="1:3">
      <c r="A494" s="17" t="s">
        <v>1916</v>
      </c>
      <c r="B494" s="17"/>
      <c r="C494" s="17" t="s">
        <v>1337</v>
      </c>
    </row>
    <row r="495" spans="1:3">
      <c r="A495" s="17" t="s">
        <v>1917</v>
      </c>
      <c r="B495" s="17"/>
      <c r="C495" s="17" t="s">
        <v>1337</v>
      </c>
    </row>
    <row r="496" spans="1:3">
      <c r="A496" s="17" t="s">
        <v>1918</v>
      </c>
      <c r="B496" s="17"/>
      <c r="C496" s="17" t="s">
        <v>1337</v>
      </c>
    </row>
    <row r="497" spans="1:3">
      <c r="A497" s="17" t="s">
        <v>1919</v>
      </c>
      <c r="B497" s="17"/>
      <c r="C497" s="17" t="s">
        <v>1337</v>
      </c>
    </row>
    <row r="498" spans="1:3">
      <c r="A498" s="17" t="s">
        <v>1920</v>
      </c>
      <c r="B498" s="17"/>
      <c r="C498" s="17" t="s">
        <v>1337</v>
      </c>
    </row>
    <row r="499" spans="1:3">
      <c r="A499" s="17" t="s">
        <v>1921</v>
      </c>
      <c r="B499" s="17"/>
      <c r="C499" s="17" t="s">
        <v>1337</v>
      </c>
    </row>
    <row r="500" spans="1:3">
      <c r="A500" s="17" t="s">
        <v>1922</v>
      </c>
      <c r="B500" s="17"/>
      <c r="C500" s="17" t="s">
        <v>1337</v>
      </c>
    </row>
    <row r="501" spans="1:3">
      <c r="A501" s="17" t="s">
        <v>1923</v>
      </c>
      <c r="B501" s="17"/>
      <c r="C501" s="17" t="s">
        <v>1337</v>
      </c>
    </row>
    <row r="502" spans="1:3">
      <c r="A502" s="17" t="s">
        <v>1924</v>
      </c>
      <c r="B502" s="17"/>
      <c r="C502" s="17" t="s">
        <v>1337</v>
      </c>
    </row>
    <row r="503" spans="1:3">
      <c r="A503" s="17" t="s">
        <v>1925</v>
      </c>
      <c r="B503" s="17"/>
      <c r="C503" s="17" t="s">
        <v>1337</v>
      </c>
    </row>
    <row r="504" spans="1:3">
      <c r="A504" s="17" t="s">
        <v>1926</v>
      </c>
      <c r="B504" s="17"/>
      <c r="C504" s="17" t="s">
        <v>1337</v>
      </c>
    </row>
    <row r="505" spans="1:3">
      <c r="A505" s="17" t="s">
        <v>1927</v>
      </c>
      <c r="B505" s="17"/>
      <c r="C505" s="17" t="s">
        <v>1337</v>
      </c>
    </row>
    <row r="506" spans="1:3">
      <c r="A506" s="17" t="s">
        <v>1928</v>
      </c>
      <c r="B506" s="17"/>
      <c r="C506" s="17" t="s">
        <v>1337</v>
      </c>
    </row>
    <row r="507" spans="1:3">
      <c r="A507" s="17" t="s">
        <v>1612</v>
      </c>
      <c r="B507" s="17"/>
      <c r="C507" s="17" t="s">
        <v>1337</v>
      </c>
    </row>
    <row r="508" spans="1:3">
      <c r="A508" s="17" t="s">
        <v>1613</v>
      </c>
      <c r="B508" s="17"/>
      <c r="C508" s="17" t="s">
        <v>1337</v>
      </c>
    </row>
    <row r="509" spans="1:3">
      <c r="A509" s="17" t="s">
        <v>1614</v>
      </c>
      <c r="B509" s="17"/>
      <c r="C509" s="17" t="s">
        <v>1337</v>
      </c>
    </row>
    <row r="510" spans="1:3">
      <c r="A510" s="17" t="s">
        <v>1615</v>
      </c>
      <c r="B510" s="17"/>
      <c r="C510" s="17" t="s">
        <v>1337</v>
      </c>
    </row>
    <row r="511" spans="1:3">
      <c r="A511" s="17" t="s">
        <v>1616</v>
      </c>
      <c r="B511" s="17"/>
      <c r="C511" s="17" t="s">
        <v>1337</v>
      </c>
    </row>
    <row r="512" spans="1:3">
      <c r="A512" s="17" t="s">
        <v>1617</v>
      </c>
      <c r="B512" s="17"/>
      <c r="C512" s="17" t="s">
        <v>1337</v>
      </c>
    </row>
    <row r="513" spans="1:3">
      <c r="A513" s="17" t="s">
        <v>1618</v>
      </c>
      <c r="B513" s="17"/>
      <c r="C513" s="17" t="s">
        <v>1337</v>
      </c>
    </row>
    <row r="514" spans="1:3">
      <c r="A514" s="17" t="s">
        <v>1619</v>
      </c>
      <c r="B514" s="17"/>
      <c r="C514" s="17" t="s">
        <v>1337</v>
      </c>
    </row>
    <row r="515" spans="1:3">
      <c r="A515" s="17" t="s">
        <v>1620</v>
      </c>
      <c r="B515" s="17"/>
      <c r="C515" s="17" t="s">
        <v>1337</v>
      </c>
    </row>
    <row r="516" spans="1:3">
      <c r="A516" s="17" t="s">
        <v>1621</v>
      </c>
      <c r="B516" s="17"/>
      <c r="C516" s="17" t="s">
        <v>1337</v>
      </c>
    </row>
    <row r="517" spans="1:3">
      <c r="A517" s="17" t="s">
        <v>1622</v>
      </c>
      <c r="B517" s="17"/>
      <c r="C517" s="17" t="s">
        <v>1337</v>
      </c>
    </row>
    <row r="518" spans="1:3">
      <c r="A518" s="17" t="s">
        <v>1418</v>
      </c>
      <c r="B518" s="17"/>
      <c r="C518" s="17" t="s">
        <v>1337</v>
      </c>
    </row>
    <row r="519" spans="1:3">
      <c r="A519" s="17" t="s">
        <v>1419</v>
      </c>
      <c r="B519" s="17"/>
      <c r="C519" s="17" t="s">
        <v>1337</v>
      </c>
    </row>
    <row r="520" spans="1:3">
      <c r="A520" s="17" t="s">
        <v>1420</v>
      </c>
      <c r="B520" s="17"/>
      <c r="C520" s="17" t="s">
        <v>1337</v>
      </c>
    </row>
    <row r="521" spans="1:3">
      <c r="A521" s="17" t="s">
        <v>1421</v>
      </c>
      <c r="B521" s="17"/>
      <c r="C521" s="17" t="s">
        <v>1337</v>
      </c>
    </row>
    <row r="522" spans="1:3">
      <c r="A522" s="17" t="s">
        <v>1422</v>
      </c>
      <c r="B522" s="17"/>
      <c r="C522" s="17" t="s">
        <v>1337</v>
      </c>
    </row>
    <row r="523" spans="1:3">
      <c r="A523" s="17" t="s">
        <v>1423</v>
      </c>
      <c r="B523" s="17"/>
      <c r="C523" s="17" t="s">
        <v>1337</v>
      </c>
    </row>
    <row r="524" spans="1:3">
      <c r="A524" s="17" t="s">
        <v>1424</v>
      </c>
      <c r="B524" s="17"/>
      <c r="C524" s="17" t="s">
        <v>1337</v>
      </c>
    </row>
    <row r="525" spans="1:3">
      <c r="A525" s="17" t="s">
        <v>1425</v>
      </c>
      <c r="B525" s="17"/>
      <c r="C525" s="17" t="s">
        <v>1337</v>
      </c>
    </row>
    <row r="526" spans="1:3">
      <c r="A526" s="17" t="s">
        <v>1426</v>
      </c>
      <c r="B526" s="17"/>
      <c r="C526" s="17" t="s">
        <v>1337</v>
      </c>
    </row>
    <row r="527" spans="1:3">
      <c r="A527" s="17" t="s">
        <v>1427</v>
      </c>
      <c r="B527" s="17"/>
      <c r="C527" s="17" t="s">
        <v>1337</v>
      </c>
    </row>
    <row r="528" spans="1:3">
      <c r="A528" s="17" t="s">
        <v>1428</v>
      </c>
      <c r="B528" s="17"/>
      <c r="C528" s="17" t="s">
        <v>1337</v>
      </c>
    </row>
    <row r="529" spans="1:3">
      <c r="A529" s="17" t="s">
        <v>1430</v>
      </c>
      <c r="B529" s="17"/>
      <c r="C529" s="17" t="s">
        <v>1337</v>
      </c>
    </row>
    <row r="530" spans="1:3">
      <c r="A530" s="17" t="s">
        <v>1431</v>
      </c>
      <c r="B530" s="17"/>
      <c r="C530" s="17" t="s">
        <v>1337</v>
      </c>
    </row>
    <row r="531" spans="1:3">
      <c r="A531" s="17" t="s">
        <v>1432</v>
      </c>
      <c r="B531" s="17"/>
      <c r="C531" s="17" t="s">
        <v>1337</v>
      </c>
    </row>
    <row r="532" spans="1:3">
      <c r="A532" s="17" t="s">
        <v>1433</v>
      </c>
      <c r="B532" s="17"/>
      <c r="C532" s="17" t="s">
        <v>1337</v>
      </c>
    </row>
    <row r="533" spans="1:3">
      <c r="A533" s="17" t="s">
        <v>1434</v>
      </c>
      <c r="B533" s="17"/>
      <c r="C533" s="17" t="s">
        <v>1337</v>
      </c>
    </row>
    <row r="534" spans="1:3">
      <c r="A534" s="17" t="s">
        <v>1435</v>
      </c>
      <c r="B534" s="17"/>
      <c r="C534" s="17" t="s">
        <v>1337</v>
      </c>
    </row>
    <row r="535" spans="1:3">
      <c r="A535" s="17" t="s">
        <v>1436</v>
      </c>
      <c r="B535" s="17"/>
      <c r="C535" s="17" t="s">
        <v>1337</v>
      </c>
    </row>
    <row r="536" spans="1:3">
      <c r="A536" s="17" t="s">
        <v>1437</v>
      </c>
      <c r="B536" s="17"/>
      <c r="C536" s="17" t="s">
        <v>1337</v>
      </c>
    </row>
    <row r="537" spans="1:3">
      <c r="A537" s="17" t="s">
        <v>1438</v>
      </c>
      <c r="B537" s="17"/>
      <c r="C537" s="17" t="s">
        <v>1337</v>
      </c>
    </row>
    <row r="538" spans="1:3">
      <c r="A538" s="17" t="s">
        <v>1439</v>
      </c>
      <c r="B538" s="17"/>
      <c r="C538" s="17" t="s">
        <v>1337</v>
      </c>
    </row>
    <row r="539" spans="1:3">
      <c r="A539" s="17" t="s">
        <v>1440</v>
      </c>
      <c r="B539" s="17"/>
      <c r="C539" s="17" t="s">
        <v>1337</v>
      </c>
    </row>
    <row r="540" spans="1:3">
      <c r="A540" s="17" t="s">
        <v>1441</v>
      </c>
      <c r="B540" s="17"/>
      <c r="C540" s="17" t="s">
        <v>1337</v>
      </c>
    </row>
    <row r="541" spans="1:3">
      <c r="A541" s="17" t="s">
        <v>1442</v>
      </c>
      <c r="B541" s="17"/>
      <c r="C541" s="17" t="s">
        <v>1337</v>
      </c>
    </row>
    <row r="542" spans="1:3">
      <c r="A542" s="17" t="s">
        <v>1443</v>
      </c>
      <c r="B542" s="17"/>
      <c r="C542" s="17" t="s">
        <v>1337</v>
      </c>
    </row>
    <row r="543" spans="1:3">
      <c r="A543" s="17" t="s">
        <v>1444</v>
      </c>
      <c r="B543" s="17"/>
      <c r="C543" s="17" t="s">
        <v>1337</v>
      </c>
    </row>
    <row r="544" spans="1:3">
      <c r="A544" s="17" t="s">
        <v>1445</v>
      </c>
      <c r="B544" s="17"/>
      <c r="C544" s="17" t="s">
        <v>1337</v>
      </c>
    </row>
    <row r="545" spans="1:3">
      <c r="A545" s="17" t="s">
        <v>1446</v>
      </c>
      <c r="B545" s="17"/>
      <c r="C545" s="17" t="s">
        <v>1337</v>
      </c>
    </row>
    <row r="546" spans="1:3">
      <c r="A546" s="17" t="s">
        <v>1447</v>
      </c>
      <c r="B546" s="17"/>
      <c r="C546" s="17" t="s">
        <v>1337</v>
      </c>
    </row>
    <row r="547" spans="1:3">
      <c r="A547" s="17" t="s">
        <v>1448</v>
      </c>
      <c r="B547" s="17"/>
      <c r="C547" s="17" t="s">
        <v>1337</v>
      </c>
    </row>
    <row r="548" spans="1:3">
      <c r="A548" s="17" t="s">
        <v>1449</v>
      </c>
      <c r="B548" s="17"/>
      <c r="C548" s="17" t="s">
        <v>1337</v>
      </c>
    </row>
    <row r="549" spans="1:3">
      <c r="A549" s="17" t="s">
        <v>961</v>
      </c>
      <c r="B549" s="17"/>
      <c r="C549" s="17" t="s">
        <v>1337</v>
      </c>
    </row>
    <row r="550" spans="1:3">
      <c r="A550" s="17" t="s">
        <v>962</v>
      </c>
      <c r="B550" s="17"/>
      <c r="C550" s="17" t="s">
        <v>1337</v>
      </c>
    </row>
    <row r="551" spans="1:3">
      <c r="A551" s="17" t="s">
        <v>963</v>
      </c>
      <c r="B551" s="17"/>
      <c r="C551" s="17" t="s">
        <v>1337</v>
      </c>
    </row>
    <row r="552" spans="1:3">
      <c r="A552" s="17" t="s">
        <v>964</v>
      </c>
      <c r="B552" s="17"/>
      <c r="C552" s="17" t="s">
        <v>1337</v>
      </c>
    </row>
    <row r="553" spans="1:3">
      <c r="A553" s="17" t="s">
        <v>965</v>
      </c>
      <c r="B553" s="17"/>
      <c r="C553" s="17" t="s">
        <v>1337</v>
      </c>
    </row>
    <row r="554" spans="1:3">
      <c r="A554" s="17" t="s">
        <v>966</v>
      </c>
      <c r="B554" s="17"/>
      <c r="C554" s="17" t="s">
        <v>1337</v>
      </c>
    </row>
    <row r="555" spans="1:3">
      <c r="A555" s="17" t="s">
        <v>967</v>
      </c>
      <c r="B555" s="17"/>
      <c r="C555" s="17" t="s">
        <v>1337</v>
      </c>
    </row>
    <row r="556" spans="1:3">
      <c r="A556" s="17" t="s">
        <v>968</v>
      </c>
      <c r="B556" s="17"/>
      <c r="C556" s="17" t="s">
        <v>1337</v>
      </c>
    </row>
    <row r="557" spans="1:3">
      <c r="A557" s="17" t="s">
        <v>969</v>
      </c>
      <c r="B557" s="17"/>
      <c r="C557" s="17" t="s">
        <v>1337</v>
      </c>
    </row>
    <row r="558" spans="1:3">
      <c r="A558" s="17" t="s">
        <v>970</v>
      </c>
      <c r="B558" s="17"/>
      <c r="C558" s="17" t="s">
        <v>1337</v>
      </c>
    </row>
    <row r="559" spans="1:3">
      <c r="A559" s="17" t="s">
        <v>971</v>
      </c>
      <c r="B559" s="17"/>
      <c r="C559" s="17" t="s">
        <v>1337</v>
      </c>
    </row>
    <row r="560" spans="1:3">
      <c r="A560" s="17" t="s">
        <v>972</v>
      </c>
      <c r="B560" s="17"/>
      <c r="C560" s="17" t="s">
        <v>1337</v>
      </c>
    </row>
    <row r="561" spans="1:3">
      <c r="A561" s="17" t="s">
        <v>974</v>
      </c>
      <c r="B561" s="17"/>
      <c r="C561" s="17" t="s">
        <v>1337</v>
      </c>
    </row>
    <row r="562" spans="1:3">
      <c r="A562" s="17" t="s">
        <v>975</v>
      </c>
      <c r="B562" s="17"/>
      <c r="C562" s="17" t="s">
        <v>1337</v>
      </c>
    </row>
    <row r="563" spans="1:3">
      <c r="A563" s="17" t="s">
        <v>976</v>
      </c>
      <c r="B563" s="17"/>
      <c r="C563" s="17" t="s">
        <v>1337</v>
      </c>
    </row>
    <row r="564" spans="1:3">
      <c r="A564" s="17" t="s">
        <v>977</v>
      </c>
      <c r="B564" s="17"/>
      <c r="C564" s="17" t="s">
        <v>1337</v>
      </c>
    </row>
    <row r="565" spans="1:3">
      <c r="A565" s="17" t="s">
        <v>978</v>
      </c>
      <c r="B565" s="17"/>
      <c r="C565" s="17" t="s">
        <v>1337</v>
      </c>
    </row>
    <row r="566" spans="1:3">
      <c r="A566" s="17" t="s">
        <v>979</v>
      </c>
      <c r="B566" s="17"/>
      <c r="C566" s="17" t="s">
        <v>1337</v>
      </c>
    </row>
    <row r="567" spans="1:3">
      <c r="A567" s="17" t="s">
        <v>982</v>
      </c>
      <c r="B567" s="17"/>
      <c r="C567" s="17" t="s">
        <v>1337</v>
      </c>
    </row>
    <row r="568" spans="1:3">
      <c r="A568" s="17" t="s">
        <v>983</v>
      </c>
      <c r="B568" s="17"/>
      <c r="C568" s="17" t="s">
        <v>1337</v>
      </c>
    </row>
    <row r="569" spans="1:3">
      <c r="A569" s="17" t="s">
        <v>984</v>
      </c>
      <c r="B569" s="17"/>
      <c r="C569" s="17" t="s">
        <v>1337</v>
      </c>
    </row>
    <row r="570" spans="1:3">
      <c r="A570" s="17" t="s">
        <v>987</v>
      </c>
      <c r="B570" s="17"/>
      <c r="C570" s="17" t="s">
        <v>1337</v>
      </c>
    </row>
    <row r="571" spans="1:3">
      <c r="A571" s="17" t="s">
        <v>988</v>
      </c>
      <c r="B571" s="17"/>
      <c r="C571" s="17" t="s">
        <v>1337</v>
      </c>
    </row>
    <row r="572" spans="1:3">
      <c r="A572" s="17" t="s">
        <v>989</v>
      </c>
      <c r="B572" s="17"/>
      <c r="C572" s="17" t="s">
        <v>1337</v>
      </c>
    </row>
    <row r="573" spans="1:3">
      <c r="A573" s="17" t="s">
        <v>990</v>
      </c>
      <c r="B573" s="17"/>
      <c r="C573" s="17" t="s">
        <v>1337</v>
      </c>
    </row>
    <row r="574" spans="1:3">
      <c r="A574" s="17" t="s">
        <v>991</v>
      </c>
      <c r="B574" s="17"/>
      <c r="C574" s="17" t="s">
        <v>1337</v>
      </c>
    </row>
    <row r="575" spans="1:3">
      <c r="A575" s="17" t="s">
        <v>992</v>
      </c>
      <c r="B575" s="17"/>
      <c r="C575" s="17" t="s">
        <v>1337</v>
      </c>
    </row>
    <row r="576" spans="1:3">
      <c r="A576" s="17" t="s">
        <v>993</v>
      </c>
      <c r="B576" s="17"/>
      <c r="C576" s="17" t="s">
        <v>1337</v>
      </c>
    </row>
    <row r="577" spans="1:3">
      <c r="A577" s="17" t="s">
        <v>994</v>
      </c>
      <c r="B577" s="17"/>
      <c r="C577" s="17" t="s">
        <v>1337</v>
      </c>
    </row>
    <row r="578" spans="1:3">
      <c r="A578" s="17" t="s">
        <v>995</v>
      </c>
      <c r="B578" s="17"/>
      <c r="C578" s="17" t="s">
        <v>1337</v>
      </c>
    </row>
    <row r="579" spans="1:3">
      <c r="A579" s="17" t="s">
        <v>996</v>
      </c>
      <c r="B579" s="17"/>
      <c r="C579" s="17" t="s">
        <v>1337</v>
      </c>
    </row>
    <row r="580" spans="1:3">
      <c r="A580" s="17" t="s">
        <v>997</v>
      </c>
      <c r="B580" s="17"/>
      <c r="C580" s="17" t="s">
        <v>1337</v>
      </c>
    </row>
    <row r="581" spans="1:3">
      <c r="A581" s="17" t="s">
        <v>998</v>
      </c>
      <c r="B581" s="17"/>
      <c r="C581" s="17" t="s">
        <v>1337</v>
      </c>
    </row>
    <row r="582" spans="1:3">
      <c r="A582" s="17" t="s">
        <v>999</v>
      </c>
      <c r="B582" s="17"/>
      <c r="C582" s="17" t="s">
        <v>1337</v>
      </c>
    </row>
    <row r="583" spans="1:3">
      <c r="A583" s="17" t="s">
        <v>1000</v>
      </c>
      <c r="B583" s="17"/>
      <c r="C583" s="17" t="s">
        <v>1337</v>
      </c>
    </row>
    <row r="584" spans="1:3">
      <c r="A584" s="17" t="s">
        <v>1001</v>
      </c>
      <c r="B584" s="17"/>
      <c r="C584" s="17" t="s">
        <v>1337</v>
      </c>
    </row>
    <row r="585" spans="1:3">
      <c r="A585" s="17" t="s">
        <v>1002</v>
      </c>
      <c r="B585" s="17"/>
      <c r="C585" s="17" t="s">
        <v>1337</v>
      </c>
    </row>
    <row r="586" spans="1:3">
      <c r="A586" s="17" t="s">
        <v>1003</v>
      </c>
      <c r="B586" s="17"/>
      <c r="C586" s="17" t="s">
        <v>1337</v>
      </c>
    </row>
    <row r="587" spans="1:3">
      <c r="A587" s="17" t="s">
        <v>1005</v>
      </c>
      <c r="B587" s="17"/>
      <c r="C587" s="17" t="s">
        <v>1337</v>
      </c>
    </row>
    <row r="588" spans="1:3">
      <c r="A588" s="17" t="s">
        <v>1006</v>
      </c>
      <c r="B588" s="17"/>
      <c r="C588" s="17" t="s">
        <v>1337</v>
      </c>
    </row>
    <row r="589" spans="1:3">
      <c r="A589" s="17" t="s">
        <v>1007</v>
      </c>
      <c r="B589" s="17"/>
      <c r="C589" s="17" t="s">
        <v>1337</v>
      </c>
    </row>
    <row r="590" spans="1:3">
      <c r="A590" s="17" t="s">
        <v>1008</v>
      </c>
      <c r="B590" s="17"/>
      <c r="C590" s="17" t="s">
        <v>1337</v>
      </c>
    </row>
    <row r="591" spans="1:3">
      <c r="A591" s="17" t="s">
        <v>1009</v>
      </c>
      <c r="B591" s="17"/>
      <c r="C591" s="17" t="s">
        <v>1337</v>
      </c>
    </row>
    <row r="592" spans="1:3">
      <c r="A592" s="17" t="s">
        <v>1010</v>
      </c>
      <c r="B592" s="17"/>
      <c r="C592" s="17" t="s">
        <v>1337</v>
      </c>
    </row>
    <row r="593" spans="1:3">
      <c r="A593" s="17" t="s">
        <v>1011</v>
      </c>
      <c r="B593" s="17"/>
      <c r="C593" s="17" t="s">
        <v>1337</v>
      </c>
    </row>
    <row r="594" spans="1:3">
      <c r="A594" s="17" t="s">
        <v>1012</v>
      </c>
      <c r="B594" s="17"/>
      <c r="C594" s="17" t="s">
        <v>1337</v>
      </c>
    </row>
    <row r="595" spans="1:3">
      <c r="A595" s="17" t="s">
        <v>1013</v>
      </c>
      <c r="B595" s="17"/>
      <c r="C595" s="17" t="s">
        <v>1337</v>
      </c>
    </row>
    <row r="596" spans="1:3">
      <c r="A596" s="17" t="s">
        <v>1014</v>
      </c>
      <c r="B596" s="17"/>
      <c r="C596" s="17" t="s">
        <v>1337</v>
      </c>
    </row>
    <row r="597" spans="1:3">
      <c r="A597" s="17" t="s">
        <v>1015</v>
      </c>
      <c r="B597" s="17"/>
      <c r="C597" s="17" t="s">
        <v>1337</v>
      </c>
    </row>
    <row r="598" spans="1:3">
      <c r="A598" s="17" t="s">
        <v>1016</v>
      </c>
      <c r="B598" s="17"/>
      <c r="C598" s="17" t="s">
        <v>1337</v>
      </c>
    </row>
    <row r="599" spans="1:3">
      <c r="A599" s="17" t="s">
        <v>1017</v>
      </c>
      <c r="B599" s="17"/>
      <c r="C599" s="17" t="s">
        <v>1337</v>
      </c>
    </row>
    <row r="600" spans="1:3">
      <c r="A600" s="17" t="s">
        <v>1018</v>
      </c>
      <c r="B600" s="17"/>
      <c r="C600" s="17" t="s">
        <v>1337</v>
      </c>
    </row>
    <row r="601" spans="1:3">
      <c r="A601" s="17" t="s">
        <v>1019</v>
      </c>
      <c r="B601" s="17"/>
      <c r="C601" s="17" t="s">
        <v>1337</v>
      </c>
    </row>
    <row r="602" spans="1:3">
      <c r="A602" s="17" t="s">
        <v>1020</v>
      </c>
      <c r="B602" s="17"/>
      <c r="C602" s="17" t="s">
        <v>1337</v>
      </c>
    </row>
    <row r="603" spans="1:3">
      <c r="A603" s="17" t="s">
        <v>1021</v>
      </c>
      <c r="B603" s="17"/>
      <c r="C603" s="17" t="s">
        <v>1337</v>
      </c>
    </row>
    <row r="604" spans="1:3">
      <c r="A604" s="17" t="s">
        <v>1022</v>
      </c>
      <c r="B604" s="17"/>
      <c r="C604" s="17" t="s">
        <v>1337</v>
      </c>
    </row>
    <row r="605" spans="1:3">
      <c r="A605" s="17" t="s">
        <v>1023</v>
      </c>
      <c r="B605" s="17"/>
      <c r="C605" s="17" t="s">
        <v>1337</v>
      </c>
    </row>
    <row r="606" spans="1:3">
      <c r="A606" s="17" t="s">
        <v>1024</v>
      </c>
      <c r="B606" s="17"/>
      <c r="C606" s="17" t="s">
        <v>1337</v>
      </c>
    </row>
    <row r="607" spans="1:3">
      <c r="A607" s="17" t="s">
        <v>1025</v>
      </c>
      <c r="B607" s="17"/>
      <c r="C607" s="17" t="s">
        <v>1337</v>
      </c>
    </row>
    <row r="608" spans="1:3">
      <c r="A608" s="17" t="s">
        <v>1026</v>
      </c>
      <c r="B608" s="17"/>
      <c r="C608" s="17" t="s">
        <v>1337</v>
      </c>
    </row>
    <row r="609" spans="1:3">
      <c r="A609" s="17" t="s">
        <v>1027</v>
      </c>
      <c r="B609" s="17"/>
      <c r="C609" s="17" t="s">
        <v>1337</v>
      </c>
    </row>
    <row r="610" spans="1:3">
      <c r="A610" s="17" t="s">
        <v>1028</v>
      </c>
      <c r="B610" s="17"/>
      <c r="C610" s="17" t="s">
        <v>1337</v>
      </c>
    </row>
    <row r="611" spans="1:3">
      <c r="A611" s="17" t="s">
        <v>1029</v>
      </c>
      <c r="B611" s="17"/>
      <c r="C611" s="17" t="s">
        <v>1337</v>
      </c>
    </row>
    <row r="612" spans="1:3">
      <c r="A612" s="17" t="s">
        <v>1030</v>
      </c>
      <c r="B612" s="17"/>
      <c r="C612" s="17" t="s">
        <v>1337</v>
      </c>
    </row>
    <row r="613" spans="1:3">
      <c r="A613" s="17" t="s">
        <v>1031</v>
      </c>
      <c r="B613" s="17"/>
      <c r="C613" s="17" t="s">
        <v>1337</v>
      </c>
    </row>
    <row r="614" spans="1:3">
      <c r="A614" s="17" t="s">
        <v>1032</v>
      </c>
      <c r="B614" s="17"/>
      <c r="C614" s="17" t="s">
        <v>1337</v>
      </c>
    </row>
    <row r="615" spans="1:3">
      <c r="A615" s="17" t="s">
        <v>1033</v>
      </c>
      <c r="B615" s="17"/>
      <c r="C615" s="17" t="s">
        <v>1337</v>
      </c>
    </row>
    <row r="616" spans="1:3">
      <c r="A616" s="17" t="s">
        <v>1034</v>
      </c>
      <c r="B616" s="17"/>
      <c r="C616" s="17" t="s">
        <v>1337</v>
      </c>
    </row>
    <row r="617" spans="1:3">
      <c r="A617" s="17" t="s">
        <v>1035</v>
      </c>
      <c r="B617" s="17"/>
      <c r="C617" s="17" t="s">
        <v>1337</v>
      </c>
    </row>
    <row r="618" spans="1:3">
      <c r="A618" s="17" t="s">
        <v>1036</v>
      </c>
      <c r="B618" s="17"/>
      <c r="C618" s="17" t="s">
        <v>1337</v>
      </c>
    </row>
    <row r="619" spans="1:3">
      <c r="A619" s="17" t="s">
        <v>1037</v>
      </c>
      <c r="B619" s="17"/>
      <c r="C619" s="17" t="s">
        <v>1337</v>
      </c>
    </row>
    <row r="620" spans="1:3">
      <c r="A620" s="17" t="s">
        <v>1038</v>
      </c>
      <c r="B620" s="17"/>
      <c r="C620" s="17" t="s">
        <v>1337</v>
      </c>
    </row>
    <row r="621" spans="1:3">
      <c r="A621" s="17" t="s">
        <v>1929</v>
      </c>
      <c r="B621" s="17" t="s">
        <v>3748</v>
      </c>
      <c r="C621" s="17" t="s">
        <v>3675</v>
      </c>
    </row>
    <row r="622" spans="1:3">
      <c r="A622" s="17" t="s">
        <v>1930</v>
      </c>
      <c r="B622" s="17" t="s">
        <v>3748</v>
      </c>
      <c r="C622" s="17" t="s">
        <v>3675</v>
      </c>
    </row>
    <row r="623" spans="1:3">
      <c r="A623" s="17" t="s">
        <v>1931</v>
      </c>
      <c r="B623" s="17" t="s">
        <v>3748</v>
      </c>
      <c r="C623" s="17" t="s">
        <v>3675</v>
      </c>
    </row>
    <row r="624" spans="1:3">
      <c r="A624" s="17" t="s">
        <v>1932</v>
      </c>
      <c r="B624" s="17" t="s">
        <v>3748</v>
      </c>
      <c r="C624" s="17" t="s">
        <v>3675</v>
      </c>
    </row>
    <row r="625" spans="1:3">
      <c r="A625" s="17" t="s">
        <v>1933</v>
      </c>
      <c r="B625" s="17" t="s">
        <v>3748</v>
      </c>
      <c r="C625" s="17" t="s">
        <v>3675</v>
      </c>
    </row>
    <row r="626" spans="1:3">
      <c r="A626" s="17" t="s">
        <v>1934</v>
      </c>
      <c r="B626" s="17" t="s">
        <v>3748</v>
      </c>
      <c r="C626" s="17" t="s">
        <v>3675</v>
      </c>
    </row>
    <row r="627" spans="1:3">
      <c r="A627" s="17" t="s">
        <v>1935</v>
      </c>
      <c r="B627" s="17" t="s">
        <v>3748</v>
      </c>
      <c r="C627" s="17" t="s">
        <v>3675</v>
      </c>
    </row>
    <row r="628" spans="1:3">
      <c r="A628" s="17" t="s">
        <v>1936</v>
      </c>
      <c r="B628" s="17" t="s">
        <v>3748</v>
      </c>
      <c r="C628" s="17" t="s">
        <v>3675</v>
      </c>
    </row>
    <row r="629" spans="1:3">
      <c r="A629" s="17" t="s">
        <v>1937</v>
      </c>
      <c r="B629" s="17" t="s">
        <v>3748</v>
      </c>
      <c r="C629" s="17" t="s">
        <v>3675</v>
      </c>
    </row>
    <row r="630" spans="1:3">
      <c r="A630" s="17" t="s">
        <v>1938</v>
      </c>
      <c r="B630" s="17" t="s">
        <v>3749</v>
      </c>
      <c r="C630" s="17" t="s">
        <v>3675</v>
      </c>
    </row>
    <row r="631" spans="1:3">
      <c r="A631" s="17" t="s">
        <v>1939</v>
      </c>
      <c r="B631" s="17" t="s">
        <v>3749</v>
      </c>
      <c r="C631" s="17" t="s">
        <v>3675</v>
      </c>
    </row>
    <row r="632" spans="1:3">
      <c r="A632" s="17" t="s">
        <v>1940</v>
      </c>
      <c r="B632" s="17" t="s">
        <v>3749</v>
      </c>
      <c r="C632" s="17" t="s">
        <v>3675</v>
      </c>
    </row>
    <row r="633" spans="1:3">
      <c r="A633" s="17" t="s">
        <v>1941</v>
      </c>
      <c r="B633" s="17" t="s">
        <v>3749</v>
      </c>
      <c r="C633" s="17" t="s">
        <v>3675</v>
      </c>
    </row>
    <row r="634" spans="1:3">
      <c r="A634" s="17" t="s">
        <v>1942</v>
      </c>
      <c r="B634" s="17" t="s">
        <v>3749</v>
      </c>
      <c r="C634" s="17" t="s">
        <v>3675</v>
      </c>
    </row>
    <row r="635" spans="1:3">
      <c r="A635" s="17" t="s">
        <v>1943</v>
      </c>
      <c r="B635" s="17" t="s">
        <v>3749</v>
      </c>
      <c r="C635" s="17" t="s">
        <v>3675</v>
      </c>
    </row>
    <row r="636" spans="1:3">
      <c r="A636" s="17" t="s">
        <v>1944</v>
      </c>
      <c r="B636" s="17" t="s">
        <v>3749</v>
      </c>
      <c r="C636" s="17" t="s">
        <v>3675</v>
      </c>
    </row>
    <row r="637" spans="1:3">
      <c r="A637" s="17" t="s">
        <v>1945</v>
      </c>
      <c r="B637" s="17" t="s">
        <v>3749</v>
      </c>
      <c r="C637" s="17" t="s">
        <v>3675</v>
      </c>
    </row>
    <row r="638" spans="1:3">
      <c r="A638" s="17" t="s">
        <v>1946</v>
      </c>
      <c r="B638" s="17" t="s">
        <v>3749</v>
      </c>
      <c r="C638" s="17" t="s">
        <v>3675</v>
      </c>
    </row>
    <row r="639" spans="1:3">
      <c r="A639" s="17" t="s">
        <v>1947</v>
      </c>
      <c r="B639" s="17" t="s">
        <v>3749</v>
      </c>
      <c r="C639" s="17" t="s">
        <v>3675</v>
      </c>
    </row>
    <row r="640" spans="1:3">
      <c r="A640" s="17" t="s">
        <v>1948</v>
      </c>
      <c r="B640" s="17" t="s">
        <v>3749</v>
      </c>
      <c r="C640" s="17" t="s">
        <v>3675</v>
      </c>
    </row>
    <row r="641" spans="1:3">
      <c r="A641" s="17" t="s">
        <v>1949</v>
      </c>
      <c r="B641" s="17" t="s">
        <v>3749</v>
      </c>
      <c r="C641" s="17" t="s">
        <v>3675</v>
      </c>
    </row>
    <row r="642" spans="1:3">
      <c r="A642" s="17" t="s">
        <v>1950</v>
      </c>
      <c r="B642" s="17" t="s">
        <v>3749</v>
      </c>
      <c r="C642" s="17" t="s">
        <v>3675</v>
      </c>
    </row>
    <row r="643" spans="1:3">
      <c r="A643" s="17" t="s">
        <v>1951</v>
      </c>
      <c r="B643" s="17" t="s">
        <v>3749</v>
      </c>
      <c r="C643" s="17" t="s">
        <v>3675</v>
      </c>
    </row>
    <row r="644" spans="1:3">
      <c r="A644" s="17" t="s">
        <v>1952</v>
      </c>
      <c r="B644" s="17" t="s">
        <v>3749</v>
      </c>
      <c r="C644" s="17" t="s">
        <v>3675</v>
      </c>
    </row>
    <row r="645" spans="1:3">
      <c r="A645" s="17" t="s">
        <v>1953</v>
      </c>
      <c r="B645" s="17" t="s">
        <v>3749</v>
      </c>
      <c r="C645" s="17" t="s">
        <v>3675</v>
      </c>
    </row>
    <row r="646" spans="1:3">
      <c r="A646" s="17" t="s">
        <v>1954</v>
      </c>
      <c r="B646" s="17" t="s">
        <v>3749</v>
      </c>
      <c r="C646" s="17" t="s">
        <v>3675</v>
      </c>
    </row>
    <row r="647" spans="1:3">
      <c r="A647" s="17" t="s">
        <v>1955</v>
      </c>
      <c r="B647" s="17" t="s">
        <v>3749</v>
      </c>
      <c r="C647" s="17" t="s">
        <v>3675</v>
      </c>
    </row>
    <row r="648" spans="1:3">
      <c r="A648" s="17" t="s">
        <v>1956</v>
      </c>
      <c r="B648" s="17" t="s">
        <v>3749</v>
      </c>
      <c r="C648" s="17" t="s">
        <v>3675</v>
      </c>
    </row>
    <row r="649" spans="1:3">
      <c r="A649" s="17" t="s">
        <v>1957</v>
      </c>
      <c r="B649" s="17" t="s">
        <v>3749</v>
      </c>
      <c r="C649" s="17" t="s">
        <v>3675</v>
      </c>
    </row>
    <row r="650" spans="1:3">
      <c r="A650" s="17" t="s">
        <v>1958</v>
      </c>
      <c r="B650" s="17" t="s">
        <v>3749</v>
      </c>
      <c r="C650" s="17" t="s">
        <v>3675</v>
      </c>
    </row>
    <row r="651" spans="1:3">
      <c r="A651" s="17" t="s">
        <v>1959</v>
      </c>
      <c r="B651" s="17" t="s">
        <v>3749</v>
      </c>
      <c r="C651" s="17" t="s">
        <v>3675</v>
      </c>
    </row>
    <row r="652" spans="1:3">
      <c r="A652" s="17" t="s">
        <v>1960</v>
      </c>
      <c r="B652" s="17" t="s">
        <v>3749</v>
      </c>
      <c r="C652" s="17" t="s">
        <v>3675</v>
      </c>
    </row>
    <row r="653" spans="1:3">
      <c r="A653" s="17" t="s">
        <v>1961</v>
      </c>
      <c r="B653" s="17" t="s">
        <v>3749</v>
      </c>
      <c r="C653" s="17" t="s">
        <v>3675</v>
      </c>
    </row>
    <row r="654" spans="1:3">
      <c r="A654" s="17" t="s">
        <v>1962</v>
      </c>
      <c r="B654" s="17" t="s">
        <v>3749</v>
      </c>
      <c r="C654" s="17" t="s">
        <v>3675</v>
      </c>
    </row>
    <row r="655" spans="1:3">
      <c r="A655" s="17" t="s">
        <v>1963</v>
      </c>
      <c r="B655" s="17" t="s">
        <v>3749</v>
      </c>
      <c r="C655" s="17" t="s">
        <v>3675</v>
      </c>
    </row>
    <row r="656" spans="1:3">
      <c r="A656" s="17" t="s">
        <v>1964</v>
      </c>
      <c r="B656" s="17" t="s">
        <v>3749</v>
      </c>
      <c r="C656" s="17" t="s">
        <v>3675</v>
      </c>
    </row>
    <row r="657" spans="1:3">
      <c r="A657" s="17" t="s">
        <v>1965</v>
      </c>
      <c r="B657" s="17" t="s">
        <v>3749</v>
      </c>
      <c r="C657" s="17" t="s">
        <v>3675</v>
      </c>
    </row>
    <row r="658" spans="1:3">
      <c r="A658" s="17" t="s">
        <v>1966</v>
      </c>
      <c r="B658" s="17" t="s">
        <v>3749</v>
      </c>
      <c r="C658" s="17" t="s">
        <v>3675</v>
      </c>
    </row>
    <row r="659" spans="1:3">
      <c r="A659" s="17" t="s">
        <v>1967</v>
      </c>
      <c r="B659" s="17" t="s">
        <v>3749</v>
      </c>
      <c r="C659" s="17" t="s">
        <v>3675</v>
      </c>
    </row>
    <row r="660" spans="1:3">
      <c r="A660" s="17" t="s">
        <v>1968</v>
      </c>
      <c r="B660" s="17" t="s">
        <v>3749</v>
      </c>
      <c r="C660" s="17" t="s">
        <v>3675</v>
      </c>
    </row>
    <row r="661" spans="1:3">
      <c r="A661" s="17" t="s">
        <v>1969</v>
      </c>
      <c r="B661" s="17" t="s">
        <v>3749</v>
      </c>
      <c r="C661" s="17" t="s">
        <v>3675</v>
      </c>
    </row>
    <row r="662" spans="1:3">
      <c r="A662" s="17" t="s">
        <v>1970</v>
      </c>
      <c r="B662" s="17" t="s">
        <v>3749</v>
      </c>
      <c r="C662" s="17" t="s">
        <v>3675</v>
      </c>
    </row>
    <row r="663" spans="1:3">
      <c r="A663" s="17" t="s">
        <v>1971</v>
      </c>
      <c r="B663" s="17" t="s">
        <v>3749</v>
      </c>
      <c r="C663" s="17" t="s">
        <v>3675</v>
      </c>
    </row>
    <row r="664" spans="1:3">
      <c r="A664" s="17" t="s">
        <v>1977</v>
      </c>
      <c r="B664" s="17"/>
      <c r="C664" s="17" t="s">
        <v>1337</v>
      </c>
    </row>
    <row r="665" spans="1:3">
      <c r="A665" s="17" t="s">
        <v>1978</v>
      </c>
      <c r="B665" s="17"/>
      <c r="C665" s="17" t="s">
        <v>1337</v>
      </c>
    </row>
    <row r="666" spans="1:3">
      <c r="A666" s="17" t="s">
        <v>1979</v>
      </c>
      <c r="B666" s="17"/>
      <c r="C666" s="17" t="s">
        <v>1337</v>
      </c>
    </row>
    <row r="667" spans="1:3">
      <c r="A667" s="17" t="s">
        <v>1980</v>
      </c>
      <c r="B667" s="17"/>
      <c r="C667" s="17" t="s">
        <v>1337</v>
      </c>
    </row>
    <row r="668" spans="1:3">
      <c r="A668" s="17" t="s">
        <v>1982</v>
      </c>
      <c r="B668" s="17"/>
      <c r="C668" s="17" t="s">
        <v>1337</v>
      </c>
    </row>
    <row r="669" spans="1:3">
      <c r="A669" s="17" t="s">
        <v>1983</v>
      </c>
      <c r="B669" s="17"/>
      <c r="C669" s="17" t="s">
        <v>1337</v>
      </c>
    </row>
    <row r="670" spans="1:3">
      <c r="A670" s="17" t="s">
        <v>1984</v>
      </c>
      <c r="B670" s="17"/>
      <c r="C670" s="17" t="s">
        <v>1337</v>
      </c>
    </row>
    <row r="671" spans="1:3">
      <c r="A671" s="17" t="s">
        <v>1985</v>
      </c>
      <c r="B671" s="17"/>
      <c r="C671" s="17" t="s">
        <v>1337</v>
      </c>
    </row>
    <row r="672" spans="1:3">
      <c r="A672" s="17" t="s">
        <v>1623</v>
      </c>
      <c r="B672" s="17" t="s">
        <v>3688</v>
      </c>
      <c r="C672" s="17" t="s">
        <v>3675</v>
      </c>
    </row>
    <row r="673" spans="1:3">
      <c r="A673" s="17" t="s">
        <v>42</v>
      </c>
      <c r="B673" s="17"/>
      <c r="C673" s="17" t="s">
        <v>1337</v>
      </c>
    </row>
    <row r="674" spans="1:3">
      <c r="A674" s="17" t="s">
        <v>1786</v>
      </c>
      <c r="B674" s="17" t="s">
        <v>3689</v>
      </c>
      <c r="C674" s="17" t="s">
        <v>3675</v>
      </c>
    </row>
    <row r="675" spans="1:3">
      <c r="A675" s="17" t="s">
        <v>1787</v>
      </c>
      <c r="B675" s="17" t="s">
        <v>3689</v>
      </c>
      <c r="C675" s="17" t="s">
        <v>3675</v>
      </c>
    </row>
    <row r="676" spans="1:3">
      <c r="A676" s="17" t="s">
        <v>1788</v>
      </c>
      <c r="B676" s="17"/>
      <c r="C676" s="17" t="s">
        <v>1337</v>
      </c>
    </row>
    <row r="677" spans="1:3">
      <c r="A677" s="17" t="s">
        <v>1408</v>
      </c>
      <c r="B677" s="17" t="s">
        <v>3750</v>
      </c>
      <c r="C677" s="17" t="s">
        <v>3675</v>
      </c>
    </row>
    <row r="678" spans="1:3">
      <c r="A678" s="17" t="s">
        <v>1789</v>
      </c>
      <c r="B678" s="17" t="s">
        <v>3751</v>
      </c>
      <c r="C678" s="17" t="s">
        <v>3675</v>
      </c>
    </row>
    <row r="679" spans="1:3">
      <c r="A679" s="17" t="s">
        <v>1986</v>
      </c>
      <c r="B679" s="17"/>
      <c r="C679" s="17" t="s">
        <v>1337</v>
      </c>
    </row>
    <row r="680" spans="1:3">
      <c r="A680" s="17" t="s">
        <v>1992</v>
      </c>
      <c r="B680" s="17" t="s">
        <v>3752</v>
      </c>
      <c r="C680" s="17" t="s">
        <v>3675</v>
      </c>
    </row>
    <row r="681" spans="1:3">
      <c r="A681" s="17" t="s">
        <v>1993</v>
      </c>
      <c r="B681" s="17"/>
      <c r="C681" s="17" t="s">
        <v>1337</v>
      </c>
    </row>
    <row r="682" spans="1:3">
      <c r="A682" s="17" t="s">
        <v>1994</v>
      </c>
      <c r="B682" s="17"/>
      <c r="C682" s="17" t="s">
        <v>1337</v>
      </c>
    </row>
    <row r="683" spans="1:3">
      <c r="A683" s="17" t="s">
        <v>1995</v>
      </c>
      <c r="B683" s="17"/>
      <c r="C683" s="17" t="s">
        <v>1337</v>
      </c>
    </row>
    <row r="684" spans="1:3">
      <c r="A684" s="17" t="s">
        <v>1996</v>
      </c>
      <c r="B684" s="17"/>
      <c r="C684" s="17" t="s">
        <v>1337</v>
      </c>
    </row>
    <row r="685" spans="1:3">
      <c r="A685" s="17" t="s">
        <v>1997</v>
      </c>
      <c r="B685" s="17"/>
      <c r="C685" s="17" t="s">
        <v>1337</v>
      </c>
    </row>
    <row r="686" spans="1:3">
      <c r="A686" s="17" t="s">
        <v>1998</v>
      </c>
      <c r="B686" s="17"/>
      <c r="C686" s="17" t="s">
        <v>1337</v>
      </c>
    </row>
    <row r="687" spans="1:3">
      <c r="A687" s="17" t="s">
        <v>1999</v>
      </c>
      <c r="B687" s="17"/>
      <c r="C687" s="17" t="s">
        <v>1337</v>
      </c>
    </row>
    <row r="688" spans="1:3">
      <c r="A688" s="17" t="s">
        <v>2000</v>
      </c>
      <c r="B688" s="17"/>
      <c r="C688" s="17" t="s">
        <v>1337</v>
      </c>
    </row>
    <row r="689" spans="1:3">
      <c r="A689" s="17" t="s">
        <v>2001</v>
      </c>
      <c r="B689" s="17" t="s">
        <v>3737</v>
      </c>
      <c r="C689" s="17" t="s">
        <v>3675</v>
      </c>
    </row>
    <row r="690" spans="1:3">
      <c r="A690" s="17" t="s">
        <v>2002</v>
      </c>
      <c r="B690" s="17"/>
      <c r="C690" s="17" t="s">
        <v>1337</v>
      </c>
    </row>
    <row r="691" spans="1:3">
      <c r="A691" s="17" t="s">
        <v>2003</v>
      </c>
      <c r="B691" s="17"/>
      <c r="C691" s="17" t="s">
        <v>1337</v>
      </c>
    </row>
    <row r="692" spans="1:3">
      <c r="A692" s="17" t="s">
        <v>2004</v>
      </c>
      <c r="B692" s="17"/>
      <c r="C692" s="17" t="s">
        <v>1337</v>
      </c>
    </row>
    <row r="693" spans="1:3">
      <c r="A693" s="17" t="s">
        <v>2005</v>
      </c>
      <c r="B693" s="17"/>
      <c r="C693" s="17" t="s">
        <v>1337</v>
      </c>
    </row>
    <row r="694" spans="1:3">
      <c r="A694" s="17" t="s">
        <v>2006</v>
      </c>
      <c r="B694" s="17"/>
      <c r="C694" s="17" t="s">
        <v>1337</v>
      </c>
    </row>
    <row r="695" spans="1:3">
      <c r="A695" s="17" t="s">
        <v>2007</v>
      </c>
      <c r="B695" s="17"/>
      <c r="C695" s="17" t="s">
        <v>1337</v>
      </c>
    </row>
    <row r="696" spans="1:3">
      <c r="A696" s="17" t="s">
        <v>2008</v>
      </c>
      <c r="B696" s="17"/>
      <c r="C696" s="17" t="s">
        <v>1337</v>
      </c>
    </row>
    <row r="697" spans="1:3">
      <c r="A697" s="17" t="s">
        <v>2009</v>
      </c>
      <c r="B697" s="17"/>
      <c r="C697" s="17" t="s">
        <v>1337</v>
      </c>
    </row>
    <row r="698" spans="1:3">
      <c r="A698" s="17" t="s">
        <v>2010</v>
      </c>
      <c r="B698" s="17"/>
      <c r="C698" s="17" t="s">
        <v>1337</v>
      </c>
    </row>
    <row r="699" spans="1:3">
      <c r="A699" s="17" t="s">
        <v>2011</v>
      </c>
      <c r="B699" s="17"/>
      <c r="C699" s="17" t="s">
        <v>1337</v>
      </c>
    </row>
    <row r="700" spans="1:3">
      <c r="A700" s="17" t="s">
        <v>2012</v>
      </c>
      <c r="B700" s="17"/>
      <c r="C700" s="17" t="s">
        <v>1337</v>
      </c>
    </row>
    <row r="701" spans="1:3">
      <c r="A701" s="17" t="s">
        <v>2013</v>
      </c>
      <c r="B701" s="17"/>
      <c r="C701" s="17" t="s">
        <v>1337</v>
      </c>
    </row>
    <row r="702" spans="1:3">
      <c r="A702" s="17" t="s">
        <v>2014</v>
      </c>
      <c r="B702" s="17"/>
      <c r="C702" s="17" t="s">
        <v>1337</v>
      </c>
    </row>
    <row r="703" spans="1:3">
      <c r="A703" s="17" t="s">
        <v>2015</v>
      </c>
      <c r="B703" s="17"/>
      <c r="C703" s="17" t="s">
        <v>1337</v>
      </c>
    </row>
    <row r="704" spans="1:3">
      <c r="A704" s="17" t="s">
        <v>2016</v>
      </c>
      <c r="B704" s="17"/>
      <c r="C704" s="17" t="s">
        <v>1337</v>
      </c>
    </row>
    <row r="705" spans="1:3">
      <c r="A705" s="17" t="s">
        <v>2017</v>
      </c>
      <c r="B705" s="17"/>
      <c r="C705" s="17" t="s">
        <v>1337</v>
      </c>
    </row>
    <row r="706" spans="1:3">
      <c r="A706" s="17" t="s">
        <v>957</v>
      </c>
      <c r="B706" s="17"/>
      <c r="C706" s="17" t="s">
        <v>1337</v>
      </c>
    </row>
    <row r="707" spans="1:3">
      <c r="A707" s="17" t="s">
        <v>1054</v>
      </c>
      <c r="B707" s="17"/>
      <c r="C707" s="17" t="s">
        <v>1337</v>
      </c>
    </row>
    <row r="708" spans="1:3">
      <c r="A708" s="17" t="s">
        <v>1190</v>
      </c>
      <c r="B708" s="17"/>
      <c r="C708" s="17" t="s">
        <v>1337</v>
      </c>
    </row>
    <row r="709" spans="1:3">
      <c r="A709" s="17" t="s">
        <v>1191</v>
      </c>
      <c r="B709" s="17"/>
      <c r="C709" s="17" t="s">
        <v>1337</v>
      </c>
    </row>
    <row r="710" spans="1:3">
      <c r="A710" s="17" t="s">
        <v>1790</v>
      </c>
      <c r="B710" s="17" t="s">
        <v>3689</v>
      </c>
      <c r="C710" s="17" t="s">
        <v>3675</v>
      </c>
    </row>
    <row r="711" spans="1:3">
      <c r="A711" s="17" t="s">
        <v>1791</v>
      </c>
      <c r="B711" s="17"/>
      <c r="C711" s="17" t="s">
        <v>1337</v>
      </c>
    </row>
    <row r="712" spans="1:3">
      <c r="A712" s="17" t="s">
        <v>1792</v>
      </c>
      <c r="B712" s="17" t="s">
        <v>3753</v>
      </c>
      <c r="C712" s="17" t="s">
        <v>3675</v>
      </c>
    </row>
    <row r="713" spans="1:3">
      <c r="A713" s="17" t="s">
        <v>943</v>
      </c>
      <c r="B713" s="17"/>
      <c r="C713" s="17" t="s">
        <v>1337</v>
      </c>
    </row>
    <row r="714" spans="1:3">
      <c r="A714" s="17" t="s">
        <v>1794</v>
      </c>
      <c r="B714" s="17"/>
      <c r="C714" s="17" t="s">
        <v>1337</v>
      </c>
    </row>
    <row r="715" spans="1:3">
      <c r="A715" s="17" t="s">
        <v>1055</v>
      </c>
      <c r="B715" s="17"/>
      <c r="C715" s="17" t="s">
        <v>1337</v>
      </c>
    </row>
    <row r="716" spans="1:3">
      <c r="A716" s="17" t="s">
        <v>1795</v>
      </c>
      <c r="B716" s="17" t="s">
        <v>3689</v>
      </c>
      <c r="C716" s="17" t="s">
        <v>3675</v>
      </c>
    </row>
    <row r="717" spans="1:3">
      <c r="A717" s="17" t="s">
        <v>1796</v>
      </c>
      <c r="B717" s="17" t="s">
        <v>3689</v>
      </c>
      <c r="C717" s="17" t="s">
        <v>3675</v>
      </c>
    </row>
    <row r="718" spans="1:3">
      <c r="A718" s="17" t="s">
        <v>2018</v>
      </c>
      <c r="B718" s="17"/>
      <c r="C718" s="17" t="s">
        <v>1337</v>
      </c>
    </row>
    <row r="719" spans="1:3">
      <c r="A719" s="17" t="s">
        <v>2019</v>
      </c>
      <c r="B719" s="17" t="s">
        <v>3737</v>
      </c>
      <c r="C719" s="17" t="s">
        <v>3675</v>
      </c>
    </row>
    <row r="720" spans="1:3">
      <c r="A720" s="17" t="s">
        <v>2020</v>
      </c>
      <c r="B720" s="17"/>
      <c r="C720" s="17" t="s">
        <v>1337</v>
      </c>
    </row>
    <row r="721" spans="1:3">
      <c r="A721" s="17" t="s">
        <v>2021</v>
      </c>
      <c r="B721" s="17"/>
      <c r="C721" s="17" t="s">
        <v>1337</v>
      </c>
    </row>
    <row r="722" spans="1:3">
      <c r="A722" s="17" t="s">
        <v>2022</v>
      </c>
      <c r="B722" s="17"/>
      <c r="C722" s="17" t="s">
        <v>1337</v>
      </c>
    </row>
    <row r="723" spans="1:3">
      <c r="A723" s="17" t="s">
        <v>2023</v>
      </c>
      <c r="B723" s="17"/>
      <c r="C723" s="17" t="s">
        <v>1337</v>
      </c>
    </row>
    <row r="724" spans="1:3">
      <c r="A724" s="17" t="s">
        <v>2024</v>
      </c>
      <c r="B724" s="17"/>
      <c r="C724" s="17" t="s">
        <v>1337</v>
      </c>
    </row>
    <row r="725" spans="1:3">
      <c r="A725" s="17" t="s">
        <v>2025</v>
      </c>
      <c r="B725" s="17"/>
      <c r="C725" s="17" t="s">
        <v>1337</v>
      </c>
    </row>
    <row r="726" spans="1:3">
      <c r="A726" s="17" t="s">
        <v>2026</v>
      </c>
      <c r="B726" s="17"/>
      <c r="C726" s="17" t="s">
        <v>1337</v>
      </c>
    </row>
    <row r="727" spans="1:3">
      <c r="A727" s="17" t="s">
        <v>2027</v>
      </c>
      <c r="B727" s="17"/>
      <c r="C727" s="17" t="s">
        <v>1337</v>
      </c>
    </row>
    <row r="728" spans="1:3">
      <c r="A728" s="17" t="s">
        <v>2028</v>
      </c>
      <c r="B728" s="17"/>
      <c r="C728" s="17" t="s">
        <v>1337</v>
      </c>
    </row>
    <row r="729" spans="1:3">
      <c r="A729" s="17" t="s">
        <v>2029</v>
      </c>
      <c r="B729" s="17"/>
      <c r="C729" s="17" t="s">
        <v>1337</v>
      </c>
    </row>
    <row r="730" spans="1:3">
      <c r="A730" s="17" t="s">
        <v>2030</v>
      </c>
      <c r="B730" s="17"/>
      <c r="C730" s="17" t="s">
        <v>1337</v>
      </c>
    </row>
    <row r="731" spans="1:3">
      <c r="A731" s="17" t="s">
        <v>2031</v>
      </c>
      <c r="B731" s="17"/>
      <c r="C731" s="17" t="s">
        <v>1337</v>
      </c>
    </row>
    <row r="732" spans="1:3">
      <c r="A732" s="17" t="s">
        <v>2032</v>
      </c>
      <c r="B732" s="17"/>
      <c r="C732" s="17" t="s">
        <v>1337</v>
      </c>
    </row>
    <row r="733" spans="1:3">
      <c r="A733" s="17" t="s">
        <v>2033</v>
      </c>
      <c r="B733" s="17"/>
      <c r="C733" s="17" t="s">
        <v>1337</v>
      </c>
    </row>
    <row r="734" spans="1:3">
      <c r="A734" s="17" t="s">
        <v>2034</v>
      </c>
      <c r="B734" s="17"/>
      <c r="C734" s="17" t="s">
        <v>1337</v>
      </c>
    </row>
    <row r="735" spans="1:3">
      <c r="A735" s="17" t="s">
        <v>2035</v>
      </c>
      <c r="B735" s="17"/>
      <c r="C735" s="17" t="s">
        <v>1337</v>
      </c>
    </row>
    <row r="736" spans="1:3">
      <c r="A736" s="17" t="s">
        <v>2036</v>
      </c>
      <c r="B736" s="17"/>
      <c r="C736" s="17" t="s">
        <v>1337</v>
      </c>
    </row>
    <row r="737" spans="1:3">
      <c r="A737" s="17" t="s">
        <v>2037</v>
      </c>
      <c r="B737" s="17"/>
      <c r="C737" s="17" t="s">
        <v>1337</v>
      </c>
    </row>
    <row r="738" spans="1:3">
      <c r="A738" s="17" t="s">
        <v>2038</v>
      </c>
      <c r="B738" s="17"/>
      <c r="C738" s="17" t="s">
        <v>1337</v>
      </c>
    </row>
    <row r="739" spans="1:3">
      <c r="A739" s="17" t="s">
        <v>2039</v>
      </c>
      <c r="B739" s="17"/>
      <c r="C739" s="17" t="s">
        <v>1337</v>
      </c>
    </row>
    <row r="740" spans="1:3">
      <c r="A740" s="17" t="s">
        <v>2040</v>
      </c>
      <c r="B740" s="17"/>
      <c r="C740" s="17" t="s">
        <v>1337</v>
      </c>
    </row>
    <row r="741" spans="1:3">
      <c r="A741" s="17" t="s">
        <v>2041</v>
      </c>
      <c r="B741" s="17"/>
      <c r="C741" s="17" t="s">
        <v>1337</v>
      </c>
    </row>
    <row r="742" spans="1:3">
      <c r="A742" s="17" t="s">
        <v>2042</v>
      </c>
      <c r="B742" s="17"/>
      <c r="C742" s="17" t="s">
        <v>1337</v>
      </c>
    </row>
    <row r="743" spans="1:3">
      <c r="A743" s="17" t="s">
        <v>2043</v>
      </c>
      <c r="B743" s="17"/>
      <c r="C743" s="17" t="s">
        <v>1337</v>
      </c>
    </row>
    <row r="744" spans="1:3">
      <c r="A744" s="17" t="s">
        <v>2044</v>
      </c>
      <c r="B744" s="17"/>
      <c r="C744" s="17" t="s">
        <v>1337</v>
      </c>
    </row>
    <row r="745" spans="1:3">
      <c r="A745" s="17" t="s">
        <v>2045</v>
      </c>
      <c r="B745" s="17"/>
      <c r="C745" s="17" t="s">
        <v>1337</v>
      </c>
    </row>
    <row r="746" spans="1:3">
      <c r="A746" s="17" t="s">
        <v>2046</v>
      </c>
      <c r="B746" s="17"/>
      <c r="C746" s="17" t="s">
        <v>1337</v>
      </c>
    </row>
    <row r="747" spans="1:3">
      <c r="A747" s="17" t="s">
        <v>2047</v>
      </c>
      <c r="B747" s="17"/>
      <c r="C747" s="17" t="s">
        <v>1337</v>
      </c>
    </row>
    <row r="748" spans="1:3">
      <c r="A748" s="17" t="s">
        <v>2048</v>
      </c>
      <c r="B748" s="17"/>
      <c r="C748" s="17" t="s">
        <v>1337</v>
      </c>
    </row>
    <row r="749" spans="1:3">
      <c r="A749" s="17" t="s">
        <v>2049</v>
      </c>
      <c r="B749" s="17"/>
      <c r="C749" s="17" t="s">
        <v>1337</v>
      </c>
    </row>
    <row r="750" spans="1:3">
      <c r="A750" s="17" t="s">
        <v>2050</v>
      </c>
      <c r="B750" s="17"/>
      <c r="C750" s="17" t="s">
        <v>1337</v>
      </c>
    </row>
    <row r="751" spans="1:3">
      <c r="A751" s="17" t="s">
        <v>2051</v>
      </c>
      <c r="B751" s="17"/>
      <c r="C751" s="17" t="s">
        <v>1337</v>
      </c>
    </row>
    <row r="752" spans="1:3">
      <c r="A752" s="17" t="s">
        <v>2052</v>
      </c>
      <c r="B752" s="17"/>
      <c r="C752" s="17" t="s">
        <v>1337</v>
      </c>
    </row>
    <row r="753" spans="1:3">
      <c r="A753" s="17" t="s">
        <v>2053</v>
      </c>
      <c r="B753" s="17"/>
      <c r="C753" s="17" t="s">
        <v>1337</v>
      </c>
    </row>
    <row r="754" spans="1:3">
      <c r="A754" s="17" t="s">
        <v>2054</v>
      </c>
      <c r="B754" s="17"/>
      <c r="C754" s="17" t="s">
        <v>1337</v>
      </c>
    </row>
    <row r="755" spans="1:3">
      <c r="A755" s="17" t="s">
        <v>2055</v>
      </c>
      <c r="B755" s="17"/>
      <c r="C755" s="17" t="s">
        <v>1337</v>
      </c>
    </row>
    <row r="756" spans="1:3">
      <c r="A756" s="17" t="s">
        <v>2056</v>
      </c>
      <c r="B756" s="17"/>
      <c r="C756" s="17" t="s">
        <v>1337</v>
      </c>
    </row>
    <row r="757" spans="1:3">
      <c r="A757" s="17" t="s">
        <v>2057</v>
      </c>
      <c r="B757" s="17"/>
      <c r="C757" s="17" t="s">
        <v>1337</v>
      </c>
    </row>
    <row r="758" spans="1:3">
      <c r="A758" s="17" t="s">
        <v>2058</v>
      </c>
      <c r="B758" s="17"/>
      <c r="C758" s="17" t="s">
        <v>1337</v>
      </c>
    </row>
    <row r="759" spans="1:3">
      <c r="A759" s="17" t="s">
        <v>2059</v>
      </c>
      <c r="B759" s="17"/>
      <c r="C759" s="17" t="s">
        <v>1337</v>
      </c>
    </row>
    <row r="760" spans="1:3">
      <c r="A760" s="17" t="s">
        <v>2060</v>
      </c>
      <c r="B760" s="17"/>
      <c r="C760" s="17" t="s">
        <v>1337</v>
      </c>
    </row>
    <row r="761" spans="1:3">
      <c r="A761" s="17" t="s">
        <v>2061</v>
      </c>
      <c r="B761" s="17"/>
      <c r="C761" s="17" t="s">
        <v>1337</v>
      </c>
    </row>
    <row r="762" spans="1:3">
      <c r="A762" s="17" t="s">
        <v>2062</v>
      </c>
      <c r="B762" s="17"/>
      <c r="C762" s="17" t="s">
        <v>1337</v>
      </c>
    </row>
    <row r="763" spans="1:3">
      <c r="A763" s="17" t="s">
        <v>2063</v>
      </c>
      <c r="B763" s="17"/>
      <c r="C763" s="17" t="s">
        <v>1337</v>
      </c>
    </row>
    <row r="764" spans="1:3">
      <c r="A764" s="17" t="s">
        <v>2064</v>
      </c>
      <c r="B764" s="17"/>
      <c r="C764" s="17" t="s">
        <v>1337</v>
      </c>
    </row>
    <row r="765" spans="1:3">
      <c r="A765" s="17" t="s">
        <v>2065</v>
      </c>
      <c r="B765" s="17" t="s">
        <v>3752</v>
      </c>
      <c r="C765" s="17" t="s">
        <v>3675</v>
      </c>
    </row>
    <row r="766" spans="1:3">
      <c r="A766" s="17" t="s">
        <v>2066</v>
      </c>
      <c r="B766" s="17"/>
      <c r="C766" s="17" t="s">
        <v>1337</v>
      </c>
    </row>
    <row r="767" spans="1:3">
      <c r="A767" s="17" t="s">
        <v>2067</v>
      </c>
      <c r="B767" s="17"/>
      <c r="C767" s="17" t="s">
        <v>1337</v>
      </c>
    </row>
    <row r="768" spans="1:3">
      <c r="A768" s="17" t="s">
        <v>2068</v>
      </c>
      <c r="B768" s="17"/>
      <c r="C768" s="17" t="s">
        <v>1337</v>
      </c>
    </row>
    <row r="769" spans="1:3">
      <c r="A769" s="17" t="s">
        <v>1393</v>
      </c>
      <c r="B769" s="17"/>
      <c r="C769" s="17" t="s">
        <v>1337</v>
      </c>
    </row>
    <row r="770" spans="1:3">
      <c r="A770" s="17" t="s">
        <v>1394</v>
      </c>
      <c r="B770" s="17"/>
      <c r="C770" s="17" t="s">
        <v>1337</v>
      </c>
    </row>
    <row r="771" spans="1:3">
      <c r="A771" s="17" t="s">
        <v>1797</v>
      </c>
      <c r="B771" s="17" t="s">
        <v>3720</v>
      </c>
      <c r="C771" s="17" t="s">
        <v>3675</v>
      </c>
    </row>
    <row r="772" spans="1:3">
      <c r="A772" s="17" t="s">
        <v>1636</v>
      </c>
      <c r="B772" s="17"/>
      <c r="C772" s="17" t="s">
        <v>1337</v>
      </c>
    </row>
    <row r="773" spans="1:3">
      <c r="A773" s="17" t="s">
        <v>1798</v>
      </c>
      <c r="B773" s="17"/>
      <c r="C773" s="17" t="s">
        <v>1337</v>
      </c>
    </row>
    <row r="774" spans="1:3">
      <c r="A774" s="17" t="s">
        <v>1799</v>
      </c>
      <c r="B774" s="17"/>
      <c r="C774" s="17" t="s">
        <v>1337</v>
      </c>
    </row>
    <row r="775" spans="1:3">
      <c r="A775" s="17" t="s">
        <v>1811</v>
      </c>
      <c r="B775" s="17"/>
      <c r="C775" s="17" t="s">
        <v>1337</v>
      </c>
    </row>
    <row r="776" spans="1:3">
      <c r="A776" s="17" t="s">
        <v>952</v>
      </c>
      <c r="B776" s="17"/>
      <c r="C776" s="17" t="s">
        <v>1337</v>
      </c>
    </row>
    <row r="777" spans="1:3">
      <c r="A777" s="17" t="s">
        <v>953</v>
      </c>
      <c r="B777" s="17"/>
      <c r="C777" s="17" t="s">
        <v>1337</v>
      </c>
    </row>
    <row r="778" spans="1:3">
      <c r="A778" s="17" t="s">
        <v>1633</v>
      </c>
      <c r="B778" s="17"/>
      <c r="C778" s="17" t="s">
        <v>1337</v>
      </c>
    </row>
    <row r="779" spans="1:3">
      <c r="A779" s="17" t="s">
        <v>955</v>
      </c>
      <c r="B779" s="17"/>
      <c r="C779" s="17" t="s">
        <v>1337</v>
      </c>
    </row>
    <row r="780" spans="1:3">
      <c r="A780" s="17" t="s">
        <v>956</v>
      </c>
      <c r="B780" s="17"/>
      <c r="C780" s="17" t="s">
        <v>1337</v>
      </c>
    </row>
    <row r="781" spans="1:3">
      <c r="A781" s="17" t="s">
        <v>1801</v>
      </c>
      <c r="B781" s="17"/>
      <c r="C781" s="17" t="s">
        <v>1337</v>
      </c>
    </row>
    <row r="782" spans="1:3">
      <c r="A782" s="17" t="s">
        <v>1802</v>
      </c>
      <c r="B782" s="17"/>
      <c r="C782" s="17" t="s">
        <v>1337</v>
      </c>
    </row>
    <row r="783" spans="1:3">
      <c r="A783" s="17" t="s">
        <v>1803</v>
      </c>
      <c r="B783" s="17"/>
      <c r="C783" s="17" t="s">
        <v>1337</v>
      </c>
    </row>
    <row r="784" spans="1:3">
      <c r="A784" s="17" t="s">
        <v>1387</v>
      </c>
      <c r="B784" s="17"/>
      <c r="C784" s="17" t="s">
        <v>1337</v>
      </c>
    </row>
    <row r="785" spans="1:3">
      <c r="A785" s="17" t="s">
        <v>1388</v>
      </c>
      <c r="B785" s="17"/>
      <c r="C785" s="17" t="s">
        <v>1337</v>
      </c>
    </row>
    <row r="786" spans="1:3">
      <c r="A786" s="17" t="s">
        <v>2070</v>
      </c>
      <c r="B786" s="17"/>
      <c r="C786" s="17" t="s">
        <v>1337</v>
      </c>
    </row>
    <row r="787" spans="1:3">
      <c r="A787" s="17" t="s">
        <v>2071</v>
      </c>
      <c r="B787" s="17"/>
      <c r="C787" s="17" t="s">
        <v>1337</v>
      </c>
    </row>
    <row r="788" spans="1:3">
      <c r="A788" s="17" t="s">
        <v>2072</v>
      </c>
      <c r="B788" s="17"/>
      <c r="C788" s="17" t="s">
        <v>1337</v>
      </c>
    </row>
    <row r="789" spans="1:3">
      <c r="A789" s="17" t="s">
        <v>2073</v>
      </c>
      <c r="B789" s="17"/>
      <c r="C789" s="17" t="s">
        <v>1337</v>
      </c>
    </row>
    <row r="790" spans="1:3">
      <c r="A790" s="17" t="s">
        <v>2074</v>
      </c>
      <c r="B790" s="17"/>
      <c r="C790" s="17" t="s">
        <v>1337</v>
      </c>
    </row>
    <row r="791" spans="1:3">
      <c r="A791" s="17" t="s">
        <v>2075</v>
      </c>
      <c r="B791" s="17"/>
      <c r="C791" s="17" t="s">
        <v>1337</v>
      </c>
    </row>
    <row r="792" spans="1:3">
      <c r="A792" s="17" t="s">
        <v>2076</v>
      </c>
      <c r="B792" s="17"/>
      <c r="C792" s="17" t="s">
        <v>1337</v>
      </c>
    </row>
    <row r="793" spans="1:3">
      <c r="A793" s="17" t="s">
        <v>2077</v>
      </c>
      <c r="B793" s="17"/>
      <c r="C793" s="17" t="s">
        <v>1337</v>
      </c>
    </row>
    <row r="794" spans="1:3">
      <c r="A794" s="17" t="s">
        <v>2078</v>
      </c>
      <c r="B794" s="17"/>
      <c r="C794" s="17" t="s">
        <v>1337</v>
      </c>
    </row>
    <row r="795" spans="1:3">
      <c r="A795" s="17" t="s">
        <v>2079</v>
      </c>
      <c r="B795" s="17"/>
      <c r="C795" s="17" t="s">
        <v>1337</v>
      </c>
    </row>
    <row r="796" spans="1:3">
      <c r="A796" s="17" t="s">
        <v>2080</v>
      </c>
      <c r="B796" s="17"/>
      <c r="C796" s="17" t="s">
        <v>1337</v>
      </c>
    </row>
    <row r="797" spans="1:3">
      <c r="A797" s="17" t="s">
        <v>2081</v>
      </c>
      <c r="B797" s="17"/>
      <c r="C797" s="17" t="s">
        <v>1337</v>
      </c>
    </row>
    <row r="798" spans="1:3">
      <c r="A798" s="17" t="s">
        <v>2082</v>
      </c>
      <c r="B798" s="17"/>
      <c r="C798" s="17" t="s">
        <v>1337</v>
      </c>
    </row>
    <row r="799" spans="1:3">
      <c r="A799" s="17" t="s">
        <v>2083</v>
      </c>
      <c r="B799" s="17"/>
      <c r="C799" s="17" t="s">
        <v>1337</v>
      </c>
    </row>
    <row r="800" spans="1:3">
      <c r="A800" s="17" t="s">
        <v>2084</v>
      </c>
      <c r="B800" s="17"/>
      <c r="C800" s="17" t="s">
        <v>1337</v>
      </c>
    </row>
    <row r="801" spans="1:3">
      <c r="A801" s="17" t="s">
        <v>2085</v>
      </c>
      <c r="B801" s="17"/>
      <c r="C801" s="17" t="s">
        <v>1337</v>
      </c>
    </row>
    <row r="802" spans="1:3">
      <c r="A802" s="17" t="s">
        <v>2086</v>
      </c>
      <c r="B802" s="17"/>
      <c r="C802" s="17" t="s">
        <v>1337</v>
      </c>
    </row>
    <row r="803" spans="1:3">
      <c r="A803" s="17" t="s">
        <v>2087</v>
      </c>
      <c r="B803" s="17"/>
      <c r="C803" s="17" t="s">
        <v>1337</v>
      </c>
    </row>
    <row r="804" spans="1:3">
      <c r="A804" s="17" t="s">
        <v>2088</v>
      </c>
      <c r="B804" s="17"/>
      <c r="C804" s="17" t="s">
        <v>1337</v>
      </c>
    </row>
    <row r="805" spans="1:3">
      <c r="A805" s="17" t="s">
        <v>2089</v>
      </c>
      <c r="B805" s="17"/>
      <c r="C805" s="17" t="s">
        <v>1337</v>
      </c>
    </row>
    <row r="806" spans="1:3">
      <c r="A806" s="17" t="s">
        <v>1194</v>
      </c>
      <c r="B806" s="17" t="s">
        <v>3754</v>
      </c>
      <c r="C806" s="17" t="s">
        <v>3675</v>
      </c>
    </row>
    <row r="807" spans="1:3">
      <c r="A807" s="17" t="s">
        <v>1182</v>
      </c>
      <c r="B807" s="17" t="s">
        <v>3755</v>
      </c>
      <c r="C807" s="17" t="s">
        <v>3675</v>
      </c>
    </row>
    <row r="808" spans="1:3">
      <c r="A808" s="17" t="s">
        <v>1052</v>
      </c>
      <c r="B808" s="17" t="s">
        <v>3756</v>
      </c>
      <c r="C808" s="17" t="s">
        <v>3675</v>
      </c>
    </row>
    <row r="809" spans="1:3">
      <c r="A809" s="17" t="s">
        <v>1053</v>
      </c>
      <c r="B809" s="17" t="s">
        <v>3757</v>
      </c>
      <c r="C809" s="17" t="s">
        <v>3675</v>
      </c>
    </row>
    <row r="810" spans="1:3">
      <c r="A810" s="17" t="s">
        <v>2092</v>
      </c>
      <c r="B810" s="17" t="s">
        <v>3758</v>
      </c>
      <c r="C810" s="17" t="s">
        <v>3675</v>
      </c>
    </row>
    <row r="811" spans="1:3">
      <c r="A811" s="17" t="s">
        <v>1155</v>
      </c>
      <c r="B811" s="17" t="s">
        <v>3759</v>
      </c>
      <c r="C811" s="17" t="s">
        <v>3675</v>
      </c>
    </row>
    <row r="812" spans="1:3">
      <c r="A812" s="17" t="s">
        <v>1781</v>
      </c>
      <c r="B812" s="17"/>
      <c r="C812" s="17" t="s">
        <v>3526</v>
      </c>
    </row>
    <row r="813" spans="1:3">
      <c r="A813" s="17" t="s">
        <v>1780</v>
      </c>
      <c r="B813" s="17"/>
      <c r="C813" s="17" t="s">
        <v>3526</v>
      </c>
    </row>
    <row r="814" spans="1:3">
      <c r="A814" s="17" t="s">
        <v>925</v>
      </c>
      <c r="B814" s="17" t="s">
        <v>3760</v>
      </c>
      <c r="C814" s="17" t="s">
        <v>3675</v>
      </c>
    </row>
    <row r="815" spans="1:3">
      <c r="A815" s="17" t="s">
        <v>2093</v>
      </c>
      <c r="B815" s="17"/>
      <c r="C815" s="17" t="s">
        <v>1337</v>
      </c>
    </row>
    <row r="816" spans="1:3">
      <c r="A816" s="17" t="s">
        <v>2094</v>
      </c>
      <c r="B816" s="17"/>
      <c r="C816" s="17" t="s">
        <v>1337</v>
      </c>
    </row>
    <row r="817" spans="1:3">
      <c r="A817" s="17" t="s">
        <v>2095</v>
      </c>
      <c r="B817" s="17"/>
      <c r="C817" s="17" t="s">
        <v>1337</v>
      </c>
    </row>
    <row r="818" spans="1:3">
      <c r="A818" s="17" t="s">
        <v>2096</v>
      </c>
      <c r="B818" s="17"/>
      <c r="C818" s="17" t="s">
        <v>1337</v>
      </c>
    </row>
    <row r="819" spans="1:3">
      <c r="A819" s="17" t="s">
        <v>2097</v>
      </c>
      <c r="B819" s="17"/>
      <c r="C819" s="17" t="s">
        <v>1337</v>
      </c>
    </row>
    <row r="820" spans="1:3">
      <c r="A820" s="17" t="s">
        <v>2098</v>
      </c>
      <c r="B820" s="17"/>
      <c r="C820" s="17" t="s">
        <v>1337</v>
      </c>
    </row>
    <row r="821" spans="1:3">
      <c r="A821" s="17" t="s">
        <v>2099</v>
      </c>
      <c r="B821" s="17"/>
      <c r="C821" s="17" t="s">
        <v>1337</v>
      </c>
    </row>
    <row r="822" spans="1:3">
      <c r="A822" s="17" t="s">
        <v>2100</v>
      </c>
      <c r="B822" s="17"/>
      <c r="C822" s="17" t="s">
        <v>1337</v>
      </c>
    </row>
    <row r="823" spans="1:3">
      <c r="A823" s="17" t="s">
        <v>2101</v>
      </c>
      <c r="B823" s="17"/>
      <c r="C823" s="17" t="s">
        <v>1337</v>
      </c>
    </row>
    <row r="824" spans="1:3">
      <c r="A824" s="17" t="s">
        <v>2102</v>
      </c>
      <c r="B824" s="17"/>
      <c r="C824" s="17" t="s">
        <v>1337</v>
      </c>
    </row>
    <row r="825" spans="1:3">
      <c r="A825" s="17" t="s">
        <v>2103</v>
      </c>
      <c r="B825" s="17"/>
      <c r="C825" s="17" t="s">
        <v>1337</v>
      </c>
    </row>
    <row r="826" spans="1:3">
      <c r="A826" s="17" t="s">
        <v>2104</v>
      </c>
      <c r="B826" s="17"/>
      <c r="C826" s="17" t="s">
        <v>1337</v>
      </c>
    </row>
    <row r="827" spans="1:3">
      <c r="A827" s="17" t="s">
        <v>2105</v>
      </c>
      <c r="B827" s="17"/>
      <c r="C827" s="17" t="s">
        <v>1337</v>
      </c>
    </row>
    <row r="828" spans="1:3">
      <c r="A828" s="17" t="s">
        <v>2106</v>
      </c>
      <c r="B828" s="17"/>
      <c r="C828" s="17" t="s">
        <v>1337</v>
      </c>
    </row>
    <row r="829" spans="1:3">
      <c r="A829" s="17" t="s">
        <v>2107</v>
      </c>
      <c r="B829" s="17"/>
      <c r="C829" s="17" t="s">
        <v>1337</v>
      </c>
    </row>
    <row r="830" spans="1:3">
      <c r="A830" s="17" t="s">
        <v>2108</v>
      </c>
      <c r="B830" s="17" t="s">
        <v>3758</v>
      </c>
      <c r="C830" s="17" t="s">
        <v>3675</v>
      </c>
    </row>
    <row r="831" spans="1:3">
      <c r="A831" s="17" t="s">
        <v>2109</v>
      </c>
      <c r="B831" s="17"/>
      <c r="C831" s="17" t="s">
        <v>3526</v>
      </c>
    </row>
    <row r="832" spans="1:3">
      <c r="A832" s="17" t="s">
        <v>1414</v>
      </c>
      <c r="B832" s="17" t="s">
        <v>3761</v>
      </c>
      <c r="C832" s="17" t="s">
        <v>3675</v>
      </c>
    </row>
    <row r="833" spans="1:3">
      <c r="A833" s="17" t="s">
        <v>1193</v>
      </c>
      <c r="B833" s="17"/>
      <c r="C833" s="17" t="s">
        <v>1337</v>
      </c>
    </row>
    <row r="834" spans="1:3">
      <c r="A834" s="17" t="s">
        <v>70</v>
      </c>
      <c r="B834" s="17" t="s">
        <v>3762</v>
      </c>
      <c r="C834" s="17" t="s">
        <v>3675</v>
      </c>
    </row>
    <row r="835" spans="1:3">
      <c r="A835" s="17" t="s">
        <v>2110</v>
      </c>
      <c r="B835" s="17"/>
      <c r="C835" s="17" t="s">
        <v>1337</v>
      </c>
    </row>
    <row r="836" spans="1:3">
      <c r="A836" s="17" t="s">
        <v>2111</v>
      </c>
      <c r="B836" s="17" t="s">
        <v>3749</v>
      </c>
      <c r="C836" s="17" t="s">
        <v>3675</v>
      </c>
    </row>
    <row r="837" spans="1:3">
      <c r="A837" s="17" t="s">
        <v>2112</v>
      </c>
      <c r="B837" s="17" t="s">
        <v>3749</v>
      </c>
      <c r="C837" s="17" t="s">
        <v>3675</v>
      </c>
    </row>
    <row r="838" spans="1:3">
      <c r="A838" s="17" t="s">
        <v>2113</v>
      </c>
      <c r="B838" s="17" t="s">
        <v>3749</v>
      </c>
      <c r="C838" s="17" t="s">
        <v>3675</v>
      </c>
    </row>
    <row r="839" spans="1:3">
      <c r="A839" s="17" t="s">
        <v>2114</v>
      </c>
      <c r="B839" s="17" t="s">
        <v>3749</v>
      </c>
      <c r="C839" s="17" t="s">
        <v>3675</v>
      </c>
    </row>
    <row r="840" spans="1:3">
      <c r="A840" s="17" t="s">
        <v>2115</v>
      </c>
      <c r="B840" s="17" t="s">
        <v>3748</v>
      </c>
      <c r="C840" s="17" t="s">
        <v>3675</v>
      </c>
    </row>
    <row r="841" spans="1:3">
      <c r="A841" s="17" t="s">
        <v>2116</v>
      </c>
      <c r="B841" s="17" t="s">
        <v>3748</v>
      </c>
      <c r="C841" s="17" t="s">
        <v>3675</v>
      </c>
    </row>
    <row r="842" spans="1:3">
      <c r="A842" s="17" t="s">
        <v>2117</v>
      </c>
      <c r="B842" s="17" t="s">
        <v>3748</v>
      </c>
      <c r="C842" s="17" t="s">
        <v>3675</v>
      </c>
    </row>
    <row r="843" spans="1:3">
      <c r="A843" s="17" t="s">
        <v>2118</v>
      </c>
      <c r="B843" s="17" t="s">
        <v>3748</v>
      </c>
      <c r="C843" s="17" t="s">
        <v>3675</v>
      </c>
    </row>
    <row r="844" spans="1:3">
      <c r="A844" s="17" t="s">
        <v>2119</v>
      </c>
      <c r="B844" s="17" t="s">
        <v>3748</v>
      </c>
      <c r="C844" s="17" t="s">
        <v>3675</v>
      </c>
    </row>
    <row r="845" spans="1:3">
      <c r="A845" s="17" t="s">
        <v>2120</v>
      </c>
      <c r="B845" s="17" t="s">
        <v>3748</v>
      </c>
      <c r="C845" s="17" t="s">
        <v>3675</v>
      </c>
    </row>
    <row r="846" spans="1:3">
      <c r="A846" s="17" t="s">
        <v>2121</v>
      </c>
      <c r="B846" s="17" t="s">
        <v>3748</v>
      </c>
      <c r="C846" s="17" t="s">
        <v>3675</v>
      </c>
    </row>
    <row r="847" spans="1:3">
      <c r="A847" s="17" t="s">
        <v>2122</v>
      </c>
      <c r="B847" s="17" t="s">
        <v>3746</v>
      </c>
      <c r="C847" s="17" t="s">
        <v>3675</v>
      </c>
    </row>
    <row r="848" spans="1:3">
      <c r="A848" s="17" t="s">
        <v>2123</v>
      </c>
      <c r="B848" s="17"/>
      <c r="C848" s="17" t="s">
        <v>1337</v>
      </c>
    </row>
    <row r="849" spans="1:3">
      <c r="A849" s="17" t="s">
        <v>2124</v>
      </c>
      <c r="B849" s="17"/>
      <c r="C849" s="17" t="s">
        <v>1337</v>
      </c>
    </row>
    <row r="850" spans="1:3">
      <c r="A850" s="17" t="s">
        <v>2125</v>
      </c>
      <c r="B850" s="17"/>
      <c r="C850" s="17" t="s">
        <v>1337</v>
      </c>
    </row>
    <row r="851" spans="1:3">
      <c r="A851" s="17" t="s">
        <v>1374</v>
      </c>
      <c r="B851" s="17"/>
      <c r="C851" s="17" t="s">
        <v>1337</v>
      </c>
    </row>
    <row r="852" spans="1:3">
      <c r="A852" s="17" t="s">
        <v>1375</v>
      </c>
      <c r="B852" s="17"/>
      <c r="C852" s="17" t="s">
        <v>1337</v>
      </c>
    </row>
    <row r="853" spans="1:3">
      <c r="A853" s="17" t="s">
        <v>2126</v>
      </c>
      <c r="B853" s="17"/>
      <c r="C853" s="17" t="s">
        <v>1337</v>
      </c>
    </row>
    <row r="854" spans="1:3">
      <c r="A854" s="17" t="s">
        <v>2127</v>
      </c>
      <c r="B854" s="17"/>
      <c r="C854" s="17" t="s">
        <v>1337</v>
      </c>
    </row>
    <row r="855" spans="1:3">
      <c r="A855" s="17" t="s">
        <v>2128</v>
      </c>
      <c r="B855" s="17"/>
      <c r="C855" s="17" t="s">
        <v>1337</v>
      </c>
    </row>
    <row r="856" spans="1:3">
      <c r="A856" s="17" t="s">
        <v>1631</v>
      </c>
      <c r="B856" s="17"/>
      <c r="C856" s="17" t="s">
        <v>1867</v>
      </c>
    </row>
    <row r="857" spans="1:3">
      <c r="A857" s="17" t="s">
        <v>1785</v>
      </c>
      <c r="B857" s="17"/>
      <c r="C857" s="17" t="s">
        <v>3526</v>
      </c>
    </row>
    <row r="858" spans="1:3">
      <c r="A858" s="17" t="s">
        <v>2129</v>
      </c>
      <c r="B858" s="17" t="s">
        <v>3688</v>
      </c>
      <c r="C858" s="17" t="s">
        <v>3675</v>
      </c>
    </row>
    <row r="859" spans="1:3">
      <c r="A859" s="17" t="s">
        <v>2130</v>
      </c>
      <c r="B859" s="17"/>
      <c r="C859" s="17" t="s">
        <v>1337</v>
      </c>
    </row>
    <row r="860" spans="1:3">
      <c r="A860" s="17" t="s">
        <v>2131</v>
      </c>
      <c r="B860" s="17"/>
      <c r="C860" s="17" t="s">
        <v>1337</v>
      </c>
    </row>
    <row r="861" spans="1:3">
      <c r="A861" s="17" t="s">
        <v>2132</v>
      </c>
      <c r="B861" s="17"/>
      <c r="C861" s="17" t="s">
        <v>1337</v>
      </c>
    </row>
    <row r="862" spans="1:3">
      <c r="A862" s="17" t="s">
        <v>2133</v>
      </c>
      <c r="B862" s="17"/>
      <c r="C862" s="17" t="s">
        <v>1337</v>
      </c>
    </row>
    <row r="863" spans="1:3">
      <c r="A863" s="17" t="s">
        <v>2134</v>
      </c>
      <c r="B863" s="17"/>
      <c r="C863" s="17" t="s">
        <v>1337</v>
      </c>
    </row>
    <row r="864" spans="1:3">
      <c r="A864" s="17" t="s">
        <v>2135</v>
      </c>
      <c r="B864" s="17"/>
      <c r="C864" s="17" t="s">
        <v>1337</v>
      </c>
    </row>
    <row r="865" spans="1:3">
      <c r="A865" s="17" t="s">
        <v>2136</v>
      </c>
      <c r="B865" s="17"/>
      <c r="C865" s="17" t="s">
        <v>1337</v>
      </c>
    </row>
    <row r="866" spans="1:3">
      <c r="A866" s="17" t="s">
        <v>2137</v>
      </c>
      <c r="B866" s="17"/>
      <c r="C866" s="17" t="s">
        <v>1337</v>
      </c>
    </row>
    <row r="867" spans="1:3">
      <c r="A867" s="17" t="s">
        <v>2138</v>
      </c>
      <c r="B867" s="17"/>
      <c r="C867" s="17" t="s">
        <v>1337</v>
      </c>
    </row>
    <row r="868" spans="1:3">
      <c r="A868" s="17" t="s">
        <v>2139</v>
      </c>
      <c r="B868" s="17"/>
      <c r="C868" s="17" t="s">
        <v>1337</v>
      </c>
    </row>
    <row r="869" spans="1:3">
      <c r="A869" s="17" t="s">
        <v>2140</v>
      </c>
      <c r="B869" s="17"/>
      <c r="C869" s="17" t="s">
        <v>1337</v>
      </c>
    </row>
    <row r="870" spans="1:3">
      <c r="A870" s="17" t="s">
        <v>2141</v>
      </c>
      <c r="B870" s="17"/>
      <c r="C870" s="17" t="s">
        <v>1337</v>
      </c>
    </row>
    <row r="871" spans="1:3">
      <c r="A871" s="17" t="s">
        <v>2142</v>
      </c>
      <c r="B871" s="17"/>
      <c r="C871" s="17" t="s">
        <v>1337</v>
      </c>
    </row>
    <row r="872" spans="1:3">
      <c r="A872" s="17" t="s">
        <v>2143</v>
      </c>
      <c r="B872" s="17" t="s">
        <v>3763</v>
      </c>
      <c r="C872" s="17" t="s">
        <v>3675</v>
      </c>
    </row>
    <row r="873" spans="1:3">
      <c r="A873" s="17" t="s">
        <v>2144</v>
      </c>
      <c r="B873" s="17"/>
      <c r="C873" s="17" t="s">
        <v>1867</v>
      </c>
    </row>
    <row r="874" spans="1:3">
      <c r="A874" s="17" t="s">
        <v>2145</v>
      </c>
      <c r="B874" s="17"/>
      <c r="C874" s="17" t="s">
        <v>1337</v>
      </c>
    </row>
    <row r="875" spans="1:3">
      <c r="A875" s="17" t="s">
        <v>2146</v>
      </c>
      <c r="B875" s="17"/>
      <c r="C875" s="17" t="s">
        <v>1337</v>
      </c>
    </row>
    <row r="876" spans="1:3">
      <c r="A876" s="17" t="s">
        <v>2147</v>
      </c>
      <c r="B876" s="17"/>
      <c r="C876" s="17" t="s">
        <v>1337</v>
      </c>
    </row>
    <row r="877" spans="1:3">
      <c r="A877" s="17" t="s">
        <v>2148</v>
      </c>
      <c r="B877" s="17"/>
      <c r="C877" s="17" t="s">
        <v>1337</v>
      </c>
    </row>
    <row r="878" spans="1:3">
      <c r="A878" s="17" t="s">
        <v>2149</v>
      </c>
      <c r="B878" s="17"/>
      <c r="C878" s="17" t="s">
        <v>1337</v>
      </c>
    </row>
    <row r="879" spans="1:3">
      <c r="A879" s="17" t="s">
        <v>2151</v>
      </c>
      <c r="B879" s="17"/>
      <c r="C879" s="17" t="s">
        <v>1337</v>
      </c>
    </row>
    <row r="880" spans="1:3">
      <c r="A880" s="17" t="s">
        <v>2152</v>
      </c>
      <c r="B880" s="17"/>
      <c r="C880" s="17" t="s">
        <v>1337</v>
      </c>
    </row>
    <row r="881" spans="1:3">
      <c r="A881" s="17" t="s">
        <v>2154</v>
      </c>
      <c r="B881" s="17"/>
      <c r="C881" s="17" t="s">
        <v>1337</v>
      </c>
    </row>
    <row r="882" spans="1:3">
      <c r="A882" s="17" t="s">
        <v>2155</v>
      </c>
      <c r="B882" s="17"/>
      <c r="C882" s="17" t="s">
        <v>1337</v>
      </c>
    </row>
    <row r="883" spans="1:3">
      <c r="A883" s="17" t="s">
        <v>2157</v>
      </c>
      <c r="B883" s="17"/>
      <c r="C883" s="17" t="s">
        <v>1337</v>
      </c>
    </row>
    <row r="884" spans="1:3">
      <c r="A884" s="17" t="s">
        <v>2158</v>
      </c>
      <c r="B884" s="17"/>
      <c r="C884" s="17" t="s">
        <v>1337</v>
      </c>
    </row>
    <row r="885" spans="1:3">
      <c r="A885" s="17" t="s">
        <v>2159</v>
      </c>
      <c r="B885" s="17"/>
      <c r="C885" s="17" t="s">
        <v>1337</v>
      </c>
    </row>
    <row r="886" spans="1:3">
      <c r="A886" s="17" t="s">
        <v>2162</v>
      </c>
      <c r="B886" s="17"/>
      <c r="C886" s="17" t="s">
        <v>1337</v>
      </c>
    </row>
    <row r="887" spans="1:3">
      <c r="A887" s="17" t="s">
        <v>2163</v>
      </c>
      <c r="B887" s="17"/>
      <c r="C887" s="17" t="s">
        <v>1337</v>
      </c>
    </row>
    <row r="888" spans="1:3">
      <c r="A888" s="17" t="s">
        <v>2164</v>
      </c>
      <c r="B888" s="17"/>
      <c r="C888" s="17" t="s">
        <v>1337</v>
      </c>
    </row>
    <row r="889" spans="1:3">
      <c r="A889" s="17" t="s">
        <v>2165</v>
      </c>
      <c r="B889" s="17"/>
      <c r="C889" s="17" t="s">
        <v>1337</v>
      </c>
    </row>
    <row r="890" spans="1:3">
      <c r="A890" s="17" t="s">
        <v>2166</v>
      </c>
      <c r="B890" s="17"/>
      <c r="C890" s="17" t="s">
        <v>1337</v>
      </c>
    </row>
    <row r="891" spans="1:3">
      <c r="A891" s="17" t="s">
        <v>1189</v>
      </c>
      <c r="B891" s="17" t="s">
        <v>3764</v>
      </c>
      <c r="C891" s="17" t="s">
        <v>3675</v>
      </c>
    </row>
    <row r="892" spans="1:3">
      <c r="A892" s="17" t="s">
        <v>2167</v>
      </c>
      <c r="B892" s="17"/>
      <c r="C892" s="17" t="s">
        <v>1337</v>
      </c>
    </row>
    <row r="893" spans="1:3">
      <c r="A893" s="17" t="s">
        <v>2168</v>
      </c>
      <c r="B893" s="17"/>
      <c r="C893" s="17" t="s">
        <v>1337</v>
      </c>
    </row>
    <row r="894" spans="1:3">
      <c r="A894" s="17" t="s">
        <v>2169</v>
      </c>
      <c r="B894" s="17"/>
      <c r="C894" s="17" t="s">
        <v>1337</v>
      </c>
    </row>
    <row r="895" spans="1:3">
      <c r="A895" s="17" t="s">
        <v>2170</v>
      </c>
      <c r="B895" s="17"/>
      <c r="C895" s="17" t="s">
        <v>1337</v>
      </c>
    </row>
    <row r="896" spans="1:3">
      <c r="A896" s="17" t="s">
        <v>2172</v>
      </c>
      <c r="B896" s="17"/>
      <c r="C896" s="17" t="s">
        <v>1337</v>
      </c>
    </row>
    <row r="897" spans="1:3">
      <c r="A897" s="17" t="s">
        <v>2173</v>
      </c>
      <c r="B897" s="17"/>
      <c r="C897" s="17" t="s">
        <v>1337</v>
      </c>
    </row>
    <row r="898" spans="1:3">
      <c r="A898" s="17" t="s">
        <v>2174</v>
      </c>
      <c r="B898" s="17"/>
      <c r="C898" s="17" t="s">
        <v>1337</v>
      </c>
    </row>
    <row r="899" spans="1:3">
      <c r="A899" s="17" t="s">
        <v>2176</v>
      </c>
      <c r="B899" s="17"/>
      <c r="C899" s="17" t="s">
        <v>1337</v>
      </c>
    </row>
    <row r="900" spans="1:3">
      <c r="A900" s="17" t="s">
        <v>2177</v>
      </c>
      <c r="B900" s="17"/>
      <c r="C900" s="17" t="s">
        <v>1337</v>
      </c>
    </row>
    <row r="901" spans="1:3">
      <c r="A901" s="17" t="s">
        <v>2178</v>
      </c>
      <c r="B901" s="17"/>
      <c r="C901" s="17" t="s">
        <v>1337</v>
      </c>
    </row>
    <row r="902" spans="1:3">
      <c r="A902" s="17" t="s">
        <v>2179</v>
      </c>
      <c r="B902" s="17"/>
      <c r="C902" s="17" t="s">
        <v>1337</v>
      </c>
    </row>
    <row r="903" spans="1:3">
      <c r="A903" s="17" t="s">
        <v>2180</v>
      </c>
      <c r="B903" s="17"/>
      <c r="C903" s="17" t="s">
        <v>1337</v>
      </c>
    </row>
    <row r="904" spans="1:3">
      <c r="A904" s="17" t="s">
        <v>2181</v>
      </c>
      <c r="B904" s="17"/>
      <c r="C904" s="17" t="s">
        <v>1337</v>
      </c>
    </row>
    <row r="905" spans="1:3">
      <c r="A905" s="17" t="s">
        <v>2182</v>
      </c>
      <c r="B905" s="17"/>
      <c r="C905" s="17" t="s">
        <v>1337</v>
      </c>
    </row>
    <row r="906" spans="1:3">
      <c r="A906" s="17" t="s">
        <v>2183</v>
      </c>
      <c r="B906" s="17"/>
      <c r="C906" s="17" t="s">
        <v>1337</v>
      </c>
    </row>
    <row r="907" spans="1:3">
      <c r="A907" s="17" t="s">
        <v>2184</v>
      </c>
      <c r="B907" s="17"/>
      <c r="C907" s="17" t="s">
        <v>1337</v>
      </c>
    </row>
    <row r="908" spans="1:3">
      <c r="A908" s="17" t="s">
        <v>2185</v>
      </c>
      <c r="B908" s="17"/>
      <c r="C908" s="17" t="s">
        <v>1337</v>
      </c>
    </row>
    <row r="909" spans="1:3">
      <c r="A909" s="17" t="s">
        <v>2186</v>
      </c>
      <c r="B909" s="17"/>
      <c r="C909" s="17" t="s">
        <v>1337</v>
      </c>
    </row>
    <row r="910" spans="1:3">
      <c r="A910" s="17" t="s">
        <v>2187</v>
      </c>
      <c r="B910" s="17"/>
      <c r="C910" s="17" t="s">
        <v>1337</v>
      </c>
    </row>
    <row r="911" spans="1:3">
      <c r="A911" s="17" t="s">
        <v>3829</v>
      </c>
      <c r="B911" s="17"/>
      <c r="C911" s="17" t="s">
        <v>3526</v>
      </c>
    </row>
    <row r="912" spans="1:3">
      <c r="A912" s="17" t="s">
        <v>2188</v>
      </c>
      <c r="B912" s="17"/>
      <c r="C912" s="17" t="s">
        <v>3526</v>
      </c>
    </row>
    <row r="913" spans="1:3">
      <c r="A913" s="17" t="s">
        <v>2189</v>
      </c>
      <c r="B913" s="17"/>
      <c r="C913" s="17" t="s">
        <v>3526</v>
      </c>
    </row>
    <row r="914" spans="1:3">
      <c r="A914" s="17" t="s">
        <v>1412</v>
      </c>
      <c r="B914" s="17" t="s">
        <v>3765</v>
      </c>
      <c r="C914" s="17" t="s">
        <v>3675</v>
      </c>
    </row>
    <row r="915" spans="1:3">
      <c r="A915" s="17" t="s">
        <v>1529</v>
      </c>
      <c r="B915" s="17" t="s">
        <v>3766</v>
      </c>
      <c r="C915" s="17" t="s">
        <v>3675</v>
      </c>
    </row>
    <row r="916" spans="1:3">
      <c r="A916" s="17" t="s">
        <v>2191</v>
      </c>
      <c r="B916" s="17"/>
      <c r="C916" s="17" t="s">
        <v>1337</v>
      </c>
    </row>
    <row r="917" spans="1:3">
      <c r="A917" s="17" t="s">
        <v>2192</v>
      </c>
      <c r="B917" s="17"/>
      <c r="C917" s="17" t="s">
        <v>1337</v>
      </c>
    </row>
    <row r="918" spans="1:3">
      <c r="A918" s="17" t="s">
        <v>2193</v>
      </c>
      <c r="B918" s="17"/>
      <c r="C918" s="17" t="s">
        <v>3526</v>
      </c>
    </row>
    <row r="919" spans="1:3">
      <c r="A919" s="17" t="s">
        <v>1632</v>
      </c>
      <c r="B919" s="17"/>
      <c r="C919" s="17" t="s">
        <v>1867</v>
      </c>
    </row>
    <row r="920" spans="1:3">
      <c r="A920" s="17" t="s">
        <v>2194</v>
      </c>
      <c r="B920" s="17"/>
      <c r="C920" s="17" t="s">
        <v>1337</v>
      </c>
    </row>
    <row r="921" spans="1:3">
      <c r="A921" s="17" t="s">
        <v>2195</v>
      </c>
      <c r="B921" s="17"/>
      <c r="C921" s="17" t="s">
        <v>1337</v>
      </c>
    </row>
    <row r="922" spans="1:3">
      <c r="A922" s="17" t="s">
        <v>2196</v>
      </c>
      <c r="B922" s="17"/>
      <c r="C922" s="17" t="s">
        <v>1337</v>
      </c>
    </row>
    <row r="923" spans="1:3">
      <c r="A923" s="17" t="s">
        <v>2197</v>
      </c>
      <c r="B923" s="17"/>
      <c r="C923" s="17" t="s">
        <v>1337</v>
      </c>
    </row>
    <row r="924" spans="1:3">
      <c r="A924" s="17" t="s">
        <v>2198</v>
      </c>
      <c r="B924" s="17"/>
      <c r="C924" s="17" t="s">
        <v>1337</v>
      </c>
    </row>
    <row r="925" spans="1:3">
      <c r="A925" s="17" t="s">
        <v>2199</v>
      </c>
      <c r="B925" s="17"/>
      <c r="C925" s="17" t="s">
        <v>1337</v>
      </c>
    </row>
    <row r="926" spans="1:3">
      <c r="A926" s="17" t="s">
        <v>2200</v>
      </c>
      <c r="B926" s="17"/>
      <c r="C926" s="17" t="s">
        <v>1337</v>
      </c>
    </row>
    <row r="927" spans="1:3">
      <c r="A927" s="17" t="s">
        <v>2201</v>
      </c>
      <c r="B927" s="17"/>
      <c r="C927" s="17" t="s">
        <v>1337</v>
      </c>
    </row>
    <row r="928" spans="1:3">
      <c r="A928" s="17" t="s">
        <v>2202</v>
      </c>
      <c r="B928" s="17"/>
      <c r="C928" s="17" t="s">
        <v>1337</v>
      </c>
    </row>
    <row r="929" spans="1:3">
      <c r="A929" s="17" t="s">
        <v>2203</v>
      </c>
      <c r="B929" s="17"/>
      <c r="C929" s="17" t="s">
        <v>1337</v>
      </c>
    </row>
    <row r="930" spans="1:3">
      <c r="A930" s="17" t="s">
        <v>2204</v>
      </c>
      <c r="B930" s="17"/>
      <c r="C930" s="17" t="s">
        <v>1337</v>
      </c>
    </row>
    <row r="931" spans="1:3">
      <c r="A931" s="17" t="s">
        <v>2205</v>
      </c>
      <c r="B931" s="17"/>
      <c r="C931" s="17" t="s">
        <v>1337</v>
      </c>
    </row>
    <row r="932" spans="1:3">
      <c r="A932" s="17" t="s">
        <v>2206</v>
      </c>
      <c r="B932" s="17"/>
      <c r="C932" s="17" t="s">
        <v>1337</v>
      </c>
    </row>
    <row r="933" spans="1:3">
      <c r="A933" s="17" t="s">
        <v>2207</v>
      </c>
      <c r="B933" s="17"/>
      <c r="C933" s="17" t="s">
        <v>1337</v>
      </c>
    </row>
    <row r="934" spans="1:3">
      <c r="A934" s="17" t="s">
        <v>2208</v>
      </c>
      <c r="B934" s="17"/>
      <c r="C934" s="17" t="s">
        <v>1337</v>
      </c>
    </row>
    <row r="935" spans="1:3">
      <c r="A935" s="17" t="s">
        <v>2209</v>
      </c>
      <c r="B935" s="17"/>
      <c r="C935" s="17" t="s">
        <v>1337</v>
      </c>
    </row>
    <row r="936" spans="1:3">
      <c r="A936" s="17" t="s">
        <v>2220</v>
      </c>
      <c r="B936" s="17"/>
      <c r="C936" s="17" t="s">
        <v>1337</v>
      </c>
    </row>
    <row r="937" spans="1:3">
      <c r="A937" s="17" t="s">
        <v>2222</v>
      </c>
      <c r="B937" s="17"/>
      <c r="C937" s="17" t="s">
        <v>1337</v>
      </c>
    </row>
    <row r="938" spans="1:3">
      <c r="A938" s="17" t="s">
        <v>2223</v>
      </c>
      <c r="B938" s="17"/>
      <c r="C938" s="17" t="s">
        <v>1337</v>
      </c>
    </row>
    <row r="939" spans="1:3">
      <c r="A939" s="17" t="s">
        <v>2224</v>
      </c>
      <c r="B939" s="17"/>
      <c r="C939" s="17" t="s">
        <v>1337</v>
      </c>
    </row>
    <row r="940" spans="1:3">
      <c r="A940" s="17" t="s">
        <v>2225</v>
      </c>
      <c r="B940" s="17"/>
      <c r="C940" s="17" t="s">
        <v>1337</v>
      </c>
    </row>
    <row r="941" spans="1:3">
      <c r="A941" s="17" t="s">
        <v>2226</v>
      </c>
      <c r="B941" s="17"/>
      <c r="C941" s="17" t="s">
        <v>1337</v>
      </c>
    </row>
    <row r="942" spans="1:3">
      <c r="A942" s="17" t="s">
        <v>2227</v>
      </c>
      <c r="B942" s="17"/>
      <c r="C942" s="17" t="s">
        <v>1337</v>
      </c>
    </row>
    <row r="943" spans="1:3">
      <c r="A943" s="17" t="s">
        <v>2228</v>
      </c>
      <c r="B943" s="17"/>
      <c r="C943" s="17" t="s">
        <v>1337</v>
      </c>
    </row>
    <row r="944" spans="1:3">
      <c r="A944" s="17" t="s">
        <v>2229</v>
      </c>
      <c r="B944" s="17"/>
      <c r="C944" s="17" t="s">
        <v>1337</v>
      </c>
    </row>
    <row r="945" spans="1:3">
      <c r="A945" s="17" t="s">
        <v>2230</v>
      </c>
      <c r="B945" s="17"/>
      <c r="C945" s="17" t="s">
        <v>1337</v>
      </c>
    </row>
    <row r="946" spans="1:3">
      <c r="A946" s="17" t="s">
        <v>2231</v>
      </c>
      <c r="B946" s="17"/>
      <c r="C946" s="17" t="s">
        <v>1337</v>
      </c>
    </row>
    <row r="947" spans="1:3">
      <c r="A947" s="17" t="s">
        <v>2232</v>
      </c>
      <c r="B947" s="17"/>
      <c r="C947" s="17" t="s">
        <v>1337</v>
      </c>
    </row>
    <row r="948" spans="1:3">
      <c r="A948" s="17" t="s">
        <v>2233</v>
      </c>
      <c r="B948" s="17"/>
      <c r="C948" s="17" t="s">
        <v>1337</v>
      </c>
    </row>
    <row r="949" spans="1:3">
      <c r="A949" s="17" t="s">
        <v>2234</v>
      </c>
      <c r="B949" s="17"/>
      <c r="C949" s="17" t="s">
        <v>1337</v>
      </c>
    </row>
    <row r="950" spans="1:3">
      <c r="A950" s="17" t="s">
        <v>2235</v>
      </c>
      <c r="B950" s="17"/>
      <c r="C950" s="17" t="s">
        <v>1337</v>
      </c>
    </row>
    <row r="951" spans="1:3">
      <c r="A951" s="17" t="s">
        <v>2236</v>
      </c>
      <c r="B951" s="17"/>
      <c r="C951" s="17" t="s">
        <v>1337</v>
      </c>
    </row>
    <row r="952" spans="1:3">
      <c r="A952" s="17" t="s">
        <v>2237</v>
      </c>
      <c r="B952" s="17"/>
      <c r="C952" s="17" t="s">
        <v>1337</v>
      </c>
    </row>
    <row r="953" spans="1:3">
      <c r="A953" s="17" t="s">
        <v>2238</v>
      </c>
      <c r="B953" s="17"/>
      <c r="C953" s="17" t="s">
        <v>1337</v>
      </c>
    </row>
    <row r="954" spans="1:3">
      <c r="A954" s="17" t="s">
        <v>2239</v>
      </c>
      <c r="B954" s="17"/>
      <c r="C954" s="17" t="s">
        <v>1337</v>
      </c>
    </row>
    <row r="955" spans="1:3">
      <c r="A955" s="17" t="s">
        <v>2240</v>
      </c>
      <c r="B955" s="17"/>
      <c r="C955" s="17" t="s">
        <v>1337</v>
      </c>
    </row>
    <row r="956" spans="1:3">
      <c r="A956" s="17" t="s">
        <v>2241</v>
      </c>
      <c r="B956" s="17"/>
      <c r="C956" s="17" t="s">
        <v>1337</v>
      </c>
    </row>
    <row r="957" spans="1:3">
      <c r="A957" s="17" t="s">
        <v>2242</v>
      </c>
      <c r="B957" s="17"/>
      <c r="C957" s="17" t="s">
        <v>1337</v>
      </c>
    </row>
    <row r="958" spans="1:3">
      <c r="A958" s="17" t="s">
        <v>2243</v>
      </c>
      <c r="B958" s="17"/>
      <c r="C958" s="17" t="s">
        <v>1337</v>
      </c>
    </row>
    <row r="959" spans="1:3">
      <c r="A959" s="17" t="s">
        <v>2244</v>
      </c>
      <c r="B959" s="17"/>
      <c r="C959" s="17" t="s">
        <v>1337</v>
      </c>
    </row>
    <row r="960" spans="1:3">
      <c r="A960" s="17" t="s">
        <v>2245</v>
      </c>
      <c r="B960" s="17"/>
      <c r="C960" s="17" t="s">
        <v>1337</v>
      </c>
    </row>
    <row r="961" spans="1:3">
      <c r="A961" s="17" t="s">
        <v>2246</v>
      </c>
      <c r="B961" s="17"/>
      <c r="C961" s="17" t="s">
        <v>1337</v>
      </c>
    </row>
    <row r="962" spans="1:3">
      <c r="A962" s="17" t="s">
        <v>2247</v>
      </c>
      <c r="B962" s="17"/>
      <c r="C962" s="17" t="s">
        <v>1337</v>
      </c>
    </row>
    <row r="963" spans="1:3">
      <c r="A963" s="17" t="s">
        <v>2248</v>
      </c>
      <c r="B963" s="17"/>
      <c r="C963" s="17" t="s">
        <v>1337</v>
      </c>
    </row>
    <row r="964" spans="1:3">
      <c r="A964" s="17" t="s">
        <v>2249</v>
      </c>
      <c r="B964" s="17"/>
      <c r="C964" s="17" t="s">
        <v>1337</v>
      </c>
    </row>
    <row r="965" spans="1:3">
      <c r="A965" s="17" t="s">
        <v>2250</v>
      </c>
      <c r="B965" s="17"/>
      <c r="C965" s="17" t="s">
        <v>1337</v>
      </c>
    </row>
    <row r="966" spans="1:3">
      <c r="A966" s="17" t="s">
        <v>2252</v>
      </c>
      <c r="B966" s="17"/>
      <c r="C966" s="17" t="s">
        <v>1337</v>
      </c>
    </row>
    <row r="967" spans="1:3">
      <c r="A967" s="17" t="s">
        <v>2253</v>
      </c>
      <c r="B967" s="17"/>
      <c r="C967" s="17" t="s">
        <v>1337</v>
      </c>
    </row>
    <row r="968" spans="1:3">
      <c r="A968" s="17" t="s">
        <v>2254</v>
      </c>
      <c r="B968" s="17"/>
      <c r="C968" s="17" t="s">
        <v>1337</v>
      </c>
    </row>
    <row r="969" spans="1:3">
      <c r="A969" s="17" t="s">
        <v>2256</v>
      </c>
      <c r="B969" s="17"/>
      <c r="C969" s="17" t="s">
        <v>1337</v>
      </c>
    </row>
    <row r="970" spans="1:3">
      <c r="A970" s="17" t="s">
        <v>2257</v>
      </c>
      <c r="B970" s="17"/>
      <c r="C970" s="17" t="s">
        <v>1337</v>
      </c>
    </row>
    <row r="971" spans="1:3">
      <c r="A971" s="17" t="s">
        <v>2258</v>
      </c>
      <c r="B971" s="17"/>
      <c r="C971" s="17" t="s">
        <v>1337</v>
      </c>
    </row>
    <row r="972" spans="1:3">
      <c r="A972" s="17" t="s">
        <v>2261</v>
      </c>
      <c r="B972" s="17"/>
      <c r="C972" s="17" t="s">
        <v>1337</v>
      </c>
    </row>
    <row r="973" spans="1:3">
      <c r="A973" s="17" t="s">
        <v>2263</v>
      </c>
      <c r="B973" s="17"/>
      <c r="C973" s="17" t="s">
        <v>1337</v>
      </c>
    </row>
    <row r="974" spans="1:3">
      <c r="A974" s="17" t="s">
        <v>2264</v>
      </c>
      <c r="B974" s="17"/>
      <c r="C974" s="17" t="s">
        <v>1337</v>
      </c>
    </row>
    <row r="975" spans="1:3">
      <c r="A975" s="17" t="s">
        <v>2265</v>
      </c>
      <c r="B975" s="17"/>
      <c r="C975" s="17" t="s">
        <v>1337</v>
      </c>
    </row>
    <row r="976" spans="1:3">
      <c r="A976" s="17" t="s">
        <v>2266</v>
      </c>
      <c r="B976" s="17"/>
      <c r="C976" s="17" t="s">
        <v>1337</v>
      </c>
    </row>
    <row r="977" spans="1:3">
      <c r="A977" s="17" t="s">
        <v>2267</v>
      </c>
      <c r="B977" s="17"/>
      <c r="C977" s="17" t="s">
        <v>1337</v>
      </c>
    </row>
    <row r="978" spans="1:3">
      <c r="A978" s="17" t="s">
        <v>2268</v>
      </c>
      <c r="B978" s="17"/>
      <c r="C978" s="17" t="s">
        <v>1337</v>
      </c>
    </row>
    <row r="979" spans="1:3">
      <c r="A979" s="17" t="s">
        <v>2269</v>
      </c>
      <c r="B979" s="17"/>
      <c r="C979" s="17" t="s">
        <v>1337</v>
      </c>
    </row>
    <row r="980" spans="1:3">
      <c r="A980" s="17" t="s">
        <v>2270</v>
      </c>
      <c r="B980" s="17"/>
      <c r="C980" s="17" t="s">
        <v>1337</v>
      </c>
    </row>
    <row r="981" spans="1:3">
      <c r="A981" s="17" t="s">
        <v>2271</v>
      </c>
      <c r="B981" s="17"/>
      <c r="C981" s="17" t="s">
        <v>1337</v>
      </c>
    </row>
    <row r="982" spans="1:3">
      <c r="A982" s="17" t="s">
        <v>2272</v>
      </c>
      <c r="B982" s="17"/>
      <c r="C982" s="17" t="s">
        <v>1337</v>
      </c>
    </row>
    <row r="983" spans="1:3">
      <c r="A983" s="17" t="s">
        <v>2273</v>
      </c>
      <c r="B983" s="17"/>
      <c r="C983" s="17" t="s">
        <v>1337</v>
      </c>
    </row>
    <row r="984" spans="1:3">
      <c r="A984" s="17" t="s">
        <v>2274</v>
      </c>
      <c r="B984" s="17"/>
      <c r="C984" s="17" t="s">
        <v>1337</v>
      </c>
    </row>
    <row r="985" spans="1:3">
      <c r="A985" s="17" t="s">
        <v>2275</v>
      </c>
      <c r="B985" s="17"/>
      <c r="C985" s="17" t="s">
        <v>1337</v>
      </c>
    </row>
    <row r="986" spans="1:3">
      <c r="A986" s="17" t="s">
        <v>2276</v>
      </c>
      <c r="B986" s="17"/>
      <c r="C986" s="17" t="s">
        <v>1337</v>
      </c>
    </row>
    <row r="987" spans="1:3">
      <c r="A987" s="17" t="s">
        <v>2277</v>
      </c>
      <c r="B987" s="17"/>
      <c r="C987" s="17" t="s">
        <v>1337</v>
      </c>
    </row>
    <row r="988" spans="1:3">
      <c r="A988" s="17" t="s">
        <v>2278</v>
      </c>
      <c r="B988" s="17"/>
      <c r="C988" s="17" t="s">
        <v>1337</v>
      </c>
    </row>
    <row r="989" spans="1:3">
      <c r="A989" s="17" t="s">
        <v>2279</v>
      </c>
      <c r="B989" s="17"/>
      <c r="C989" s="17" t="s">
        <v>1337</v>
      </c>
    </row>
    <row r="990" spans="1:3">
      <c r="A990" s="17" t="s">
        <v>2290</v>
      </c>
      <c r="B990" s="17"/>
      <c r="C990" s="17" t="s">
        <v>1337</v>
      </c>
    </row>
    <row r="991" spans="1:3">
      <c r="A991" s="17" t="s">
        <v>2291</v>
      </c>
      <c r="B991" s="17"/>
      <c r="C991" s="17" t="s">
        <v>1337</v>
      </c>
    </row>
    <row r="992" spans="1:3">
      <c r="A992" s="17" t="s">
        <v>2292</v>
      </c>
      <c r="B992" s="17"/>
      <c r="C992" s="17" t="s">
        <v>1337</v>
      </c>
    </row>
    <row r="993" spans="1:3">
      <c r="A993" s="17" t="s">
        <v>2293</v>
      </c>
      <c r="B993" s="17"/>
      <c r="C993" s="17" t="s">
        <v>1337</v>
      </c>
    </row>
    <row r="994" spans="1:3">
      <c r="A994" s="17" t="s">
        <v>2294</v>
      </c>
      <c r="B994" s="17"/>
      <c r="C994" s="17" t="s">
        <v>1337</v>
      </c>
    </row>
    <row r="995" spans="1:3">
      <c r="A995" s="17" t="s">
        <v>2295</v>
      </c>
      <c r="B995" s="17"/>
      <c r="C995" s="17" t="s">
        <v>1337</v>
      </c>
    </row>
    <row r="996" spans="1:3">
      <c r="A996" s="17" t="s">
        <v>2296</v>
      </c>
      <c r="B996" s="17"/>
      <c r="C996" s="17" t="s">
        <v>1337</v>
      </c>
    </row>
    <row r="997" spans="1:3">
      <c r="A997" s="17" t="s">
        <v>2297</v>
      </c>
      <c r="B997" s="17"/>
      <c r="C997" s="17" t="s">
        <v>1337</v>
      </c>
    </row>
    <row r="998" spans="1:3">
      <c r="A998" s="17" t="s">
        <v>2298</v>
      </c>
      <c r="B998" s="17"/>
      <c r="C998" s="17" t="s">
        <v>1337</v>
      </c>
    </row>
    <row r="999" spans="1:3">
      <c r="A999" s="17" t="s">
        <v>2299</v>
      </c>
      <c r="B999" s="17"/>
      <c r="C999" s="17" t="s">
        <v>1337</v>
      </c>
    </row>
    <row r="1000" spans="1:3">
      <c r="A1000" s="17" t="s">
        <v>2300</v>
      </c>
      <c r="B1000" s="17"/>
      <c r="C1000" s="17" t="s">
        <v>1337</v>
      </c>
    </row>
    <row r="1001" spans="1:3">
      <c r="A1001" s="17" t="s">
        <v>2301</v>
      </c>
      <c r="B1001" s="17"/>
      <c r="C1001" s="17" t="s">
        <v>1337</v>
      </c>
    </row>
    <row r="1002" spans="1:3">
      <c r="A1002" s="17" t="s">
        <v>2302</v>
      </c>
      <c r="B1002" s="17"/>
      <c r="C1002" s="17" t="s">
        <v>1337</v>
      </c>
    </row>
    <row r="1003" spans="1:3">
      <c r="A1003" s="17" t="s">
        <v>2303</v>
      </c>
      <c r="B1003" s="17"/>
      <c r="C1003" s="17" t="s">
        <v>1337</v>
      </c>
    </row>
    <row r="1004" spans="1:3">
      <c r="A1004" s="17" t="s">
        <v>2304</v>
      </c>
      <c r="B1004" s="17"/>
      <c r="C1004" s="17" t="s">
        <v>1337</v>
      </c>
    </row>
    <row r="1005" spans="1:3">
      <c r="A1005" s="17" t="s">
        <v>2305</v>
      </c>
      <c r="B1005" s="17"/>
      <c r="C1005" s="17" t="s">
        <v>1337</v>
      </c>
    </row>
    <row r="1006" spans="1:3">
      <c r="A1006" s="17" t="s">
        <v>2306</v>
      </c>
      <c r="B1006" s="17"/>
      <c r="C1006" s="17" t="s">
        <v>1337</v>
      </c>
    </row>
    <row r="1007" spans="1:3">
      <c r="A1007" s="17" t="s">
        <v>2307</v>
      </c>
      <c r="B1007" s="17"/>
      <c r="C1007" s="17" t="s">
        <v>1337</v>
      </c>
    </row>
    <row r="1008" spans="1:3">
      <c r="A1008" s="17" t="s">
        <v>2308</v>
      </c>
      <c r="B1008" s="17"/>
      <c r="C1008" s="17" t="s">
        <v>1337</v>
      </c>
    </row>
    <row r="1009" spans="1:3">
      <c r="A1009" s="17" t="s">
        <v>2309</v>
      </c>
      <c r="B1009" s="17"/>
      <c r="C1009" s="17" t="s">
        <v>1337</v>
      </c>
    </row>
    <row r="1010" spans="1:3">
      <c r="A1010" s="17" t="s">
        <v>2310</v>
      </c>
      <c r="B1010" s="17"/>
      <c r="C1010" s="17" t="s">
        <v>1337</v>
      </c>
    </row>
    <row r="1011" spans="1:3">
      <c r="A1011" s="17" t="s">
        <v>2311</v>
      </c>
      <c r="B1011" s="17"/>
      <c r="C1011" s="17" t="s">
        <v>1337</v>
      </c>
    </row>
    <row r="1012" spans="1:3">
      <c r="A1012" s="17" t="s">
        <v>2312</v>
      </c>
      <c r="B1012" s="17"/>
      <c r="C1012" s="17" t="s">
        <v>1337</v>
      </c>
    </row>
    <row r="1013" spans="1:3">
      <c r="A1013" s="17" t="s">
        <v>2313</v>
      </c>
      <c r="B1013" s="17"/>
      <c r="C1013" s="17" t="s">
        <v>1337</v>
      </c>
    </row>
    <row r="1014" spans="1:3">
      <c r="A1014" s="17" t="s">
        <v>2314</v>
      </c>
      <c r="B1014" s="17"/>
      <c r="C1014" s="17" t="s">
        <v>1337</v>
      </c>
    </row>
    <row r="1015" spans="1:3">
      <c r="A1015" s="17" t="s">
        <v>2315</v>
      </c>
      <c r="B1015" s="17"/>
      <c r="C1015" s="17" t="s">
        <v>1337</v>
      </c>
    </row>
    <row r="1016" spans="1:3">
      <c r="A1016" s="17" t="s">
        <v>2316</v>
      </c>
      <c r="B1016" s="17"/>
      <c r="C1016" s="17" t="s">
        <v>1337</v>
      </c>
    </row>
    <row r="1017" spans="1:3">
      <c r="A1017" s="17" t="s">
        <v>2317</v>
      </c>
      <c r="B1017" s="17"/>
      <c r="C1017" s="17" t="s">
        <v>1337</v>
      </c>
    </row>
    <row r="1018" spans="1:3">
      <c r="A1018" s="17" t="s">
        <v>2318</v>
      </c>
      <c r="B1018" s="17"/>
      <c r="C1018" s="17" t="s">
        <v>1337</v>
      </c>
    </row>
    <row r="1019" spans="1:3">
      <c r="A1019" s="17" t="s">
        <v>2319</v>
      </c>
      <c r="B1019" s="17"/>
      <c r="C1019" s="17" t="s">
        <v>1337</v>
      </c>
    </row>
    <row r="1020" spans="1:3">
      <c r="A1020" s="17" t="s">
        <v>2320</v>
      </c>
      <c r="B1020" s="17"/>
      <c r="C1020" s="17" t="s">
        <v>1337</v>
      </c>
    </row>
    <row r="1021" spans="1:3">
      <c r="A1021" s="17" t="s">
        <v>2321</v>
      </c>
      <c r="B1021" s="17"/>
      <c r="C1021" s="17" t="s">
        <v>1337</v>
      </c>
    </row>
    <row r="1022" spans="1:3">
      <c r="A1022" s="17" t="s">
        <v>2322</v>
      </c>
      <c r="B1022" s="17"/>
      <c r="C1022" s="17" t="s">
        <v>1337</v>
      </c>
    </row>
    <row r="1023" spans="1:3">
      <c r="A1023" s="17" t="s">
        <v>2323</v>
      </c>
      <c r="B1023" s="17"/>
      <c r="C1023" s="17" t="s">
        <v>1337</v>
      </c>
    </row>
    <row r="1024" spans="1:3">
      <c r="A1024" s="17" t="s">
        <v>2324</v>
      </c>
      <c r="B1024" s="17"/>
      <c r="C1024" s="17" t="s">
        <v>1337</v>
      </c>
    </row>
    <row r="1025" spans="1:3">
      <c r="A1025" s="17" t="s">
        <v>2325</v>
      </c>
      <c r="B1025" s="17"/>
      <c r="C1025" s="17" t="s">
        <v>1337</v>
      </c>
    </row>
    <row r="1026" spans="1:3">
      <c r="A1026" s="17" t="s">
        <v>2326</v>
      </c>
      <c r="B1026" s="17"/>
      <c r="C1026" s="17" t="s">
        <v>1337</v>
      </c>
    </row>
    <row r="1027" spans="1:3">
      <c r="A1027" s="17" t="s">
        <v>2327</v>
      </c>
      <c r="B1027" s="17"/>
      <c r="C1027" s="17" t="s">
        <v>1337</v>
      </c>
    </row>
    <row r="1028" spans="1:3">
      <c r="A1028" s="17" t="s">
        <v>2328</v>
      </c>
      <c r="B1028" s="17"/>
      <c r="C1028" s="17" t="s">
        <v>1337</v>
      </c>
    </row>
    <row r="1029" spans="1:3">
      <c r="A1029" s="17" t="s">
        <v>2329</v>
      </c>
      <c r="B1029" s="17"/>
      <c r="C1029" s="17" t="s">
        <v>1337</v>
      </c>
    </row>
    <row r="1030" spans="1:3">
      <c r="A1030" s="17" t="s">
        <v>2330</v>
      </c>
      <c r="B1030" s="17"/>
      <c r="C1030" s="17" t="s">
        <v>1337</v>
      </c>
    </row>
    <row r="1031" spans="1:3">
      <c r="A1031" s="17" t="s">
        <v>2331</v>
      </c>
      <c r="B1031" s="17"/>
      <c r="C1031" s="17" t="s">
        <v>1337</v>
      </c>
    </row>
    <row r="1032" spans="1:3">
      <c r="A1032" s="17" t="s">
        <v>2332</v>
      </c>
      <c r="B1032" s="17"/>
      <c r="C1032" s="17" t="s">
        <v>1337</v>
      </c>
    </row>
    <row r="1033" spans="1:3">
      <c r="A1033" s="17" t="s">
        <v>1793</v>
      </c>
      <c r="B1033" s="17"/>
      <c r="C1033" s="17" t="s">
        <v>1337</v>
      </c>
    </row>
    <row r="1034" spans="1:3">
      <c r="A1034" s="17" t="s">
        <v>2334</v>
      </c>
      <c r="B1034" s="17"/>
      <c r="C1034" s="17" t="s">
        <v>1337</v>
      </c>
    </row>
    <row r="1035" spans="1:3">
      <c r="A1035" s="17" t="s">
        <v>2335</v>
      </c>
      <c r="B1035" s="17"/>
      <c r="C1035" s="17" t="s">
        <v>1337</v>
      </c>
    </row>
    <row r="1036" spans="1:3">
      <c r="A1036" s="17" t="s">
        <v>2336</v>
      </c>
      <c r="B1036" s="17"/>
      <c r="C1036" s="17" t="s">
        <v>1337</v>
      </c>
    </row>
    <row r="1037" spans="1:3">
      <c r="A1037" s="17" t="s">
        <v>2339</v>
      </c>
      <c r="B1037" s="17"/>
      <c r="C1037" s="17" t="s">
        <v>1337</v>
      </c>
    </row>
    <row r="1038" spans="1:3">
      <c r="A1038" s="17" t="s">
        <v>2340</v>
      </c>
      <c r="B1038" s="17"/>
      <c r="C1038" s="17" t="s">
        <v>1337</v>
      </c>
    </row>
    <row r="1039" spans="1:3">
      <c r="A1039" s="17" t="s">
        <v>2341</v>
      </c>
      <c r="B1039" s="17"/>
      <c r="C1039" s="17" t="s">
        <v>1337</v>
      </c>
    </row>
    <row r="1040" spans="1:3">
      <c r="A1040" s="17" t="s">
        <v>2342</v>
      </c>
      <c r="B1040" s="17"/>
      <c r="C1040" s="17" t="s">
        <v>1337</v>
      </c>
    </row>
    <row r="1041" spans="1:3">
      <c r="A1041" s="17" t="s">
        <v>2343</v>
      </c>
      <c r="B1041" s="17"/>
      <c r="C1041" s="17" t="s">
        <v>1337</v>
      </c>
    </row>
    <row r="1042" spans="1:3">
      <c r="A1042" s="17" t="s">
        <v>2344</v>
      </c>
      <c r="B1042" s="17"/>
      <c r="C1042" s="17" t="s">
        <v>1337</v>
      </c>
    </row>
    <row r="1043" spans="1:3">
      <c r="A1043" s="17" t="s">
        <v>2345</v>
      </c>
      <c r="B1043" s="17"/>
      <c r="C1043" s="17" t="s">
        <v>1337</v>
      </c>
    </row>
    <row r="1044" spans="1:3">
      <c r="A1044" s="17" t="s">
        <v>2346</v>
      </c>
      <c r="B1044" s="17"/>
      <c r="C1044" s="17" t="s">
        <v>1337</v>
      </c>
    </row>
    <row r="1045" spans="1:3">
      <c r="A1045" s="17" t="s">
        <v>2347</v>
      </c>
      <c r="B1045" s="17"/>
      <c r="C1045" s="17" t="s">
        <v>1337</v>
      </c>
    </row>
    <row r="1046" spans="1:3">
      <c r="A1046" s="17" t="s">
        <v>2348</v>
      </c>
      <c r="B1046" s="17"/>
      <c r="C1046" s="17" t="s">
        <v>1337</v>
      </c>
    </row>
    <row r="1047" spans="1:3">
      <c r="A1047" s="17" t="s">
        <v>2349</v>
      </c>
      <c r="B1047" s="17"/>
      <c r="C1047" s="17" t="s">
        <v>1337</v>
      </c>
    </row>
    <row r="1048" spans="1:3">
      <c r="A1048" s="17" t="s">
        <v>2350</v>
      </c>
      <c r="B1048" s="17"/>
      <c r="C1048" s="17" t="s">
        <v>1337</v>
      </c>
    </row>
    <row r="1049" spans="1:3">
      <c r="A1049" s="17" t="s">
        <v>2351</v>
      </c>
      <c r="B1049" s="17"/>
      <c r="C1049" s="17" t="s">
        <v>1337</v>
      </c>
    </row>
    <row r="1050" spans="1:3">
      <c r="A1050" s="17" t="s">
        <v>2352</v>
      </c>
      <c r="B1050" s="17"/>
      <c r="C1050" s="17" t="s">
        <v>1337</v>
      </c>
    </row>
    <row r="1051" spans="1:3">
      <c r="A1051" s="17" t="s">
        <v>2353</v>
      </c>
      <c r="B1051" s="17"/>
      <c r="C1051" s="17" t="s">
        <v>1337</v>
      </c>
    </row>
    <row r="1052" spans="1:3">
      <c r="A1052" s="17" t="s">
        <v>2354</v>
      </c>
      <c r="B1052" s="17"/>
      <c r="C1052" s="17" t="s">
        <v>1337</v>
      </c>
    </row>
    <row r="1053" spans="1:3">
      <c r="A1053" s="17" t="s">
        <v>2355</v>
      </c>
      <c r="B1053" s="17"/>
      <c r="C1053" s="17" t="s">
        <v>1337</v>
      </c>
    </row>
    <row r="1054" spans="1:3">
      <c r="A1054" s="17" t="s">
        <v>2356</v>
      </c>
      <c r="B1054" s="17"/>
      <c r="C1054" s="17" t="s">
        <v>1337</v>
      </c>
    </row>
    <row r="1055" spans="1:3">
      <c r="A1055" s="17" t="s">
        <v>2357</v>
      </c>
      <c r="B1055" s="17"/>
      <c r="C1055" s="17" t="s">
        <v>1337</v>
      </c>
    </row>
    <row r="1056" spans="1:3">
      <c r="A1056" s="17" t="s">
        <v>2358</v>
      </c>
      <c r="B1056" s="17"/>
      <c r="C1056" s="17" t="s">
        <v>1337</v>
      </c>
    </row>
    <row r="1057" spans="1:3">
      <c r="A1057" s="17" t="s">
        <v>2359</v>
      </c>
      <c r="B1057" s="17"/>
      <c r="C1057" s="17" t="s">
        <v>1337</v>
      </c>
    </row>
    <row r="1058" spans="1:3">
      <c r="A1058" s="17" t="s">
        <v>2360</v>
      </c>
      <c r="B1058" s="17"/>
      <c r="C1058" s="17" t="s">
        <v>1337</v>
      </c>
    </row>
    <row r="1059" spans="1:3">
      <c r="A1059" s="17" t="s">
        <v>2361</v>
      </c>
      <c r="B1059" s="17"/>
      <c r="C1059" s="17" t="s">
        <v>1337</v>
      </c>
    </row>
    <row r="1060" spans="1:3">
      <c r="A1060" s="17" t="s">
        <v>2362</v>
      </c>
      <c r="B1060" s="17"/>
      <c r="C1060" s="17" t="s">
        <v>1337</v>
      </c>
    </row>
    <row r="1061" spans="1:3">
      <c r="A1061" s="17" t="s">
        <v>2363</v>
      </c>
      <c r="B1061" s="17"/>
      <c r="C1061" s="17" t="s">
        <v>1337</v>
      </c>
    </row>
    <row r="1062" spans="1:3">
      <c r="A1062" s="17" t="s">
        <v>2364</v>
      </c>
      <c r="B1062" s="17"/>
      <c r="C1062" s="17" t="s">
        <v>1337</v>
      </c>
    </row>
    <row r="1063" spans="1:3">
      <c r="A1063" s="17" t="s">
        <v>2365</v>
      </c>
      <c r="B1063" s="17"/>
      <c r="C1063" s="17" t="s">
        <v>1337</v>
      </c>
    </row>
    <row r="1064" spans="1:3">
      <c r="A1064" s="17" t="s">
        <v>2366</v>
      </c>
      <c r="B1064" s="17"/>
      <c r="C1064" s="17" t="s">
        <v>1337</v>
      </c>
    </row>
    <row r="1065" spans="1:3">
      <c r="A1065" s="17" t="s">
        <v>2367</v>
      </c>
      <c r="B1065" s="17"/>
      <c r="C1065" s="17" t="s">
        <v>1337</v>
      </c>
    </row>
    <row r="1066" spans="1:3">
      <c r="A1066" s="17" t="s">
        <v>2368</v>
      </c>
      <c r="B1066" s="17"/>
      <c r="C1066" s="17" t="s">
        <v>1337</v>
      </c>
    </row>
    <row r="1067" spans="1:3">
      <c r="A1067" s="17" t="s">
        <v>2369</v>
      </c>
      <c r="B1067" s="17"/>
      <c r="C1067" s="17" t="s">
        <v>1337</v>
      </c>
    </row>
    <row r="1068" spans="1:3">
      <c r="A1068" s="17" t="s">
        <v>2370</v>
      </c>
      <c r="B1068" s="17"/>
      <c r="C1068" s="17" t="s">
        <v>1337</v>
      </c>
    </row>
    <row r="1069" spans="1:3">
      <c r="A1069" s="16" t="s">
        <v>2371</v>
      </c>
      <c r="B1069" s="17"/>
      <c r="C1069" s="16" t="s">
        <v>1337</v>
      </c>
    </row>
    <row r="1070" spans="1:3">
      <c r="A1070" s="16" t="s">
        <v>2372</v>
      </c>
      <c r="B1070" s="17"/>
      <c r="C1070" s="16" t="s">
        <v>1337</v>
      </c>
    </row>
    <row r="1071" spans="1:3">
      <c r="A1071" s="16" t="s">
        <v>2373</v>
      </c>
      <c r="B1071" s="17"/>
      <c r="C1071" s="16" t="s">
        <v>1337</v>
      </c>
    </row>
    <row r="1072" spans="1:3">
      <c r="A1072" s="16" t="s">
        <v>2374</v>
      </c>
      <c r="B1072" s="17"/>
      <c r="C1072" s="16" t="s">
        <v>1337</v>
      </c>
    </row>
    <row r="1073" spans="1:3">
      <c r="A1073" s="16" t="s">
        <v>2375</v>
      </c>
      <c r="B1073" s="17"/>
      <c r="C1073" s="16" t="s">
        <v>1337</v>
      </c>
    </row>
    <row r="1074" spans="1:3">
      <c r="A1074" s="16" t="s">
        <v>2376</v>
      </c>
      <c r="B1074" s="17"/>
      <c r="C1074" s="16" t="s">
        <v>1337</v>
      </c>
    </row>
    <row r="1075" spans="1:3">
      <c r="A1075" s="16" t="s">
        <v>2377</v>
      </c>
      <c r="B1075" s="17"/>
      <c r="C1075" s="16" t="s">
        <v>1337</v>
      </c>
    </row>
    <row r="1076" spans="1:3">
      <c r="A1076" s="16" t="s">
        <v>2378</v>
      </c>
      <c r="B1076" s="17"/>
      <c r="C1076" s="16" t="s">
        <v>1337</v>
      </c>
    </row>
    <row r="1077" spans="1:3">
      <c r="A1077" s="16" t="s">
        <v>2379</v>
      </c>
      <c r="B1077" s="17"/>
      <c r="C1077" s="16" t="s">
        <v>1337</v>
      </c>
    </row>
    <row r="1078" spans="1:3">
      <c r="A1078" s="16" t="s">
        <v>2380</v>
      </c>
      <c r="B1078" s="17"/>
      <c r="C1078" s="16" t="s">
        <v>1337</v>
      </c>
    </row>
    <row r="1079" spans="1:3">
      <c r="A1079" s="16" t="s">
        <v>2381</v>
      </c>
      <c r="B1079" s="17"/>
      <c r="C1079" s="16" t="s">
        <v>1337</v>
      </c>
    </row>
    <row r="1080" spans="1:3">
      <c r="A1080" s="16" t="s">
        <v>2382</v>
      </c>
      <c r="B1080" s="17"/>
      <c r="C1080" s="16" t="s">
        <v>1337</v>
      </c>
    </row>
    <row r="1081" spans="1:3">
      <c r="A1081" s="16" t="s">
        <v>2383</v>
      </c>
      <c r="B1081" s="17"/>
      <c r="C1081" s="16" t="s">
        <v>1337</v>
      </c>
    </row>
    <row r="1082" spans="1:3">
      <c r="A1082" s="16" t="s">
        <v>2384</v>
      </c>
      <c r="B1082" s="17"/>
      <c r="C1082" s="16" t="s">
        <v>1337</v>
      </c>
    </row>
    <row r="1083" spans="1:3">
      <c r="A1083" s="16" t="s">
        <v>2385</v>
      </c>
      <c r="B1083" s="17"/>
      <c r="C1083" s="16" t="s">
        <v>1337</v>
      </c>
    </row>
    <row r="1084" spans="1:3">
      <c r="A1084" s="16" t="s">
        <v>2386</v>
      </c>
      <c r="B1084" s="17"/>
      <c r="C1084" s="16" t="s">
        <v>1337</v>
      </c>
    </row>
    <row r="1085" spans="1:3">
      <c r="A1085" s="16" t="s">
        <v>2387</v>
      </c>
      <c r="B1085" s="17"/>
      <c r="C1085" s="16" t="s">
        <v>1337</v>
      </c>
    </row>
    <row r="1086" spans="1:3">
      <c r="A1086" s="16" t="s">
        <v>2388</v>
      </c>
      <c r="B1086" s="17"/>
      <c r="C1086" s="16" t="s">
        <v>1337</v>
      </c>
    </row>
    <row r="1087" spans="1:3">
      <c r="A1087" s="16" t="s">
        <v>1188</v>
      </c>
      <c r="B1087" s="17" t="s">
        <v>3767</v>
      </c>
      <c r="C1087" s="16" t="s">
        <v>3675</v>
      </c>
    </row>
    <row r="1088" spans="1:3">
      <c r="A1088" s="16" t="s">
        <v>2390</v>
      </c>
      <c r="B1088" s="17"/>
      <c r="C1088" s="16" t="s">
        <v>1337</v>
      </c>
    </row>
    <row r="1089" spans="1:3">
      <c r="A1089" s="16" t="s">
        <v>2391</v>
      </c>
      <c r="B1089" s="17"/>
      <c r="C1089" s="16" t="s">
        <v>1337</v>
      </c>
    </row>
    <row r="1090" spans="1:3">
      <c r="A1090" s="16" t="s">
        <v>1400</v>
      </c>
      <c r="B1090" s="17" t="s">
        <v>3768</v>
      </c>
      <c r="C1090" s="16" t="s">
        <v>3675</v>
      </c>
    </row>
    <row r="1091" spans="1:3">
      <c r="A1091" s="16" t="s">
        <v>1401</v>
      </c>
      <c r="B1091" s="17" t="s">
        <v>3768</v>
      </c>
      <c r="C1091" s="16" t="s">
        <v>3675</v>
      </c>
    </row>
    <row r="1092" spans="1:3">
      <c r="A1092" s="16" t="s">
        <v>2392</v>
      </c>
      <c r="B1092" s="17" t="s">
        <v>3758</v>
      </c>
      <c r="C1092" s="16" t="s">
        <v>3675</v>
      </c>
    </row>
    <row r="1093" spans="1:3">
      <c r="A1093" s="16" t="s">
        <v>917</v>
      </c>
      <c r="B1093" s="17" t="s">
        <v>3769</v>
      </c>
      <c r="C1093" s="16" t="s">
        <v>3675</v>
      </c>
    </row>
    <row r="1094" spans="1:3">
      <c r="A1094" s="16" t="s">
        <v>2393</v>
      </c>
      <c r="B1094" s="17"/>
      <c r="C1094" s="16" t="s">
        <v>1337</v>
      </c>
    </row>
    <row r="1095" spans="1:3">
      <c r="A1095" s="16" t="s">
        <v>2394</v>
      </c>
      <c r="B1095" s="17"/>
      <c r="C1095" s="16" t="s">
        <v>1337</v>
      </c>
    </row>
    <row r="1096" spans="1:3">
      <c r="A1096" s="16" t="s">
        <v>2395</v>
      </c>
      <c r="B1096" s="17"/>
      <c r="C1096" s="16" t="s">
        <v>1337</v>
      </c>
    </row>
    <row r="1097" spans="1:3">
      <c r="A1097" s="16" t="s">
        <v>2400</v>
      </c>
      <c r="B1097" s="17"/>
      <c r="C1097" s="16" t="s">
        <v>1337</v>
      </c>
    </row>
    <row r="1098" spans="1:3">
      <c r="A1098" s="16" t="s">
        <v>2401</v>
      </c>
      <c r="B1098" s="17"/>
      <c r="C1098" s="16" t="s">
        <v>1337</v>
      </c>
    </row>
    <row r="1099" spans="1:3">
      <c r="A1099" s="16" t="s">
        <v>2402</v>
      </c>
      <c r="B1099" s="17"/>
      <c r="C1099" s="16" t="s">
        <v>1337</v>
      </c>
    </row>
    <row r="1100" spans="1:3">
      <c r="A1100" s="16" t="s">
        <v>2403</v>
      </c>
      <c r="B1100" s="17" t="s">
        <v>3770</v>
      </c>
      <c r="C1100" s="16" t="s">
        <v>3675</v>
      </c>
    </row>
    <row r="1101" spans="1:3">
      <c r="A1101" s="16" t="s">
        <v>2404</v>
      </c>
      <c r="B1101" s="17" t="s">
        <v>3770</v>
      </c>
      <c r="C1101" s="16" t="s">
        <v>3675</v>
      </c>
    </row>
    <row r="1102" spans="1:3">
      <c r="A1102" s="16" t="s">
        <v>2405</v>
      </c>
      <c r="B1102" s="17"/>
      <c r="C1102" s="16" t="s">
        <v>1337</v>
      </c>
    </row>
    <row r="1103" spans="1:3">
      <c r="A1103" s="16" t="s">
        <v>2406</v>
      </c>
      <c r="B1103" s="17"/>
      <c r="C1103" s="16" t="s">
        <v>1337</v>
      </c>
    </row>
    <row r="1104" spans="1:3">
      <c r="A1104" s="16" t="s">
        <v>2407</v>
      </c>
      <c r="B1104" s="17"/>
      <c r="C1104" s="16" t="s">
        <v>1337</v>
      </c>
    </row>
    <row r="1105" spans="1:3">
      <c r="A1105" s="16" t="s">
        <v>2408</v>
      </c>
      <c r="B1105" s="17"/>
      <c r="C1105" s="16" t="s">
        <v>1337</v>
      </c>
    </row>
    <row r="1106" spans="1:3">
      <c r="A1106" s="16" t="s">
        <v>2409</v>
      </c>
      <c r="B1106" s="17"/>
      <c r="C1106" s="16" t="s">
        <v>1337</v>
      </c>
    </row>
    <row r="1107" spans="1:3">
      <c r="A1107" s="16" t="s">
        <v>2410</v>
      </c>
      <c r="B1107" s="17" t="s">
        <v>3746</v>
      </c>
      <c r="C1107" s="17" t="s">
        <v>3675</v>
      </c>
    </row>
    <row r="1108" spans="1:3">
      <c r="A1108" s="16" t="s">
        <v>2411</v>
      </c>
      <c r="B1108" s="17" t="s">
        <v>3746</v>
      </c>
      <c r="C1108" s="16" t="s">
        <v>3675</v>
      </c>
    </row>
    <row r="1109" spans="1:3">
      <c r="A1109" s="16" t="s">
        <v>2412</v>
      </c>
      <c r="B1109" s="17"/>
      <c r="C1109" s="16" t="s">
        <v>1337</v>
      </c>
    </row>
    <row r="1110" spans="1:3">
      <c r="A1110" s="16" t="s">
        <v>2413</v>
      </c>
      <c r="B1110" s="17" t="s">
        <v>3771</v>
      </c>
      <c r="C1110" s="17" t="s">
        <v>3675</v>
      </c>
    </row>
    <row r="1111" spans="1:3">
      <c r="A1111" s="16" t="s">
        <v>2414</v>
      </c>
      <c r="B1111" s="17" t="s">
        <v>3772</v>
      </c>
      <c r="C1111" s="17" t="s">
        <v>3675</v>
      </c>
    </row>
    <row r="1112" spans="1:3">
      <c r="A1112" s="16" t="s">
        <v>2415</v>
      </c>
      <c r="B1112" s="17"/>
      <c r="C1112" s="17" t="s">
        <v>1337</v>
      </c>
    </row>
    <row r="1113" spans="1:3">
      <c r="A1113" s="16" t="s">
        <v>2416</v>
      </c>
      <c r="B1113" s="17" t="s">
        <v>3773</v>
      </c>
      <c r="C1113" s="17" t="s">
        <v>3675</v>
      </c>
    </row>
    <row r="1114" spans="1:3">
      <c r="A1114" s="16" t="s">
        <v>2417</v>
      </c>
      <c r="B1114" s="17"/>
      <c r="C1114" s="16" t="s">
        <v>1337</v>
      </c>
    </row>
    <row r="1115" spans="1:3">
      <c r="A1115" s="16" t="s">
        <v>2418</v>
      </c>
      <c r="B1115" s="17"/>
      <c r="C1115" s="16" t="s">
        <v>1867</v>
      </c>
    </row>
    <row r="1116" spans="1:3">
      <c r="A1116" s="16" t="s">
        <v>2420</v>
      </c>
      <c r="B1116" s="17"/>
      <c r="C1116" s="16" t="s">
        <v>3526</v>
      </c>
    </row>
    <row r="1117" spans="1:3">
      <c r="A1117" s="16" t="s">
        <v>2421</v>
      </c>
      <c r="B1117" s="17"/>
      <c r="C1117" s="16" t="s">
        <v>1337</v>
      </c>
    </row>
    <row r="1118" spans="1:3">
      <c r="A1118" s="16" t="s">
        <v>2422</v>
      </c>
      <c r="B1118" s="17"/>
      <c r="C1118" s="16" t="s">
        <v>1337</v>
      </c>
    </row>
    <row r="1119" spans="1:3">
      <c r="A1119" s="16" t="s">
        <v>2423</v>
      </c>
      <c r="B1119" s="17" t="s">
        <v>3774</v>
      </c>
      <c r="C1119" s="16" t="s">
        <v>3675</v>
      </c>
    </row>
    <row r="1120" spans="1:3">
      <c r="A1120" s="16" t="s">
        <v>2424</v>
      </c>
      <c r="B1120" s="17" t="s">
        <v>3720</v>
      </c>
      <c r="C1120" s="17" t="s">
        <v>3675</v>
      </c>
    </row>
    <row r="1121" spans="1:3">
      <c r="A1121" s="16" t="s">
        <v>2425</v>
      </c>
      <c r="B1121" s="17" t="s">
        <v>3691</v>
      </c>
      <c r="C1121" s="17" t="s">
        <v>3675</v>
      </c>
    </row>
    <row r="1122" spans="1:3">
      <c r="A1122" s="16" t="s">
        <v>2426</v>
      </c>
      <c r="B1122" s="17" t="s">
        <v>3691</v>
      </c>
      <c r="C1122" s="16" t="s">
        <v>3675</v>
      </c>
    </row>
    <row r="1123" spans="1:3">
      <c r="A1123" s="16" t="s">
        <v>2427</v>
      </c>
      <c r="B1123" s="17" t="s">
        <v>3775</v>
      </c>
      <c r="C1123" s="16" t="s">
        <v>3675</v>
      </c>
    </row>
    <row r="1124" spans="1:3">
      <c r="A1124" s="16" t="s">
        <v>2428</v>
      </c>
      <c r="B1124" s="16" t="s">
        <v>3775</v>
      </c>
      <c r="C1124" s="16" t="s">
        <v>3675</v>
      </c>
    </row>
    <row r="1125" spans="1:3">
      <c r="A1125" s="16" t="s">
        <v>2429</v>
      </c>
      <c r="C1125" s="16" t="s">
        <v>1337</v>
      </c>
    </row>
    <row r="1126" spans="1:3">
      <c r="A1126" s="16" t="s">
        <v>2430</v>
      </c>
      <c r="B1126" s="17"/>
      <c r="C1126" s="16" t="s">
        <v>1337</v>
      </c>
    </row>
    <row r="1127" spans="1:3">
      <c r="A1127" s="16" t="s">
        <v>2431</v>
      </c>
      <c r="B1127" s="17"/>
      <c r="C1127" s="17" t="s">
        <v>1337</v>
      </c>
    </row>
    <row r="1128" spans="1:3">
      <c r="A1128" s="16" t="s">
        <v>2432</v>
      </c>
      <c r="C1128" s="17" t="s">
        <v>1337</v>
      </c>
    </row>
    <row r="1129" spans="1:3">
      <c r="A1129" s="16" t="s">
        <v>2433</v>
      </c>
      <c r="C1129" s="16" t="s">
        <v>1337</v>
      </c>
    </row>
    <row r="1130" spans="1:3">
      <c r="A1130" s="16" t="s">
        <v>2436</v>
      </c>
      <c r="C1130" s="17" t="s">
        <v>1337</v>
      </c>
    </row>
    <row r="1131" spans="1:3">
      <c r="A1131" s="16" t="s">
        <v>2437</v>
      </c>
      <c r="B1131" s="16" t="s">
        <v>3776</v>
      </c>
      <c r="C1131" s="17" t="s">
        <v>3675</v>
      </c>
    </row>
    <row r="1132" spans="1:3">
      <c r="A1132" s="16" t="s">
        <v>2438</v>
      </c>
      <c r="B1132" s="17"/>
      <c r="C1132" s="16" t="s">
        <v>1337</v>
      </c>
    </row>
    <row r="1133" spans="1:3">
      <c r="A1133" s="16" t="s">
        <v>2439</v>
      </c>
      <c r="B1133" s="17"/>
      <c r="C1133" s="17" t="s">
        <v>1337</v>
      </c>
    </row>
    <row r="1134" spans="1:3">
      <c r="A1134" s="16" t="s">
        <v>2440</v>
      </c>
      <c r="B1134" s="17"/>
      <c r="C1134" s="16" t="s">
        <v>1337</v>
      </c>
    </row>
    <row r="1135" spans="1:3">
      <c r="A1135" s="16" t="s">
        <v>2444</v>
      </c>
      <c r="B1135" s="17"/>
      <c r="C1135" s="16" t="s">
        <v>3526</v>
      </c>
    </row>
    <row r="1136" spans="1:3">
      <c r="A1136" s="16" t="s">
        <v>2445</v>
      </c>
      <c r="B1136" s="17"/>
      <c r="C1136" s="16" t="s">
        <v>1337</v>
      </c>
    </row>
    <row r="1137" spans="1:3">
      <c r="A1137" s="16" t="s">
        <v>2446</v>
      </c>
      <c r="B1137" s="17"/>
      <c r="C1137" s="16" t="s">
        <v>1337</v>
      </c>
    </row>
    <row r="1138" spans="1:3">
      <c r="A1138" s="16" t="s">
        <v>2447</v>
      </c>
      <c r="C1138" s="16" t="s">
        <v>1337</v>
      </c>
    </row>
    <row r="1139" spans="1:3">
      <c r="A1139" s="16" t="s">
        <v>2448</v>
      </c>
      <c r="C1139" s="17" t="s">
        <v>1337</v>
      </c>
    </row>
    <row r="1140" spans="1:3">
      <c r="A1140" s="16" t="s">
        <v>2449</v>
      </c>
      <c r="B1140" s="17"/>
      <c r="C1140" s="17" t="s">
        <v>1337</v>
      </c>
    </row>
    <row r="1141" spans="1:3">
      <c r="A1141" s="16" t="s">
        <v>2450</v>
      </c>
      <c r="B1141" s="17" t="s">
        <v>3737</v>
      </c>
      <c r="C1141" s="17" t="s">
        <v>3675</v>
      </c>
    </row>
    <row r="1142" spans="1:3">
      <c r="A1142" s="16" t="s">
        <v>2451</v>
      </c>
      <c r="B1142" s="17"/>
      <c r="C1142" s="17" t="s">
        <v>1337</v>
      </c>
    </row>
    <row r="1143" spans="1:3">
      <c r="A1143" s="16" t="s">
        <v>2452</v>
      </c>
      <c r="B1143" s="17"/>
      <c r="C1143" s="17" t="s">
        <v>1337</v>
      </c>
    </row>
    <row r="1144" spans="1:3">
      <c r="A1144" s="16" t="s">
        <v>2453</v>
      </c>
      <c r="B1144" s="17"/>
      <c r="C1144" s="17" t="s">
        <v>1337</v>
      </c>
    </row>
    <row r="1145" spans="1:3">
      <c r="A1145" s="16" t="s">
        <v>2454</v>
      </c>
      <c r="C1145" s="16" t="s">
        <v>1337</v>
      </c>
    </row>
    <row r="1146" spans="1:3">
      <c r="A1146" s="16" t="s">
        <v>2455</v>
      </c>
      <c r="C1146" s="16" t="s">
        <v>1337</v>
      </c>
    </row>
    <row r="1147" spans="1:3">
      <c r="A1147" s="16" t="s">
        <v>2456</v>
      </c>
      <c r="B1147" s="17"/>
      <c r="C1147" s="16" t="s">
        <v>1337</v>
      </c>
    </row>
    <row r="1148" spans="1:3">
      <c r="A1148" s="16" t="s">
        <v>2457</v>
      </c>
      <c r="C1148" s="16" t="s">
        <v>1337</v>
      </c>
    </row>
    <row r="1149" spans="1:3">
      <c r="A1149" s="16" t="s">
        <v>2460</v>
      </c>
      <c r="B1149" s="16" t="s">
        <v>3691</v>
      </c>
      <c r="C1149" s="16" t="s">
        <v>3675</v>
      </c>
    </row>
    <row r="1150" spans="1:3">
      <c r="A1150" s="16" t="s">
        <v>2461</v>
      </c>
      <c r="B1150" s="17" t="s">
        <v>3691</v>
      </c>
      <c r="C1150" s="16" t="s">
        <v>3675</v>
      </c>
    </row>
    <row r="1151" spans="1:3">
      <c r="A1151" s="16" t="s">
        <v>2462</v>
      </c>
      <c r="C1151" s="16" t="s">
        <v>3526</v>
      </c>
    </row>
    <row r="1152" spans="1:3">
      <c r="A1152" s="16" t="s">
        <v>2463</v>
      </c>
      <c r="B1152" s="17" t="s">
        <v>3777</v>
      </c>
      <c r="C1152" s="16" t="s">
        <v>3675</v>
      </c>
    </row>
    <row r="1153" spans="1:3">
      <c r="A1153" s="16" t="s">
        <v>2464</v>
      </c>
      <c r="B1153" s="17" t="s">
        <v>3777</v>
      </c>
      <c r="C1153" s="17" t="s">
        <v>3675</v>
      </c>
    </row>
    <row r="1154" spans="1:3">
      <c r="A1154" s="16" t="s">
        <v>2465</v>
      </c>
      <c r="B1154" s="17"/>
      <c r="C1154" s="16" t="s">
        <v>1337</v>
      </c>
    </row>
    <row r="1155" spans="1:3">
      <c r="A1155" s="16" t="s">
        <v>2466</v>
      </c>
      <c r="B1155" s="17"/>
      <c r="C1155" s="16" t="s">
        <v>1337</v>
      </c>
    </row>
    <row r="1156" spans="1:3">
      <c r="A1156" s="16" t="s">
        <v>2467</v>
      </c>
      <c r="B1156" s="17"/>
      <c r="C1156" s="16" t="s">
        <v>1337</v>
      </c>
    </row>
    <row r="1157" spans="1:3">
      <c r="A1157" s="16" t="s">
        <v>2468</v>
      </c>
      <c r="B1157" s="17"/>
      <c r="C1157" s="16" t="s">
        <v>1337</v>
      </c>
    </row>
    <row r="1158" spans="1:3">
      <c r="A1158" s="16" t="s">
        <v>2470</v>
      </c>
      <c r="C1158" s="16" t="s">
        <v>1337</v>
      </c>
    </row>
    <row r="1159" spans="1:3">
      <c r="A1159" s="16" t="s">
        <v>2471</v>
      </c>
      <c r="C1159" s="16" t="s">
        <v>1337</v>
      </c>
    </row>
    <row r="1160" spans="1:3">
      <c r="A1160" s="16" t="s">
        <v>2472</v>
      </c>
      <c r="C1160" s="16" t="s">
        <v>1337</v>
      </c>
    </row>
    <row r="1161" spans="1:3">
      <c r="A1161" s="16" t="s">
        <v>2473</v>
      </c>
      <c r="C1161" s="16" t="s">
        <v>1337</v>
      </c>
    </row>
    <row r="1162" spans="1:3">
      <c r="A1162" s="16" t="s">
        <v>2474</v>
      </c>
      <c r="C1162" s="16" t="s">
        <v>1337</v>
      </c>
    </row>
    <row r="1163" spans="1:3">
      <c r="A1163" s="16" t="s">
        <v>2475</v>
      </c>
      <c r="C1163" s="17" t="s">
        <v>1337</v>
      </c>
    </row>
    <row r="1164" spans="1:3">
      <c r="A1164" s="16" t="s">
        <v>2476</v>
      </c>
      <c r="B1164" s="17"/>
      <c r="C1164" s="16" t="s">
        <v>1337</v>
      </c>
    </row>
    <row r="1165" spans="1:3">
      <c r="A1165" s="16" t="s">
        <v>2477</v>
      </c>
      <c r="B1165" s="17"/>
      <c r="C1165" s="16" t="s">
        <v>1337</v>
      </c>
    </row>
    <row r="1166" spans="1:3">
      <c r="A1166" s="16" t="s">
        <v>2478</v>
      </c>
      <c r="B1166" s="17"/>
      <c r="C1166" s="16" t="s">
        <v>1337</v>
      </c>
    </row>
    <row r="1167" spans="1:3">
      <c r="A1167" s="16" t="s">
        <v>2479</v>
      </c>
      <c r="B1167" s="17"/>
      <c r="C1167" s="16" t="s">
        <v>1337</v>
      </c>
    </row>
    <row r="1168" spans="1:3">
      <c r="A1168" s="16" t="s">
        <v>2480</v>
      </c>
      <c r="B1168" s="17"/>
      <c r="C1168" s="16" t="s">
        <v>1337</v>
      </c>
    </row>
    <row r="1169" spans="1:3">
      <c r="A1169" s="16" t="s">
        <v>2481</v>
      </c>
      <c r="B1169" s="17"/>
      <c r="C1169" s="16" t="s">
        <v>1337</v>
      </c>
    </row>
    <row r="1170" spans="1:3">
      <c r="A1170" s="16" t="s">
        <v>2482</v>
      </c>
      <c r="B1170" s="17"/>
      <c r="C1170" s="16" t="s">
        <v>1337</v>
      </c>
    </row>
    <row r="1171" spans="1:3">
      <c r="A1171" s="16" t="s">
        <v>2483</v>
      </c>
      <c r="B1171" s="17"/>
      <c r="C1171" s="17" t="s">
        <v>1337</v>
      </c>
    </row>
    <row r="1172" spans="1:3">
      <c r="A1172" s="16" t="s">
        <v>2484</v>
      </c>
      <c r="C1172" s="17" t="s">
        <v>1337</v>
      </c>
    </row>
    <row r="1173" spans="1:3">
      <c r="A1173" s="16" t="s">
        <v>2485</v>
      </c>
      <c r="B1173" s="17"/>
      <c r="C1173" s="16" t="s">
        <v>1337</v>
      </c>
    </row>
    <row r="1174" spans="1:3">
      <c r="A1174" s="16" t="s">
        <v>2486</v>
      </c>
      <c r="B1174" s="17"/>
      <c r="C1174" s="17" t="s">
        <v>1337</v>
      </c>
    </row>
    <row r="1175" spans="1:3">
      <c r="A1175" s="16" t="s">
        <v>2487</v>
      </c>
      <c r="B1175" s="17"/>
      <c r="C1175" s="17" t="s">
        <v>1337</v>
      </c>
    </row>
    <row r="1176" spans="1:3">
      <c r="A1176" s="16" t="s">
        <v>2488</v>
      </c>
      <c r="B1176" s="17"/>
      <c r="C1176" s="16" t="s">
        <v>1337</v>
      </c>
    </row>
    <row r="1177" spans="1:3">
      <c r="A1177" s="16" t="s">
        <v>2489</v>
      </c>
      <c r="C1177" s="16" t="s">
        <v>1337</v>
      </c>
    </row>
    <row r="1178" spans="1:3">
      <c r="A1178" s="16" t="s">
        <v>2490</v>
      </c>
      <c r="B1178" s="17"/>
      <c r="C1178" s="16" t="s">
        <v>1337</v>
      </c>
    </row>
    <row r="1179" spans="1:3">
      <c r="A1179" s="16" t="s">
        <v>2532</v>
      </c>
      <c r="B1179" s="17"/>
      <c r="C1179" s="16" t="s">
        <v>1337</v>
      </c>
    </row>
    <row r="1180" spans="1:3">
      <c r="A1180" s="16" t="s">
        <v>2491</v>
      </c>
      <c r="B1180" s="17"/>
      <c r="C1180" s="16" t="s">
        <v>1337</v>
      </c>
    </row>
    <row r="1181" spans="1:3">
      <c r="A1181" s="16" t="s">
        <v>2492</v>
      </c>
      <c r="B1181" s="17"/>
      <c r="C1181" s="16" t="s">
        <v>1337</v>
      </c>
    </row>
    <row r="1182" spans="1:3">
      <c r="A1182" s="16" t="s">
        <v>2493</v>
      </c>
      <c r="B1182" s="17"/>
      <c r="C1182" s="16" t="s">
        <v>1337</v>
      </c>
    </row>
    <row r="1183" spans="1:3">
      <c r="A1183" s="16" t="s">
        <v>2494</v>
      </c>
      <c r="B1183" s="17"/>
      <c r="C1183" s="16" t="s">
        <v>1337</v>
      </c>
    </row>
    <row r="1184" spans="1:3">
      <c r="A1184" s="16" t="s">
        <v>2495</v>
      </c>
      <c r="B1184" s="17"/>
      <c r="C1184" s="16" t="s">
        <v>1337</v>
      </c>
    </row>
    <row r="1185" spans="1:3">
      <c r="A1185" s="16" t="s">
        <v>2496</v>
      </c>
      <c r="C1185" s="16" t="s">
        <v>1337</v>
      </c>
    </row>
    <row r="1186" spans="1:3">
      <c r="A1186" s="16" t="s">
        <v>2497</v>
      </c>
      <c r="B1186" s="17"/>
      <c r="C1186" s="16" t="s">
        <v>1337</v>
      </c>
    </row>
    <row r="1187" spans="1:3">
      <c r="A1187" s="16" t="s">
        <v>2498</v>
      </c>
      <c r="B1187" s="17"/>
      <c r="C1187" s="16" t="s">
        <v>1337</v>
      </c>
    </row>
    <row r="1188" spans="1:3">
      <c r="A1188" s="16" t="s">
        <v>2499</v>
      </c>
      <c r="B1188" s="17"/>
      <c r="C1188" s="16" t="s">
        <v>1337</v>
      </c>
    </row>
    <row r="1189" spans="1:3">
      <c r="A1189" s="16" t="s">
        <v>2533</v>
      </c>
      <c r="B1189" s="17"/>
      <c r="C1189" s="16" t="s">
        <v>1337</v>
      </c>
    </row>
    <row r="1190" spans="1:3">
      <c r="A1190" s="16" t="s">
        <v>2500</v>
      </c>
      <c r="B1190" s="17"/>
      <c r="C1190" s="16" t="s">
        <v>1337</v>
      </c>
    </row>
    <row r="1191" spans="1:3">
      <c r="A1191" s="16" t="s">
        <v>2501</v>
      </c>
      <c r="B1191" s="17"/>
      <c r="C1191" s="16" t="s">
        <v>1337</v>
      </c>
    </row>
    <row r="1192" spans="1:3">
      <c r="A1192" s="16" t="s">
        <v>2502</v>
      </c>
      <c r="B1192" s="17"/>
      <c r="C1192" s="16" t="s">
        <v>1337</v>
      </c>
    </row>
    <row r="1193" spans="1:3">
      <c r="A1193" s="16" t="s">
        <v>2503</v>
      </c>
      <c r="B1193" s="17"/>
      <c r="C1193" s="16" t="s">
        <v>1337</v>
      </c>
    </row>
    <row r="1194" spans="1:3">
      <c r="A1194" s="16" t="s">
        <v>2504</v>
      </c>
      <c r="C1194" s="16" t="s">
        <v>1337</v>
      </c>
    </row>
    <row r="1195" spans="1:3">
      <c r="A1195" s="16" t="s">
        <v>2505</v>
      </c>
      <c r="C1195" s="16" t="s">
        <v>1337</v>
      </c>
    </row>
    <row r="1196" spans="1:3">
      <c r="A1196" s="16" t="s">
        <v>2506</v>
      </c>
      <c r="B1196" s="17"/>
      <c r="C1196" s="16" t="s">
        <v>1337</v>
      </c>
    </row>
    <row r="1197" spans="1:3">
      <c r="A1197" s="16" t="s">
        <v>2507</v>
      </c>
      <c r="C1197" s="16" t="s">
        <v>1337</v>
      </c>
    </row>
    <row r="1198" spans="1:3">
      <c r="A1198" s="16" t="s">
        <v>2508</v>
      </c>
      <c r="C1198" s="16" t="s">
        <v>1337</v>
      </c>
    </row>
    <row r="1199" spans="1:3">
      <c r="A1199" s="16" t="s">
        <v>2509</v>
      </c>
      <c r="B1199" s="17"/>
      <c r="C1199" s="16" t="s">
        <v>1337</v>
      </c>
    </row>
    <row r="1200" spans="1:3">
      <c r="A1200" s="16" t="s">
        <v>2510</v>
      </c>
      <c r="B1200" s="17" t="s">
        <v>3737</v>
      </c>
      <c r="C1200" s="16" t="s">
        <v>3675</v>
      </c>
    </row>
    <row r="1201" spans="1:3">
      <c r="A1201" s="16" t="s">
        <v>2511</v>
      </c>
      <c r="B1201" s="17"/>
      <c r="C1201" s="16" t="s">
        <v>1337</v>
      </c>
    </row>
    <row r="1202" spans="1:3">
      <c r="A1202" s="16" t="s">
        <v>2512</v>
      </c>
      <c r="B1202" s="17"/>
      <c r="C1202" s="16" t="s">
        <v>1337</v>
      </c>
    </row>
    <row r="1203" spans="1:3">
      <c r="A1203" s="16" t="s">
        <v>2513</v>
      </c>
      <c r="B1203" s="17"/>
      <c r="C1203" s="16" t="s">
        <v>1337</v>
      </c>
    </row>
    <row r="1204" spans="1:3">
      <c r="A1204" s="16" t="s">
        <v>2514</v>
      </c>
      <c r="B1204" s="17"/>
      <c r="C1204" s="16" t="s">
        <v>1337</v>
      </c>
    </row>
    <row r="1205" spans="1:3">
      <c r="A1205" s="16" t="s">
        <v>2515</v>
      </c>
      <c r="B1205" s="17"/>
      <c r="C1205" s="16" t="s">
        <v>1337</v>
      </c>
    </row>
    <row r="1206" spans="1:3">
      <c r="A1206" s="16" t="s">
        <v>2516</v>
      </c>
      <c r="B1206" s="17"/>
      <c r="C1206" s="16" t="s">
        <v>1337</v>
      </c>
    </row>
    <row r="1207" spans="1:3">
      <c r="A1207" s="16" t="s">
        <v>2517</v>
      </c>
      <c r="B1207" s="17"/>
      <c r="C1207" s="16" t="s">
        <v>1337</v>
      </c>
    </row>
    <row r="1208" spans="1:3">
      <c r="A1208" s="16" t="s">
        <v>2518</v>
      </c>
      <c r="B1208" s="17"/>
      <c r="C1208" s="16" t="s">
        <v>1337</v>
      </c>
    </row>
    <row r="1209" spans="1:3">
      <c r="A1209" s="16" t="s">
        <v>2519</v>
      </c>
      <c r="B1209" s="17"/>
      <c r="C1209" s="16" t="s">
        <v>1337</v>
      </c>
    </row>
    <row r="1210" spans="1:3">
      <c r="A1210" s="16" t="s">
        <v>2520</v>
      </c>
      <c r="B1210" s="17"/>
      <c r="C1210" s="16" t="s">
        <v>1337</v>
      </c>
    </row>
    <row r="1211" spans="1:3">
      <c r="A1211" s="16" t="s">
        <v>2521</v>
      </c>
      <c r="B1211" s="17"/>
      <c r="C1211" s="16" t="s">
        <v>1337</v>
      </c>
    </row>
    <row r="1212" spans="1:3">
      <c r="A1212" s="16" t="s">
        <v>2522</v>
      </c>
      <c r="B1212" s="17"/>
      <c r="C1212" s="16" t="s">
        <v>1337</v>
      </c>
    </row>
    <row r="1213" spans="1:3">
      <c r="A1213" s="16" t="s">
        <v>2523</v>
      </c>
      <c r="B1213" s="17"/>
      <c r="C1213" s="16" t="s">
        <v>1337</v>
      </c>
    </row>
    <row r="1214" spans="1:3">
      <c r="A1214" s="16" t="s">
        <v>2524</v>
      </c>
      <c r="B1214" s="17"/>
      <c r="C1214" s="16" t="s">
        <v>1337</v>
      </c>
    </row>
    <row r="1215" spans="1:3">
      <c r="A1215" s="16" t="s">
        <v>2525</v>
      </c>
      <c r="B1215" s="17"/>
      <c r="C1215" s="16" t="s">
        <v>1337</v>
      </c>
    </row>
    <row r="1216" spans="1:3">
      <c r="A1216" s="16" t="s">
        <v>2526</v>
      </c>
      <c r="B1216" s="17"/>
      <c r="C1216" s="16" t="s">
        <v>1337</v>
      </c>
    </row>
    <row r="1217" spans="1:3">
      <c r="A1217" s="16" t="s">
        <v>2527</v>
      </c>
      <c r="B1217" s="17"/>
      <c r="C1217" s="16" t="s">
        <v>1337</v>
      </c>
    </row>
    <row r="1218" spans="1:3">
      <c r="A1218" s="16" t="s">
        <v>2528</v>
      </c>
      <c r="B1218" s="17"/>
      <c r="C1218" s="16" t="s">
        <v>1337</v>
      </c>
    </row>
    <row r="1219" spans="1:3">
      <c r="A1219" s="16" t="s">
        <v>3198</v>
      </c>
      <c r="B1219" s="17" t="s">
        <v>3720</v>
      </c>
      <c r="C1219" s="16" t="s">
        <v>3675</v>
      </c>
    </row>
    <row r="1220" spans="1:3">
      <c r="A1220" s="16" t="s">
        <v>3199</v>
      </c>
      <c r="B1220" s="17" t="s">
        <v>3720</v>
      </c>
      <c r="C1220" s="16" t="s">
        <v>3675</v>
      </c>
    </row>
    <row r="1221" spans="1:3">
      <c r="A1221" s="16" t="s">
        <v>2259</v>
      </c>
      <c r="B1221" s="17"/>
      <c r="C1221" s="16" t="s">
        <v>1337</v>
      </c>
    </row>
    <row r="1222" spans="1:3">
      <c r="A1222" s="16" t="s">
        <v>2260</v>
      </c>
      <c r="B1222" s="17"/>
      <c r="C1222" s="17" t="s">
        <v>1337</v>
      </c>
    </row>
    <row r="1223" spans="1:3">
      <c r="A1223" s="16" t="s">
        <v>2251</v>
      </c>
      <c r="B1223" s="17"/>
      <c r="C1223" s="16" t="s">
        <v>1337</v>
      </c>
    </row>
    <row r="1224" spans="1:3">
      <c r="A1224" s="16" t="s">
        <v>2255</v>
      </c>
      <c r="B1224" s="17"/>
      <c r="C1224" s="16" t="s">
        <v>1337</v>
      </c>
    </row>
    <row r="1225" spans="1:3">
      <c r="A1225" s="16" t="s">
        <v>2091</v>
      </c>
      <c r="B1225" s="17"/>
      <c r="C1225" s="16" t="s">
        <v>1337</v>
      </c>
    </row>
    <row r="1226" spans="1:3">
      <c r="A1226" s="16" t="s">
        <v>1987</v>
      </c>
      <c r="B1226" s="17"/>
      <c r="C1226" s="16" t="s">
        <v>1337</v>
      </c>
    </row>
    <row r="1227" spans="1:3">
      <c r="A1227" s="16" t="s">
        <v>1989</v>
      </c>
      <c r="B1227" s="17"/>
      <c r="C1227" s="16" t="s">
        <v>1337</v>
      </c>
    </row>
    <row r="1228" spans="1:3">
      <c r="A1228" s="16" t="s">
        <v>1991</v>
      </c>
      <c r="B1228" s="17"/>
      <c r="C1228" s="16" t="s">
        <v>1337</v>
      </c>
    </row>
    <row r="1229" spans="1:3">
      <c r="A1229" s="16" t="s">
        <v>2090</v>
      </c>
      <c r="B1229" s="17"/>
      <c r="C1229" s="16" t="s">
        <v>1337</v>
      </c>
    </row>
    <row r="1230" spans="1:3">
      <c r="A1230" s="16" t="s">
        <v>1988</v>
      </c>
      <c r="B1230" s="17"/>
      <c r="C1230" s="16" t="s">
        <v>1337</v>
      </c>
    </row>
    <row r="1231" spans="1:3">
      <c r="A1231" s="16" t="s">
        <v>1990</v>
      </c>
      <c r="B1231" s="17"/>
      <c r="C1231" s="16" t="s">
        <v>1337</v>
      </c>
    </row>
    <row r="1232" spans="1:3">
      <c r="A1232" s="16" t="s">
        <v>3200</v>
      </c>
      <c r="B1232" s="17" t="s">
        <v>3691</v>
      </c>
      <c r="C1232" s="16" t="s">
        <v>3675</v>
      </c>
    </row>
    <row r="1233" spans="1:3">
      <c r="A1233" s="16" t="s">
        <v>3201</v>
      </c>
      <c r="B1233" s="17" t="s">
        <v>3691</v>
      </c>
      <c r="C1233" s="16" t="s">
        <v>3675</v>
      </c>
    </row>
    <row r="1234" spans="1:3">
      <c r="A1234" s="16" t="s">
        <v>2399</v>
      </c>
      <c r="B1234" s="17" t="s">
        <v>3691</v>
      </c>
      <c r="C1234" s="16" t="s">
        <v>3675</v>
      </c>
    </row>
    <row r="1235" spans="1:3">
      <c r="A1235" s="16" t="s">
        <v>2459</v>
      </c>
      <c r="B1235" s="17"/>
      <c r="C1235" s="16" t="s">
        <v>3526</v>
      </c>
    </row>
    <row r="1236" spans="1:3">
      <c r="A1236" s="16" t="s">
        <v>3202</v>
      </c>
      <c r="B1236" s="17"/>
      <c r="C1236" s="16" t="s">
        <v>3526</v>
      </c>
    </row>
    <row r="1237" spans="1:3">
      <c r="A1237" s="16" t="s">
        <v>3203</v>
      </c>
      <c r="B1237" s="17"/>
      <c r="C1237" s="16" t="s">
        <v>1337</v>
      </c>
    </row>
    <row r="1238" spans="1:3">
      <c r="A1238" s="16" t="s">
        <v>3205</v>
      </c>
      <c r="B1238" s="17"/>
      <c r="C1238" s="16" t="s">
        <v>1337</v>
      </c>
    </row>
    <row r="1239" spans="1:3">
      <c r="A1239" s="16" t="s">
        <v>3206</v>
      </c>
      <c r="B1239" s="17"/>
      <c r="C1239" s="16" t="s">
        <v>1337</v>
      </c>
    </row>
    <row r="1240" spans="1:3">
      <c r="A1240" s="16" t="s">
        <v>3208</v>
      </c>
      <c r="B1240" s="17"/>
      <c r="C1240" s="16" t="s">
        <v>1337</v>
      </c>
    </row>
    <row r="1241" spans="1:3">
      <c r="A1241" s="16" t="s">
        <v>3211</v>
      </c>
      <c r="B1241" s="17"/>
      <c r="C1241" s="17" t="s">
        <v>1337</v>
      </c>
    </row>
    <row r="1242" spans="1:3">
      <c r="A1242" s="16" t="s">
        <v>3212</v>
      </c>
      <c r="B1242" s="17"/>
      <c r="C1242" s="17" t="s">
        <v>1337</v>
      </c>
    </row>
    <row r="1243" spans="1:3">
      <c r="A1243" s="16" t="s">
        <v>3217</v>
      </c>
      <c r="B1243" s="17" t="s">
        <v>3746</v>
      </c>
      <c r="C1243" s="17" t="s">
        <v>3675</v>
      </c>
    </row>
    <row r="1244" spans="1:3">
      <c r="A1244" s="16" t="s">
        <v>2262</v>
      </c>
      <c r="B1244" s="17"/>
      <c r="C1244" s="17" t="s">
        <v>1337</v>
      </c>
    </row>
    <row r="1245" spans="1:3">
      <c r="A1245" s="16" t="s">
        <v>2190</v>
      </c>
      <c r="C1245" s="16" t="s">
        <v>1337</v>
      </c>
    </row>
    <row r="1246" spans="1:3">
      <c r="A1246" s="16" t="s">
        <v>3218</v>
      </c>
      <c r="B1246" s="17"/>
      <c r="C1246" s="16" t="s">
        <v>1337</v>
      </c>
    </row>
    <row r="1247" spans="1:3">
      <c r="A1247" s="16" t="s">
        <v>3219</v>
      </c>
      <c r="B1247" s="17"/>
      <c r="C1247" s="16" t="s">
        <v>1337</v>
      </c>
    </row>
    <row r="1248" spans="1:3">
      <c r="A1248" s="16" t="s">
        <v>3220</v>
      </c>
      <c r="B1248" s="17"/>
      <c r="C1248" s="16" t="s">
        <v>1337</v>
      </c>
    </row>
    <row r="1249" spans="1:3">
      <c r="A1249" s="16" t="s">
        <v>3221</v>
      </c>
      <c r="B1249" s="17"/>
      <c r="C1249" s="16" t="s">
        <v>1337</v>
      </c>
    </row>
    <row r="1250" spans="1:3">
      <c r="A1250" s="16" t="s">
        <v>3222</v>
      </c>
      <c r="B1250" s="17"/>
      <c r="C1250" s="16" t="s">
        <v>1337</v>
      </c>
    </row>
    <row r="1251" spans="1:3">
      <c r="A1251" s="16" t="s">
        <v>3223</v>
      </c>
      <c r="B1251" s="17"/>
      <c r="C1251" s="16" t="s">
        <v>1337</v>
      </c>
    </row>
    <row r="1252" spans="1:3">
      <c r="A1252" s="16" t="s">
        <v>3224</v>
      </c>
      <c r="B1252" s="17"/>
      <c r="C1252" s="16" t="s">
        <v>1337</v>
      </c>
    </row>
    <row r="1253" spans="1:3">
      <c r="A1253" s="16" t="s">
        <v>3225</v>
      </c>
      <c r="B1253" s="17"/>
      <c r="C1253" s="16" t="s">
        <v>1337</v>
      </c>
    </row>
    <row r="1254" spans="1:3">
      <c r="A1254" s="16" t="s">
        <v>3226</v>
      </c>
      <c r="B1254" s="17"/>
      <c r="C1254" s="16" t="s">
        <v>1337</v>
      </c>
    </row>
    <row r="1255" spans="1:3">
      <c r="A1255" s="16" t="s">
        <v>3227</v>
      </c>
      <c r="B1255" s="17"/>
      <c r="C1255" s="16" t="s">
        <v>1337</v>
      </c>
    </row>
    <row r="1256" spans="1:3">
      <c r="A1256" s="16" t="s">
        <v>3228</v>
      </c>
      <c r="B1256" s="17"/>
      <c r="C1256" s="17" t="s">
        <v>1337</v>
      </c>
    </row>
    <row r="1257" spans="1:3">
      <c r="A1257" s="16" t="s">
        <v>3229</v>
      </c>
      <c r="B1257" s="17"/>
      <c r="C1257" s="17" t="s">
        <v>3526</v>
      </c>
    </row>
    <row r="1258" spans="1:3">
      <c r="A1258" s="16" t="s">
        <v>3230</v>
      </c>
      <c r="B1258" s="17"/>
      <c r="C1258" s="17" t="s">
        <v>3526</v>
      </c>
    </row>
    <row r="1259" spans="1:3">
      <c r="A1259" s="16" t="s">
        <v>3231</v>
      </c>
      <c r="B1259" s="17"/>
      <c r="C1259" s="16" t="s">
        <v>3526</v>
      </c>
    </row>
    <row r="1260" spans="1:3">
      <c r="A1260" s="16" t="s">
        <v>3233</v>
      </c>
      <c r="B1260" s="17"/>
      <c r="C1260" s="16" t="s">
        <v>3526</v>
      </c>
    </row>
    <row r="1261" spans="1:3">
      <c r="A1261" s="16" t="s">
        <v>3252</v>
      </c>
      <c r="B1261" s="17"/>
      <c r="C1261" s="16" t="s">
        <v>3526</v>
      </c>
    </row>
    <row r="1262" spans="1:3">
      <c r="A1262" s="16" t="s">
        <v>3253</v>
      </c>
      <c r="B1262" s="17"/>
      <c r="C1262" s="16" t="s">
        <v>3526</v>
      </c>
    </row>
    <row r="1263" spans="1:3">
      <c r="A1263" s="16" t="s">
        <v>3254</v>
      </c>
      <c r="B1263" s="17"/>
      <c r="C1263" s="16" t="s">
        <v>3526</v>
      </c>
    </row>
    <row r="1264" spans="1:3">
      <c r="A1264" s="16" t="s">
        <v>3255</v>
      </c>
      <c r="C1264" s="16" t="s">
        <v>3526</v>
      </c>
    </row>
    <row r="1265" spans="1:3">
      <c r="A1265" s="16" t="s">
        <v>3256</v>
      </c>
      <c r="C1265" s="16" t="s">
        <v>1337</v>
      </c>
    </row>
    <row r="1266" spans="1:3">
      <c r="A1266" s="16" t="s">
        <v>3257</v>
      </c>
      <c r="C1266" s="16" t="s">
        <v>3526</v>
      </c>
    </row>
    <row r="1267" spans="1:3">
      <c r="A1267" s="16" t="s">
        <v>3258</v>
      </c>
      <c r="C1267" s="17" t="s">
        <v>3526</v>
      </c>
    </row>
    <row r="1268" spans="1:3">
      <c r="A1268" s="16" t="s">
        <v>2389</v>
      </c>
      <c r="B1268" s="17" t="s">
        <v>3778</v>
      </c>
      <c r="C1268" s="16" t="s">
        <v>3675</v>
      </c>
    </row>
    <row r="1269" spans="1:3">
      <c r="A1269" s="16" t="s">
        <v>2441</v>
      </c>
      <c r="B1269" s="17"/>
      <c r="C1269" s="16" t="s">
        <v>1337</v>
      </c>
    </row>
    <row r="1270" spans="1:3">
      <c r="A1270" s="16" t="s">
        <v>3259</v>
      </c>
      <c r="B1270" s="17"/>
      <c r="C1270" s="16" t="s">
        <v>1337</v>
      </c>
    </row>
    <row r="1271" spans="1:3">
      <c r="A1271" s="16" t="s">
        <v>3260</v>
      </c>
      <c r="B1271" s="17"/>
      <c r="C1271" s="16" t="s">
        <v>1337</v>
      </c>
    </row>
    <row r="1272" spans="1:3">
      <c r="A1272" s="16" t="s">
        <v>3261</v>
      </c>
      <c r="B1272" s="17"/>
      <c r="C1272" s="16" t="s">
        <v>1337</v>
      </c>
    </row>
    <row r="1273" spans="1:3">
      <c r="A1273" s="16" t="s">
        <v>3262</v>
      </c>
      <c r="B1273" s="17"/>
      <c r="C1273" s="16" t="s">
        <v>3526</v>
      </c>
    </row>
    <row r="1274" spans="1:3">
      <c r="A1274" s="16" t="s">
        <v>3263</v>
      </c>
      <c r="B1274" s="17"/>
      <c r="C1274" s="16" t="s">
        <v>3526</v>
      </c>
    </row>
    <row r="1275" spans="1:3">
      <c r="A1275" s="16" t="s">
        <v>2337</v>
      </c>
      <c r="B1275" s="17" t="s">
        <v>3779</v>
      </c>
      <c r="C1275" s="16" t="s">
        <v>3675</v>
      </c>
    </row>
    <row r="1276" spans="1:3">
      <c r="A1276" s="16" t="s">
        <v>2338</v>
      </c>
      <c r="B1276" s="17" t="s">
        <v>3740</v>
      </c>
      <c r="C1276" s="16" t="s">
        <v>3675</v>
      </c>
    </row>
    <row r="1277" spans="1:3">
      <c r="A1277" s="16" t="s">
        <v>3264</v>
      </c>
      <c r="B1277" s="17" t="s">
        <v>3687</v>
      </c>
      <c r="C1277" s="16" t="s">
        <v>3675</v>
      </c>
    </row>
    <row r="1278" spans="1:3">
      <c r="A1278" s="16" t="s">
        <v>3265</v>
      </c>
      <c r="B1278" s="17"/>
      <c r="C1278" s="16" t="s">
        <v>1337</v>
      </c>
    </row>
    <row r="1279" spans="1:3">
      <c r="A1279" s="16" t="s">
        <v>3266</v>
      </c>
      <c r="B1279" s="16" t="s">
        <v>3758</v>
      </c>
      <c r="C1279" s="16" t="s">
        <v>3675</v>
      </c>
    </row>
    <row r="1280" spans="1:3">
      <c r="A1280" s="16" t="s">
        <v>1800</v>
      </c>
      <c r="C1280" s="16" t="s">
        <v>3526</v>
      </c>
    </row>
    <row r="1281" spans="1:3">
      <c r="A1281" s="16" t="s">
        <v>3232</v>
      </c>
      <c r="B1281" s="17"/>
      <c r="C1281" s="16" t="s">
        <v>3526</v>
      </c>
    </row>
    <row r="1282" spans="1:3">
      <c r="A1282" s="16" t="s">
        <v>3267</v>
      </c>
      <c r="B1282" s="17"/>
      <c r="C1282" s="16" t="s">
        <v>3526</v>
      </c>
    </row>
    <row r="1283" spans="1:3">
      <c r="A1283" s="16" t="s">
        <v>3268</v>
      </c>
      <c r="B1283" s="17"/>
      <c r="C1283" s="16" t="s">
        <v>3526</v>
      </c>
    </row>
    <row r="1284" spans="1:3">
      <c r="A1284" s="16" t="s">
        <v>3269</v>
      </c>
      <c r="C1284" s="16" t="s">
        <v>3526</v>
      </c>
    </row>
    <row r="1285" spans="1:3">
      <c r="A1285" s="16" t="s">
        <v>3270</v>
      </c>
      <c r="B1285" s="17"/>
      <c r="C1285" s="16" t="s">
        <v>3526</v>
      </c>
    </row>
    <row r="1286" spans="1:3">
      <c r="A1286" s="16" t="s">
        <v>2221</v>
      </c>
      <c r="B1286" s="17"/>
      <c r="C1286" s="16" t="s">
        <v>1337</v>
      </c>
    </row>
    <row r="1287" spans="1:3">
      <c r="A1287" s="16" t="s">
        <v>2419</v>
      </c>
      <c r="B1287" s="17"/>
      <c r="C1287" s="16" t="s">
        <v>1867</v>
      </c>
    </row>
    <row r="1288" spans="1:3">
      <c r="A1288" s="16" t="s">
        <v>3271</v>
      </c>
      <c r="B1288" s="17"/>
      <c r="C1288" s="16" t="s">
        <v>1337</v>
      </c>
    </row>
    <row r="1289" spans="1:3">
      <c r="A1289" s="16" t="s">
        <v>3272</v>
      </c>
      <c r="B1289" s="17"/>
      <c r="C1289" s="16" t="s">
        <v>1867</v>
      </c>
    </row>
    <row r="1290" spans="1:3">
      <c r="A1290" s="16" t="s">
        <v>3273</v>
      </c>
      <c r="B1290" s="17"/>
      <c r="C1290" s="16" t="s">
        <v>1867</v>
      </c>
    </row>
    <row r="1291" spans="1:3">
      <c r="A1291" s="16" t="s">
        <v>3274</v>
      </c>
      <c r="B1291" s="17"/>
      <c r="C1291" s="16" t="s">
        <v>1337</v>
      </c>
    </row>
    <row r="1292" spans="1:3">
      <c r="A1292" s="16" t="s">
        <v>3275</v>
      </c>
      <c r="B1292" s="17"/>
      <c r="C1292" s="17" t="s">
        <v>1337</v>
      </c>
    </row>
    <row r="1293" spans="1:3">
      <c r="A1293" s="16" t="s">
        <v>3276</v>
      </c>
      <c r="B1293" s="17"/>
      <c r="C1293" s="16" t="s">
        <v>1337</v>
      </c>
    </row>
    <row r="1294" spans="1:3">
      <c r="A1294" s="16" t="s">
        <v>3277</v>
      </c>
      <c r="B1294" s="17"/>
      <c r="C1294" s="16" t="s">
        <v>1337</v>
      </c>
    </row>
    <row r="1295" spans="1:3">
      <c r="A1295" s="16" t="s">
        <v>2398</v>
      </c>
      <c r="B1295" s="17"/>
      <c r="C1295" s="16" t="s">
        <v>1337</v>
      </c>
    </row>
    <row r="1296" spans="1:3">
      <c r="A1296" s="16" t="s">
        <v>3278</v>
      </c>
      <c r="B1296" s="17"/>
      <c r="C1296" s="16" t="s">
        <v>1337</v>
      </c>
    </row>
    <row r="1297" spans="1:3">
      <c r="A1297" s="16" t="s">
        <v>3279</v>
      </c>
      <c r="B1297" s="17"/>
      <c r="C1297" s="16" t="s">
        <v>1337</v>
      </c>
    </row>
    <row r="1298" spans="1:3">
      <c r="A1298" s="16" t="s">
        <v>3280</v>
      </c>
      <c r="B1298" s="17"/>
      <c r="C1298" s="16" t="s">
        <v>1337</v>
      </c>
    </row>
    <row r="1299" spans="1:3">
      <c r="A1299" s="16" t="s">
        <v>3281</v>
      </c>
      <c r="B1299" s="17"/>
      <c r="C1299" s="17" t="s">
        <v>1337</v>
      </c>
    </row>
    <row r="1300" spans="1:3">
      <c r="A1300" s="16" t="s">
        <v>3282</v>
      </c>
      <c r="C1300" s="17" t="s">
        <v>1337</v>
      </c>
    </row>
    <row r="1301" spans="1:3">
      <c r="A1301" s="16" t="s">
        <v>3283</v>
      </c>
      <c r="C1301" s="17" t="s">
        <v>1337</v>
      </c>
    </row>
    <row r="1302" spans="1:3">
      <c r="A1302" s="16" t="s">
        <v>3284</v>
      </c>
      <c r="B1302" s="17"/>
      <c r="C1302" s="16" t="s">
        <v>1337</v>
      </c>
    </row>
    <row r="1303" spans="1:3">
      <c r="A1303" s="16" t="s">
        <v>3216</v>
      </c>
      <c r="B1303" s="17" t="s">
        <v>3780</v>
      </c>
      <c r="C1303" s="17" t="s">
        <v>3675</v>
      </c>
    </row>
    <row r="1304" spans="1:3">
      <c r="A1304" s="16" t="s">
        <v>3285</v>
      </c>
      <c r="B1304" s="17" t="s">
        <v>3781</v>
      </c>
      <c r="C1304" s="16" t="s">
        <v>3675</v>
      </c>
    </row>
    <row r="1305" spans="1:3">
      <c r="A1305" s="16" t="s">
        <v>3286</v>
      </c>
      <c r="B1305" s="17" t="s">
        <v>3781</v>
      </c>
      <c r="C1305" s="16" t="s">
        <v>3675</v>
      </c>
    </row>
    <row r="1306" spans="1:3">
      <c r="A1306" s="16" t="s">
        <v>2443</v>
      </c>
      <c r="B1306" s="17" t="s">
        <v>3782</v>
      </c>
      <c r="C1306" s="16" t="s">
        <v>3675</v>
      </c>
    </row>
    <row r="1307" spans="1:3">
      <c r="A1307" s="16" t="s">
        <v>2442</v>
      </c>
      <c r="B1307" s="17" t="s">
        <v>3783</v>
      </c>
      <c r="C1307" s="16" t="s">
        <v>3675</v>
      </c>
    </row>
    <row r="1308" spans="1:3">
      <c r="A1308" s="16" t="s">
        <v>3287</v>
      </c>
      <c r="B1308" s="17"/>
      <c r="C1308" s="16" t="s">
        <v>1337</v>
      </c>
    </row>
    <row r="1309" spans="1:3">
      <c r="A1309" s="16" t="s">
        <v>3288</v>
      </c>
      <c r="B1309" s="17"/>
      <c r="C1309" s="16" t="s">
        <v>1337</v>
      </c>
    </row>
    <row r="1310" spans="1:3">
      <c r="A1310" s="16" t="s">
        <v>3289</v>
      </c>
      <c r="B1310" s="17"/>
      <c r="C1310" s="16" t="s">
        <v>1337</v>
      </c>
    </row>
    <row r="1311" spans="1:3">
      <c r="A1311" s="16" t="s">
        <v>3290</v>
      </c>
      <c r="B1311" s="17"/>
      <c r="C1311" s="16" t="s">
        <v>1337</v>
      </c>
    </row>
    <row r="1312" spans="1:3">
      <c r="A1312" s="16" t="s">
        <v>3291</v>
      </c>
      <c r="B1312" s="17"/>
      <c r="C1312" s="16" t="s">
        <v>1337</v>
      </c>
    </row>
    <row r="1313" spans="1:3">
      <c r="A1313" s="16" t="s">
        <v>3292</v>
      </c>
      <c r="B1313" s="17"/>
      <c r="C1313" s="16" t="s">
        <v>1337</v>
      </c>
    </row>
    <row r="1314" spans="1:3">
      <c r="A1314" s="16" t="s">
        <v>3293</v>
      </c>
      <c r="B1314" s="17"/>
      <c r="C1314" s="16" t="s">
        <v>1337</v>
      </c>
    </row>
    <row r="1315" spans="1:3">
      <c r="A1315" s="16" t="s">
        <v>3294</v>
      </c>
      <c r="B1315" s="17"/>
      <c r="C1315" s="16" t="s">
        <v>1337</v>
      </c>
    </row>
    <row r="1316" spans="1:3">
      <c r="A1316" s="16" t="s">
        <v>3295</v>
      </c>
      <c r="B1316" s="17"/>
      <c r="C1316" s="16" t="s">
        <v>1337</v>
      </c>
    </row>
    <row r="1317" spans="1:3">
      <c r="A1317" s="16" t="s">
        <v>3296</v>
      </c>
      <c r="B1317" s="17"/>
      <c r="C1317" s="16" t="s">
        <v>1337</v>
      </c>
    </row>
    <row r="1318" spans="1:3">
      <c r="A1318" s="16" t="s">
        <v>3297</v>
      </c>
      <c r="B1318" s="17"/>
      <c r="C1318" s="16" t="s">
        <v>1337</v>
      </c>
    </row>
    <row r="1319" spans="1:3">
      <c r="A1319" s="16" t="s">
        <v>3298</v>
      </c>
      <c r="C1319" s="16" t="s">
        <v>1337</v>
      </c>
    </row>
    <row r="1320" spans="1:3">
      <c r="A1320" s="16" t="s">
        <v>3299</v>
      </c>
      <c r="B1320" s="17"/>
      <c r="C1320" s="17" t="s">
        <v>1337</v>
      </c>
    </row>
    <row r="1321" spans="1:3">
      <c r="A1321" s="16" t="s">
        <v>3300</v>
      </c>
      <c r="B1321" s="17"/>
      <c r="C1321" s="16" t="s">
        <v>1337</v>
      </c>
    </row>
    <row r="1322" spans="1:3">
      <c r="A1322" s="16" t="s">
        <v>3301</v>
      </c>
      <c r="B1322" s="17"/>
      <c r="C1322" s="17" t="s">
        <v>1337</v>
      </c>
    </row>
    <row r="1323" spans="1:3">
      <c r="A1323" s="16" t="s">
        <v>3302</v>
      </c>
      <c r="B1323" s="17"/>
      <c r="C1323" s="16" t="s">
        <v>1337</v>
      </c>
    </row>
    <row r="1324" spans="1:3">
      <c r="A1324" s="16" t="s">
        <v>3303</v>
      </c>
      <c r="B1324" s="17"/>
      <c r="C1324" s="16" t="s">
        <v>1337</v>
      </c>
    </row>
    <row r="1325" spans="1:3">
      <c r="A1325" s="16" t="s">
        <v>3304</v>
      </c>
      <c r="C1325" s="16" t="s">
        <v>1337</v>
      </c>
    </row>
    <row r="1326" spans="1:3">
      <c r="A1326" s="16" t="s">
        <v>3305</v>
      </c>
      <c r="C1326" s="16" t="s">
        <v>1337</v>
      </c>
    </row>
    <row r="1327" spans="1:3">
      <c r="A1327" s="16" t="s">
        <v>3306</v>
      </c>
      <c r="C1327" s="16" t="s">
        <v>1337</v>
      </c>
    </row>
    <row r="1328" spans="1:3">
      <c r="A1328" s="16" t="s">
        <v>3307</v>
      </c>
      <c r="C1328" s="16" t="s">
        <v>1337</v>
      </c>
    </row>
    <row r="1329" spans="1:3">
      <c r="A1329" s="16" t="s">
        <v>3308</v>
      </c>
      <c r="C1329" s="17" t="s">
        <v>1337</v>
      </c>
    </row>
    <row r="1330" spans="1:3">
      <c r="A1330" s="16" t="s">
        <v>3309</v>
      </c>
      <c r="C1330" s="17" t="s">
        <v>1337</v>
      </c>
    </row>
    <row r="1331" spans="1:3">
      <c r="A1331" s="16" t="s">
        <v>3310</v>
      </c>
      <c r="C1331" s="17" t="s">
        <v>1337</v>
      </c>
    </row>
    <row r="1332" spans="1:3">
      <c r="A1332" s="16" t="s">
        <v>3311</v>
      </c>
      <c r="C1332" s="17" t="s">
        <v>1337</v>
      </c>
    </row>
    <row r="1333" spans="1:3">
      <c r="A1333" s="16" t="s">
        <v>3312</v>
      </c>
      <c r="C1333" s="17" t="s">
        <v>1337</v>
      </c>
    </row>
    <row r="1334" spans="1:3">
      <c r="A1334" s="16" t="s">
        <v>3313</v>
      </c>
      <c r="C1334" s="16" t="s">
        <v>1337</v>
      </c>
    </row>
    <row r="1335" spans="1:3">
      <c r="A1335" s="16" t="s">
        <v>3314</v>
      </c>
      <c r="C1335" s="16" t="s">
        <v>1337</v>
      </c>
    </row>
    <row r="1336" spans="1:3">
      <c r="A1336" s="16" t="s">
        <v>3315</v>
      </c>
      <c r="C1336" s="16" t="s">
        <v>1337</v>
      </c>
    </row>
    <row r="1337" spans="1:3">
      <c r="A1337" s="16" t="s">
        <v>3316</v>
      </c>
      <c r="C1337" s="16" t="s">
        <v>1337</v>
      </c>
    </row>
    <row r="1338" spans="1:3">
      <c r="A1338" s="16" t="s">
        <v>3317</v>
      </c>
      <c r="C1338" s="16" t="s">
        <v>1337</v>
      </c>
    </row>
    <row r="1339" spans="1:3">
      <c r="A1339" s="16" t="s">
        <v>3318</v>
      </c>
      <c r="C1339" s="16" t="s">
        <v>1337</v>
      </c>
    </row>
    <row r="1340" spans="1:3">
      <c r="A1340" s="16" t="s">
        <v>3319</v>
      </c>
      <c r="B1340" s="16" t="s">
        <v>3758</v>
      </c>
      <c r="C1340" s="16" t="s">
        <v>3675</v>
      </c>
    </row>
    <row r="1341" spans="1:3">
      <c r="A1341" s="16" t="s">
        <v>3320</v>
      </c>
      <c r="B1341" s="16" t="s">
        <v>3758</v>
      </c>
      <c r="C1341" s="16" t="s">
        <v>3675</v>
      </c>
    </row>
    <row r="1342" spans="1:3">
      <c r="A1342" s="16" t="s">
        <v>3204</v>
      </c>
      <c r="C1342" s="16" t="s">
        <v>1337</v>
      </c>
    </row>
    <row r="1343" spans="1:3">
      <c r="A1343" s="16" t="s">
        <v>3321</v>
      </c>
      <c r="C1343" s="16" t="s">
        <v>1337</v>
      </c>
    </row>
    <row r="1344" spans="1:3">
      <c r="A1344" s="16" t="s">
        <v>3322</v>
      </c>
      <c r="C1344" s="16" t="s">
        <v>1337</v>
      </c>
    </row>
    <row r="1345" spans="1:3">
      <c r="A1345" s="16" t="s">
        <v>3323</v>
      </c>
      <c r="C1345" s="16" t="s">
        <v>1337</v>
      </c>
    </row>
    <row r="1346" spans="1:3">
      <c r="A1346" s="16" t="s">
        <v>3324</v>
      </c>
      <c r="C1346" s="16" t="s">
        <v>1337</v>
      </c>
    </row>
    <row r="1347" spans="1:3">
      <c r="A1347" s="16" t="s">
        <v>3828</v>
      </c>
      <c r="C1347" s="16" t="s">
        <v>3526</v>
      </c>
    </row>
    <row r="1348" spans="1:3">
      <c r="A1348" s="16" t="s">
        <v>3213</v>
      </c>
      <c r="C1348" s="16" t="s">
        <v>1337</v>
      </c>
    </row>
    <row r="1349" spans="1:3">
      <c r="A1349" s="16" t="s">
        <v>3325</v>
      </c>
      <c r="C1349" s="16" t="s">
        <v>1337</v>
      </c>
    </row>
    <row r="1350" spans="1:3">
      <c r="A1350" s="16" t="s">
        <v>3326</v>
      </c>
      <c r="C1350" s="16" t="s">
        <v>1337</v>
      </c>
    </row>
    <row r="1351" spans="1:3">
      <c r="A1351" s="16" t="s">
        <v>3327</v>
      </c>
      <c r="C1351" s="16" t="s">
        <v>3526</v>
      </c>
    </row>
    <row r="1352" spans="1:3">
      <c r="A1352" s="16" t="s">
        <v>3328</v>
      </c>
      <c r="C1352" s="16" t="s">
        <v>1337</v>
      </c>
    </row>
    <row r="1353" spans="1:3">
      <c r="A1353" s="16" t="s">
        <v>3329</v>
      </c>
      <c r="C1353" s="16" t="s">
        <v>1337</v>
      </c>
    </row>
    <row r="1354" spans="1:3">
      <c r="A1354" s="16" t="s">
        <v>3330</v>
      </c>
      <c r="C1354" s="16" t="s">
        <v>1337</v>
      </c>
    </row>
    <row r="1355" spans="1:3">
      <c r="A1355" s="16" t="s">
        <v>3331</v>
      </c>
      <c r="C1355" s="16" t="s">
        <v>1337</v>
      </c>
    </row>
    <row r="1356" spans="1:3">
      <c r="A1356" s="16" t="s">
        <v>3332</v>
      </c>
      <c r="C1356" s="16" t="s">
        <v>1337</v>
      </c>
    </row>
    <row r="1357" spans="1:3">
      <c r="A1357" s="16" t="s">
        <v>3333</v>
      </c>
      <c r="C1357" s="16" t="s">
        <v>1337</v>
      </c>
    </row>
    <row r="1358" spans="1:3">
      <c r="A1358" s="16" t="s">
        <v>3334</v>
      </c>
      <c r="C1358" s="16" t="s">
        <v>1337</v>
      </c>
    </row>
    <row r="1359" spans="1:3">
      <c r="A1359" s="16" t="s">
        <v>3335</v>
      </c>
      <c r="C1359" s="16" t="s">
        <v>1337</v>
      </c>
    </row>
    <row r="1360" spans="1:3">
      <c r="A1360" s="16" t="s">
        <v>3336</v>
      </c>
      <c r="C1360" s="16" t="s">
        <v>1337</v>
      </c>
    </row>
    <row r="1361" spans="1:3">
      <c r="A1361" s="16" t="s">
        <v>3337</v>
      </c>
      <c r="C1361" s="16" t="s">
        <v>1337</v>
      </c>
    </row>
    <row r="1362" spans="1:3">
      <c r="A1362" s="16" t="s">
        <v>3338</v>
      </c>
      <c r="C1362" s="16" t="s">
        <v>1337</v>
      </c>
    </row>
    <row r="1363" spans="1:3">
      <c r="A1363" s="16" t="s">
        <v>3339</v>
      </c>
      <c r="C1363" s="16" t="s">
        <v>1337</v>
      </c>
    </row>
    <row r="1364" spans="1:3">
      <c r="A1364" s="16" t="s">
        <v>3340</v>
      </c>
      <c r="C1364" s="16" t="s">
        <v>1337</v>
      </c>
    </row>
    <row r="1365" spans="1:3">
      <c r="A1365" s="16" t="s">
        <v>3341</v>
      </c>
      <c r="C1365" s="16" t="s">
        <v>1337</v>
      </c>
    </row>
    <row r="1366" spans="1:3">
      <c r="A1366" s="16" t="s">
        <v>3342</v>
      </c>
      <c r="C1366" s="17" t="s">
        <v>1337</v>
      </c>
    </row>
    <row r="1367" spans="1:3">
      <c r="A1367" s="16" t="s">
        <v>3343</v>
      </c>
      <c r="C1367" s="17" t="s">
        <v>1337</v>
      </c>
    </row>
    <row r="1368" spans="1:3">
      <c r="A1368" s="16" t="s">
        <v>3344</v>
      </c>
      <c r="C1368" s="16" t="s">
        <v>1337</v>
      </c>
    </row>
    <row r="1369" spans="1:3">
      <c r="A1369" s="16" t="s">
        <v>3345</v>
      </c>
      <c r="C1369" s="16" t="s">
        <v>1337</v>
      </c>
    </row>
    <row r="1370" spans="1:3">
      <c r="A1370" s="16" t="s">
        <v>3346</v>
      </c>
      <c r="C1370" s="16" t="s">
        <v>1337</v>
      </c>
    </row>
    <row r="1371" spans="1:3">
      <c r="A1371" s="16" t="s">
        <v>3347</v>
      </c>
      <c r="C1371" s="16" t="s">
        <v>1337</v>
      </c>
    </row>
    <row r="1372" spans="1:3">
      <c r="A1372" s="16" t="s">
        <v>3348</v>
      </c>
      <c r="C1372" s="16" t="s">
        <v>1337</v>
      </c>
    </row>
    <row r="1373" spans="1:3">
      <c r="A1373" s="16" t="s">
        <v>3349</v>
      </c>
      <c r="C1373" s="16" t="s">
        <v>1337</v>
      </c>
    </row>
    <row r="1374" spans="1:3">
      <c r="A1374" s="16" t="s">
        <v>3350</v>
      </c>
      <c r="C1374" s="16" t="s">
        <v>1337</v>
      </c>
    </row>
    <row r="1375" spans="1:3">
      <c r="A1375" s="16" t="s">
        <v>3351</v>
      </c>
      <c r="C1375" s="16" t="s">
        <v>1337</v>
      </c>
    </row>
    <row r="1376" spans="1:3">
      <c r="A1376" s="16" t="s">
        <v>3352</v>
      </c>
      <c r="C1376" s="16" t="s">
        <v>1337</v>
      </c>
    </row>
    <row r="1377" spans="1:3">
      <c r="A1377" s="16" t="s">
        <v>3353</v>
      </c>
      <c r="C1377" s="16" t="s">
        <v>1337</v>
      </c>
    </row>
    <row r="1378" spans="1:3">
      <c r="A1378" s="16" t="s">
        <v>3354</v>
      </c>
      <c r="C1378" s="16" t="s">
        <v>1337</v>
      </c>
    </row>
    <row r="1379" spans="1:3">
      <c r="A1379" s="16" t="s">
        <v>3355</v>
      </c>
      <c r="C1379" s="16" t="s">
        <v>1337</v>
      </c>
    </row>
    <row r="1380" spans="1:3">
      <c r="A1380" s="16" t="s">
        <v>3356</v>
      </c>
      <c r="C1380" s="16" t="s">
        <v>1337</v>
      </c>
    </row>
    <row r="1381" spans="1:3">
      <c r="A1381" s="16" t="s">
        <v>3357</v>
      </c>
      <c r="C1381" s="16" t="s">
        <v>1337</v>
      </c>
    </row>
    <row r="1382" spans="1:3">
      <c r="A1382" s="16" t="s">
        <v>3358</v>
      </c>
      <c r="C1382" s="16" t="s">
        <v>1337</v>
      </c>
    </row>
    <row r="1383" spans="1:3">
      <c r="A1383" s="16" t="s">
        <v>3359</v>
      </c>
      <c r="C1383" s="16" t="s">
        <v>1337</v>
      </c>
    </row>
    <row r="1384" spans="1:3">
      <c r="A1384" s="16" t="s">
        <v>3360</v>
      </c>
      <c r="C1384" s="16" t="s">
        <v>1337</v>
      </c>
    </row>
    <row r="1385" spans="1:3">
      <c r="A1385" s="16" t="s">
        <v>3361</v>
      </c>
      <c r="C1385" s="16" t="s">
        <v>1337</v>
      </c>
    </row>
    <row r="1386" spans="1:3">
      <c r="A1386" s="16" t="s">
        <v>3362</v>
      </c>
      <c r="C1386" s="16" t="s">
        <v>1337</v>
      </c>
    </row>
    <row r="1387" spans="1:3">
      <c r="A1387" s="16" t="s">
        <v>3363</v>
      </c>
      <c r="C1387" s="16" t="s">
        <v>1337</v>
      </c>
    </row>
    <row r="1388" spans="1:3">
      <c r="A1388" s="16" t="s">
        <v>3364</v>
      </c>
      <c r="C1388" s="16" t="s">
        <v>1337</v>
      </c>
    </row>
    <row r="1389" spans="1:3">
      <c r="A1389" s="16" t="s">
        <v>3365</v>
      </c>
      <c r="C1389" s="16" t="s">
        <v>1337</v>
      </c>
    </row>
    <row r="1390" spans="1:3">
      <c r="A1390" s="16" t="s">
        <v>3366</v>
      </c>
      <c r="C1390" s="16" t="s">
        <v>1337</v>
      </c>
    </row>
    <row r="1391" spans="1:3">
      <c r="A1391" s="16" t="s">
        <v>3367</v>
      </c>
      <c r="C1391" s="16" t="s">
        <v>1337</v>
      </c>
    </row>
    <row r="1392" spans="1:3">
      <c r="A1392" s="16" t="s">
        <v>3368</v>
      </c>
      <c r="C1392" s="16" t="s">
        <v>1337</v>
      </c>
    </row>
    <row r="1393" spans="1:3">
      <c r="A1393" s="16" t="s">
        <v>3369</v>
      </c>
      <c r="C1393" s="16" t="s">
        <v>1337</v>
      </c>
    </row>
    <row r="1394" spans="1:3">
      <c r="A1394" s="16" t="s">
        <v>3370</v>
      </c>
      <c r="C1394" s="16" t="s">
        <v>1337</v>
      </c>
    </row>
    <row r="1395" spans="1:3">
      <c r="A1395" s="16" t="s">
        <v>3371</v>
      </c>
      <c r="C1395" s="16" t="s">
        <v>1337</v>
      </c>
    </row>
    <row r="1396" spans="1:3">
      <c r="A1396" s="16" t="s">
        <v>3372</v>
      </c>
      <c r="C1396" s="16" t="s">
        <v>1337</v>
      </c>
    </row>
    <row r="1397" spans="1:3">
      <c r="A1397" s="16" t="s">
        <v>3373</v>
      </c>
      <c r="C1397" s="16" t="s">
        <v>1337</v>
      </c>
    </row>
    <row r="1398" spans="1:3">
      <c r="A1398" s="16" t="s">
        <v>3374</v>
      </c>
      <c r="C1398" s="16" t="s">
        <v>1337</v>
      </c>
    </row>
    <row r="1399" spans="1:3">
      <c r="A1399" s="16" t="s">
        <v>3375</v>
      </c>
      <c r="C1399" s="16" t="s">
        <v>1337</v>
      </c>
    </row>
    <row r="1400" spans="1:3">
      <c r="A1400" s="16" t="s">
        <v>3376</v>
      </c>
      <c r="C1400" s="16" t="s">
        <v>1337</v>
      </c>
    </row>
    <row r="1401" spans="1:3">
      <c r="A1401" s="16" t="s">
        <v>3377</v>
      </c>
      <c r="C1401" s="16" t="s">
        <v>1337</v>
      </c>
    </row>
    <row r="1402" spans="1:3">
      <c r="A1402" s="16" t="s">
        <v>3378</v>
      </c>
      <c r="C1402" s="16" t="s">
        <v>1337</v>
      </c>
    </row>
    <row r="1403" spans="1:3">
      <c r="A1403" s="16" t="s">
        <v>2171</v>
      </c>
      <c r="C1403" s="16" t="s">
        <v>1337</v>
      </c>
    </row>
    <row r="1404" spans="1:3">
      <c r="A1404" s="16" t="s">
        <v>2150</v>
      </c>
      <c r="C1404" s="16" t="s">
        <v>1337</v>
      </c>
    </row>
    <row r="1405" spans="1:3">
      <c r="A1405" s="16" t="s">
        <v>2153</v>
      </c>
      <c r="C1405" s="16" t="s">
        <v>1337</v>
      </c>
    </row>
    <row r="1406" spans="1:3">
      <c r="A1406" s="16" t="s">
        <v>2175</v>
      </c>
      <c r="C1406" s="16" t="s">
        <v>1337</v>
      </c>
    </row>
    <row r="1407" spans="1:3">
      <c r="A1407" s="16" t="s">
        <v>2156</v>
      </c>
      <c r="C1407" s="16" t="s">
        <v>1337</v>
      </c>
    </row>
    <row r="1408" spans="1:3">
      <c r="A1408" s="16" t="s">
        <v>2160</v>
      </c>
      <c r="C1408" s="16" t="s">
        <v>1337</v>
      </c>
    </row>
    <row r="1409" spans="1:3">
      <c r="A1409" s="16" t="s">
        <v>2161</v>
      </c>
      <c r="C1409" s="16" t="s">
        <v>1337</v>
      </c>
    </row>
    <row r="1410" spans="1:3">
      <c r="A1410" s="16" t="s">
        <v>3379</v>
      </c>
      <c r="C1410" s="16" t="s">
        <v>1337</v>
      </c>
    </row>
    <row r="1411" spans="1:3">
      <c r="A1411" s="16" t="s">
        <v>3380</v>
      </c>
      <c r="C1411" s="16" t="s">
        <v>1337</v>
      </c>
    </row>
    <row r="1412" spans="1:3">
      <c r="A1412" s="16" t="s">
        <v>3381</v>
      </c>
      <c r="C1412" s="16" t="s">
        <v>1337</v>
      </c>
    </row>
    <row r="1413" spans="1:3">
      <c r="A1413" s="16" t="s">
        <v>3382</v>
      </c>
      <c r="C1413" s="16" t="s">
        <v>1337</v>
      </c>
    </row>
    <row r="1414" spans="1:3">
      <c r="A1414" s="16" t="s">
        <v>3383</v>
      </c>
      <c r="C1414" s="16" t="s">
        <v>1337</v>
      </c>
    </row>
    <row r="1415" spans="1:3">
      <c r="A1415" s="16" t="s">
        <v>3384</v>
      </c>
      <c r="C1415" s="16" t="s">
        <v>1337</v>
      </c>
    </row>
    <row r="1416" spans="1:3">
      <c r="A1416" s="16" t="s">
        <v>3385</v>
      </c>
      <c r="C1416" s="16" t="s">
        <v>1337</v>
      </c>
    </row>
    <row r="1417" spans="1:3">
      <c r="A1417" s="16" t="s">
        <v>3386</v>
      </c>
      <c r="C1417" s="16" t="s">
        <v>1337</v>
      </c>
    </row>
    <row r="1418" spans="1:3">
      <c r="A1418" s="16" t="s">
        <v>3387</v>
      </c>
      <c r="C1418" s="16" t="s">
        <v>1337</v>
      </c>
    </row>
    <row r="1419" spans="1:3">
      <c r="A1419" s="16" t="s">
        <v>3388</v>
      </c>
      <c r="C1419" s="16" t="s">
        <v>1337</v>
      </c>
    </row>
    <row r="1420" spans="1:3">
      <c r="A1420" s="16" t="s">
        <v>3389</v>
      </c>
      <c r="C1420" s="16" t="s">
        <v>1337</v>
      </c>
    </row>
    <row r="1421" spans="1:3">
      <c r="A1421" s="16" t="s">
        <v>3390</v>
      </c>
      <c r="C1421" s="16" t="s">
        <v>1337</v>
      </c>
    </row>
    <row r="1422" spans="1:3">
      <c r="A1422" s="16" t="s">
        <v>3391</v>
      </c>
      <c r="C1422" s="16" t="s">
        <v>1337</v>
      </c>
    </row>
    <row r="1423" spans="1:3">
      <c r="A1423" s="16" t="s">
        <v>3392</v>
      </c>
      <c r="C1423" s="16" t="s">
        <v>1337</v>
      </c>
    </row>
    <row r="1424" spans="1:3">
      <c r="A1424" s="16" t="s">
        <v>3393</v>
      </c>
      <c r="C1424" s="16" t="s">
        <v>1337</v>
      </c>
    </row>
    <row r="1425" spans="1:3">
      <c r="A1425" s="16" t="s">
        <v>3394</v>
      </c>
      <c r="C1425" s="16" t="s">
        <v>1337</v>
      </c>
    </row>
    <row r="1426" spans="1:3">
      <c r="A1426" s="16" t="s">
        <v>3395</v>
      </c>
      <c r="C1426" s="16" t="s">
        <v>1337</v>
      </c>
    </row>
    <row r="1427" spans="1:3">
      <c r="A1427" s="16" t="s">
        <v>3530</v>
      </c>
      <c r="C1427" s="16" t="s">
        <v>1337</v>
      </c>
    </row>
    <row r="1428" spans="1:3">
      <c r="A1428" s="16" t="s">
        <v>3396</v>
      </c>
      <c r="C1428" s="16" t="s">
        <v>1337</v>
      </c>
    </row>
    <row r="1429" spans="1:3">
      <c r="A1429" s="16" t="s">
        <v>3397</v>
      </c>
      <c r="C1429" s="16" t="s">
        <v>1337</v>
      </c>
    </row>
    <row r="1430" spans="1:3">
      <c r="A1430" s="16" t="s">
        <v>3398</v>
      </c>
      <c r="C1430" s="16" t="s">
        <v>1337</v>
      </c>
    </row>
    <row r="1431" spans="1:3">
      <c r="A1431" s="16" t="s">
        <v>3399</v>
      </c>
      <c r="C1431" s="16" t="s">
        <v>1337</v>
      </c>
    </row>
    <row r="1432" spans="1:3">
      <c r="A1432" s="16" t="s">
        <v>3400</v>
      </c>
      <c r="C1432" s="16" t="s">
        <v>1337</v>
      </c>
    </row>
    <row r="1433" spans="1:3">
      <c r="A1433" s="16" t="s">
        <v>3401</v>
      </c>
      <c r="C1433" s="16" t="s">
        <v>1337</v>
      </c>
    </row>
    <row r="1434" spans="1:3">
      <c r="A1434" s="16" t="s">
        <v>3402</v>
      </c>
      <c r="C1434" s="16" t="s">
        <v>1337</v>
      </c>
    </row>
    <row r="1435" spans="1:3">
      <c r="A1435" s="16" t="s">
        <v>3403</v>
      </c>
      <c r="C1435" s="16" t="s">
        <v>1337</v>
      </c>
    </row>
    <row r="1436" spans="1:3">
      <c r="A1436" s="16" t="s">
        <v>3404</v>
      </c>
      <c r="C1436" s="16" t="s">
        <v>1337</v>
      </c>
    </row>
    <row r="1437" spans="1:3">
      <c r="A1437" s="16" t="s">
        <v>3405</v>
      </c>
      <c r="C1437" s="16" t="s">
        <v>1337</v>
      </c>
    </row>
    <row r="1438" spans="1:3">
      <c r="A1438" s="16" t="s">
        <v>3406</v>
      </c>
      <c r="C1438" s="16" t="s">
        <v>1337</v>
      </c>
    </row>
    <row r="1439" spans="1:3">
      <c r="A1439" s="16" t="s">
        <v>3407</v>
      </c>
      <c r="C1439" s="16" t="s">
        <v>1337</v>
      </c>
    </row>
    <row r="1440" spans="1:3">
      <c r="A1440" s="16" t="s">
        <v>3408</v>
      </c>
      <c r="C1440" s="16" t="s">
        <v>1337</v>
      </c>
    </row>
    <row r="1441" spans="1:3">
      <c r="A1441" s="16" t="s">
        <v>3409</v>
      </c>
      <c r="C1441" s="16" t="s">
        <v>1337</v>
      </c>
    </row>
    <row r="1442" spans="1:3">
      <c r="A1442" s="16" t="s">
        <v>3410</v>
      </c>
      <c r="C1442" s="16" t="s">
        <v>1337</v>
      </c>
    </row>
    <row r="1443" spans="1:3">
      <c r="A1443" s="16" t="s">
        <v>3411</v>
      </c>
      <c r="C1443" s="16" t="s">
        <v>1337</v>
      </c>
    </row>
    <row r="1444" spans="1:3">
      <c r="A1444" s="16" t="s">
        <v>3412</v>
      </c>
      <c r="C1444" s="16" t="s">
        <v>1337</v>
      </c>
    </row>
    <row r="1445" spans="1:3">
      <c r="A1445" s="16" t="s">
        <v>3413</v>
      </c>
      <c r="C1445" s="16" t="s">
        <v>1337</v>
      </c>
    </row>
    <row r="1446" spans="1:3">
      <c r="A1446" s="16" t="s">
        <v>3414</v>
      </c>
      <c r="C1446" s="16" t="s">
        <v>1337</v>
      </c>
    </row>
    <row r="1447" spans="1:3">
      <c r="A1447" s="16" t="s">
        <v>3415</v>
      </c>
      <c r="C1447" s="16" t="s">
        <v>1337</v>
      </c>
    </row>
    <row r="1448" spans="1:3">
      <c r="A1448" s="16" t="s">
        <v>3416</v>
      </c>
      <c r="C1448" s="16" t="s">
        <v>1337</v>
      </c>
    </row>
    <row r="1449" spans="1:3">
      <c r="A1449" s="16" t="s">
        <v>3417</v>
      </c>
      <c r="C1449" s="16" t="s">
        <v>1337</v>
      </c>
    </row>
    <row r="1450" spans="1:3">
      <c r="A1450" s="16" t="s">
        <v>3418</v>
      </c>
      <c r="C1450" s="16" t="s">
        <v>1337</v>
      </c>
    </row>
    <row r="1451" spans="1:3">
      <c r="A1451" s="16" t="s">
        <v>3531</v>
      </c>
      <c r="C1451" s="16" t="s">
        <v>1337</v>
      </c>
    </row>
    <row r="1452" spans="1:3">
      <c r="A1452" s="16" t="s">
        <v>3419</v>
      </c>
      <c r="C1452" s="16" t="s">
        <v>1337</v>
      </c>
    </row>
    <row r="1453" spans="1:3">
      <c r="A1453" s="16" t="s">
        <v>3532</v>
      </c>
      <c r="C1453" s="16" t="s">
        <v>1337</v>
      </c>
    </row>
    <row r="1454" spans="1:3">
      <c r="A1454" s="16" t="s">
        <v>3420</v>
      </c>
      <c r="C1454" s="16" t="s">
        <v>3526</v>
      </c>
    </row>
    <row r="1455" spans="1:3">
      <c r="A1455" s="16" t="s">
        <v>3421</v>
      </c>
      <c r="C1455" s="16" t="s">
        <v>3526</v>
      </c>
    </row>
    <row r="1456" spans="1:3">
      <c r="A1456" s="16" t="s">
        <v>3422</v>
      </c>
      <c r="C1456" s="16" t="s">
        <v>3526</v>
      </c>
    </row>
    <row r="1457" spans="1:3">
      <c r="A1457" s="16" t="s">
        <v>3423</v>
      </c>
      <c r="C1457" s="16" t="s">
        <v>1337</v>
      </c>
    </row>
    <row r="1458" spans="1:3">
      <c r="A1458" s="16" t="s">
        <v>3424</v>
      </c>
      <c r="C1458" s="16" t="s">
        <v>1337</v>
      </c>
    </row>
    <row r="1459" spans="1:3">
      <c r="A1459" s="16" t="s">
        <v>3425</v>
      </c>
      <c r="C1459" s="16" t="s">
        <v>1337</v>
      </c>
    </row>
    <row r="1460" spans="1:3">
      <c r="A1460" s="16" t="s">
        <v>3426</v>
      </c>
      <c r="C1460" s="16" t="s">
        <v>1337</v>
      </c>
    </row>
    <row r="1461" spans="1:3">
      <c r="A1461" s="16" t="s">
        <v>3427</v>
      </c>
      <c r="C1461" s="16" t="s">
        <v>1337</v>
      </c>
    </row>
    <row r="1462" spans="1:3">
      <c r="A1462" s="16" t="s">
        <v>3428</v>
      </c>
      <c r="C1462" s="16" t="s">
        <v>1337</v>
      </c>
    </row>
    <row r="1463" spans="1:3">
      <c r="A1463" s="16" t="s">
        <v>3429</v>
      </c>
      <c r="C1463" s="16" t="s">
        <v>1337</v>
      </c>
    </row>
    <row r="1464" spans="1:3">
      <c r="A1464" s="16" t="s">
        <v>3430</v>
      </c>
      <c r="C1464" s="16" t="s">
        <v>1337</v>
      </c>
    </row>
    <row r="1465" spans="1:3">
      <c r="A1465" s="16" t="s">
        <v>3431</v>
      </c>
      <c r="C1465" s="16" t="s">
        <v>1337</v>
      </c>
    </row>
    <row r="1466" spans="1:3">
      <c r="A1466" s="16" t="s">
        <v>3432</v>
      </c>
      <c r="C1466" s="16" t="s">
        <v>1337</v>
      </c>
    </row>
    <row r="1467" spans="1:3">
      <c r="A1467" s="16" t="s">
        <v>3433</v>
      </c>
      <c r="C1467" s="16" t="s">
        <v>1337</v>
      </c>
    </row>
    <row r="1468" spans="1:3">
      <c r="A1468" s="16" t="s">
        <v>3434</v>
      </c>
      <c r="C1468" s="16" t="s">
        <v>1337</v>
      </c>
    </row>
    <row r="1469" spans="1:3">
      <c r="A1469" s="16" t="s">
        <v>3435</v>
      </c>
      <c r="C1469" s="16" t="s">
        <v>1337</v>
      </c>
    </row>
    <row r="1470" spans="1:3">
      <c r="A1470" s="16" t="s">
        <v>3436</v>
      </c>
      <c r="C1470" s="16" t="s">
        <v>1337</v>
      </c>
    </row>
    <row r="1471" spans="1:3">
      <c r="A1471" s="16" t="s">
        <v>3437</v>
      </c>
      <c r="C1471" s="16" t="s">
        <v>1337</v>
      </c>
    </row>
    <row r="1472" spans="1:3">
      <c r="A1472" s="16" t="s">
        <v>3438</v>
      </c>
      <c r="B1472" s="16" t="s">
        <v>3746</v>
      </c>
      <c r="C1472" s="16" t="s">
        <v>3675</v>
      </c>
    </row>
    <row r="1473" spans="1:3">
      <c r="A1473" s="16" t="s">
        <v>3439</v>
      </c>
      <c r="B1473" s="16" t="s">
        <v>3687</v>
      </c>
      <c r="C1473" s="16" t="s">
        <v>3675</v>
      </c>
    </row>
    <row r="1474" spans="1:3">
      <c r="A1474" s="16" t="s">
        <v>3440</v>
      </c>
      <c r="C1474" s="16" t="s">
        <v>1337</v>
      </c>
    </row>
    <row r="1475" spans="1:3">
      <c r="A1475" s="16" t="s">
        <v>3441</v>
      </c>
      <c r="C1475" s="16" t="s">
        <v>1337</v>
      </c>
    </row>
    <row r="1476" spans="1:3">
      <c r="A1476" s="16" t="s">
        <v>3442</v>
      </c>
      <c r="C1476" s="16" t="s">
        <v>1337</v>
      </c>
    </row>
    <row r="1477" spans="1:3">
      <c r="A1477" s="16" t="s">
        <v>3443</v>
      </c>
      <c r="C1477" s="16" t="s">
        <v>1337</v>
      </c>
    </row>
    <row r="1478" spans="1:3">
      <c r="A1478" s="16" t="s">
        <v>3444</v>
      </c>
      <c r="C1478" s="16" t="s">
        <v>1337</v>
      </c>
    </row>
    <row r="1479" spans="1:3">
      <c r="A1479" s="16" t="s">
        <v>3445</v>
      </c>
      <c r="C1479" s="16" t="s">
        <v>1337</v>
      </c>
    </row>
    <row r="1480" spans="1:3">
      <c r="A1480" s="16" t="s">
        <v>3446</v>
      </c>
      <c r="C1480" s="16" t="s">
        <v>1337</v>
      </c>
    </row>
    <row r="1481" spans="1:3">
      <c r="A1481" s="16" t="s">
        <v>3447</v>
      </c>
      <c r="C1481" s="16" t="s">
        <v>1337</v>
      </c>
    </row>
    <row r="1482" spans="1:3">
      <c r="A1482" s="16" t="s">
        <v>3448</v>
      </c>
      <c r="C1482" s="16" t="s">
        <v>1337</v>
      </c>
    </row>
    <row r="1483" spans="1:3">
      <c r="A1483" s="16" t="s">
        <v>3449</v>
      </c>
      <c r="C1483" s="16" t="s">
        <v>1337</v>
      </c>
    </row>
    <row r="1484" spans="1:3">
      <c r="A1484" s="16" t="s">
        <v>3450</v>
      </c>
      <c r="C1484" s="16" t="s">
        <v>1337</v>
      </c>
    </row>
    <row r="1485" spans="1:3">
      <c r="A1485" s="16" t="s">
        <v>3451</v>
      </c>
      <c r="C1485" s="16" t="s">
        <v>1337</v>
      </c>
    </row>
    <row r="1486" spans="1:3">
      <c r="A1486" s="16" t="s">
        <v>3452</v>
      </c>
      <c r="C1486" s="16" t="s">
        <v>1337</v>
      </c>
    </row>
    <row r="1487" spans="1:3">
      <c r="A1487" s="16" t="s">
        <v>3453</v>
      </c>
      <c r="C1487" s="16" t="s">
        <v>1337</v>
      </c>
    </row>
    <row r="1488" spans="1:3">
      <c r="A1488" s="16" t="s">
        <v>3454</v>
      </c>
      <c r="C1488" s="16" t="s">
        <v>1337</v>
      </c>
    </row>
    <row r="1489" spans="1:3">
      <c r="A1489" s="16" t="s">
        <v>3455</v>
      </c>
      <c r="C1489" s="16" t="s">
        <v>1337</v>
      </c>
    </row>
    <row r="1490" spans="1:3">
      <c r="A1490" s="16" t="s">
        <v>3456</v>
      </c>
      <c r="C1490" s="16" t="s">
        <v>1337</v>
      </c>
    </row>
    <row r="1491" spans="1:3">
      <c r="A1491" s="16" t="s">
        <v>3457</v>
      </c>
      <c r="C1491" s="16" t="s">
        <v>1337</v>
      </c>
    </row>
    <row r="1492" spans="1:3">
      <c r="A1492" s="16" t="s">
        <v>3458</v>
      </c>
      <c r="C1492" s="16" t="s">
        <v>1337</v>
      </c>
    </row>
    <row r="1493" spans="1:3">
      <c r="A1493" s="16" t="s">
        <v>3459</v>
      </c>
      <c r="C1493" s="16" t="s">
        <v>1337</v>
      </c>
    </row>
    <row r="1494" spans="1:3">
      <c r="A1494" s="16" t="s">
        <v>3460</v>
      </c>
      <c r="C1494" s="16" t="s">
        <v>1337</v>
      </c>
    </row>
    <row r="1495" spans="1:3">
      <c r="A1495" s="16" t="s">
        <v>3461</v>
      </c>
      <c r="C1495" s="16" t="s">
        <v>1337</v>
      </c>
    </row>
    <row r="1496" spans="1:3">
      <c r="A1496" s="16" t="s">
        <v>3462</v>
      </c>
      <c r="C1496" s="16" t="s">
        <v>1337</v>
      </c>
    </row>
    <row r="1497" spans="1:3">
      <c r="A1497" s="16" t="s">
        <v>3463</v>
      </c>
      <c r="C1497" s="16" t="s">
        <v>1337</v>
      </c>
    </row>
    <row r="1498" spans="1:3">
      <c r="A1498" s="16" t="s">
        <v>3464</v>
      </c>
      <c r="C1498" s="16" t="s">
        <v>1337</v>
      </c>
    </row>
    <row r="1499" spans="1:3">
      <c r="A1499" s="16" t="s">
        <v>3465</v>
      </c>
      <c r="C1499" s="16" t="s">
        <v>1337</v>
      </c>
    </row>
    <row r="1500" spans="1:3">
      <c r="A1500" s="16" t="s">
        <v>3466</v>
      </c>
      <c r="C1500" s="17" t="s">
        <v>1337</v>
      </c>
    </row>
    <row r="1501" spans="1:3">
      <c r="A1501" s="16" t="s">
        <v>3467</v>
      </c>
      <c r="C1501" s="17" t="s">
        <v>1337</v>
      </c>
    </row>
    <row r="1502" spans="1:3">
      <c r="A1502" s="16" t="s">
        <v>3468</v>
      </c>
      <c r="C1502" s="16" t="s">
        <v>1337</v>
      </c>
    </row>
    <row r="1503" spans="1:3">
      <c r="A1503" s="16" t="s">
        <v>3469</v>
      </c>
      <c r="C1503" s="16" t="s">
        <v>1337</v>
      </c>
    </row>
    <row r="1504" spans="1:3">
      <c r="A1504" s="16" t="s">
        <v>3470</v>
      </c>
      <c r="C1504" s="16" t="s">
        <v>1337</v>
      </c>
    </row>
    <row r="1505" spans="1:3">
      <c r="A1505" s="16" t="s">
        <v>3471</v>
      </c>
      <c r="C1505" s="16" t="s">
        <v>1337</v>
      </c>
    </row>
    <row r="1506" spans="1:3">
      <c r="A1506" s="16" t="s">
        <v>3472</v>
      </c>
      <c r="C1506" s="16" t="s">
        <v>1337</v>
      </c>
    </row>
    <row r="1507" spans="1:3">
      <c r="A1507" s="16" t="s">
        <v>3473</v>
      </c>
      <c r="C1507" s="16" t="s">
        <v>1337</v>
      </c>
    </row>
    <row r="1508" spans="1:3">
      <c r="A1508" s="16" t="s">
        <v>3474</v>
      </c>
      <c r="C1508" s="16" t="s">
        <v>1337</v>
      </c>
    </row>
    <row r="1509" spans="1:3">
      <c r="A1509" s="16" t="s">
        <v>3475</v>
      </c>
      <c r="C1509" s="16" t="s">
        <v>1337</v>
      </c>
    </row>
    <row r="1510" spans="1:3">
      <c r="A1510" s="16" t="s">
        <v>3476</v>
      </c>
      <c r="C1510" s="16" t="s">
        <v>1337</v>
      </c>
    </row>
    <row r="1511" spans="1:3">
      <c r="A1511" s="16" t="s">
        <v>3477</v>
      </c>
      <c r="C1511" s="16" t="s">
        <v>1337</v>
      </c>
    </row>
    <row r="1512" spans="1:3">
      <c r="A1512" s="16" t="s">
        <v>3478</v>
      </c>
      <c r="C1512" s="16" t="s">
        <v>1337</v>
      </c>
    </row>
    <row r="1513" spans="1:3">
      <c r="A1513" s="16" t="s">
        <v>3479</v>
      </c>
      <c r="C1513" s="16" t="s">
        <v>1337</v>
      </c>
    </row>
    <row r="1514" spans="1:3">
      <c r="A1514" s="16" t="s">
        <v>3480</v>
      </c>
      <c r="C1514" s="16" t="s">
        <v>1337</v>
      </c>
    </row>
    <row r="1515" spans="1:3">
      <c r="A1515" s="16" t="s">
        <v>3481</v>
      </c>
      <c r="C1515" s="16" t="s">
        <v>1337</v>
      </c>
    </row>
    <row r="1516" spans="1:3">
      <c r="A1516" s="16" t="s">
        <v>3482</v>
      </c>
      <c r="C1516" s="16" t="s">
        <v>1337</v>
      </c>
    </row>
    <row r="1517" spans="1:3">
      <c r="A1517" s="16" t="s">
        <v>3483</v>
      </c>
      <c r="C1517" s="16" t="s">
        <v>1337</v>
      </c>
    </row>
    <row r="1518" spans="1:3">
      <c r="A1518" s="16" t="s">
        <v>3484</v>
      </c>
      <c r="C1518" s="16" t="s">
        <v>3526</v>
      </c>
    </row>
    <row r="1519" spans="1:3">
      <c r="A1519" s="16" t="s">
        <v>3485</v>
      </c>
      <c r="C1519" s="16" t="s">
        <v>1337</v>
      </c>
    </row>
    <row r="1520" spans="1:3">
      <c r="A1520" s="16" t="s">
        <v>3533</v>
      </c>
      <c r="B1520" s="16" t="s">
        <v>3737</v>
      </c>
      <c r="C1520" s="16" t="s">
        <v>3675</v>
      </c>
    </row>
    <row r="1521" spans="1:3">
      <c r="A1521" s="16" t="s">
        <v>3486</v>
      </c>
      <c r="C1521" s="16" t="s">
        <v>1337</v>
      </c>
    </row>
    <row r="1522" spans="1:3">
      <c r="A1522" s="16" t="s">
        <v>3534</v>
      </c>
      <c r="C1522" s="16" t="s">
        <v>1337</v>
      </c>
    </row>
    <row r="1523" spans="1:3">
      <c r="A1523" s="16" t="s">
        <v>3487</v>
      </c>
      <c r="C1523" s="16" t="s">
        <v>1337</v>
      </c>
    </row>
    <row r="1524" spans="1:3">
      <c r="A1524" s="16" t="s">
        <v>3535</v>
      </c>
      <c r="C1524" s="16" t="s">
        <v>1337</v>
      </c>
    </row>
    <row r="1525" spans="1:3">
      <c r="A1525" s="16" t="s">
        <v>3488</v>
      </c>
      <c r="C1525" s="16" t="s">
        <v>1337</v>
      </c>
    </row>
    <row r="1526" spans="1:3">
      <c r="A1526" s="16" t="s">
        <v>3536</v>
      </c>
      <c r="C1526" s="16" t="s">
        <v>1337</v>
      </c>
    </row>
    <row r="1527" spans="1:3">
      <c r="A1527" s="16" t="s">
        <v>3489</v>
      </c>
      <c r="C1527" s="16" t="s">
        <v>1337</v>
      </c>
    </row>
    <row r="1528" spans="1:3">
      <c r="A1528" s="16" t="s">
        <v>3537</v>
      </c>
      <c r="C1528" s="16" t="s">
        <v>1337</v>
      </c>
    </row>
    <row r="1529" spans="1:3">
      <c r="A1529" s="16" t="s">
        <v>3490</v>
      </c>
      <c r="C1529" s="16" t="s">
        <v>1337</v>
      </c>
    </row>
    <row r="1530" spans="1:3">
      <c r="A1530" s="16" t="s">
        <v>3491</v>
      </c>
      <c r="C1530" s="16" t="s">
        <v>1337</v>
      </c>
    </row>
    <row r="1531" spans="1:3">
      <c r="A1531" s="16" t="s">
        <v>3492</v>
      </c>
      <c r="C1531" s="16" t="s">
        <v>1337</v>
      </c>
    </row>
    <row r="1532" spans="1:3">
      <c r="A1532" s="16" t="s">
        <v>3493</v>
      </c>
      <c r="C1532" s="16" t="s">
        <v>1337</v>
      </c>
    </row>
    <row r="1533" spans="1:3">
      <c r="A1533" s="16" t="s">
        <v>3494</v>
      </c>
      <c r="C1533" s="16" t="s">
        <v>1337</v>
      </c>
    </row>
    <row r="1534" spans="1:3">
      <c r="A1534" s="16" t="s">
        <v>3495</v>
      </c>
      <c r="C1534" s="16" t="s">
        <v>1337</v>
      </c>
    </row>
    <row r="1535" spans="1:3">
      <c r="A1535" s="16" t="s">
        <v>3496</v>
      </c>
      <c r="C1535" s="16" t="s">
        <v>1337</v>
      </c>
    </row>
    <row r="1536" spans="1:3">
      <c r="A1536" s="16" t="s">
        <v>3497</v>
      </c>
      <c r="C1536" s="16" t="s">
        <v>1337</v>
      </c>
    </row>
    <row r="1537" spans="1:3">
      <c r="A1537" s="16" t="s">
        <v>3498</v>
      </c>
      <c r="C1537" s="16" t="s">
        <v>1337</v>
      </c>
    </row>
    <row r="1538" spans="1:3">
      <c r="A1538" s="16" t="s">
        <v>3538</v>
      </c>
      <c r="C1538" s="16" t="s">
        <v>1337</v>
      </c>
    </row>
    <row r="1539" spans="1:3">
      <c r="A1539" s="16" t="s">
        <v>3499</v>
      </c>
      <c r="C1539" s="16" t="s">
        <v>1337</v>
      </c>
    </row>
    <row r="1540" spans="1:3">
      <c r="A1540" s="16" t="s">
        <v>3539</v>
      </c>
      <c r="C1540" s="16" t="s">
        <v>1337</v>
      </c>
    </row>
    <row r="1541" spans="1:3">
      <c r="A1541" s="16" t="s">
        <v>3500</v>
      </c>
      <c r="C1541" s="16" t="s">
        <v>1337</v>
      </c>
    </row>
    <row r="1542" spans="1:3">
      <c r="A1542" s="16" t="s">
        <v>3501</v>
      </c>
      <c r="C1542" s="16" t="s">
        <v>1337</v>
      </c>
    </row>
    <row r="1543" spans="1:3">
      <c r="A1543" s="16" t="s">
        <v>3502</v>
      </c>
      <c r="C1543" s="16" t="s">
        <v>1337</v>
      </c>
    </row>
    <row r="1544" spans="1:3">
      <c r="A1544" s="16" t="s">
        <v>3503</v>
      </c>
      <c r="C1544" s="16" t="s">
        <v>1337</v>
      </c>
    </row>
    <row r="1545" spans="1:3">
      <c r="A1545" s="16" t="s">
        <v>3504</v>
      </c>
      <c r="C1545" s="16" t="s">
        <v>1337</v>
      </c>
    </row>
    <row r="1546" spans="1:3">
      <c r="A1546" s="16" t="s">
        <v>3505</v>
      </c>
      <c r="C1546" s="16" t="s">
        <v>1337</v>
      </c>
    </row>
    <row r="1547" spans="1:3">
      <c r="A1547" s="16" t="s">
        <v>3506</v>
      </c>
      <c r="C1547" s="16" t="s">
        <v>1337</v>
      </c>
    </row>
    <row r="1548" spans="1:3">
      <c r="A1548" s="16" t="s">
        <v>3507</v>
      </c>
      <c r="C1548" s="17" t="s">
        <v>1337</v>
      </c>
    </row>
    <row r="1549" spans="1:3">
      <c r="A1549" s="16" t="s">
        <v>3508</v>
      </c>
      <c r="C1549" s="16" t="s">
        <v>1337</v>
      </c>
    </row>
    <row r="1550" spans="1:3">
      <c r="A1550" s="16" t="s">
        <v>3509</v>
      </c>
      <c r="C1550" s="16" t="s">
        <v>1337</v>
      </c>
    </row>
    <row r="1551" spans="1:3">
      <c r="A1551" s="16" t="s">
        <v>3510</v>
      </c>
      <c r="C1551" s="16" t="s">
        <v>1867</v>
      </c>
    </row>
    <row r="1552" spans="1:3">
      <c r="A1552" s="16" t="s">
        <v>3511</v>
      </c>
      <c r="C1552" s="16" t="s">
        <v>1337</v>
      </c>
    </row>
    <row r="1553" spans="1:3">
      <c r="A1553" s="16" t="s">
        <v>3512</v>
      </c>
      <c r="C1553" s="16" t="s">
        <v>1337</v>
      </c>
    </row>
    <row r="1554" spans="1:3">
      <c r="A1554" s="16" t="s">
        <v>3513</v>
      </c>
      <c r="C1554" s="16" t="s">
        <v>3526</v>
      </c>
    </row>
    <row r="1555" spans="1:3">
      <c r="A1555" s="16" t="s">
        <v>3514</v>
      </c>
      <c r="C1555" s="16" t="s">
        <v>3526</v>
      </c>
    </row>
    <row r="1556" spans="1:3">
      <c r="A1556" s="16" t="s">
        <v>3515</v>
      </c>
      <c r="C1556" s="16" t="s">
        <v>3526</v>
      </c>
    </row>
    <row r="1557" spans="1:3">
      <c r="A1557" s="16" t="s">
        <v>3516</v>
      </c>
      <c r="C1557" s="16" t="s">
        <v>3526</v>
      </c>
    </row>
    <row r="1558" spans="1:3">
      <c r="A1558" s="16" t="s">
        <v>3540</v>
      </c>
      <c r="C1558" s="16" t="s">
        <v>1337</v>
      </c>
    </row>
    <row r="1559" spans="1:3">
      <c r="A1559" s="16" t="s">
        <v>3541</v>
      </c>
      <c r="C1559" s="16" t="s">
        <v>1337</v>
      </c>
    </row>
    <row r="1560" spans="1:3">
      <c r="A1560" s="16" t="s">
        <v>3784</v>
      </c>
      <c r="B1560" s="16" t="s">
        <v>3737</v>
      </c>
      <c r="C1560" s="16" t="s">
        <v>3675</v>
      </c>
    </row>
    <row r="1561" spans="1:3">
      <c r="A1561" s="16" t="s">
        <v>3542</v>
      </c>
      <c r="C1561" s="16" t="s">
        <v>1337</v>
      </c>
    </row>
    <row r="1562" spans="1:3">
      <c r="A1562" s="16" t="s">
        <v>3785</v>
      </c>
      <c r="C1562" s="16" t="s">
        <v>1337</v>
      </c>
    </row>
    <row r="1563" spans="1:3">
      <c r="A1563" s="16" t="s">
        <v>3543</v>
      </c>
      <c r="C1563" s="16" t="s">
        <v>1337</v>
      </c>
    </row>
    <row r="1564" spans="1:3">
      <c r="A1564" s="16" t="s">
        <v>3786</v>
      </c>
      <c r="C1564" s="16" t="s">
        <v>1337</v>
      </c>
    </row>
    <row r="1565" spans="1:3">
      <c r="A1565" s="16" t="s">
        <v>3544</v>
      </c>
      <c r="C1565" s="16" t="s">
        <v>1337</v>
      </c>
    </row>
    <row r="1566" spans="1:3">
      <c r="A1566" s="16" t="s">
        <v>3787</v>
      </c>
      <c r="C1566" s="16" t="s">
        <v>1337</v>
      </c>
    </row>
    <row r="1567" spans="1:3">
      <c r="A1567" s="16" t="s">
        <v>3545</v>
      </c>
      <c r="C1567" s="16" t="s">
        <v>1337</v>
      </c>
    </row>
    <row r="1568" spans="1:3">
      <c r="A1568" s="16" t="s">
        <v>3788</v>
      </c>
      <c r="C1568" s="16" t="s">
        <v>1337</v>
      </c>
    </row>
    <row r="1569" spans="1:3">
      <c r="A1569" s="16" t="s">
        <v>3546</v>
      </c>
      <c r="C1569" s="16" t="s">
        <v>1337</v>
      </c>
    </row>
    <row r="1570" spans="1:3">
      <c r="A1570" s="16" t="s">
        <v>3789</v>
      </c>
      <c r="C1570" s="16" t="s">
        <v>1337</v>
      </c>
    </row>
    <row r="1571" spans="1:3">
      <c r="A1571" s="16" t="s">
        <v>3547</v>
      </c>
      <c r="C1571" s="16" t="s">
        <v>1337</v>
      </c>
    </row>
    <row r="1572" spans="1:3">
      <c r="A1572" s="16" t="s">
        <v>3790</v>
      </c>
      <c r="C1572" s="16" t="s">
        <v>1337</v>
      </c>
    </row>
    <row r="1573" spans="1:3">
      <c r="A1573" s="16" t="s">
        <v>3548</v>
      </c>
      <c r="C1573" s="16" t="s">
        <v>1337</v>
      </c>
    </row>
    <row r="1574" spans="1:3">
      <c r="A1574" s="16" t="s">
        <v>3791</v>
      </c>
      <c r="C1574" s="16" t="s">
        <v>1337</v>
      </c>
    </row>
    <row r="1575" spans="1:3">
      <c r="A1575" s="16" t="s">
        <v>3549</v>
      </c>
      <c r="C1575" s="16" t="s">
        <v>1337</v>
      </c>
    </row>
    <row r="1576" spans="1:3">
      <c r="A1576" s="16" t="s">
        <v>3792</v>
      </c>
      <c r="C1576" s="16" t="s">
        <v>1337</v>
      </c>
    </row>
    <row r="1577" spans="1:3">
      <c r="A1577" s="16" t="s">
        <v>3550</v>
      </c>
      <c r="C1577" s="16" t="s">
        <v>1337</v>
      </c>
    </row>
    <row r="1578" spans="1:3">
      <c r="A1578" s="16" t="s">
        <v>3793</v>
      </c>
      <c r="C1578" s="16" t="s">
        <v>1337</v>
      </c>
    </row>
    <row r="1579" spans="1:3">
      <c r="A1579" s="16" t="s">
        <v>3551</v>
      </c>
      <c r="C1579" s="16" t="s">
        <v>1337</v>
      </c>
    </row>
    <row r="1580" spans="1:3">
      <c r="A1580" s="16" t="s">
        <v>3794</v>
      </c>
      <c r="C1580" s="16" t="s">
        <v>1337</v>
      </c>
    </row>
    <row r="1581" spans="1:3">
      <c r="A1581" s="16" t="s">
        <v>3552</v>
      </c>
      <c r="C1581" s="16" t="s">
        <v>1337</v>
      </c>
    </row>
    <row r="1582" spans="1:3">
      <c r="A1582" s="16" t="s">
        <v>3795</v>
      </c>
      <c r="C1582" s="16" t="s">
        <v>1337</v>
      </c>
    </row>
    <row r="1583" spans="1:3">
      <c r="A1583" s="16" t="s">
        <v>3553</v>
      </c>
      <c r="C1583" s="16" t="s">
        <v>1337</v>
      </c>
    </row>
    <row r="1584" spans="1:3">
      <c r="A1584" s="16" t="s">
        <v>3796</v>
      </c>
      <c r="C1584" s="16" t="s">
        <v>1337</v>
      </c>
    </row>
    <row r="1585" spans="1:3">
      <c r="A1585" s="16" t="s">
        <v>3554</v>
      </c>
      <c r="C1585" s="16" t="s">
        <v>1337</v>
      </c>
    </row>
    <row r="1586" spans="1:3">
      <c r="A1586" s="16" t="s">
        <v>3555</v>
      </c>
      <c r="C1586" s="16" t="s">
        <v>1337</v>
      </c>
    </row>
    <row r="1587" spans="1:3">
      <c r="A1587" s="16" t="s">
        <v>3556</v>
      </c>
      <c r="C1587" s="16" t="s">
        <v>1337</v>
      </c>
    </row>
    <row r="1588" spans="1:3">
      <c r="A1588" s="16" t="s">
        <v>3557</v>
      </c>
      <c r="C1588" s="16" t="s">
        <v>1337</v>
      </c>
    </row>
    <row r="1589" spans="1:3">
      <c r="A1589" s="16" t="s">
        <v>3558</v>
      </c>
      <c r="C1589" s="16" t="s">
        <v>1337</v>
      </c>
    </row>
    <row r="1590" spans="1:3">
      <c r="A1590" s="16" t="s">
        <v>3559</v>
      </c>
      <c r="C1590" s="16" t="s">
        <v>1337</v>
      </c>
    </row>
    <row r="1591" spans="1:3">
      <c r="A1591" s="16" t="s">
        <v>3560</v>
      </c>
      <c r="C1591" s="16" t="s">
        <v>1337</v>
      </c>
    </row>
    <row r="1592" spans="1:3">
      <c r="A1592" s="16" t="s">
        <v>3561</v>
      </c>
      <c r="C1592" s="16" t="s">
        <v>1867</v>
      </c>
    </row>
    <row r="1593" spans="1:3">
      <c r="A1593" s="16" t="s">
        <v>2333</v>
      </c>
      <c r="B1593" s="16" t="s">
        <v>3797</v>
      </c>
      <c r="C1593" s="16" t="s">
        <v>3675</v>
      </c>
    </row>
    <row r="1594" spans="1:3">
      <c r="A1594" s="16" t="s">
        <v>3562</v>
      </c>
      <c r="C1594" s="16" t="s">
        <v>1337</v>
      </c>
    </row>
    <row r="1595" spans="1:3">
      <c r="A1595" s="16" t="s">
        <v>3563</v>
      </c>
      <c r="C1595" s="16" t="s">
        <v>1337</v>
      </c>
    </row>
    <row r="1596" spans="1:3">
      <c r="A1596" s="16" t="s">
        <v>3564</v>
      </c>
      <c r="C1596" s="16" t="s">
        <v>3526</v>
      </c>
    </row>
    <row r="1597" spans="1:3">
      <c r="A1597" s="16" t="s">
        <v>3565</v>
      </c>
      <c r="C1597" s="16" t="s">
        <v>1337</v>
      </c>
    </row>
    <row r="1598" spans="1:3">
      <c r="A1598" s="16" t="s">
        <v>3566</v>
      </c>
      <c r="C1598" s="16" t="s">
        <v>3526</v>
      </c>
    </row>
    <row r="1599" spans="1:3">
      <c r="A1599" s="16" t="s">
        <v>3567</v>
      </c>
      <c r="C1599" s="16" t="s">
        <v>1337</v>
      </c>
    </row>
    <row r="1600" spans="1:3">
      <c r="A1600" s="16" t="s">
        <v>3568</v>
      </c>
      <c r="C1600" s="16" t="s">
        <v>1337</v>
      </c>
    </row>
    <row r="1601" spans="1:3">
      <c r="A1601" s="16" t="s">
        <v>3569</v>
      </c>
      <c r="C1601" s="16" t="s">
        <v>1337</v>
      </c>
    </row>
    <row r="1602" spans="1:3">
      <c r="A1602" s="16" t="s">
        <v>3570</v>
      </c>
      <c r="C1602" s="16" t="s">
        <v>1337</v>
      </c>
    </row>
    <row r="1603" spans="1:3">
      <c r="A1603" s="16" t="s">
        <v>3571</v>
      </c>
      <c r="C1603" s="16" t="s">
        <v>1337</v>
      </c>
    </row>
    <row r="1604" spans="1:3">
      <c r="A1604" s="16" t="s">
        <v>3572</v>
      </c>
      <c r="C1604" s="16" t="s">
        <v>1337</v>
      </c>
    </row>
    <row r="1605" spans="1:3">
      <c r="A1605" s="16" t="s">
        <v>3573</v>
      </c>
      <c r="C1605" s="16" t="s">
        <v>1337</v>
      </c>
    </row>
    <row r="1606" spans="1:3">
      <c r="A1606" s="16" t="s">
        <v>3574</v>
      </c>
      <c r="C1606" s="16" t="s">
        <v>1337</v>
      </c>
    </row>
    <row r="1607" spans="1:3">
      <c r="A1607" s="16" t="s">
        <v>3575</v>
      </c>
      <c r="C1607" s="16" t="s">
        <v>1337</v>
      </c>
    </row>
    <row r="1608" spans="1:3">
      <c r="A1608" s="16" t="s">
        <v>3576</v>
      </c>
      <c r="C1608" s="16" t="s">
        <v>1337</v>
      </c>
    </row>
    <row r="1609" spans="1:3">
      <c r="A1609" s="16" t="s">
        <v>3577</v>
      </c>
      <c r="C1609" s="17" t="s">
        <v>1337</v>
      </c>
    </row>
    <row r="1610" spans="1:3">
      <c r="A1610" s="16" t="s">
        <v>3578</v>
      </c>
      <c r="C1610" s="16" t="s">
        <v>1337</v>
      </c>
    </row>
    <row r="1611" spans="1:3">
      <c r="A1611" s="16" t="s">
        <v>3579</v>
      </c>
      <c r="C1611" s="16" t="s">
        <v>1337</v>
      </c>
    </row>
    <row r="1612" spans="1:3">
      <c r="A1612" s="16" t="s">
        <v>3580</v>
      </c>
      <c r="C1612" s="16" t="s">
        <v>1337</v>
      </c>
    </row>
    <row r="1613" spans="1:3">
      <c r="A1613" s="16" t="s">
        <v>3581</v>
      </c>
      <c r="C1613" s="16" t="s">
        <v>1337</v>
      </c>
    </row>
    <row r="1614" spans="1:3">
      <c r="A1614" s="16" t="s">
        <v>3582</v>
      </c>
      <c r="C1614" s="16" t="s">
        <v>1337</v>
      </c>
    </row>
    <row r="1615" spans="1:3">
      <c r="A1615" s="16" t="s">
        <v>3798</v>
      </c>
      <c r="C1615" s="16" t="s">
        <v>1337</v>
      </c>
    </row>
    <row r="1616" spans="1:3">
      <c r="A1616" s="16" t="s">
        <v>3799</v>
      </c>
      <c r="C1616" s="16" t="s">
        <v>1337</v>
      </c>
    </row>
    <row r="1617" spans="1:3">
      <c r="A1617" s="16" t="s">
        <v>3583</v>
      </c>
      <c r="C1617" s="16" t="s">
        <v>1337</v>
      </c>
    </row>
    <row r="1618" spans="1:3">
      <c r="A1618" s="16" t="s">
        <v>3584</v>
      </c>
      <c r="C1618" s="16" t="s">
        <v>1337</v>
      </c>
    </row>
    <row r="1619" spans="1:3">
      <c r="A1619" s="16" t="s">
        <v>3585</v>
      </c>
      <c r="C1619" s="16" t="s">
        <v>1337</v>
      </c>
    </row>
    <row r="1620" spans="1:3">
      <c r="A1620" s="16" t="s">
        <v>3586</v>
      </c>
      <c r="C1620" s="16" t="s">
        <v>1337</v>
      </c>
    </row>
    <row r="1621" spans="1:3">
      <c r="A1621" s="16" t="s">
        <v>3587</v>
      </c>
      <c r="C1621" s="16" t="s">
        <v>1337</v>
      </c>
    </row>
    <row r="1622" spans="1:3">
      <c r="A1622" s="16" t="s">
        <v>3588</v>
      </c>
      <c r="C1622" s="16" t="s">
        <v>1337</v>
      </c>
    </row>
    <row r="1623" spans="1:3">
      <c r="A1623" s="16" t="s">
        <v>3589</v>
      </c>
      <c r="C1623" s="16" t="s">
        <v>1337</v>
      </c>
    </row>
    <row r="1624" spans="1:3">
      <c r="A1624" s="16" t="s">
        <v>3590</v>
      </c>
      <c r="C1624" s="16" t="s">
        <v>1337</v>
      </c>
    </row>
    <row r="1625" spans="1:3">
      <c r="A1625" s="16" t="s">
        <v>3591</v>
      </c>
      <c r="C1625" s="16" t="s">
        <v>1337</v>
      </c>
    </row>
    <row r="1626" spans="1:3">
      <c r="A1626" s="16" t="s">
        <v>3592</v>
      </c>
      <c r="C1626" s="16" t="s">
        <v>1337</v>
      </c>
    </row>
    <row r="1627" spans="1:3">
      <c r="A1627" s="16" t="s">
        <v>3593</v>
      </c>
      <c r="C1627" s="16" t="s">
        <v>1337</v>
      </c>
    </row>
    <row r="1628" spans="1:3">
      <c r="A1628" s="16" t="s">
        <v>3594</v>
      </c>
      <c r="C1628" s="16" t="s">
        <v>1337</v>
      </c>
    </row>
    <row r="1629" spans="1:3">
      <c r="A1629" s="16" t="s">
        <v>3595</v>
      </c>
      <c r="C1629" s="16" t="s">
        <v>1337</v>
      </c>
    </row>
    <row r="1630" spans="1:3">
      <c r="A1630" s="16" t="s">
        <v>3596</v>
      </c>
      <c r="C1630" s="16" t="s">
        <v>1337</v>
      </c>
    </row>
    <row r="1631" spans="1:3">
      <c r="A1631" s="16" t="s">
        <v>3597</v>
      </c>
      <c r="C1631" s="16" t="s">
        <v>1337</v>
      </c>
    </row>
    <row r="1632" spans="1:3">
      <c r="A1632" s="16" t="s">
        <v>3598</v>
      </c>
      <c r="C1632" s="16" t="s">
        <v>1337</v>
      </c>
    </row>
    <row r="1633" spans="1:3">
      <c r="A1633" s="16" t="s">
        <v>3599</v>
      </c>
      <c r="C1633" s="16" t="s">
        <v>1337</v>
      </c>
    </row>
    <row r="1634" spans="1:3">
      <c r="A1634" s="16" t="s">
        <v>3600</v>
      </c>
      <c r="C1634" s="16" t="s">
        <v>1337</v>
      </c>
    </row>
    <row r="1635" spans="1:3">
      <c r="A1635" s="16" t="s">
        <v>3601</v>
      </c>
      <c r="C1635" s="16" t="s">
        <v>1337</v>
      </c>
    </row>
    <row r="1636" spans="1:3">
      <c r="A1636" s="16" t="s">
        <v>3602</v>
      </c>
      <c r="C1636" s="16" t="s">
        <v>1337</v>
      </c>
    </row>
    <row r="1637" spans="1:3">
      <c r="A1637" s="16" t="s">
        <v>3603</v>
      </c>
      <c r="C1637" s="16" t="s">
        <v>1337</v>
      </c>
    </row>
    <row r="1638" spans="1:3">
      <c r="A1638" s="16" t="s">
        <v>3604</v>
      </c>
      <c r="C1638" s="16" t="s">
        <v>1337</v>
      </c>
    </row>
    <row r="1639" spans="1:3">
      <c r="A1639" s="16" t="s">
        <v>3605</v>
      </c>
      <c r="C1639" s="16" t="s">
        <v>1337</v>
      </c>
    </row>
    <row r="1640" spans="1:3">
      <c r="A1640" s="16" t="s">
        <v>3800</v>
      </c>
      <c r="C1640" s="16" t="s">
        <v>1337</v>
      </c>
    </row>
    <row r="1641" spans="1:3">
      <c r="A1641" s="16" t="s">
        <v>3606</v>
      </c>
      <c r="C1641" s="16" t="s">
        <v>1337</v>
      </c>
    </row>
    <row r="1642" spans="1:3">
      <c r="A1642" s="16" t="s">
        <v>3801</v>
      </c>
      <c r="C1642" s="16" t="s">
        <v>1337</v>
      </c>
    </row>
    <row r="1643" spans="1:3">
      <c r="A1643" s="16" t="s">
        <v>3607</v>
      </c>
      <c r="C1643" s="16" t="s">
        <v>1337</v>
      </c>
    </row>
    <row r="1644" spans="1:3">
      <c r="A1644" s="16" t="s">
        <v>3608</v>
      </c>
      <c r="C1644" s="16" t="s">
        <v>1337</v>
      </c>
    </row>
    <row r="1645" spans="1:3">
      <c r="A1645" s="16" t="s">
        <v>3609</v>
      </c>
      <c r="C1645" s="16" t="s">
        <v>1337</v>
      </c>
    </row>
    <row r="1646" spans="1:3">
      <c r="A1646" s="16" t="s">
        <v>1972</v>
      </c>
      <c r="C1646" s="16" t="s">
        <v>1337</v>
      </c>
    </row>
    <row r="1647" spans="1:3">
      <c r="A1647" s="16" t="s">
        <v>1973</v>
      </c>
      <c r="C1647" s="16" t="s">
        <v>1337</v>
      </c>
    </row>
    <row r="1648" spans="1:3">
      <c r="A1648" s="16" t="s">
        <v>1974</v>
      </c>
      <c r="C1648" s="16" t="s">
        <v>1337</v>
      </c>
    </row>
    <row r="1649" spans="1:3">
      <c r="A1649" s="16" t="s">
        <v>1975</v>
      </c>
      <c r="C1649" s="16" t="s">
        <v>1337</v>
      </c>
    </row>
    <row r="1650" spans="1:3">
      <c r="A1650" s="16" t="s">
        <v>1976</v>
      </c>
      <c r="C1650" s="16" t="s">
        <v>1337</v>
      </c>
    </row>
    <row r="1651" spans="1:3">
      <c r="A1651" s="16" t="s">
        <v>3207</v>
      </c>
      <c r="C1651" s="16" t="s">
        <v>1337</v>
      </c>
    </row>
    <row r="1652" spans="1:3">
      <c r="A1652" s="16" t="s">
        <v>3209</v>
      </c>
      <c r="C1652" s="16" t="s">
        <v>1337</v>
      </c>
    </row>
    <row r="1653" spans="1:3">
      <c r="A1653" s="16" t="s">
        <v>3210</v>
      </c>
      <c r="C1653" s="16" t="s">
        <v>1337</v>
      </c>
    </row>
    <row r="1654" spans="1:3">
      <c r="A1654" s="16" t="s">
        <v>2069</v>
      </c>
      <c r="C1654" s="16" t="s">
        <v>1337</v>
      </c>
    </row>
    <row r="1655" spans="1:3">
      <c r="A1655" s="16" t="s">
        <v>1981</v>
      </c>
      <c r="C1655" s="16" t="s">
        <v>1337</v>
      </c>
    </row>
    <row r="1656" spans="1:3">
      <c r="A1656" s="16" t="s">
        <v>3610</v>
      </c>
      <c r="C1656" s="16" t="s">
        <v>1337</v>
      </c>
    </row>
    <row r="1657" spans="1:3">
      <c r="A1657" s="16" t="s">
        <v>3611</v>
      </c>
      <c r="C1657" s="16" t="s">
        <v>1337</v>
      </c>
    </row>
    <row r="1658" spans="1:3">
      <c r="A1658" s="16" t="s">
        <v>3612</v>
      </c>
      <c r="C1658" s="16" t="s">
        <v>1337</v>
      </c>
    </row>
    <row r="1659" spans="1:3">
      <c r="A1659" s="16" t="s">
        <v>3613</v>
      </c>
      <c r="C1659" s="16" t="s">
        <v>1337</v>
      </c>
    </row>
    <row r="1660" spans="1:3">
      <c r="A1660" s="16" t="s">
        <v>2469</v>
      </c>
      <c r="B1660" s="16" t="s">
        <v>3802</v>
      </c>
      <c r="C1660" s="16" t="s">
        <v>3675</v>
      </c>
    </row>
    <row r="1661" spans="1:3">
      <c r="A1661" s="16" t="s">
        <v>3197</v>
      </c>
      <c r="B1661" s="16" t="s">
        <v>3746</v>
      </c>
      <c r="C1661" s="16" t="s">
        <v>3675</v>
      </c>
    </row>
    <row r="1662" spans="1:3">
      <c r="A1662" s="16" t="s">
        <v>3803</v>
      </c>
      <c r="C1662" s="16" t="s">
        <v>1337</v>
      </c>
    </row>
    <row r="1663" spans="1:3">
      <c r="A1663" s="16" t="s">
        <v>3804</v>
      </c>
      <c r="C1663" s="16" t="s">
        <v>3526</v>
      </c>
    </row>
    <row r="1664" spans="1:3">
      <c r="A1664" s="16" t="s">
        <v>3805</v>
      </c>
      <c r="C1664" s="16" t="s">
        <v>3526</v>
      </c>
    </row>
    <row r="1665" spans="1:3">
      <c r="A1665" s="16" t="s">
        <v>3806</v>
      </c>
      <c r="C1665" s="16" t="s">
        <v>3526</v>
      </c>
    </row>
    <row r="1666" spans="1:3">
      <c r="A1666" s="16" t="s">
        <v>3807</v>
      </c>
      <c r="C1666" s="16" t="s">
        <v>3526</v>
      </c>
    </row>
    <row r="1667" spans="1:3">
      <c r="A1667" s="16" t="s">
        <v>3808</v>
      </c>
      <c r="B1667" s="16" t="s">
        <v>3758</v>
      </c>
      <c r="C1667" s="16" t="s">
        <v>3675</v>
      </c>
    </row>
    <row r="1668" spans="1:3">
      <c r="A1668" s="16" t="s">
        <v>2396</v>
      </c>
      <c r="C1668" s="16" t="s">
        <v>1337</v>
      </c>
    </row>
    <row r="1669" spans="1:3">
      <c r="A1669" s="16" t="s">
        <v>2397</v>
      </c>
      <c r="B1669" s="16" t="s">
        <v>3809</v>
      </c>
      <c r="C1669" s="16" t="s">
        <v>3675</v>
      </c>
    </row>
    <row r="1670" spans="1:3">
      <c r="A1670" s="16" t="s">
        <v>3810</v>
      </c>
      <c r="C1670" s="16" t="s">
        <v>3526</v>
      </c>
    </row>
    <row r="1671" spans="1:3">
      <c r="A1671" s="16" t="s">
        <v>3811</v>
      </c>
      <c r="C1671" s="16" t="s">
        <v>3526</v>
      </c>
    </row>
    <row r="1672" spans="1:3">
      <c r="A1672" s="16" t="s">
        <v>3812</v>
      </c>
      <c r="C1672" s="16" t="s">
        <v>1337</v>
      </c>
    </row>
    <row r="1673" spans="1:3">
      <c r="A1673" s="16" t="s">
        <v>3813</v>
      </c>
      <c r="C1673" s="16" t="s">
        <v>3526</v>
      </c>
    </row>
    <row r="1674" spans="1:3">
      <c r="A1674" s="16" t="s">
        <v>2434</v>
      </c>
      <c r="B1674" s="16" t="s">
        <v>3814</v>
      </c>
      <c r="C1674" s="16" t="s">
        <v>3675</v>
      </c>
    </row>
    <row r="1675" spans="1:3">
      <c r="A1675" s="16" t="s">
        <v>2435</v>
      </c>
      <c r="C1675" s="16" t="s">
        <v>1337</v>
      </c>
    </row>
    <row r="1676" spans="1:3">
      <c r="A1676" s="16" t="s">
        <v>3815</v>
      </c>
      <c r="C1676" s="16" t="s">
        <v>1867</v>
      </c>
    </row>
    <row r="1677" spans="1:3">
      <c r="A1677" s="16" t="s">
        <v>3816</v>
      </c>
      <c r="C1677" s="16" t="s">
        <v>1337</v>
      </c>
    </row>
    <row r="1678" spans="1:3">
      <c r="A1678" s="16" t="s">
        <v>3817</v>
      </c>
      <c r="C1678" s="16" t="s">
        <v>1337</v>
      </c>
    </row>
    <row r="1679" spans="1:3">
      <c r="A1679" s="16" t="s">
        <v>3818</v>
      </c>
      <c r="C1679" s="16" t="s">
        <v>1337</v>
      </c>
    </row>
    <row r="1680" spans="1:3">
      <c r="A1680" s="16" t="s">
        <v>3819</v>
      </c>
      <c r="C1680" s="16" t="s">
        <v>1337</v>
      </c>
    </row>
    <row r="1681" spans="1:3">
      <c r="A1681" s="16" t="s">
        <v>2458</v>
      </c>
      <c r="C1681" s="16" t="s">
        <v>3526</v>
      </c>
    </row>
    <row r="1682" spans="1:3">
      <c r="A1682" s="16" t="s">
        <v>2211</v>
      </c>
      <c r="C1682" s="16" t="s">
        <v>1337</v>
      </c>
    </row>
    <row r="1683" spans="1:3">
      <c r="A1683" s="16" t="s">
        <v>2212</v>
      </c>
      <c r="C1683" s="16" t="s">
        <v>1337</v>
      </c>
    </row>
    <row r="1684" spans="1:3">
      <c r="A1684" s="16" t="s">
        <v>2213</v>
      </c>
      <c r="C1684" s="16" t="s">
        <v>1337</v>
      </c>
    </row>
    <row r="1685" spans="1:3">
      <c r="A1685" s="16" t="s">
        <v>3820</v>
      </c>
      <c r="C1685" s="16" t="s">
        <v>1337</v>
      </c>
    </row>
    <row r="1686" spans="1:3">
      <c r="A1686" s="16" t="s">
        <v>2214</v>
      </c>
      <c r="C1686" s="16" t="s">
        <v>1337</v>
      </c>
    </row>
    <row r="1687" spans="1:3">
      <c r="A1687" s="16" t="s">
        <v>2215</v>
      </c>
      <c r="C1687" s="16" t="s">
        <v>1337</v>
      </c>
    </row>
    <row r="1688" spans="1:3">
      <c r="A1688" s="16" t="s">
        <v>3821</v>
      </c>
      <c r="C1688" s="16" t="s">
        <v>1337</v>
      </c>
    </row>
    <row r="1689" spans="1:3">
      <c r="A1689" s="16" t="s">
        <v>2216</v>
      </c>
      <c r="C1689" s="16" t="s">
        <v>1337</v>
      </c>
    </row>
    <row r="1690" spans="1:3">
      <c r="A1690" s="16" t="s">
        <v>2217</v>
      </c>
      <c r="C1690" s="16" t="s">
        <v>1337</v>
      </c>
    </row>
    <row r="1691" spans="1:3">
      <c r="A1691" s="16" t="s">
        <v>3822</v>
      </c>
      <c r="C1691" s="16" t="s">
        <v>1337</v>
      </c>
    </row>
    <row r="1692" spans="1:3">
      <c r="A1692" s="16" t="s">
        <v>2218</v>
      </c>
      <c r="C1692" s="16" t="s">
        <v>1337</v>
      </c>
    </row>
    <row r="1693" spans="1:3">
      <c r="A1693" s="16" t="s">
        <v>2219</v>
      </c>
      <c r="C1693" s="16" t="s">
        <v>1337</v>
      </c>
    </row>
    <row r="1694" spans="1:3">
      <c r="A1694" s="16" t="s">
        <v>2210</v>
      </c>
      <c r="C1694" s="16" t="s">
        <v>1337</v>
      </c>
    </row>
    <row r="1695" spans="1:3">
      <c r="A1695" s="16" t="s">
        <v>3215</v>
      </c>
      <c r="C1695" s="16" t="s">
        <v>1867</v>
      </c>
    </row>
    <row r="1696" spans="1:3">
      <c r="A1696" s="16" t="s">
        <v>3214</v>
      </c>
      <c r="C1696" s="16" t="s">
        <v>1337</v>
      </c>
    </row>
    <row r="1697" spans="1:3">
      <c r="A1697" s="16" t="s">
        <v>2281</v>
      </c>
      <c r="C1697" s="16" t="s">
        <v>1337</v>
      </c>
    </row>
    <row r="1698" spans="1:3">
      <c r="A1698" s="16" t="s">
        <v>2282</v>
      </c>
      <c r="C1698" s="16" t="s">
        <v>1337</v>
      </c>
    </row>
    <row r="1699" spans="1:3">
      <c r="A1699" s="16" t="s">
        <v>2283</v>
      </c>
      <c r="C1699" s="16" t="s">
        <v>1337</v>
      </c>
    </row>
    <row r="1700" spans="1:3">
      <c r="A1700" s="16" t="s">
        <v>3823</v>
      </c>
      <c r="C1700" s="16" t="s">
        <v>1337</v>
      </c>
    </row>
    <row r="1701" spans="1:3">
      <c r="A1701" s="16" t="s">
        <v>2284</v>
      </c>
      <c r="C1701" s="16" t="s">
        <v>1337</v>
      </c>
    </row>
    <row r="1702" spans="1:3">
      <c r="A1702" s="16" t="s">
        <v>2285</v>
      </c>
      <c r="C1702" s="16" t="s">
        <v>1337</v>
      </c>
    </row>
    <row r="1703" spans="1:3">
      <c r="A1703" s="16" t="s">
        <v>3824</v>
      </c>
      <c r="C1703" s="16" t="s">
        <v>1337</v>
      </c>
    </row>
    <row r="1704" spans="1:3">
      <c r="A1704" s="16" t="s">
        <v>2286</v>
      </c>
      <c r="C1704" s="16" t="s">
        <v>1337</v>
      </c>
    </row>
    <row r="1705" spans="1:3">
      <c r="A1705" s="16" t="s">
        <v>2287</v>
      </c>
      <c r="C1705" s="16" t="s">
        <v>1337</v>
      </c>
    </row>
    <row r="1706" spans="1:3">
      <c r="A1706" s="16" t="s">
        <v>3825</v>
      </c>
      <c r="C1706" s="16" t="s">
        <v>1337</v>
      </c>
    </row>
    <row r="1707" spans="1:3">
      <c r="A1707" s="16" t="s">
        <v>2288</v>
      </c>
      <c r="C1707" s="16" t="s">
        <v>1337</v>
      </c>
    </row>
    <row r="1708" spans="1:3">
      <c r="A1708" s="16" t="s">
        <v>2289</v>
      </c>
      <c r="C1708" s="16" t="s">
        <v>1337</v>
      </c>
    </row>
    <row r="1709" spans="1:3">
      <c r="A1709" s="16" t="s">
        <v>2280</v>
      </c>
      <c r="C1709" s="16" t="s">
        <v>1337</v>
      </c>
    </row>
    <row r="1710" spans="1:3">
      <c r="A1710" s="16" t="s">
        <v>3826</v>
      </c>
      <c r="C1710" s="16" t="s">
        <v>3526</v>
      </c>
    </row>
    <row r="1711" spans="1:3">
      <c r="A1711" s="16" t="s">
        <v>2529</v>
      </c>
      <c r="C1711" s="16" t="s">
        <v>3827</v>
      </c>
    </row>
    <row r="1712" spans="1:3">
      <c r="A1712" s="16" t="s">
        <v>2530</v>
      </c>
      <c r="C1712" s="16" t="s">
        <v>1337</v>
      </c>
    </row>
    <row r="1713" spans="1:3">
      <c r="A1713" s="16" t="s">
        <v>2531</v>
      </c>
      <c r="C1713" s="16" t="s">
        <v>1337</v>
      </c>
    </row>
  </sheetData>
  <sheetProtection algorithmName="SHA-512" hashValue="Mfb5T1JkYxWEpPao0iILeCTGEI4SsBsJG7OF4uNpCiFvxUYUxaOyqlNA1Hs9NwDvxYokgfD0zBSXSySD1DNjjQ==" saltValue="pn6Jzx0pBh+uUWl0Jyng4A==" spinCount="100000" sheet="1" objects="1" scenarios="1"/>
  <autoFilter ref="A1:C1713" xr:uid="{00000000-0009-0000-0000-00000F000000}"/>
  <mergeCells count="3">
    <mergeCell ref="A1:A2"/>
    <mergeCell ref="B1:B2"/>
    <mergeCell ref="C1:C2"/>
  </mergeCells>
  <phoneticPr fontId="9"/>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rgb="FFFFFF00"/>
    <pageSetUpPr fitToPage="1"/>
  </sheetPr>
  <dimension ref="A1:N957"/>
  <sheetViews>
    <sheetView showZeros="0" zoomScaleNormal="100" workbookViewId="0">
      <pane ySplit="3" topLeftCell="A931" activePane="bottomLeft" state="frozen"/>
      <selection pane="bottomLeft" activeCell="A958" sqref="A958"/>
    </sheetView>
  </sheetViews>
  <sheetFormatPr defaultColWidth="9" defaultRowHeight="10.8"/>
  <cols>
    <col min="1" max="1" width="14.109375" style="21" bestFit="1" customWidth="1"/>
    <col min="2" max="5" width="11.88671875" style="21" bestFit="1" customWidth="1"/>
    <col min="6" max="7" width="13.109375" style="21" bestFit="1" customWidth="1"/>
    <col min="8" max="8" width="12.109375" style="21" bestFit="1" customWidth="1"/>
    <col min="9" max="9" width="15" style="21" bestFit="1" customWidth="1"/>
    <col min="10" max="13" width="11" style="21" bestFit="1" customWidth="1"/>
    <col min="14" max="14" width="12.6640625" style="21" bestFit="1" customWidth="1"/>
    <col min="15" max="16384" width="9" style="21"/>
  </cols>
  <sheetData>
    <row r="1" spans="1:14">
      <c r="A1" s="18" t="s">
        <v>1558</v>
      </c>
      <c r="B1" s="19"/>
      <c r="C1" s="19"/>
      <c r="D1" s="19"/>
      <c r="E1" s="19"/>
      <c r="F1" s="19"/>
      <c r="G1" s="19"/>
      <c r="H1" s="20"/>
      <c r="I1" s="20"/>
      <c r="J1" s="20"/>
      <c r="K1" s="20"/>
      <c r="L1" s="20"/>
      <c r="M1" s="20"/>
      <c r="N1" s="20"/>
    </row>
    <row r="2" spans="1:14" s="26" customFormat="1" ht="21.6">
      <c r="A2" s="22" t="s">
        <v>1559</v>
      </c>
      <c r="B2" s="22"/>
      <c r="C2" s="22"/>
      <c r="D2" s="22"/>
      <c r="E2" s="22"/>
      <c r="F2" s="23" t="s">
        <v>78</v>
      </c>
      <c r="G2" s="23" t="s">
        <v>78</v>
      </c>
      <c r="H2" s="24" t="s">
        <v>1559</v>
      </c>
      <c r="I2" s="24" t="s">
        <v>79</v>
      </c>
      <c r="J2" s="25"/>
      <c r="K2" s="25"/>
      <c r="L2" s="25"/>
      <c r="M2" s="25"/>
      <c r="N2" s="25"/>
    </row>
    <row r="3" spans="1:14">
      <c r="A3" s="27" t="s">
        <v>858</v>
      </c>
      <c r="B3" s="28" t="s">
        <v>80</v>
      </c>
      <c r="C3" s="27" t="s">
        <v>81</v>
      </c>
      <c r="D3" s="27" t="s">
        <v>82</v>
      </c>
      <c r="E3" s="27" t="s">
        <v>83</v>
      </c>
      <c r="F3" s="27" t="s">
        <v>84</v>
      </c>
      <c r="G3" s="27" t="s">
        <v>85</v>
      </c>
      <c r="H3" s="29" t="s">
        <v>858</v>
      </c>
      <c r="I3" s="30" t="s">
        <v>86</v>
      </c>
      <c r="J3" s="29" t="s">
        <v>87</v>
      </c>
      <c r="K3" s="29" t="s">
        <v>88</v>
      </c>
      <c r="L3" s="29" t="s">
        <v>89</v>
      </c>
      <c r="M3" s="29" t="s">
        <v>90</v>
      </c>
      <c r="N3" s="29" t="s">
        <v>91</v>
      </c>
    </row>
    <row r="4" spans="1:14">
      <c r="A4" s="31" t="s">
        <v>92</v>
      </c>
      <c r="B4" s="31">
        <v>2.1800000000000002</v>
      </c>
      <c r="C4" s="31">
        <v>2.1800000000000002</v>
      </c>
      <c r="D4" s="31">
        <v>2.1800000000000002</v>
      </c>
      <c r="E4" s="31">
        <v>1.8</v>
      </c>
      <c r="F4" s="31">
        <v>1.17</v>
      </c>
      <c r="G4" s="31" t="s">
        <v>913</v>
      </c>
      <c r="H4" s="31" t="s">
        <v>92</v>
      </c>
      <c r="I4" s="31">
        <v>0</v>
      </c>
      <c r="J4" s="31">
        <v>0</v>
      </c>
      <c r="K4" s="31">
        <v>0</v>
      </c>
      <c r="L4" s="31">
        <v>0</v>
      </c>
      <c r="M4" s="31">
        <v>0</v>
      </c>
      <c r="N4" s="31" t="s">
        <v>741</v>
      </c>
    </row>
    <row r="5" spans="1:14">
      <c r="A5" s="31" t="s">
        <v>860</v>
      </c>
      <c r="B5" s="31">
        <v>2.1800000000000002</v>
      </c>
      <c r="C5" s="31">
        <v>2.1800000000000002</v>
      </c>
      <c r="D5" s="31">
        <v>2.1800000000000002</v>
      </c>
      <c r="E5" s="31">
        <v>1.8</v>
      </c>
      <c r="F5" s="31">
        <v>1.17</v>
      </c>
      <c r="G5" s="31" t="s">
        <v>913</v>
      </c>
      <c r="H5" s="31" t="s">
        <v>860</v>
      </c>
      <c r="I5" s="31">
        <v>0</v>
      </c>
      <c r="J5" s="31">
        <v>0</v>
      </c>
      <c r="K5" s="31">
        <v>0</v>
      </c>
      <c r="L5" s="31">
        <v>0</v>
      </c>
      <c r="M5" s="31">
        <v>0</v>
      </c>
      <c r="N5" s="31" t="s">
        <v>741</v>
      </c>
    </row>
    <row r="6" spans="1:14">
      <c r="A6" s="31" t="s">
        <v>865</v>
      </c>
      <c r="B6" s="31" t="s">
        <v>92</v>
      </c>
      <c r="C6" s="31" t="s">
        <v>92</v>
      </c>
      <c r="D6" s="31" t="s">
        <v>92</v>
      </c>
      <c r="E6" s="31" t="s">
        <v>92</v>
      </c>
      <c r="F6" s="31" t="s">
        <v>92</v>
      </c>
      <c r="G6" s="31" t="s">
        <v>92</v>
      </c>
      <c r="H6" s="31" t="s">
        <v>865</v>
      </c>
      <c r="I6" s="31" t="s">
        <v>92</v>
      </c>
      <c r="J6" s="31" t="s">
        <v>92</v>
      </c>
      <c r="K6" s="31" t="s">
        <v>92</v>
      </c>
      <c r="L6" s="31" t="s">
        <v>92</v>
      </c>
      <c r="M6" s="31" t="s">
        <v>92</v>
      </c>
      <c r="N6" s="31" t="s">
        <v>741</v>
      </c>
    </row>
    <row r="7" spans="1:14">
      <c r="A7" s="31" t="s">
        <v>867</v>
      </c>
      <c r="B7" s="31">
        <v>1.2</v>
      </c>
      <c r="C7" s="31" t="s">
        <v>913</v>
      </c>
      <c r="D7" s="31" t="s">
        <v>913</v>
      </c>
      <c r="E7" s="31" t="s">
        <v>913</v>
      </c>
      <c r="F7" s="31" t="s">
        <v>913</v>
      </c>
      <c r="G7" s="31" t="s">
        <v>913</v>
      </c>
      <c r="H7" s="31" t="s">
        <v>867</v>
      </c>
      <c r="I7" s="31">
        <v>0</v>
      </c>
      <c r="J7" s="31" t="s">
        <v>913</v>
      </c>
      <c r="K7" s="31" t="s">
        <v>913</v>
      </c>
      <c r="L7" s="31" t="s">
        <v>913</v>
      </c>
      <c r="M7" s="31" t="s">
        <v>913</v>
      </c>
      <c r="N7" s="31" t="s">
        <v>741</v>
      </c>
    </row>
    <row r="8" spans="1:14">
      <c r="A8" s="31" t="s">
        <v>93</v>
      </c>
      <c r="B8" s="31">
        <v>0.05</v>
      </c>
      <c r="C8" s="31">
        <v>0.05</v>
      </c>
      <c r="D8" s="31" t="s">
        <v>913</v>
      </c>
      <c r="E8" s="31" t="s">
        <v>913</v>
      </c>
      <c r="F8" s="31" t="s">
        <v>913</v>
      </c>
      <c r="G8" s="31" t="s">
        <v>913</v>
      </c>
      <c r="H8" s="31" t="s">
        <v>93</v>
      </c>
      <c r="I8" s="31">
        <v>0</v>
      </c>
      <c r="J8" s="31">
        <v>0</v>
      </c>
      <c r="K8" s="31" t="s">
        <v>913</v>
      </c>
      <c r="L8" s="31" t="s">
        <v>913</v>
      </c>
      <c r="M8" s="31" t="s">
        <v>913</v>
      </c>
      <c r="N8" s="31" t="s">
        <v>880</v>
      </c>
    </row>
    <row r="9" spans="1:14">
      <c r="A9" s="31" t="s">
        <v>94</v>
      </c>
      <c r="B9" s="31" t="s">
        <v>913</v>
      </c>
      <c r="C9" s="31">
        <v>0.05</v>
      </c>
      <c r="D9" s="31">
        <v>7.0000000000000007E-2</v>
      </c>
      <c r="E9" s="31" t="s">
        <v>913</v>
      </c>
      <c r="F9" s="31" t="s">
        <v>913</v>
      </c>
      <c r="G9" s="31" t="s">
        <v>913</v>
      </c>
      <c r="H9" s="31" t="s">
        <v>94</v>
      </c>
      <c r="I9" s="31" t="s">
        <v>913</v>
      </c>
      <c r="J9" s="31">
        <v>0</v>
      </c>
      <c r="K9" s="31">
        <v>0</v>
      </c>
      <c r="L9" s="31" t="s">
        <v>913</v>
      </c>
      <c r="M9" s="31" t="s">
        <v>913</v>
      </c>
      <c r="N9" s="31" t="s">
        <v>880</v>
      </c>
    </row>
    <row r="10" spans="1:14">
      <c r="A10" s="31" t="s">
        <v>95</v>
      </c>
      <c r="B10" s="31" t="s">
        <v>913</v>
      </c>
      <c r="C10" s="31" t="s">
        <v>913</v>
      </c>
      <c r="D10" s="31">
        <v>7.0000000000000007E-2</v>
      </c>
      <c r="E10" s="31">
        <v>7.0000000000000007E-2</v>
      </c>
      <c r="F10" s="31">
        <v>0.05</v>
      </c>
      <c r="G10" s="31" t="s">
        <v>913</v>
      </c>
      <c r="H10" s="31" t="s">
        <v>95</v>
      </c>
      <c r="I10" s="31" t="s">
        <v>913</v>
      </c>
      <c r="J10" s="31" t="s">
        <v>913</v>
      </c>
      <c r="K10" s="31">
        <v>0</v>
      </c>
      <c r="L10" s="31">
        <v>0</v>
      </c>
      <c r="M10" s="31">
        <v>0</v>
      </c>
      <c r="N10" s="31" t="s">
        <v>880</v>
      </c>
    </row>
    <row r="11" spans="1:14">
      <c r="A11" s="31" t="s">
        <v>96</v>
      </c>
      <c r="B11" s="31" t="s">
        <v>913</v>
      </c>
      <c r="C11" s="31" t="s">
        <v>913</v>
      </c>
      <c r="D11" s="31" t="s">
        <v>913</v>
      </c>
      <c r="E11" s="31" t="s">
        <v>913</v>
      </c>
      <c r="F11" s="31">
        <v>0.05</v>
      </c>
      <c r="G11" s="31" t="s">
        <v>913</v>
      </c>
      <c r="H11" s="31" t="s">
        <v>96</v>
      </c>
      <c r="I11" s="31" t="s">
        <v>913</v>
      </c>
      <c r="J11" s="31" t="s">
        <v>913</v>
      </c>
      <c r="K11" s="31" t="s">
        <v>913</v>
      </c>
      <c r="L11" s="31" t="s">
        <v>913</v>
      </c>
      <c r="M11" s="31">
        <v>0</v>
      </c>
      <c r="N11" s="31" t="s">
        <v>880</v>
      </c>
    </row>
    <row r="12" spans="1:14">
      <c r="A12" s="31" t="s">
        <v>97</v>
      </c>
      <c r="B12" s="31">
        <v>0.05</v>
      </c>
      <c r="C12" s="31">
        <v>0.05</v>
      </c>
      <c r="D12" s="31" t="s">
        <v>913</v>
      </c>
      <c r="E12" s="31" t="s">
        <v>913</v>
      </c>
      <c r="F12" s="31" t="s">
        <v>913</v>
      </c>
      <c r="G12" s="31" t="s">
        <v>913</v>
      </c>
      <c r="H12" s="31" t="s">
        <v>97</v>
      </c>
      <c r="I12" s="31">
        <v>0</v>
      </c>
      <c r="J12" s="31">
        <v>0</v>
      </c>
      <c r="K12" s="31" t="s">
        <v>913</v>
      </c>
      <c r="L12" s="31" t="s">
        <v>913</v>
      </c>
      <c r="M12" s="31" t="s">
        <v>913</v>
      </c>
      <c r="N12" s="31" t="s">
        <v>741</v>
      </c>
    </row>
    <row r="13" spans="1:14">
      <c r="A13" s="31" t="s">
        <v>98</v>
      </c>
      <c r="B13" s="31" t="s">
        <v>913</v>
      </c>
      <c r="C13" s="31">
        <v>0.05</v>
      </c>
      <c r="D13" s="31">
        <v>7.0000000000000007E-2</v>
      </c>
      <c r="E13" s="31" t="s">
        <v>913</v>
      </c>
      <c r="F13" s="31" t="s">
        <v>913</v>
      </c>
      <c r="G13" s="31" t="s">
        <v>913</v>
      </c>
      <c r="H13" s="31" t="s">
        <v>98</v>
      </c>
      <c r="I13" s="31" t="s">
        <v>913</v>
      </c>
      <c r="J13" s="31">
        <v>0</v>
      </c>
      <c r="K13" s="31">
        <v>0</v>
      </c>
      <c r="L13" s="31" t="s">
        <v>913</v>
      </c>
      <c r="M13" s="31" t="s">
        <v>913</v>
      </c>
      <c r="N13" s="31" t="s">
        <v>741</v>
      </c>
    </row>
    <row r="14" spans="1:14">
      <c r="A14" s="31" t="s">
        <v>99</v>
      </c>
      <c r="B14" s="31" t="s">
        <v>913</v>
      </c>
      <c r="C14" s="31" t="s">
        <v>913</v>
      </c>
      <c r="D14" s="31">
        <v>7.0000000000000007E-2</v>
      </c>
      <c r="E14" s="31">
        <v>7.0000000000000007E-2</v>
      </c>
      <c r="F14" s="31">
        <v>0.05</v>
      </c>
      <c r="G14" s="31" t="s">
        <v>913</v>
      </c>
      <c r="H14" s="31" t="s">
        <v>99</v>
      </c>
      <c r="I14" s="31" t="s">
        <v>913</v>
      </c>
      <c r="J14" s="31" t="s">
        <v>913</v>
      </c>
      <c r="K14" s="31">
        <v>0</v>
      </c>
      <c r="L14" s="31">
        <v>0</v>
      </c>
      <c r="M14" s="31">
        <v>0</v>
      </c>
      <c r="N14" s="31" t="s">
        <v>741</v>
      </c>
    </row>
    <row r="15" spans="1:14">
      <c r="A15" s="31" t="s">
        <v>100</v>
      </c>
      <c r="B15" s="31" t="s">
        <v>913</v>
      </c>
      <c r="C15" s="31" t="s">
        <v>913</v>
      </c>
      <c r="D15" s="31" t="s">
        <v>913</v>
      </c>
      <c r="E15" s="31" t="s">
        <v>913</v>
      </c>
      <c r="F15" s="31">
        <v>0.05</v>
      </c>
      <c r="G15" s="31" t="s">
        <v>913</v>
      </c>
      <c r="H15" s="31" t="s">
        <v>100</v>
      </c>
      <c r="I15" s="31" t="s">
        <v>913</v>
      </c>
      <c r="J15" s="31" t="s">
        <v>913</v>
      </c>
      <c r="K15" s="31" t="s">
        <v>913</v>
      </c>
      <c r="L15" s="31" t="s">
        <v>913</v>
      </c>
      <c r="M15" s="31">
        <v>0</v>
      </c>
      <c r="N15" s="31" t="s">
        <v>741</v>
      </c>
    </row>
    <row r="16" spans="1:14">
      <c r="A16" s="31" t="s">
        <v>101</v>
      </c>
      <c r="B16" s="31">
        <v>0.14000000000000001</v>
      </c>
      <c r="C16" s="31">
        <v>0.14000000000000001</v>
      </c>
      <c r="D16" s="31" t="s">
        <v>913</v>
      </c>
      <c r="E16" s="31" t="s">
        <v>913</v>
      </c>
      <c r="F16" s="31" t="s">
        <v>913</v>
      </c>
      <c r="G16" s="31" t="s">
        <v>913</v>
      </c>
      <c r="H16" s="31" t="s">
        <v>101</v>
      </c>
      <c r="I16" s="31">
        <v>1.2999999999999999E-2</v>
      </c>
      <c r="J16" s="31">
        <v>1.2999999999999999E-2</v>
      </c>
      <c r="K16" s="31" t="s">
        <v>913</v>
      </c>
      <c r="L16" s="31" t="s">
        <v>913</v>
      </c>
      <c r="M16" s="31" t="s">
        <v>913</v>
      </c>
      <c r="N16" s="31" t="s">
        <v>880</v>
      </c>
    </row>
    <row r="17" spans="1:14">
      <c r="A17" s="31" t="s">
        <v>102</v>
      </c>
      <c r="B17" s="31">
        <v>0.14000000000000001</v>
      </c>
      <c r="C17" s="31">
        <v>0.14000000000000001</v>
      </c>
      <c r="D17" s="31" t="s">
        <v>913</v>
      </c>
      <c r="E17" s="31" t="s">
        <v>913</v>
      </c>
      <c r="F17" s="31" t="s">
        <v>913</v>
      </c>
      <c r="G17" s="31" t="s">
        <v>913</v>
      </c>
      <c r="H17" s="31" t="s">
        <v>102</v>
      </c>
      <c r="I17" s="31">
        <v>1.2999999999999999E-2</v>
      </c>
      <c r="J17" s="31">
        <v>1.2999999999999999E-2</v>
      </c>
      <c r="K17" s="31" t="s">
        <v>913</v>
      </c>
      <c r="L17" s="31" t="s">
        <v>913</v>
      </c>
      <c r="M17" s="31" t="s">
        <v>913</v>
      </c>
      <c r="N17" s="31" t="s">
        <v>880</v>
      </c>
    </row>
    <row r="18" spans="1:14">
      <c r="A18" s="31" t="s">
        <v>103</v>
      </c>
      <c r="B18" s="31" t="s">
        <v>913</v>
      </c>
      <c r="C18" s="31">
        <v>0.14000000000000001</v>
      </c>
      <c r="D18" s="31">
        <v>0.25</v>
      </c>
      <c r="E18" s="31" t="s">
        <v>913</v>
      </c>
      <c r="F18" s="31" t="s">
        <v>913</v>
      </c>
      <c r="G18" s="31" t="s">
        <v>913</v>
      </c>
      <c r="H18" s="31" t="s">
        <v>103</v>
      </c>
      <c r="I18" s="31" t="s">
        <v>913</v>
      </c>
      <c r="J18" s="31">
        <v>1.2999999999999999E-2</v>
      </c>
      <c r="K18" s="31">
        <v>1.4999999999999999E-2</v>
      </c>
      <c r="L18" s="31" t="s">
        <v>913</v>
      </c>
      <c r="M18" s="31" t="s">
        <v>913</v>
      </c>
      <c r="N18" s="31" t="s">
        <v>880</v>
      </c>
    </row>
    <row r="19" spans="1:14">
      <c r="A19" s="31" t="s">
        <v>104</v>
      </c>
      <c r="B19" s="31" t="s">
        <v>913</v>
      </c>
      <c r="C19" s="31" t="s">
        <v>913</v>
      </c>
      <c r="D19" s="31">
        <v>0.25</v>
      </c>
      <c r="E19" s="31">
        <v>0.25</v>
      </c>
      <c r="F19" s="31">
        <v>0.15</v>
      </c>
      <c r="G19" s="31" t="s">
        <v>913</v>
      </c>
      <c r="H19" s="31" t="s">
        <v>104</v>
      </c>
      <c r="I19" s="31" t="s">
        <v>913</v>
      </c>
      <c r="J19" s="31" t="s">
        <v>913</v>
      </c>
      <c r="K19" s="31">
        <v>1.4999999999999999E-2</v>
      </c>
      <c r="L19" s="31">
        <v>1.4999999999999999E-2</v>
      </c>
      <c r="M19" s="31">
        <v>3.0000000000000001E-3</v>
      </c>
      <c r="N19" s="31" t="s">
        <v>880</v>
      </c>
    </row>
    <row r="20" spans="1:14">
      <c r="A20" s="31" t="s">
        <v>105</v>
      </c>
      <c r="B20" s="31" t="s">
        <v>913</v>
      </c>
      <c r="C20" s="31" t="s">
        <v>913</v>
      </c>
      <c r="D20" s="31" t="s">
        <v>913</v>
      </c>
      <c r="E20" s="31" t="s">
        <v>913</v>
      </c>
      <c r="F20" s="31">
        <v>0.15</v>
      </c>
      <c r="G20" s="31" t="s">
        <v>913</v>
      </c>
      <c r="H20" s="31" t="s">
        <v>105</v>
      </c>
      <c r="I20" s="31" t="s">
        <v>913</v>
      </c>
      <c r="J20" s="31" t="s">
        <v>913</v>
      </c>
      <c r="K20" s="31" t="s">
        <v>913</v>
      </c>
      <c r="L20" s="31" t="s">
        <v>913</v>
      </c>
      <c r="M20" s="31">
        <v>3.0000000000000001E-3</v>
      </c>
      <c r="N20" s="31" t="s">
        <v>880</v>
      </c>
    </row>
    <row r="21" spans="1:14">
      <c r="A21" s="31" t="s">
        <v>106</v>
      </c>
      <c r="B21" s="31">
        <v>0.14000000000000001</v>
      </c>
      <c r="C21" s="31">
        <v>0.14000000000000001</v>
      </c>
      <c r="D21" s="31" t="s">
        <v>913</v>
      </c>
      <c r="E21" s="31" t="s">
        <v>913</v>
      </c>
      <c r="F21" s="31" t="s">
        <v>913</v>
      </c>
      <c r="G21" s="31" t="s">
        <v>913</v>
      </c>
      <c r="H21" s="31" t="s">
        <v>106</v>
      </c>
      <c r="I21" s="31">
        <v>1.2999999999999999E-2</v>
      </c>
      <c r="J21" s="31">
        <v>1.2999999999999999E-2</v>
      </c>
      <c r="K21" s="31" t="s">
        <v>913</v>
      </c>
      <c r="L21" s="31" t="s">
        <v>913</v>
      </c>
      <c r="M21" s="31" t="s">
        <v>913</v>
      </c>
      <c r="N21" s="31" t="s">
        <v>876</v>
      </c>
    </row>
    <row r="22" spans="1:14">
      <c r="A22" s="31" t="s">
        <v>107</v>
      </c>
      <c r="B22" s="31">
        <v>0.14000000000000001</v>
      </c>
      <c r="C22" s="31">
        <v>0.14000000000000001</v>
      </c>
      <c r="D22" s="31" t="s">
        <v>913</v>
      </c>
      <c r="E22" s="31" t="s">
        <v>913</v>
      </c>
      <c r="F22" s="31" t="s">
        <v>913</v>
      </c>
      <c r="G22" s="31" t="s">
        <v>913</v>
      </c>
      <c r="H22" s="31" t="s">
        <v>107</v>
      </c>
      <c r="I22" s="31">
        <v>1.2999999999999999E-2</v>
      </c>
      <c r="J22" s="31">
        <v>1.2999999999999999E-2</v>
      </c>
      <c r="K22" s="31" t="s">
        <v>913</v>
      </c>
      <c r="L22" s="31" t="s">
        <v>913</v>
      </c>
      <c r="M22" s="31" t="s">
        <v>913</v>
      </c>
      <c r="N22" s="31" t="s">
        <v>876</v>
      </c>
    </row>
    <row r="23" spans="1:14">
      <c r="A23" s="31" t="s">
        <v>108</v>
      </c>
      <c r="B23" s="31" t="s">
        <v>913</v>
      </c>
      <c r="C23" s="31">
        <v>0.14000000000000001</v>
      </c>
      <c r="D23" s="31">
        <v>0.25</v>
      </c>
      <c r="E23" s="31" t="s">
        <v>913</v>
      </c>
      <c r="F23" s="31" t="s">
        <v>913</v>
      </c>
      <c r="G23" s="31" t="s">
        <v>913</v>
      </c>
      <c r="H23" s="31" t="s">
        <v>108</v>
      </c>
      <c r="I23" s="31" t="s">
        <v>913</v>
      </c>
      <c r="J23" s="31">
        <v>1.2999999999999999E-2</v>
      </c>
      <c r="K23" s="31">
        <v>1.4999999999999999E-2</v>
      </c>
      <c r="L23" s="31" t="s">
        <v>913</v>
      </c>
      <c r="M23" s="31" t="s">
        <v>913</v>
      </c>
      <c r="N23" s="31" t="s">
        <v>876</v>
      </c>
    </row>
    <row r="24" spans="1:14">
      <c r="A24" s="31" t="s">
        <v>109</v>
      </c>
      <c r="B24" s="31" t="s">
        <v>913</v>
      </c>
      <c r="C24" s="31" t="s">
        <v>913</v>
      </c>
      <c r="D24" s="31">
        <v>0.25</v>
      </c>
      <c r="E24" s="31">
        <v>0.25</v>
      </c>
      <c r="F24" s="31">
        <v>0.15</v>
      </c>
      <c r="G24" s="31" t="s">
        <v>913</v>
      </c>
      <c r="H24" s="31" t="s">
        <v>109</v>
      </c>
      <c r="I24" s="31" t="s">
        <v>913</v>
      </c>
      <c r="J24" s="31" t="s">
        <v>913</v>
      </c>
      <c r="K24" s="31">
        <v>1.4999999999999999E-2</v>
      </c>
      <c r="L24" s="31">
        <v>1.4999999999999999E-2</v>
      </c>
      <c r="M24" s="31">
        <v>3.0000000000000001E-3</v>
      </c>
      <c r="N24" s="31" t="s">
        <v>876</v>
      </c>
    </row>
    <row r="25" spans="1:14">
      <c r="A25" s="31" t="s">
        <v>110</v>
      </c>
      <c r="B25" s="31" t="s">
        <v>913</v>
      </c>
      <c r="C25" s="31" t="s">
        <v>913</v>
      </c>
      <c r="D25" s="31" t="s">
        <v>913</v>
      </c>
      <c r="E25" s="31" t="s">
        <v>913</v>
      </c>
      <c r="F25" s="31">
        <v>0.15</v>
      </c>
      <c r="G25" s="31" t="s">
        <v>913</v>
      </c>
      <c r="H25" s="31" t="s">
        <v>110</v>
      </c>
      <c r="I25" s="31" t="s">
        <v>913</v>
      </c>
      <c r="J25" s="31" t="s">
        <v>913</v>
      </c>
      <c r="K25" s="31" t="s">
        <v>913</v>
      </c>
      <c r="L25" s="31" t="s">
        <v>913</v>
      </c>
      <c r="M25" s="31">
        <v>3.0000000000000001E-3</v>
      </c>
      <c r="N25" s="31" t="s">
        <v>876</v>
      </c>
    </row>
    <row r="26" spans="1:14">
      <c r="A26" s="31" t="s">
        <v>111</v>
      </c>
      <c r="B26" s="31">
        <v>2.5000000000000001E-2</v>
      </c>
      <c r="C26" s="31">
        <v>2.5000000000000001E-2</v>
      </c>
      <c r="D26" s="31" t="s">
        <v>913</v>
      </c>
      <c r="E26" s="31" t="s">
        <v>913</v>
      </c>
      <c r="F26" s="31" t="s">
        <v>913</v>
      </c>
      <c r="G26" s="31" t="s">
        <v>913</v>
      </c>
      <c r="H26" s="31" t="s">
        <v>111</v>
      </c>
      <c r="I26" s="31">
        <v>0</v>
      </c>
      <c r="J26" s="31">
        <v>0</v>
      </c>
      <c r="K26" s="31" t="s">
        <v>913</v>
      </c>
      <c r="L26" s="31" t="s">
        <v>913</v>
      </c>
      <c r="M26" s="31" t="s">
        <v>913</v>
      </c>
      <c r="N26" s="31" t="s">
        <v>861</v>
      </c>
    </row>
    <row r="27" spans="1:14">
      <c r="A27" s="31" t="s">
        <v>112</v>
      </c>
      <c r="B27" s="31" t="s">
        <v>913</v>
      </c>
      <c r="C27" s="31">
        <v>2.5000000000000001E-2</v>
      </c>
      <c r="D27" s="31">
        <v>3.5000000000000003E-2</v>
      </c>
      <c r="E27" s="31" t="s">
        <v>913</v>
      </c>
      <c r="F27" s="31" t="s">
        <v>913</v>
      </c>
      <c r="G27" s="31" t="s">
        <v>913</v>
      </c>
      <c r="H27" s="31" t="s">
        <v>112</v>
      </c>
      <c r="I27" s="31" t="s">
        <v>913</v>
      </c>
      <c r="J27" s="31">
        <v>0</v>
      </c>
      <c r="K27" s="31">
        <v>0</v>
      </c>
      <c r="L27" s="31" t="s">
        <v>913</v>
      </c>
      <c r="M27" s="31" t="s">
        <v>913</v>
      </c>
      <c r="N27" s="31" t="s">
        <v>861</v>
      </c>
    </row>
    <row r="28" spans="1:14">
      <c r="A28" s="31" t="s">
        <v>113</v>
      </c>
      <c r="B28" s="31" t="s">
        <v>913</v>
      </c>
      <c r="C28" s="31" t="s">
        <v>913</v>
      </c>
      <c r="D28" s="31">
        <v>3.5000000000000003E-2</v>
      </c>
      <c r="E28" s="31">
        <v>3.5000000000000003E-2</v>
      </c>
      <c r="F28" s="31">
        <v>7.4999999999999997E-2</v>
      </c>
      <c r="G28" s="31" t="s">
        <v>913</v>
      </c>
      <c r="H28" s="31" t="s">
        <v>113</v>
      </c>
      <c r="I28" s="31" t="s">
        <v>913</v>
      </c>
      <c r="J28" s="31" t="s">
        <v>913</v>
      </c>
      <c r="K28" s="31">
        <v>0</v>
      </c>
      <c r="L28" s="31">
        <v>0</v>
      </c>
      <c r="M28" s="31">
        <v>0</v>
      </c>
      <c r="N28" s="31" t="s">
        <v>861</v>
      </c>
    </row>
    <row r="29" spans="1:14">
      <c r="A29" s="31" t="s">
        <v>114</v>
      </c>
      <c r="B29" s="31" t="s">
        <v>913</v>
      </c>
      <c r="C29" s="31" t="s">
        <v>913</v>
      </c>
      <c r="D29" s="31" t="s">
        <v>913</v>
      </c>
      <c r="E29" s="31" t="s">
        <v>913</v>
      </c>
      <c r="F29" s="31">
        <v>7.4999999999999997E-2</v>
      </c>
      <c r="G29" s="31" t="s">
        <v>913</v>
      </c>
      <c r="H29" s="31" t="s">
        <v>114</v>
      </c>
      <c r="I29" s="31" t="s">
        <v>913</v>
      </c>
      <c r="J29" s="31" t="s">
        <v>913</v>
      </c>
      <c r="K29" s="31" t="s">
        <v>913</v>
      </c>
      <c r="L29" s="31" t="s">
        <v>913</v>
      </c>
      <c r="M29" s="31">
        <v>0</v>
      </c>
      <c r="N29" s="31" t="s">
        <v>861</v>
      </c>
    </row>
    <row r="30" spans="1:14">
      <c r="A30" s="31" t="s">
        <v>115</v>
      </c>
      <c r="B30" s="31">
        <v>0.05</v>
      </c>
      <c r="C30" s="31">
        <v>0.05</v>
      </c>
      <c r="D30" s="31" t="s">
        <v>913</v>
      </c>
      <c r="E30" s="31" t="s">
        <v>913</v>
      </c>
      <c r="F30" s="31" t="s">
        <v>913</v>
      </c>
      <c r="G30" s="31" t="s">
        <v>913</v>
      </c>
      <c r="H30" s="31" t="s">
        <v>115</v>
      </c>
      <c r="I30" s="31">
        <v>0</v>
      </c>
      <c r="J30" s="31">
        <v>0</v>
      </c>
      <c r="K30" s="31" t="s">
        <v>913</v>
      </c>
      <c r="L30" s="31" t="s">
        <v>913</v>
      </c>
      <c r="M30" s="31" t="s">
        <v>913</v>
      </c>
      <c r="N30" s="31" t="s">
        <v>861</v>
      </c>
    </row>
    <row r="31" spans="1:14">
      <c r="A31" s="31" t="s">
        <v>116</v>
      </c>
      <c r="B31" s="31" t="s">
        <v>913</v>
      </c>
      <c r="C31" s="31">
        <v>0.05</v>
      </c>
      <c r="D31" s="31">
        <v>7.0000000000000007E-2</v>
      </c>
      <c r="E31" s="31" t="s">
        <v>913</v>
      </c>
      <c r="F31" s="31" t="s">
        <v>913</v>
      </c>
      <c r="G31" s="31" t="s">
        <v>913</v>
      </c>
      <c r="H31" s="31" t="s">
        <v>116</v>
      </c>
      <c r="I31" s="31" t="s">
        <v>913</v>
      </c>
      <c r="J31" s="31">
        <v>0</v>
      </c>
      <c r="K31" s="31">
        <v>0</v>
      </c>
      <c r="L31" s="31" t="s">
        <v>913</v>
      </c>
      <c r="M31" s="31" t="s">
        <v>913</v>
      </c>
      <c r="N31" s="31" t="s">
        <v>861</v>
      </c>
    </row>
    <row r="32" spans="1:14">
      <c r="A32" s="31" t="s">
        <v>117</v>
      </c>
      <c r="B32" s="31" t="s">
        <v>913</v>
      </c>
      <c r="C32" s="31" t="s">
        <v>913</v>
      </c>
      <c r="D32" s="31">
        <v>7.0000000000000007E-2</v>
      </c>
      <c r="E32" s="31">
        <v>7.0000000000000007E-2</v>
      </c>
      <c r="F32" s="31">
        <v>0.15</v>
      </c>
      <c r="G32" s="31" t="s">
        <v>913</v>
      </c>
      <c r="H32" s="31" t="s">
        <v>117</v>
      </c>
      <c r="I32" s="31"/>
      <c r="J32" s="31" t="s">
        <v>913</v>
      </c>
      <c r="K32" s="31">
        <v>0</v>
      </c>
      <c r="L32" s="31">
        <v>0</v>
      </c>
      <c r="M32" s="31">
        <v>0</v>
      </c>
      <c r="N32" s="31" t="s">
        <v>861</v>
      </c>
    </row>
    <row r="33" spans="1:14">
      <c r="A33" s="31" t="s">
        <v>118</v>
      </c>
      <c r="B33" s="31" t="s">
        <v>913</v>
      </c>
      <c r="C33" s="31" t="s">
        <v>913</v>
      </c>
      <c r="D33" s="31" t="s">
        <v>913</v>
      </c>
      <c r="E33" s="31" t="s">
        <v>913</v>
      </c>
      <c r="F33" s="31">
        <v>0.15</v>
      </c>
      <c r="G33" s="31" t="s">
        <v>913</v>
      </c>
      <c r="H33" s="31" t="s">
        <v>118</v>
      </c>
      <c r="I33" s="31" t="s">
        <v>913</v>
      </c>
      <c r="J33" s="31" t="s">
        <v>913</v>
      </c>
      <c r="K33" s="31" t="s">
        <v>913</v>
      </c>
      <c r="L33" s="31" t="s">
        <v>913</v>
      </c>
      <c r="M33" s="31">
        <v>0</v>
      </c>
      <c r="N33" s="31" t="s">
        <v>861</v>
      </c>
    </row>
    <row r="34" spans="1:14">
      <c r="A34" s="31" t="s">
        <v>119</v>
      </c>
      <c r="B34" s="31">
        <v>7.0000000000000007E-2</v>
      </c>
      <c r="C34" s="31">
        <v>7.0000000000000007E-2</v>
      </c>
      <c r="D34" s="31" t="s">
        <v>913</v>
      </c>
      <c r="E34" s="31" t="s">
        <v>913</v>
      </c>
      <c r="F34" s="31" t="s">
        <v>913</v>
      </c>
      <c r="G34" s="31" t="s">
        <v>913</v>
      </c>
      <c r="H34" s="31" t="s">
        <v>119</v>
      </c>
      <c r="I34" s="31">
        <v>0</v>
      </c>
      <c r="J34" s="31">
        <v>0</v>
      </c>
      <c r="K34" s="31" t="s">
        <v>913</v>
      </c>
      <c r="L34" s="31" t="s">
        <v>913</v>
      </c>
      <c r="M34" s="31" t="s">
        <v>913</v>
      </c>
      <c r="N34" s="31" t="s">
        <v>884</v>
      </c>
    </row>
    <row r="35" spans="1:14">
      <c r="A35" s="31" t="s">
        <v>120</v>
      </c>
      <c r="B35" s="31" t="s">
        <v>913</v>
      </c>
      <c r="C35" s="31">
        <v>7.0000000000000007E-2</v>
      </c>
      <c r="D35" s="31">
        <v>0.125</v>
      </c>
      <c r="E35" s="31" t="s">
        <v>913</v>
      </c>
      <c r="F35" s="31" t="s">
        <v>913</v>
      </c>
      <c r="G35" s="31" t="s">
        <v>913</v>
      </c>
      <c r="H35" s="31" t="s">
        <v>120</v>
      </c>
      <c r="I35" s="31" t="s">
        <v>913</v>
      </c>
      <c r="J35" s="31">
        <v>0</v>
      </c>
      <c r="K35" s="31">
        <v>0</v>
      </c>
      <c r="L35" s="31" t="s">
        <v>913</v>
      </c>
      <c r="M35" s="31" t="s">
        <v>913</v>
      </c>
      <c r="N35" s="31" t="s">
        <v>884</v>
      </c>
    </row>
    <row r="36" spans="1:14">
      <c r="A36" s="31" t="s">
        <v>121</v>
      </c>
      <c r="B36" s="31" t="s">
        <v>913</v>
      </c>
      <c r="C36" s="31" t="s">
        <v>913</v>
      </c>
      <c r="D36" s="31">
        <v>0.125</v>
      </c>
      <c r="E36" s="31">
        <v>0.125</v>
      </c>
      <c r="F36" s="31">
        <v>7.4999999999999997E-2</v>
      </c>
      <c r="G36" s="31" t="s">
        <v>913</v>
      </c>
      <c r="H36" s="31" t="s">
        <v>121</v>
      </c>
      <c r="I36" s="31" t="s">
        <v>913</v>
      </c>
      <c r="J36" s="31" t="s">
        <v>913</v>
      </c>
      <c r="K36" s="31">
        <v>0</v>
      </c>
      <c r="L36" s="31">
        <v>0</v>
      </c>
      <c r="M36" s="31">
        <v>0</v>
      </c>
      <c r="N36" s="31" t="s">
        <v>884</v>
      </c>
    </row>
    <row r="37" spans="1:14">
      <c r="A37" s="31" t="s">
        <v>122</v>
      </c>
      <c r="B37" s="31" t="s">
        <v>913</v>
      </c>
      <c r="C37" s="31" t="s">
        <v>913</v>
      </c>
      <c r="D37" s="31" t="s">
        <v>913</v>
      </c>
      <c r="E37" s="31" t="s">
        <v>913</v>
      </c>
      <c r="F37" s="31">
        <v>7.4999999999999997E-2</v>
      </c>
      <c r="G37" s="31" t="s">
        <v>913</v>
      </c>
      <c r="H37" s="31" t="s">
        <v>122</v>
      </c>
      <c r="I37" s="31" t="s">
        <v>913</v>
      </c>
      <c r="J37" s="31" t="s">
        <v>913</v>
      </c>
      <c r="K37" s="31" t="s">
        <v>913</v>
      </c>
      <c r="L37" s="31" t="s">
        <v>913</v>
      </c>
      <c r="M37" s="31">
        <v>0</v>
      </c>
      <c r="N37" s="31" t="s">
        <v>884</v>
      </c>
    </row>
    <row r="38" spans="1:14">
      <c r="A38" s="31" t="s">
        <v>123</v>
      </c>
      <c r="B38" s="31">
        <v>0.14000000000000001</v>
      </c>
      <c r="C38" s="31">
        <v>0.14000000000000001</v>
      </c>
      <c r="D38" s="31" t="s">
        <v>913</v>
      </c>
      <c r="E38" s="31" t="s">
        <v>913</v>
      </c>
      <c r="F38" s="31" t="s">
        <v>913</v>
      </c>
      <c r="G38" s="31" t="s">
        <v>913</v>
      </c>
      <c r="H38" s="31" t="s">
        <v>123</v>
      </c>
      <c r="I38" s="31">
        <v>0</v>
      </c>
      <c r="J38" s="31">
        <v>0</v>
      </c>
      <c r="K38" s="31" t="s">
        <v>913</v>
      </c>
      <c r="L38" s="31" t="s">
        <v>913</v>
      </c>
      <c r="M38" s="31" t="s">
        <v>913</v>
      </c>
      <c r="N38" s="31" t="s">
        <v>884</v>
      </c>
    </row>
    <row r="39" spans="1:14">
      <c r="A39" s="31" t="s">
        <v>124</v>
      </c>
      <c r="B39" s="31" t="s">
        <v>913</v>
      </c>
      <c r="C39" s="31">
        <v>0.14000000000000001</v>
      </c>
      <c r="D39" s="31">
        <v>0.25</v>
      </c>
      <c r="E39" s="31" t="s">
        <v>913</v>
      </c>
      <c r="F39" s="31" t="s">
        <v>913</v>
      </c>
      <c r="G39" s="31" t="s">
        <v>913</v>
      </c>
      <c r="H39" s="31" t="s">
        <v>124</v>
      </c>
      <c r="I39" s="31" t="s">
        <v>913</v>
      </c>
      <c r="J39" s="31">
        <v>0</v>
      </c>
      <c r="K39" s="31">
        <v>0</v>
      </c>
      <c r="L39" s="31" t="s">
        <v>913</v>
      </c>
      <c r="M39" s="31" t="s">
        <v>913</v>
      </c>
      <c r="N39" s="31" t="s">
        <v>884</v>
      </c>
    </row>
    <row r="40" spans="1:14">
      <c r="A40" s="31" t="s">
        <v>125</v>
      </c>
      <c r="B40" s="31" t="s">
        <v>913</v>
      </c>
      <c r="C40" s="31" t="s">
        <v>913</v>
      </c>
      <c r="D40" s="31">
        <v>0.25</v>
      </c>
      <c r="E40" s="31">
        <v>0.25</v>
      </c>
      <c r="F40" s="31">
        <v>0.15</v>
      </c>
      <c r="G40" s="31" t="s">
        <v>913</v>
      </c>
      <c r="H40" s="31" t="s">
        <v>125</v>
      </c>
      <c r="I40" s="31" t="s">
        <v>913</v>
      </c>
      <c r="J40" s="31" t="s">
        <v>913</v>
      </c>
      <c r="K40" s="31">
        <v>0</v>
      </c>
      <c r="L40" s="31">
        <v>0</v>
      </c>
      <c r="M40" s="31">
        <v>0</v>
      </c>
      <c r="N40" s="31" t="s">
        <v>884</v>
      </c>
    </row>
    <row r="41" spans="1:14">
      <c r="A41" s="31" t="s">
        <v>126</v>
      </c>
      <c r="B41" s="31" t="s">
        <v>913</v>
      </c>
      <c r="C41" s="31" t="s">
        <v>913</v>
      </c>
      <c r="D41" s="31" t="s">
        <v>913</v>
      </c>
      <c r="E41" s="31" t="s">
        <v>913</v>
      </c>
      <c r="F41" s="31">
        <v>0.15</v>
      </c>
      <c r="G41" s="31" t="s">
        <v>913</v>
      </c>
      <c r="H41" s="31" t="s">
        <v>126</v>
      </c>
      <c r="I41" s="31" t="s">
        <v>913</v>
      </c>
      <c r="J41" s="31" t="s">
        <v>913</v>
      </c>
      <c r="K41" s="31" t="s">
        <v>913</v>
      </c>
      <c r="L41" s="31" t="s">
        <v>913</v>
      </c>
      <c r="M41" s="31">
        <v>0</v>
      </c>
      <c r="N41" s="31" t="s">
        <v>884</v>
      </c>
    </row>
    <row r="42" spans="1:14">
      <c r="A42" s="31" t="s">
        <v>127</v>
      </c>
      <c r="B42" s="31">
        <v>0.14000000000000001</v>
      </c>
      <c r="C42" s="31">
        <v>0.14000000000000001</v>
      </c>
      <c r="D42" s="31" t="s">
        <v>913</v>
      </c>
      <c r="E42" s="31" t="s">
        <v>913</v>
      </c>
      <c r="F42" s="31" t="s">
        <v>913</v>
      </c>
      <c r="G42" s="31" t="s">
        <v>913</v>
      </c>
      <c r="H42" s="31" t="s">
        <v>127</v>
      </c>
      <c r="I42" s="31">
        <v>1.2999999999999999E-2</v>
      </c>
      <c r="J42" s="31">
        <v>1.2999999999999999E-2</v>
      </c>
      <c r="K42" s="31" t="s">
        <v>913</v>
      </c>
      <c r="L42" s="31" t="s">
        <v>913</v>
      </c>
      <c r="M42" s="31" t="s">
        <v>913</v>
      </c>
      <c r="N42" s="31" t="s">
        <v>880</v>
      </c>
    </row>
    <row r="43" spans="1:14">
      <c r="A43" s="31" t="s">
        <v>128</v>
      </c>
      <c r="B43" s="31">
        <v>0.14000000000000001</v>
      </c>
      <c r="C43" s="31">
        <v>0.14000000000000001</v>
      </c>
      <c r="D43" s="31" t="s">
        <v>913</v>
      </c>
      <c r="E43" s="31" t="s">
        <v>913</v>
      </c>
      <c r="F43" s="31" t="s">
        <v>913</v>
      </c>
      <c r="G43" s="31" t="s">
        <v>913</v>
      </c>
      <c r="H43" s="31" t="s">
        <v>128</v>
      </c>
      <c r="I43" s="31">
        <v>1.2999999999999999E-2</v>
      </c>
      <c r="J43" s="31">
        <v>1.2999999999999999E-2</v>
      </c>
      <c r="K43" s="31" t="s">
        <v>913</v>
      </c>
      <c r="L43" s="31" t="s">
        <v>913</v>
      </c>
      <c r="M43" s="31" t="s">
        <v>913</v>
      </c>
      <c r="N43" s="31" t="s">
        <v>880</v>
      </c>
    </row>
    <row r="44" spans="1:14">
      <c r="A44" s="31" t="s">
        <v>129</v>
      </c>
      <c r="B44" s="31" t="s">
        <v>913</v>
      </c>
      <c r="C44" s="31">
        <v>0.14000000000000001</v>
      </c>
      <c r="D44" s="31">
        <v>0.25</v>
      </c>
      <c r="E44" s="31" t="s">
        <v>913</v>
      </c>
      <c r="F44" s="31" t="s">
        <v>913</v>
      </c>
      <c r="G44" s="31" t="s">
        <v>913</v>
      </c>
      <c r="H44" s="31" t="s">
        <v>129</v>
      </c>
      <c r="I44" s="31" t="s">
        <v>913</v>
      </c>
      <c r="J44" s="31">
        <v>1.2999999999999999E-2</v>
      </c>
      <c r="K44" s="31">
        <v>1.4999999999999999E-2</v>
      </c>
      <c r="L44" s="31" t="s">
        <v>913</v>
      </c>
      <c r="M44" s="31" t="s">
        <v>913</v>
      </c>
      <c r="N44" s="31" t="s">
        <v>880</v>
      </c>
    </row>
    <row r="45" spans="1:14">
      <c r="A45" s="31" t="s">
        <v>130</v>
      </c>
      <c r="B45" s="31" t="s">
        <v>913</v>
      </c>
      <c r="C45" s="31" t="s">
        <v>913</v>
      </c>
      <c r="D45" s="31">
        <v>0.25</v>
      </c>
      <c r="E45" s="31">
        <v>0.25</v>
      </c>
      <c r="F45" s="31">
        <v>0.15</v>
      </c>
      <c r="G45" s="31" t="s">
        <v>913</v>
      </c>
      <c r="H45" s="31" t="s">
        <v>130</v>
      </c>
      <c r="I45" s="31" t="s">
        <v>913</v>
      </c>
      <c r="J45" s="31" t="s">
        <v>913</v>
      </c>
      <c r="K45" s="31">
        <v>1.4999999999999999E-2</v>
      </c>
      <c r="L45" s="31">
        <v>1.4999999999999999E-2</v>
      </c>
      <c r="M45" s="31">
        <v>3.0000000000000001E-3</v>
      </c>
      <c r="N45" s="31" t="s">
        <v>880</v>
      </c>
    </row>
    <row r="46" spans="1:14">
      <c r="A46" s="31" t="s">
        <v>131</v>
      </c>
      <c r="B46" s="31" t="s">
        <v>913</v>
      </c>
      <c r="C46" s="31" t="s">
        <v>913</v>
      </c>
      <c r="D46" s="31" t="s">
        <v>913</v>
      </c>
      <c r="E46" s="31" t="s">
        <v>913</v>
      </c>
      <c r="F46" s="31">
        <v>0.15</v>
      </c>
      <c r="G46" s="31" t="s">
        <v>913</v>
      </c>
      <c r="H46" s="31" t="s">
        <v>131</v>
      </c>
      <c r="I46" s="31" t="s">
        <v>913</v>
      </c>
      <c r="J46" s="31" t="s">
        <v>913</v>
      </c>
      <c r="K46" s="31" t="s">
        <v>913</v>
      </c>
      <c r="L46" s="31" t="s">
        <v>913</v>
      </c>
      <c r="M46" s="31">
        <v>3.0000000000000001E-3</v>
      </c>
      <c r="N46" s="31" t="s">
        <v>880</v>
      </c>
    </row>
    <row r="47" spans="1:14">
      <c r="A47" s="31" t="s">
        <v>132</v>
      </c>
      <c r="B47" s="31">
        <v>0.14000000000000001</v>
      </c>
      <c r="C47" s="31">
        <v>0.14000000000000001</v>
      </c>
      <c r="D47" s="31" t="s">
        <v>913</v>
      </c>
      <c r="E47" s="31" t="s">
        <v>913</v>
      </c>
      <c r="F47" s="31" t="s">
        <v>913</v>
      </c>
      <c r="G47" s="31" t="s">
        <v>913</v>
      </c>
      <c r="H47" s="31" t="s">
        <v>132</v>
      </c>
      <c r="I47" s="31">
        <v>1.2999999999999999E-2</v>
      </c>
      <c r="J47" s="31">
        <v>1.2999999999999999E-2</v>
      </c>
      <c r="K47" s="31" t="s">
        <v>913</v>
      </c>
      <c r="L47" s="31" t="s">
        <v>913</v>
      </c>
      <c r="M47" s="31" t="s">
        <v>913</v>
      </c>
      <c r="N47" s="31" t="s">
        <v>876</v>
      </c>
    </row>
    <row r="48" spans="1:14">
      <c r="A48" s="31" t="s">
        <v>133</v>
      </c>
      <c r="B48" s="31">
        <v>0.14000000000000001</v>
      </c>
      <c r="C48" s="31">
        <v>0.14000000000000001</v>
      </c>
      <c r="D48" s="31" t="s">
        <v>913</v>
      </c>
      <c r="E48" s="31" t="s">
        <v>913</v>
      </c>
      <c r="F48" s="31" t="s">
        <v>913</v>
      </c>
      <c r="G48" s="31" t="s">
        <v>913</v>
      </c>
      <c r="H48" s="31" t="s">
        <v>133</v>
      </c>
      <c r="I48" s="31">
        <v>1.2999999999999999E-2</v>
      </c>
      <c r="J48" s="31">
        <v>1.2999999999999999E-2</v>
      </c>
      <c r="K48" s="31" t="s">
        <v>913</v>
      </c>
      <c r="L48" s="31" t="s">
        <v>913</v>
      </c>
      <c r="M48" s="31" t="s">
        <v>913</v>
      </c>
      <c r="N48" s="31" t="s">
        <v>876</v>
      </c>
    </row>
    <row r="49" spans="1:14">
      <c r="A49" s="31" t="s">
        <v>134</v>
      </c>
      <c r="B49" s="31" t="s">
        <v>913</v>
      </c>
      <c r="C49" s="31">
        <v>0.14000000000000001</v>
      </c>
      <c r="D49" s="31">
        <v>0.25</v>
      </c>
      <c r="E49" s="31" t="s">
        <v>913</v>
      </c>
      <c r="F49" s="31" t="s">
        <v>913</v>
      </c>
      <c r="G49" s="31" t="s">
        <v>913</v>
      </c>
      <c r="H49" s="31" t="s">
        <v>134</v>
      </c>
      <c r="I49" s="31" t="s">
        <v>913</v>
      </c>
      <c r="J49" s="31">
        <v>1.2999999999999999E-2</v>
      </c>
      <c r="K49" s="31">
        <v>1.4999999999999999E-2</v>
      </c>
      <c r="L49" s="31" t="s">
        <v>913</v>
      </c>
      <c r="M49" s="31" t="s">
        <v>913</v>
      </c>
      <c r="N49" s="31" t="s">
        <v>876</v>
      </c>
    </row>
    <row r="50" spans="1:14">
      <c r="A50" s="31" t="s">
        <v>135</v>
      </c>
      <c r="B50" s="31" t="s">
        <v>913</v>
      </c>
      <c r="C50" s="31" t="s">
        <v>913</v>
      </c>
      <c r="D50" s="31">
        <v>0.25</v>
      </c>
      <c r="E50" s="31">
        <v>0.25</v>
      </c>
      <c r="F50" s="31">
        <v>0.15</v>
      </c>
      <c r="G50" s="31" t="s">
        <v>913</v>
      </c>
      <c r="H50" s="31" t="s">
        <v>135</v>
      </c>
      <c r="I50" s="31" t="s">
        <v>913</v>
      </c>
      <c r="J50" s="31" t="s">
        <v>913</v>
      </c>
      <c r="K50" s="31">
        <v>1.4999999999999999E-2</v>
      </c>
      <c r="L50" s="31">
        <v>1.4999999999999999E-2</v>
      </c>
      <c r="M50" s="31">
        <v>3.0000000000000001E-3</v>
      </c>
      <c r="N50" s="31" t="s">
        <v>876</v>
      </c>
    </row>
    <row r="51" spans="1:14">
      <c r="A51" s="31" t="s">
        <v>136</v>
      </c>
      <c r="B51" s="31" t="s">
        <v>913</v>
      </c>
      <c r="C51" s="31" t="s">
        <v>913</v>
      </c>
      <c r="D51" s="31" t="s">
        <v>913</v>
      </c>
      <c r="E51" s="31" t="s">
        <v>913</v>
      </c>
      <c r="F51" s="31">
        <v>0.15</v>
      </c>
      <c r="G51" s="31" t="s">
        <v>913</v>
      </c>
      <c r="H51" s="31" t="s">
        <v>136</v>
      </c>
      <c r="I51" s="31" t="s">
        <v>913</v>
      </c>
      <c r="J51" s="31" t="s">
        <v>913</v>
      </c>
      <c r="K51" s="31" t="s">
        <v>913</v>
      </c>
      <c r="L51" s="31" t="s">
        <v>913</v>
      </c>
      <c r="M51" s="31">
        <v>3.0000000000000001E-3</v>
      </c>
      <c r="N51" s="31" t="s">
        <v>876</v>
      </c>
    </row>
    <row r="52" spans="1:14">
      <c r="A52" s="32" t="s">
        <v>137</v>
      </c>
      <c r="B52" s="32">
        <v>2.5000000000000001E-2</v>
      </c>
      <c r="C52" s="32">
        <v>2.5000000000000001E-2</v>
      </c>
      <c r="D52" s="32"/>
      <c r="E52" s="32"/>
      <c r="F52" s="32"/>
      <c r="G52" s="32"/>
      <c r="H52" s="32" t="s">
        <v>137</v>
      </c>
      <c r="I52" s="32">
        <v>0</v>
      </c>
      <c r="J52" s="32">
        <v>0</v>
      </c>
      <c r="K52" s="32"/>
      <c r="L52" s="32"/>
      <c r="M52" s="32"/>
      <c r="N52" s="32" t="s">
        <v>685</v>
      </c>
    </row>
    <row r="53" spans="1:14">
      <c r="A53" s="32" t="s">
        <v>138</v>
      </c>
      <c r="B53" s="32">
        <v>7.0000000000000007E-2</v>
      </c>
      <c r="C53" s="32">
        <v>7.0000000000000007E-2</v>
      </c>
      <c r="D53" s="32"/>
      <c r="E53" s="32"/>
      <c r="F53" s="32"/>
      <c r="G53" s="32"/>
      <c r="H53" s="32" t="s">
        <v>138</v>
      </c>
      <c r="I53" s="32">
        <v>6.4999999999999997E-3</v>
      </c>
      <c r="J53" s="32">
        <v>6.4999999999999997E-3</v>
      </c>
      <c r="K53" s="32"/>
      <c r="L53" s="32"/>
      <c r="M53" s="32"/>
      <c r="N53" s="32" t="s">
        <v>685</v>
      </c>
    </row>
    <row r="54" spans="1:14">
      <c r="A54" s="32" t="s">
        <v>139</v>
      </c>
      <c r="B54" s="32">
        <v>7.0000000000000007E-2</v>
      </c>
      <c r="C54" s="32">
        <v>7.0000000000000007E-2</v>
      </c>
      <c r="D54" s="32"/>
      <c r="E54" s="32"/>
      <c r="F54" s="32"/>
      <c r="G54" s="32"/>
      <c r="H54" s="32" t="s">
        <v>139</v>
      </c>
      <c r="I54" s="32">
        <v>6.4999999999999997E-3</v>
      </c>
      <c r="J54" s="32">
        <v>6.4999999999999997E-3</v>
      </c>
      <c r="K54" s="32"/>
      <c r="L54" s="32"/>
      <c r="M54" s="32"/>
      <c r="N54" s="32" t="s">
        <v>685</v>
      </c>
    </row>
    <row r="55" spans="1:14">
      <c r="A55" s="31" t="s">
        <v>869</v>
      </c>
      <c r="B55" s="31">
        <v>0.6</v>
      </c>
      <c r="C55" s="31" t="s">
        <v>913</v>
      </c>
      <c r="D55" s="31" t="s">
        <v>913</v>
      </c>
      <c r="E55" s="31" t="s">
        <v>913</v>
      </c>
      <c r="F55" s="31" t="s">
        <v>913</v>
      </c>
      <c r="G55" s="31" t="s">
        <v>913</v>
      </c>
      <c r="H55" s="31" t="s">
        <v>869</v>
      </c>
      <c r="I55" s="31">
        <v>0</v>
      </c>
      <c r="J55" s="31" t="s">
        <v>913</v>
      </c>
      <c r="K55" s="31" t="s">
        <v>913</v>
      </c>
      <c r="L55" s="31" t="s">
        <v>913</v>
      </c>
      <c r="M55" s="31" t="s">
        <v>913</v>
      </c>
      <c r="N55" s="31" t="s">
        <v>741</v>
      </c>
    </row>
    <row r="56" spans="1:14">
      <c r="A56" s="31" t="s">
        <v>140</v>
      </c>
      <c r="B56" s="31">
        <v>7.4999999999999997E-2</v>
      </c>
      <c r="C56" s="31">
        <v>7.4999999999999997E-2</v>
      </c>
      <c r="D56" s="31" t="s">
        <v>913</v>
      </c>
      <c r="E56" s="31" t="s">
        <v>913</v>
      </c>
      <c r="F56" s="31" t="s">
        <v>913</v>
      </c>
      <c r="G56" s="31" t="s">
        <v>913</v>
      </c>
      <c r="H56" s="31" t="s">
        <v>140</v>
      </c>
      <c r="I56" s="31">
        <v>0</v>
      </c>
      <c r="J56" s="31">
        <v>0</v>
      </c>
      <c r="K56" s="31" t="s">
        <v>913</v>
      </c>
      <c r="L56" s="31" t="s">
        <v>913</v>
      </c>
      <c r="M56" s="31" t="s">
        <v>913</v>
      </c>
      <c r="N56" s="31" t="s">
        <v>880</v>
      </c>
    </row>
    <row r="57" spans="1:14">
      <c r="A57" s="31" t="s">
        <v>141</v>
      </c>
      <c r="B57" s="31" t="s">
        <v>913</v>
      </c>
      <c r="C57" s="31">
        <v>7.4999999999999997E-2</v>
      </c>
      <c r="D57" s="31">
        <v>0.105</v>
      </c>
      <c r="E57" s="31" t="s">
        <v>913</v>
      </c>
      <c r="F57" s="31" t="s">
        <v>913</v>
      </c>
      <c r="G57" s="31" t="s">
        <v>913</v>
      </c>
      <c r="H57" s="31" t="s">
        <v>141</v>
      </c>
      <c r="I57" s="31" t="s">
        <v>913</v>
      </c>
      <c r="J57" s="31">
        <v>0</v>
      </c>
      <c r="K57" s="31">
        <v>0</v>
      </c>
      <c r="L57" s="31" t="s">
        <v>913</v>
      </c>
      <c r="M57" s="31" t="s">
        <v>913</v>
      </c>
      <c r="N57" s="31" t="s">
        <v>880</v>
      </c>
    </row>
    <row r="58" spans="1:14">
      <c r="A58" s="31" t="s">
        <v>142</v>
      </c>
      <c r="B58" s="31" t="s">
        <v>913</v>
      </c>
      <c r="C58" s="31" t="s">
        <v>913</v>
      </c>
      <c r="D58" s="31">
        <v>0.105</v>
      </c>
      <c r="E58" s="31">
        <v>0.105</v>
      </c>
      <c r="F58" s="31">
        <v>7.4999999999999997E-2</v>
      </c>
      <c r="G58" s="31" t="s">
        <v>913</v>
      </c>
      <c r="H58" s="31" t="s">
        <v>142</v>
      </c>
      <c r="I58" s="31" t="s">
        <v>913</v>
      </c>
      <c r="J58" s="31" t="s">
        <v>913</v>
      </c>
      <c r="K58" s="31">
        <v>0</v>
      </c>
      <c r="L58" s="31">
        <v>0</v>
      </c>
      <c r="M58" s="31">
        <v>0</v>
      </c>
      <c r="N58" s="31" t="s">
        <v>880</v>
      </c>
    </row>
    <row r="59" spans="1:14">
      <c r="A59" s="31" t="s">
        <v>143</v>
      </c>
      <c r="B59" s="31" t="s">
        <v>913</v>
      </c>
      <c r="C59" s="31" t="s">
        <v>913</v>
      </c>
      <c r="D59" s="31" t="s">
        <v>913</v>
      </c>
      <c r="E59" s="31" t="s">
        <v>913</v>
      </c>
      <c r="F59" s="31">
        <v>7.4999999999999997E-2</v>
      </c>
      <c r="G59" s="31" t="s">
        <v>913</v>
      </c>
      <c r="H59" s="31" t="s">
        <v>143</v>
      </c>
      <c r="I59" s="31" t="s">
        <v>913</v>
      </c>
      <c r="J59" s="31" t="s">
        <v>913</v>
      </c>
      <c r="K59" s="31" t="s">
        <v>913</v>
      </c>
      <c r="L59" s="31" t="s">
        <v>913</v>
      </c>
      <c r="M59" s="31">
        <v>0</v>
      </c>
      <c r="N59" s="31" t="s">
        <v>880</v>
      </c>
    </row>
    <row r="60" spans="1:14">
      <c r="A60" s="31" t="s">
        <v>144</v>
      </c>
      <c r="B60" s="31">
        <v>3.7499999999999999E-2</v>
      </c>
      <c r="C60" s="31">
        <v>3.7499999999999999E-2</v>
      </c>
      <c r="D60" s="31" t="s">
        <v>913</v>
      </c>
      <c r="E60" s="31" t="s">
        <v>913</v>
      </c>
      <c r="F60" s="31" t="s">
        <v>913</v>
      </c>
      <c r="G60" s="31" t="s">
        <v>913</v>
      </c>
      <c r="H60" s="31" t="s">
        <v>144</v>
      </c>
      <c r="I60" s="31">
        <v>0</v>
      </c>
      <c r="J60" s="31">
        <v>0</v>
      </c>
      <c r="K60" s="31" t="s">
        <v>913</v>
      </c>
      <c r="L60" s="31" t="s">
        <v>913</v>
      </c>
      <c r="M60" s="31" t="s">
        <v>913</v>
      </c>
      <c r="N60" s="31" t="s">
        <v>741</v>
      </c>
    </row>
    <row r="61" spans="1:14">
      <c r="A61" s="31" t="s">
        <v>145</v>
      </c>
      <c r="B61" s="31" t="s">
        <v>913</v>
      </c>
      <c r="C61" s="31">
        <v>3.7499999999999999E-2</v>
      </c>
      <c r="D61" s="31">
        <v>5.2499999999999998E-2</v>
      </c>
      <c r="E61" s="31" t="s">
        <v>913</v>
      </c>
      <c r="F61" s="31" t="s">
        <v>913</v>
      </c>
      <c r="G61" s="31" t="s">
        <v>913</v>
      </c>
      <c r="H61" s="31" t="s">
        <v>145</v>
      </c>
      <c r="I61" s="31" t="s">
        <v>913</v>
      </c>
      <c r="J61" s="31">
        <v>0</v>
      </c>
      <c r="K61" s="31">
        <v>0</v>
      </c>
      <c r="L61" s="31" t="s">
        <v>913</v>
      </c>
      <c r="M61" s="31" t="s">
        <v>913</v>
      </c>
      <c r="N61" s="31" t="s">
        <v>741</v>
      </c>
    </row>
    <row r="62" spans="1:14">
      <c r="A62" s="31" t="s">
        <v>146</v>
      </c>
      <c r="B62" s="31" t="s">
        <v>913</v>
      </c>
      <c r="C62" s="31" t="s">
        <v>913</v>
      </c>
      <c r="D62" s="31">
        <v>5.2499999999999998E-2</v>
      </c>
      <c r="E62" s="31">
        <v>5.2499999999999998E-2</v>
      </c>
      <c r="F62" s="31">
        <v>3.7499999999999999E-2</v>
      </c>
      <c r="G62" s="31" t="s">
        <v>913</v>
      </c>
      <c r="H62" s="31" t="s">
        <v>146</v>
      </c>
      <c r="I62" s="31" t="s">
        <v>913</v>
      </c>
      <c r="J62" s="31" t="s">
        <v>913</v>
      </c>
      <c r="K62" s="31">
        <v>0</v>
      </c>
      <c r="L62" s="31">
        <v>0</v>
      </c>
      <c r="M62" s="31">
        <v>0</v>
      </c>
      <c r="N62" s="31" t="s">
        <v>741</v>
      </c>
    </row>
    <row r="63" spans="1:14">
      <c r="A63" s="31" t="s">
        <v>147</v>
      </c>
      <c r="B63" s="31" t="s">
        <v>913</v>
      </c>
      <c r="C63" s="31" t="s">
        <v>913</v>
      </c>
      <c r="D63" s="31" t="s">
        <v>913</v>
      </c>
      <c r="E63" s="31" t="s">
        <v>913</v>
      </c>
      <c r="F63" s="31">
        <v>3.7499999999999999E-2</v>
      </c>
      <c r="G63" s="31" t="s">
        <v>913</v>
      </c>
      <c r="H63" s="31" t="s">
        <v>147</v>
      </c>
      <c r="I63" s="31" t="s">
        <v>913</v>
      </c>
      <c r="J63" s="31" t="s">
        <v>913</v>
      </c>
      <c r="K63" s="31" t="s">
        <v>913</v>
      </c>
      <c r="L63" s="31" t="s">
        <v>913</v>
      </c>
      <c r="M63" s="31">
        <v>0</v>
      </c>
      <c r="N63" s="31" t="s">
        <v>741</v>
      </c>
    </row>
    <row r="64" spans="1:14">
      <c r="A64" s="31" t="s">
        <v>148</v>
      </c>
      <c r="B64" s="31">
        <v>0.126</v>
      </c>
      <c r="C64" s="31">
        <v>0.126</v>
      </c>
      <c r="D64" s="31" t="s">
        <v>913</v>
      </c>
      <c r="E64" s="31" t="s">
        <v>913</v>
      </c>
      <c r="F64" s="31" t="s">
        <v>913</v>
      </c>
      <c r="G64" s="31" t="s">
        <v>913</v>
      </c>
      <c r="H64" s="31" t="s">
        <v>148</v>
      </c>
      <c r="I64" s="31">
        <v>9.75E-3</v>
      </c>
      <c r="J64" s="31">
        <v>9.75E-3</v>
      </c>
      <c r="K64" s="31" t="s">
        <v>913</v>
      </c>
      <c r="L64" s="31" t="s">
        <v>913</v>
      </c>
      <c r="M64" s="31" t="s">
        <v>913</v>
      </c>
      <c r="N64" s="31" t="s">
        <v>880</v>
      </c>
    </row>
    <row r="65" spans="1:14">
      <c r="A65" s="31" t="s">
        <v>149</v>
      </c>
      <c r="B65" s="31">
        <v>0.126</v>
      </c>
      <c r="C65" s="31">
        <v>0.126</v>
      </c>
      <c r="D65" s="31" t="s">
        <v>913</v>
      </c>
      <c r="E65" s="31" t="s">
        <v>913</v>
      </c>
      <c r="F65" s="31" t="s">
        <v>913</v>
      </c>
      <c r="G65" s="31" t="s">
        <v>913</v>
      </c>
      <c r="H65" s="31" t="s">
        <v>149</v>
      </c>
      <c r="I65" s="31">
        <v>9.75E-3</v>
      </c>
      <c r="J65" s="31">
        <v>9.75E-3</v>
      </c>
      <c r="K65" s="31" t="s">
        <v>913</v>
      </c>
      <c r="L65" s="31" t="s">
        <v>913</v>
      </c>
      <c r="M65" s="31" t="s">
        <v>913</v>
      </c>
      <c r="N65" s="31" t="s">
        <v>880</v>
      </c>
    </row>
    <row r="66" spans="1:14">
      <c r="A66" s="31" t="s">
        <v>150</v>
      </c>
      <c r="B66" s="31" t="s">
        <v>913</v>
      </c>
      <c r="C66" s="31">
        <v>0.126</v>
      </c>
      <c r="D66" s="31">
        <v>0.22500000000000001</v>
      </c>
      <c r="E66" s="31" t="s">
        <v>913</v>
      </c>
      <c r="F66" s="31" t="s">
        <v>913</v>
      </c>
      <c r="G66" s="31" t="s">
        <v>913</v>
      </c>
      <c r="H66" s="31" t="s">
        <v>150</v>
      </c>
      <c r="I66" s="31" t="s">
        <v>913</v>
      </c>
      <c r="J66" s="31">
        <v>9.75E-3</v>
      </c>
      <c r="K66" s="31">
        <v>1.35E-2</v>
      </c>
      <c r="L66" s="31" t="s">
        <v>913</v>
      </c>
      <c r="M66" s="31" t="s">
        <v>913</v>
      </c>
      <c r="N66" s="31" t="s">
        <v>880</v>
      </c>
    </row>
    <row r="67" spans="1:14">
      <c r="A67" s="31" t="s">
        <v>151</v>
      </c>
      <c r="B67" s="31" t="s">
        <v>913</v>
      </c>
      <c r="C67" s="31" t="s">
        <v>913</v>
      </c>
      <c r="D67" s="31">
        <v>0.22500000000000001</v>
      </c>
      <c r="E67" s="31">
        <v>0.22500000000000001</v>
      </c>
      <c r="F67" s="31">
        <v>0.13500000000000001</v>
      </c>
      <c r="G67" s="31" t="s">
        <v>913</v>
      </c>
      <c r="H67" s="31" t="s">
        <v>151</v>
      </c>
      <c r="I67" s="31" t="s">
        <v>913</v>
      </c>
      <c r="J67" s="31" t="s">
        <v>913</v>
      </c>
      <c r="K67" s="31">
        <v>1.35E-2</v>
      </c>
      <c r="L67" s="31">
        <v>1.35E-2</v>
      </c>
      <c r="M67" s="31">
        <v>2.2499999999999998E-3</v>
      </c>
      <c r="N67" s="31" t="s">
        <v>880</v>
      </c>
    </row>
    <row r="68" spans="1:14">
      <c r="A68" s="31" t="s">
        <v>152</v>
      </c>
      <c r="B68" s="31" t="s">
        <v>913</v>
      </c>
      <c r="C68" s="31" t="s">
        <v>913</v>
      </c>
      <c r="D68" s="31" t="s">
        <v>913</v>
      </c>
      <c r="E68" s="31" t="s">
        <v>913</v>
      </c>
      <c r="F68" s="31">
        <v>0.13500000000000001</v>
      </c>
      <c r="G68" s="31" t="s">
        <v>913</v>
      </c>
      <c r="H68" s="31" t="s">
        <v>152</v>
      </c>
      <c r="I68" s="31" t="s">
        <v>913</v>
      </c>
      <c r="J68" s="31" t="s">
        <v>913</v>
      </c>
      <c r="K68" s="31" t="s">
        <v>913</v>
      </c>
      <c r="L68" s="31" t="s">
        <v>913</v>
      </c>
      <c r="M68" s="31">
        <v>2.2499999999999998E-3</v>
      </c>
      <c r="N68" s="31" t="s">
        <v>880</v>
      </c>
    </row>
    <row r="69" spans="1:14">
      <c r="A69" s="31" t="s">
        <v>153</v>
      </c>
      <c r="B69" s="31">
        <v>0.126</v>
      </c>
      <c r="C69" s="31">
        <v>0.126</v>
      </c>
      <c r="D69" s="31" t="s">
        <v>913</v>
      </c>
      <c r="E69" s="31" t="s">
        <v>913</v>
      </c>
      <c r="F69" s="31" t="s">
        <v>913</v>
      </c>
      <c r="G69" s="31" t="s">
        <v>913</v>
      </c>
      <c r="H69" s="31" t="s">
        <v>153</v>
      </c>
      <c r="I69" s="31">
        <v>9.75E-3</v>
      </c>
      <c r="J69" s="31">
        <v>9.75E-3</v>
      </c>
      <c r="K69" s="31" t="s">
        <v>913</v>
      </c>
      <c r="L69" s="31" t="s">
        <v>913</v>
      </c>
      <c r="M69" s="31" t="s">
        <v>913</v>
      </c>
      <c r="N69" s="31" t="s">
        <v>1560</v>
      </c>
    </row>
    <row r="70" spans="1:14">
      <c r="A70" s="31" t="s">
        <v>154</v>
      </c>
      <c r="B70" s="31">
        <v>0.126</v>
      </c>
      <c r="C70" s="31">
        <v>0.126</v>
      </c>
      <c r="D70" s="31" t="s">
        <v>913</v>
      </c>
      <c r="E70" s="31" t="s">
        <v>913</v>
      </c>
      <c r="F70" s="31" t="s">
        <v>913</v>
      </c>
      <c r="G70" s="31" t="s">
        <v>913</v>
      </c>
      <c r="H70" s="31" t="s">
        <v>154</v>
      </c>
      <c r="I70" s="31">
        <v>9.75E-3</v>
      </c>
      <c r="J70" s="31">
        <v>9.75E-3</v>
      </c>
      <c r="K70" s="31" t="s">
        <v>913</v>
      </c>
      <c r="L70" s="31" t="s">
        <v>913</v>
      </c>
      <c r="M70" s="31" t="s">
        <v>913</v>
      </c>
      <c r="N70" s="31" t="s">
        <v>1560</v>
      </c>
    </row>
    <row r="71" spans="1:14">
      <c r="A71" s="31" t="s">
        <v>155</v>
      </c>
      <c r="B71" s="31" t="s">
        <v>913</v>
      </c>
      <c r="C71" s="31">
        <v>0.126</v>
      </c>
      <c r="D71" s="31">
        <v>0.22500000000000001</v>
      </c>
      <c r="E71" s="31" t="s">
        <v>913</v>
      </c>
      <c r="F71" s="31" t="s">
        <v>913</v>
      </c>
      <c r="G71" s="31" t="s">
        <v>913</v>
      </c>
      <c r="H71" s="31" t="s">
        <v>155</v>
      </c>
      <c r="I71" s="31" t="s">
        <v>913</v>
      </c>
      <c r="J71" s="31">
        <v>9.75E-3</v>
      </c>
      <c r="K71" s="31">
        <v>1.35E-2</v>
      </c>
      <c r="L71" s="31" t="s">
        <v>913</v>
      </c>
      <c r="M71" s="31" t="s">
        <v>913</v>
      </c>
      <c r="N71" s="31" t="s">
        <v>1560</v>
      </c>
    </row>
    <row r="72" spans="1:14">
      <c r="A72" s="31" t="s">
        <v>156</v>
      </c>
      <c r="B72" s="31" t="s">
        <v>913</v>
      </c>
      <c r="C72" s="31" t="s">
        <v>913</v>
      </c>
      <c r="D72" s="31">
        <v>0.22500000000000001</v>
      </c>
      <c r="E72" s="31">
        <v>0.22500000000000001</v>
      </c>
      <c r="F72" s="31">
        <v>0.13500000000000001</v>
      </c>
      <c r="G72" s="31" t="s">
        <v>913</v>
      </c>
      <c r="H72" s="31" t="s">
        <v>156</v>
      </c>
      <c r="I72" s="31" t="s">
        <v>913</v>
      </c>
      <c r="J72" s="31" t="s">
        <v>913</v>
      </c>
      <c r="K72" s="31">
        <v>1.35E-2</v>
      </c>
      <c r="L72" s="31">
        <v>1.35E-2</v>
      </c>
      <c r="M72" s="31">
        <v>2.2499999999999998E-3</v>
      </c>
      <c r="N72" s="31" t="s">
        <v>1560</v>
      </c>
    </row>
    <row r="73" spans="1:14">
      <c r="A73" s="31" t="s">
        <v>157</v>
      </c>
      <c r="B73" s="31" t="s">
        <v>913</v>
      </c>
      <c r="C73" s="31" t="s">
        <v>913</v>
      </c>
      <c r="D73" s="31" t="s">
        <v>913</v>
      </c>
      <c r="E73" s="31" t="s">
        <v>913</v>
      </c>
      <c r="F73" s="31">
        <v>0.13500000000000001</v>
      </c>
      <c r="G73" s="31" t="s">
        <v>913</v>
      </c>
      <c r="H73" s="31" t="s">
        <v>157</v>
      </c>
      <c r="I73" s="31" t="s">
        <v>913</v>
      </c>
      <c r="J73" s="31" t="s">
        <v>913</v>
      </c>
      <c r="K73" s="31" t="s">
        <v>913</v>
      </c>
      <c r="L73" s="31" t="s">
        <v>913</v>
      </c>
      <c r="M73" s="31">
        <v>2.2499999999999998E-3</v>
      </c>
      <c r="N73" s="31" t="s">
        <v>1560</v>
      </c>
    </row>
    <row r="74" spans="1:14">
      <c r="A74" s="31" t="s">
        <v>158</v>
      </c>
      <c r="B74" s="31">
        <v>1.8749999999999999E-2</v>
      </c>
      <c r="C74" s="31">
        <v>1.8749999999999999E-2</v>
      </c>
      <c r="D74" s="31" t="s">
        <v>913</v>
      </c>
      <c r="E74" s="31" t="s">
        <v>913</v>
      </c>
      <c r="F74" s="31" t="s">
        <v>913</v>
      </c>
      <c r="G74" s="31" t="s">
        <v>913</v>
      </c>
      <c r="H74" s="31" t="s">
        <v>158</v>
      </c>
      <c r="I74" s="31">
        <v>0</v>
      </c>
      <c r="J74" s="31">
        <v>0</v>
      </c>
      <c r="K74" s="31" t="s">
        <v>913</v>
      </c>
      <c r="L74" s="31" t="s">
        <v>913</v>
      </c>
      <c r="M74" s="31" t="s">
        <v>913</v>
      </c>
      <c r="N74" s="31" t="s">
        <v>861</v>
      </c>
    </row>
    <row r="75" spans="1:14">
      <c r="A75" s="31" t="s">
        <v>159</v>
      </c>
      <c r="B75" s="31" t="s">
        <v>913</v>
      </c>
      <c r="C75" s="31">
        <v>1.8749999999999999E-2</v>
      </c>
      <c r="D75" s="31">
        <v>2.6249999999999999E-2</v>
      </c>
      <c r="E75" s="31" t="s">
        <v>913</v>
      </c>
      <c r="F75" s="31" t="s">
        <v>913</v>
      </c>
      <c r="G75" s="31" t="s">
        <v>913</v>
      </c>
      <c r="H75" s="31" t="s">
        <v>159</v>
      </c>
      <c r="I75" s="31" t="s">
        <v>913</v>
      </c>
      <c r="J75" s="31">
        <v>0</v>
      </c>
      <c r="K75" s="31">
        <v>0</v>
      </c>
      <c r="L75" s="31" t="s">
        <v>913</v>
      </c>
      <c r="M75" s="31" t="s">
        <v>913</v>
      </c>
      <c r="N75" s="31" t="s">
        <v>861</v>
      </c>
    </row>
    <row r="76" spans="1:14">
      <c r="A76" s="31" t="s">
        <v>160</v>
      </c>
      <c r="B76" s="31" t="s">
        <v>913</v>
      </c>
      <c r="C76" s="31" t="s">
        <v>913</v>
      </c>
      <c r="D76" s="31">
        <v>2.6249999999999999E-2</v>
      </c>
      <c r="E76" s="31">
        <v>2.6249999999999999E-2</v>
      </c>
      <c r="F76" s="31">
        <v>5.6250000000000001E-2</v>
      </c>
      <c r="G76" s="31" t="s">
        <v>913</v>
      </c>
      <c r="H76" s="31" t="s">
        <v>160</v>
      </c>
      <c r="I76" s="31" t="s">
        <v>913</v>
      </c>
      <c r="J76" s="31" t="s">
        <v>913</v>
      </c>
      <c r="K76" s="31">
        <v>0</v>
      </c>
      <c r="L76" s="31">
        <v>0</v>
      </c>
      <c r="M76" s="31">
        <v>0</v>
      </c>
      <c r="N76" s="31" t="s">
        <v>861</v>
      </c>
    </row>
    <row r="77" spans="1:14">
      <c r="A77" s="31" t="s">
        <v>161</v>
      </c>
      <c r="B77" s="31" t="s">
        <v>913</v>
      </c>
      <c r="C77" s="31" t="s">
        <v>913</v>
      </c>
      <c r="D77" s="31" t="s">
        <v>913</v>
      </c>
      <c r="E77" s="31" t="s">
        <v>913</v>
      </c>
      <c r="F77" s="31">
        <v>5.6250000000000001E-2</v>
      </c>
      <c r="G77" s="31" t="s">
        <v>913</v>
      </c>
      <c r="H77" s="31" t="s">
        <v>161</v>
      </c>
      <c r="I77" s="31" t="s">
        <v>913</v>
      </c>
      <c r="J77" s="31" t="s">
        <v>913</v>
      </c>
      <c r="K77" s="31" t="s">
        <v>913</v>
      </c>
      <c r="L77" s="31" t="s">
        <v>913</v>
      </c>
      <c r="M77" s="31">
        <v>0</v>
      </c>
      <c r="N77" s="31" t="s">
        <v>861</v>
      </c>
    </row>
    <row r="78" spans="1:14">
      <c r="A78" s="31" t="s">
        <v>162</v>
      </c>
      <c r="B78" s="31">
        <v>1.8749999999999999E-2</v>
      </c>
      <c r="C78" s="31">
        <v>1.8749999999999999E-2</v>
      </c>
      <c r="D78" s="31" t="s">
        <v>913</v>
      </c>
      <c r="E78" s="31" t="s">
        <v>913</v>
      </c>
      <c r="F78" s="31" t="s">
        <v>913</v>
      </c>
      <c r="G78" s="31" t="s">
        <v>913</v>
      </c>
      <c r="H78" s="31" t="s">
        <v>162</v>
      </c>
      <c r="I78" s="31">
        <v>0</v>
      </c>
      <c r="J78" s="31">
        <v>0</v>
      </c>
      <c r="K78" s="31" t="s">
        <v>913</v>
      </c>
      <c r="L78" s="31" t="s">
        <v>913</v>
      </c>
      <c r="M78" s="31" t="s">
        <v>913</v>
      </c>
      <c r="N78" s="31" t="s">
        <v>861</v>
      </c>
    </row>
    <row r="79" spans="1:14">
      <c r="A79" s="31" t="s">
        <v>163</v>
      </c>
      <c r="B79" s="31" t="s">
        <v>913</v>
      </c>
      <c r="C79" s="31">
        <v>1.8749999999999999E-2</v>
      </c>
      <c r="D79" s="31">
        <v>2.6249999999999999E-2</v>
      </c>
      <c r="E79" s="31" t="s">
        <v>913</v>
      </c>
      <c r="F79" s="31" t="s">
        <v>913</v>
      </c>
      <c r="G79" s="31" t="s">
        <v>913</v>
      </c>
      <c r="H79" s="31" t="s">
        <v>163</v>
      </c>
      <c r="I79" s="31" t="s">
        <v>913</v>
      </c>
      <c r="J79" s="31">
        <v>0</v>
      </c>
      <c r="K79" s="31">
        <v>0</v>
      </c>
      <c r="L79" s="31" t="s">
        <v>913</v>
      </c>
      <c r="M79" s="31" t="s">
        <v>913</v>
      </c>
      <c r="N79" s="31" t="s">
        <v>861</v>
      </c>
    </row>
    <row r="80" spans="1:14">
      <c r="A80" s="31" t="s">
        <v>164</v>
      </c>
      <c r="B80" s="31" t="s">
        <v>913</v>
      </c>
      <c r="C80" s="31" t="s">
        <v>913</v>
      </c>
      <c r="D80" s="31">
        <v>2.6249999999999999E-2</v>
      </c>
      <c r="E80" s="31">
        <v>2.6249999999999999E-2</v>
      </c>
      <c r="F80" s="31">
        <v>5.6250000000000001E-2</v>
      </c>
      <c r="G80" s="31" t="s">
        <v>913</v>
      </c>
      <c r="H80" s="31" t="s">
        <v>164</v>
      </c>
      <c r="I80" s="31" t="s">
        <v>913</v>
      </c>
      <c r="J80" s="31" t="s">
        <v>913</v>
      </c>
      <c r="K80" s="31">
        <v>0</v>
      </c>
      <c r="L80" s="31">
        <v>0</v>
      </c>
      <c r="M80" s="31">
        <v>0</v>
      </c>
      <c r="N80" s="31" t="s">
        <v>861</v>
      </c>
    </row>
    <row r="81" spans="1:14">
      <c r="A81" s="31" t="s">
        <v>165</v>
      </c>
      <c r="B81" s="31" t="s">
        <v>913</v>
      </c>
      <c r="C81" s="31" t="s">
        <v>913</v>
      </c>
      <c r="D81" s="31" t="s">
        <v>913</v>
      </c>
      <c r="E81" s="31" t="s">
        <v>913</v>
      </c>
      <c r="F81" s="31">
        <v>5.6250000000000001E-2</v>
      </c>
      <c r="G81" s="31" t="s">
        <v>913</v>
      </c>
      <c r="H81" s="31" t="s">
        <v>165</v>
      </c>
      <c r="I81" s="31" t="s">
        <v>913</v>
      </c>
      <c r="J81" s="31" t="s">
        <v>913</v>
      </c>
      <c r="K81" s="31" t="s">
        <v>913</v>
      </c>
      <c r="L81" s="31" t="s">
        <v>913</v>
      </c>
      <c r="M81" s="31">
        <v>0</v>
      </c>
      <c r="N81" s="31" t="s">
        <v>861</v>
      </c>
    </row>
    <row r="82" spans="1:14">
      <c r="A82" s="31" t="s">
        <v>166</v>
      </c>
      <c r="B82" s="31">
        <v>0.105</v>
      </c>
      <c r="C82" s="31">
        <v>0.105</v>
      </c>
      <c r="D82" s="31" t="s">
        <v>913</v>
      </c>
      <c r="E82" s="31" t="s">
        <v>913</v>
      </c>
      <c r="F82" s="31" t="s">
        <v>913</v>
      </c>
      <c r="G82" s="31" t="s">
        <v>913</v>
      </c>
      <c r="H82" s="31" t="s">
        <v>166</v>
      </c>
      <c r="I82" s="31">
        <v>0</v>
      </c>
      <c r="J82" s="31">
        <v>0</v>
      </c>
      <c r="K82" s="31" t="s">
        <v>913</v>
      </c>
      <c r="L82" s="31" t="s">
        <v>913</v>
      </c>
      <c r="M82" s="31" t="s">
        <v>913</v>
      </c>
      <c r="N82" s="31" t="s">
        <v>884</v>
      </c>
    </row>
    <row r="83" spans="1:14">
      <c r="A83" s="31" t="s">
        <v>167</v>
      </c>
      <c r="B83" s="31" t="s">
        <v>913</v>
      </c>
      <c r="C83" s="31">
        <v>0.105</v>
      </c>
      <c r="D83" s="31">
        <v>0.1875</v>
      </c>
      <c r="E83" s="31" t="s">
        <v>913</v>
      </c>
      <c r="F83" s="31" t="s">
        <v>913</v>
      </c>
      <c r="G83" s="31" t="s">
        <v>913</v>
      </c>
      <c r="H83" s="31" t="s">
        <v>167</v>
      </c>
      <c r="I83" s="31" t="s">
        <v>913</v>
      </c>
      <c r="J83" s="31">
        <v>0</v>
      </c>
      <c r="K83" s="31">
        <v>0</v>
      </c>
      <c r="L83" s="31" t="s">
        <v>913</v>
      </c>
      <c r="M83" s="31" t="s">
        <v>913</v>
      </c>
      <c r="N83" s="31" t="s">
        <v>884</v>
      </c>
    </row>
    <row r="84" spans="1:14">
      <c r="A84" s="31" t="s">
        <v>168</v>
      </c>
      <c r="B84" s="31" t="s">
        <v>913</v>
      </c>
      <c r="C84" s="31" t="s">
        <v>913</v>
      </c>
      <c r="D84" s="31">
        <v>0.1875</v>
      </c>
      <c r="E84" s="31">
        <v>0.1875</v>
      </c>
      <c r="F84" s="31">
        <v>0.1125</v>
      </c>
      <c r="G84" s="31" t="s">
        <v>913</v>
      </c>
      <c r="H84" s="31" t="s">
        <v>168</v>
      </c>
      <c r="I84" s="31" t="s">
        <v>913</v>
      </c>
      <c r="J84" s="31" t="s">
        <v>913</v>
      </c>
      <c r="K84" s="31">
        <v>0</v>
      </c>
      <c r="L84" s="31">
        <v>0</v>
      </c>
      <c r="M84" s="31">
        <v>0</v>
      </c>
      <c r="N84" s="31" t="s">
        <v>884</v>
      </c>
    </row>
    <row r="85" spans="1:14">
      <c r="A85" s="31" t="s">
        <v>169</v>
      </c>
      <c r="B85" s="31" t="s">
        <v>913</v>
      </c>
      <c r="C85" s="31" t="s">
        <v>913</v>
      </c>
      <c r="D85" s="31" t="s">
        <v>913</v>
      </c>
      <c r="E85" s="31" t="s">
        <v>913</v>
      </c>
      <c r="F85" s="31">
        <v>0.1125</v>
      </c>
      <c r="G85" s="31" t="s">
        <v>913</v>
      </c>
      <c r="H85" s="31" t="s">
        <v>169</v>
      </c>
      <c r="I85" s="31" t="s">
        <v>913</v>
      </c>
      <c r="J85" s="31" t="s">
        <v>913</v>
      </c>
      <c r="K85" s="31" t="s">
        <v>913</v>
      </c>
      <c r="L85" s="31" t="s">
        <v>913</v>
      </c>
      <c r="M85" s="31">
        <v>0</v>
      </c>
      <c r="N85" s="31" t="s">
        <v>884</v>
      </c>
    </row>
    <row r="86" spans="1:14">
      <c r="A86" s="31" t="s">
        <v>170</v>
      </c>
      <c r="B86" s="31">
        <v>0.105</v>
      </c>
      <c r="C86" s="31">
        <v>0.105</v>
      </c>
      <c r="D86" s="31" t="s">
        <v>913</v>
      </c>
      <c r="E86" s="31" t="s">
        <v>913</v>
      </c>
      <c r="F86" s="31" t="s">
        <v>913</v>
      </c>
      <c r="G86" s="31" t="s">
        <v>913</v>
      </c>
      <c r="H86" s="31" t="s">
        <v>170</v>
      </c>
      <c r="I86" s="31">
        <v>0</v>
      </c>
      <c r="J86" s="31">
        <v>0</v>
      </c>
      <c r="K86" s="31" t="s">
        <v>913</v>
      </c>
      <c r="L86" s="31" t="s">
        <v>913</v>
      </c>
      <c r="M86" s="31" t="s">
        <v>913</v>
      </c>
      <c r="N86" s="31" t="s">
        <v>884</v>
      </c>
    </row>
    <row r="87" spans="1:14">
      <c r="A87" s="31" t="s">
        <v>171</v>
      </c>
      <c r="B87" s="31" t="s">
        <v>913</v>
      </c>
      <c r="C87" s="31">
        <v>0.105</v>
      </c>
      <c r="D87" s="31">
        <v>0.1875</v>
      </c>
      <c r="E87" s="31" t="s">
        <v>913</v>
      </c>
      <c r="F87" s="31" t="s">
        <v>913</v>
      </c>
      <c r="G87" s="31" t="s">
        <v>913</v>
      </c>
      <c r="H87" s="31" t="s">
        <v>171</v>
      </c>
      <c r="I87" s="31" t="s">
        <v>913</v>
      </c>
      <c r="J87" s="31">
        <v>0</v>
      </c>
      <c r="K87" s="31">
        <v>0</v>
      </c>
      <c r="L87" s="31" t="s">
        <v>913</v>
      </c>
      <c r="M87" s="31" t="s">
        <v>913</v>
      </c>
      <c r="N87" s="31" t="s">
        <v>884</v>
      </c>
    </row>
    <row r="88" spans="1:14">
      <c r="A88" s="31" t="s">
        <v>172</v>
      </c>
      <c r="B88" s="31" t="s">
        <v>913</v>
      </c>
      <c r="C88" s="31" t="s">
        <v>913</v>
      </c>
      <c r="D88" s="31">
        <v>0.1875</v>
      </c>
      <c r="E88" s="31">
        <v>0.1875</v>
      </c>
      <c r="F88" s="31">
        <v>0.1125</v>
      </c>
      <c r="G88" s="31" t="s">
        <v>913</v>
      </c>
      <c r="H88" s="31" t="s">
        <v>172</v>
      </c>
      <c r="I88" s="31" t="s">
        <v>913</v>
      </c>
      <c r="J88" s="31" t="s">
        <v>913</v>
      </c>
      <c r="K88" s="31">
        <v>0</v>
      </c>
      <c r="L88" s="31">
        <v>0</v>
      </c>
      <c r="M88" s="31">
        <v>0</v>
      </c>
      <c r="N88" s="31" t="s">
        <v>884</v>
      </c>
    </row>
    <row r="89" spans="1:14">
      <c r="A89" s="31" t="s">
        <v>173</v>
      </c>
      <c r="B89" s="31" t="s">
        <v>913</v>
      </c>
      <c r="C89" s="31" t="s">
        <v>913</v>
      </c>
      <c r="D89" s="31" t="s">
        <v>913</v>
      </c>
      <c r="E89" s="31" t="s">
        <v>913</v>
      </c>
      <c r="F89" s="31">
        <v>0.1125</v>
      </c>
      <c r="G89" s="31" t="s">
        <v>913</v>
      </c>
      <c r="H89" s="31" t="s">
        <v>173</v>
      </c>
      <c r="I89" s="31" t="s">
        <v>913</v>
      </c>
      <c r="J89" s="31" t="s">
        <v>913</v>
      </c>
      <c r="K89" s="31" t="s">
        <v>913</v>
      </c>
      <c r="L89" s="31" t="s">
        <v>913</v>
      </c>
      <c r="M89" s="31">
        <v>0</v>
      </c>
      <c r="N89" s="31" t="s">
        <v>884</v>
      </c>
    </row>
    <row r="90" spans="1:14">
      <c r="A90" s="31" t="s">
        <v>174</v>
      </c>
      <c r="B90" s="31">
        <v>0.126</v>
      </c>
      <c r="C90" s="31" t="s">
        <v>913</v>
      </c>
      <c r="D90" s="31" t="s">
        <v>913</v>
      </c>
      <c r="E90" s="31" t="s">
        <v>913</v>
      </c>
      <c r="F90" s="31" t="s">
        <v>913</v>
      </c>
      <c r="G90" s="31" t="s">
        <v>913</v>
      </c>
      <c r="H90" s="31" t="s">
        <v>174</v>
      </c>
      <c r="I90" s="31">
        <v>1.17E-2</v>
      </c>
      <c r="J90" s="31" t="s">
        <v>913</v>
      </c>
      <c r="K90" s="31" t="s">
        <v>913</v>
      </c>
      <c r="L90" s="31" t="s">
        <v>913</v>
      </c>
      <c r="M90" s="31" t="s">
        <v>913</v>
      </c>
      <c r="N90" s="31" t="s">
        <v>880</v>
      </c>
    </row>
    <row r="91" spans="1:14">
      <c r="A91" s="31" t="s">
        <v>175</v>
      </c>
      <c r="B91" s="31">
        <v>0.126</v>
      </c>
      <c r="C91" s="31">
        <v>0.126</v>
      </c>
      <c r="D91" s="31" t="s">
        <v>913</v>
      </c>
      <c r="E91" s="31" t="s">
        <v>913</v>
      </c>
      <c r="F91" s="31" t="s">
        <v>913</v>
      </c>
      <c r="G91" s="31" t="s">
        <v>913</v>
      </c>
      <c r="H91" s="31" t="s">
        <v>175</v>
      </c>
      <c r="I91" s="31">
        <v>1.17E-2</v>
      </c>
      <c r="J91" s="31">
        <v>1.17E-2</v>
      </c>
      <c r="K91" s="31" t="s">
        <v>913</v>
      </c>
      <c r="L91" s="31" t="s">
        <v>913</v>
      </c>
      <c r="M91" s="31" t="s">
        <v>913</v>
      </c>
      <c r="N91" s="31" t="s">
        <v>880</v>
      </c>
    </row>
    <row r="92" spans="1:14">
      <c r="A92" s="31" t="s">
        <v>176</v>
      </c>
      <c r="B92" s="31" t="s">
        <v>913</v>
      </c>
      <c r="C92" s="31">
        <v>0.126</v>
      </c>
      <c r="D92" s="31">
        <v>0.22500000000000001</v>
      </c>
      <c r="E92" s="31" t="s">
        <v>913</v>
      </c>
      <c r="F92" s="31" t="s">
        <v>913</v>
      </c>
      <c r="G92" s="31" t="s">
        <v>913</v>
      </c>
      <c r="H92" s="31" t="s">
        <v>176</v>
      </c>
      <c r="I92" s="31" t="s">
        <v>913</v>
      </c>
      <c r="J92" s="31">
        <v>1.17E-2</v>
      </c>
      <c r="K92" s="31">
        <v>1.35E-2</v>
      </c>
      <c r="L92" s="31" t="s">
        <v>913</v>
      </c>
      <c r="M92" s="31" t="s">
        <v>913</v>
      </c>
      <c r="N92" s="31" t="s">
        <v>880</v>
      </c>
    </row>
    <row r="93" spans="1:14">
      <c r="A93" s="31" t="s">
        <v>177</v>
      </c>
      <c r="B93" s="31" t="s">
        <v>913</v>
      </c>
      <c r="C93" s="31" t="s">
        <v>913</v>
      </c>
      <c r="D93" s="31">
        <v>0.22500000000000001</v>
      </c>
      <c r="E93" s="31">
        <v>0.22500000000000001</v>
      </c>
      <c r="F93" s="31">
        <v>0.13500000000000001</v>
      </c>
      <c r="G93" s="31" t="s">
        <v>913</v>
      </c>
      <c r="H93" s="31" t="s">
        <v>177</v>
      </c>
      <c r="I93" s="31" t="s">
        <v>913</v>
      </c>
      <c r="J93" s="31" t="s">
        <v>913</v>
      </c>
      <c r="K93" s="31">
        <v>1.35E-2</v>
      </c>
      <c r="L93" s="31">
        <v>1.35E-2</v>
      </c>
      <c r="M93" s="31">
        <v>2.7000000000000001E-3</v>
      </c>
      <c r="N93" s="31" t="s">
        <v>880</v>
      </c>
    </row>
    <row r="94" spans="1:14">
      <c r="A94" s="31" t="s">
        <v>178</v>
      </c>
      <c r="B94" s="31" t="s">
        <v>913</v>
      </c>
      <c r="C94" s="31" t="s">
        <v>913</v>
      </c>
      <c r="D94" s="31" t="s">
        <v>913</v>
      </c>
      <c r="E94" s="31" t="s">
        <v>913</v>
      </c>
      <c r="F94" s="31">
        <v>0.13500000000000001</v>
      </c>
      <c r="G94" s="31" t="s">
        <v>913</v>
      </c>
      <c r="H94" s="31" t="s">
        <v>178</v>
      </c>
      <c r="I94" s="31" t="s">
        <v>913</v>
      </c>
      <c r="J94" s="31" t="s">
        <v>913</v>
      </c>
      <c r="K94" s="31" t="s">
        <v>913</v>
      </c>
      <c r="L94" s="31" t="s">
        <v>913</v>
      </c>
      <c r="M94" s="31">
        <v>2.7000000000000001E-3</v>
      </c>
      <c r="N94" s="31" t="s">
        <v>880</v>
      </c>
    </row>
    <row r="95" spans="1:14">
      <c r="A95" s="31" t="s">
        <v>179</v>
      </c>
      <c r="B95" s="31">
        <v>0.126</v>
      </c>
      <c r="C95" s="31" t="s">
        <v>913</v>
      </c>
      <c r="D95" s="31" t="s">
        <v>913</v>
      </c>
      <c r="E95" s="31" t="s">
        <v>913</v>
      </c>
      <c r="F95" s="31" t="s">
        <v>913</v>
      </c>
      <c r="G95" s="31" t="s">
        <v>913</v>
      </c>
      <c r="H95" s="31" t="s">
        <v>179</v>
      </c>
      <c r="I95" s="31">
        <v>1.17E-2</v>
      </c>
      <c r="J95" s="31" t="s">
        <v>913</v>
      </c>
      <c r="K95" s="31" t="s">
        <v>913</v>
      </c>
      <c r="L95" s="31" t="s">
        <v>913</v>
      </c>
      <c r="M95" s="31" t="s">
        <v>913</v>
      </c>
      <c r="N95" s="31" t="s">
        <v>1560</v>
      </c>
    </row>
    <row r="96" spans="1:14">
      <c r="A96" s="31" t="s">
        <v>180</v>
      </c>
      <c r="B96" s="31">
        <v>0.126</v>
      </c>
      <c r="C96" s="31">
        <v>0.126</v>
      </c>
      <c r="D96" s="31" t="s">
        <v>913</v>
      </c>
      <c r="E96" s="31" t="s">
        <v>913</v>
      </c>
      <c r="F96" s="31" t="s">
        <v>913</v>
      </c>
      <c r="G96" s="31" t="s">
        <v>913</v>
      </c>
      <c r="H96" s="31" t="s">
        <v>180</v>
      </c>
      <c r="I96" s="31">
        <v>1.17E-2</v>
      </c>
      <c r="J96" s="31">
        <v>1.17E-2</v>
      </c>
      <c r="K96" s="31" t="s">
        <v>913</v>
      </c>
      <c r="L96" s="31" t="s">
        <v>913</v>
      </c>
      <c r="M96" s="31" t="s">
        <v>913</v>
      </c>
      <c r="N96" s="31" t="s">
        <v>1560</v>
      </c>
    </row>
    <row r="97" spans="1:14">
      <c r="A97" s="31" t="s">
        <v>181</v>
      </c>
      <c r="B97" s="31" t="s">
        <v>913</v>
      </c>
      <c r="C97" s="31">
        <v>0.126</v>
      </c>
      <c r="D97" s="31">
        <v>0.22500000000000001</v>
      </c>
      <c r="E97" s="31" t="s">
        <v>913</v>
      </c>
      <c r="F97" s="31" t="s">
        <v>913</v>
      </c>
      <c r="G97" s="31" t="s">
        <v>913</v>
      </c>
      <c r="H97" s="31" t="s">
        <v>181</v>
      </c>
      <c r="I97" s="31" t="s">
        <v>913</v>
      </c>
      <c r="J97" s="31">
        <v>1.17E-2</v>
      </c>
      <c r="K97" s="31">
        <v>1.35E-2</v>
      </c>
      <c r="L97" s="31" t="s">
        <v>913</v>
      </c>
      <c r="M97" s="31" t="s">
        <v>913</v>
      </c>
      <c r="N97" s="31" t="s">
        <v>1560</v>
      </c>
    </row>
    <row r="98" spans="1:14">
      <c r="A98" s="31" t="s">
        <v>182</v>
      </c>
      <c r="B98" s="31" t="s">
        <v>913</v>
      </c>
      <c r="C98" s="31" t="s">
        <v>913</v>
      </c>
      <c r="D98" s="31">
        <v>0.22500000000000001</v>
      </c>
      <c r="E98" s="31">
        <v>0.22500000000000001</v>
      </c>
      <c r="F98" s="31">
        <v>0.13500000000000001</v>
      </c>
      <c r="G98" s="31" t="s">
        <v>913</v>
      </c>
      <c r="H98" s="31" t="s">
        <v>182</v>
      </c>
      <c r="I98" s="31" t="s">
        <v>913</v>
      </c>
      <c r="J98" s="31" t="s">
        <v>913</v>
      </c>
      <c r="K98" s="31">
        <v>1.35E-2</v>
      </c>
      <c r="L98" s="31">
        <v>1.35E-2</v>
      </c>
      <c r="M98" s="31">
        <v>2.7000000000000001E-3</v>
      </c>
      <c r="N98" s="31" t="s">
        <v>1560</v>
      </c>
    </row>
    <row r="99" spans="1:14">
      <c r="A99" s="31" t="s">
        <v>183</v>
      </c>
      <c r="B99" s="31" t="s">
        <v>913</v>
      </c>
      <c r="C99" s="31" t="s">
        <v>913</v>
      </c>
      <c r="D99" s="31" t="s">
        <v>913</v>
      </c>
      <c r="E99" s="31" t="s">
        <v>913</v>
      </c>
      <c r="F99" s="31">
        <v>0.13500000000000001</v>
      </c>
      <c r="G99" s="31" t="s">
        <v>913</v>
      </c>
      <c r="H99" s="31" t="s">
        <v>183</v>
      </c>
      <c r="I99" s="31" t="s">
        <v>913</v>
      </c>
      <c r="J99" s="31" t="s">
        <v>913</v>
      </c>
      <c r="K99" s="31" t="s">
        <v>913</v>
      </c>
      <c r="L99" s="31" t="s">
        <v>913</v>
      </c>
      <c r="M99" s="31">
        <v>2.7000000000000001E-3</v>
      </c>
      <c r="N99" s="31" t="s">
        <v>1560</v>
      </c>
    </row>
    <row r="100" spans="1:14">
      <c r="A100" s="31" t="s">
        <v>861</v>
      </c>
      <c r="B100" s="31">
        <v>0.6</v>
      </c>
      <c r="C100" s="31" t="s">
        <v>913</v>
      </c>
      <c r="D100" s="31" t="s">
        <v>913</v>
      </c>
      <c r="E100" s="31" t="s">
        <v>913</v>
      </c>
      <c r="F100" s="31" t="s">
        <v>913</v>
      </c>
      <c r="G100" s="31" t="s">
        <v>913</v>
      </c>
      <c r="H100" s="31" t="s">
        <v>861</v>
      </c>
      <c r="I100" s="31">
        <v>0</v>
      </c>
      <c r="J100" s="31" t="s">
        <v>913</v>
      </c>
      <c r="K100" s="31" t="s">
        <v>913</v>
      </c>
      <c r="L100" s="31" t="s">
        <v>913</v>
      </c>
      <c r="M100" s="31" t="s">
        <v>913</v>
      </c>
      <c r="N100" s="31" t="s">
        <v>741</v>
      </c>
    </row>
    <row r="101" spans="1:14">
      <c r="A101" s="31" t="s">
        <v>184</v>
      </c>
      <c r="B101" s="31">
        <v>0.05</v>
      </c>
      <c r="C101" s="31">
        <v>0.05</v>
      </c>
      <c r="D101" s="31" t="s">
        <v>913</v>
      </c>
      <c r="E101" s="31" t="s">
        <v>913</v>
      </c>
      <c r="F101" s="31" t="s">
        <v>913</v>
      </c>
      <c r="G101" s="31" t="s">
        <v>913</v>
      </c>
      <c r="H101" s="31" t="s">
        <v>184</v>
      </c>
      <c r="I101" s="31">
        <v>0</v>
      </c>
      <c r="J101" s="31">
        <v>0</v>
      </c>
      <c r="K101" s="31">
        <v>0</v>
      </c>
      <c r="L101" s="31">
        <v>0</v>
      </c>
      <c r="M101" s="31">
        <v>0</v>
      </c>
      <c r="N101" s="31" t="s">
        <v>880</v>
      </c>
    </row>
    <row r="102" spans="1:14">
      <c r="A102" s="31" t="s">
        <v>185</v>
      </c>
      <c r="B102" s="31">
        <v>0.05</v>
      </c>
      <c r="C102" s="31">
        <v>0.05</v>
      </c>
      <c r="D102" s="31">
        <v>7.0000000000000007E-2</v>
      </c>
      <c r="E102" s="31">
        <v>7.0000000000000007E-2</v>
      </c>
      <c r="F102" s="31">
        <v>0.05</v>
      </c>
      <c r="G102" s="31" t="s">
        <v>913</v>
      </c>
      <c r="H102" s="31" t="s">
        <v>185</v>
      </c>
      <c r="I102" s="31">
        <v>0</v>
      </c>
      <c r="J102" s="31">
        <v>0</v>
      </c>
      <c r="K102" s="31">
        <v>0</v>
      </c>
      <c r="L102" s="31">
        <v>0</v>
      </c>
      <c r="M102" s="31">
        <v>0</v>
      </c>
      <c r="N102" s="31" t="s">
        <v>880</v>
      </c>
    </row>
    <row r="103" spans="1:14">
      <c r="A103" s="31" t="s">
        <v>186</v>
      </c>
      <c r="B103" s="31">
        <v>0.05</v>
      </c>
      <c r="C103" s="31">
        <v>0.05</v>
      </c>
      <c r="D103" s="31">
        <v>7.0000000000000007E-2</v>
      </c>
      <c r="E103" s="31">
        <v>7.0000000000000007E-2</v>
      </c>
      <c r="F103" s="31">
        <v>0.05</v>
      </c>
      <c r="G103" s="31" t="s">
        <v>913</v>
      </c>
      <c r="H103" s="31" t="s">
        <v>186</v>
      </c>
      <c r="I103" s="31">
        <v>0</v>
      </c>
      <c r="J103" s="31">
        <v>0</v>
      </c>
      <c r="K103" s="31">
        <v>0</v>
      </c>
      <c r="L103" s="31">
        <v>0</v>
      </c>
      <c r="M103" s="31">
        <v>0</v>
      </c>
      <c r="N103" s="31" t="s">
        <v>880</v>
      </c>
    </row>
    <row r="104" spans="1:14">
      <c r="A104" s="31" t="s">
        <v>187</v>
      </c>
      <c r="B104" s="31">
        <v>0.05</v>
      </c>
      <c r="C104" s="31">
        <v>0.05</v>
      </c>
      <c r="D104" s="31">
        <v>7.0000000000000007E-2</v>
      </c>
      <c r="E104" s="31">
        <v>7.0000000000000007E-2</v>
      </c>
      <c r="F104" s="31">
        <v>0.05</v>
      </c>
      <c r="G104" s="31" t="s">
        <v>913</v>
      </c>
      <c r="H104" s="31" t="s">
        <v>187</v>
      </c>
      <c r="I104" s="31">
        <v>0</v>
      </c>
      <c r="J104" s="31">
        <v>0</v>
      </c>
      <c r="K104" s="31">
        <v>0</v>
      </c>
      <c r="L104" s="31">
        <v>0</v>
      </c>
      <c r="M104" s="31">
        <v>0</v>
      </c>
      <c r="N104" s="31" t="s">
        <v>880</v>
      </c>
    </row>
    <row r="105" spans="1:14">
      <c r="A105" s="31" t="s">
        <v>188</v>
      </c>
      <c r="B105" s="31">
        <v>2.5000000000000001E-2</v>
      </c>
      <c r="C105" s="31">
        <v>2.5000000000000001E-2</v>
      </c>
      <c r="D105" s="31">
        <v>3.5000000000000003E-2</v>
      </c>
      <c r="E105" s="31">
        <v>3.5000000000000003E-2</v>
      </c>
      <c r="F105" s="31">
        <v>2.5000000000000001E-2</v>
      </c>
      <c r="G105" s="31" t="s">
        <v>913</v>
      </c>
      <c r="H105" s="31" t="s">
        <v>188</v>
      </c>
      <c r="I105" s="31">
        <v>0</v>
      </c>
      <c r="J105" s="31">
        <v>0</v>
      </c>
      <c r="K105" s="31">
        <v>0</v>
      </c>
      <c r="L105" s="31">
        <v>0</v>
      </c>
      <c r="M105" s="31">
        <v>0</v>
      </c>
      <c r="N105" s="31" t="s">
        <v>1056</v>
      </c>
    </row>
    <row r="106" spans="1:14">
      <c r="A106" s="31" t="s">
        <v>189</v>
      </c>
      <c r="B106" s="31">
        <v>2.5000000000000001E-2</v>
      </c>
      <c r="C106" s="31">
        <v>2.5000000000000001E-2</v>
      </c>
      <c r="D106" s="31">
        <v>3.5000000000000003E-2</v>
      </c>
      <c r="E106" s="31">
        <v>3.5000000000000003E-2</v>
      </c>
      <c r="F106" s="31">
        <v>2.5000000000000001E-2</v>
      </c>
      <c r="G106" s="31" t="s">
        <v>913</v>
      </c>
      <c r="H106" s="31" t="s">
        <v>189</v>
      </c>
      <c r="I106" s="31">
        <v>0</v>
      </c>
      <c r="J106" s="31">
        <v>0</v>
      </c>
      <c r="K106" s="31">
        <v>0</v>
      </c>
      <c r="L106" s="31">
        <v>0</v>
      </c>
      <c r="M106" s="31">
        <v>0</v>
      </c>
      <c r="N106" s="31" t="s">
        <v>1056</v>
      </c>
    </row>
    <row r="107" spans="1:14">
      <c r="A107" s="31" t="s">
        <v>190</v>
      </c>
      <c r="B107" s="31">
        <v>2.5000000000000001E-2</v>
      </c>
      <c r="C107" s="31">
        <v>2.5000000000000001E-2</v>
      </c>
      <c r="D107" s="31">
        <v>3.5000000000000003E-2</v>
      </c>
      <c r="E107" s="31">
        <v>3.5000000000000003E-2</v>
      </c>
      <c r="F107" s="31">
        <v>2.5000000000000001E-2</v>
      </c>
      <c r="G107" s="31" t="s">
        <v>913</v>
      </c>
      <c r="H107" s="31" t="s">
        <v>190</v>
      </c>
      <c r="I107" s="31">
        <v>0</v>
      </c>
      <c r="J107" s="31">
        <v>0</v>
      </c>
      <c r="K107" s="31">
        <v>0</v>
      </c>
      <c r="L107" s="31">
        <v>0</v>
      </c>
      <c r="M107" s="31">
        <v>0</v>
      </c>
      <c r="N107" s="31" t="s">
        <v>1056</v>
      </c>
    </row>
    <row r="108" spans="1:14">
      <c r="A108" s="31" t="s">
        <v>191</v>
      </c>
      <c r="B108" s="31">
        <v>2.5000000000000001E-2</v>
      </c>
      <c r="C108" s="31">
        <v>2.5000000000000001E-2</v>
      </c>
      <c r="D108" s="31">
        <v>3.5000000000000003E-2</v>
      </c>
      <c r="E108" s="31">
        <v>3.5000000000000003E-2</v>
      </c>
      <c r="F108" s="31">
        <v>2.5000000000000001E-2</v>
      </c>
      <c r="G108" s="31" t="s">
        <v>913</v>
      </c>
      <c r="H108" s="31" t="s">
        <v>191</v>
      </c>
      <c r="I108" s="31">
        <v>0</v>
      </c>
      <c r="J108" s="31">
        <v>0</v>
      </c>
      <c r="K108" s="31">
        <v>0</v>
      </c>
      <c r="L108" s="31">
        <v>0</v>
      </c>
      <c r="M108" s="31">
        <v>0</v>
      </c>
      <c r="N108" s="31" t="s">
        <v>1056</v>
      </c>
    </row>
    <row r="109" spans="1:14">
      <c r="A109" s="31" t="s">
        <v>192</v>
      </c>
      <c r="B109" s="31">
        <v>0.14000000000000001</v>
      </c>
      <c r="C109" s="31">
        <v>0.14000000000000001</v>
      </c>
      <c r="D109" s="31">
        <v>0.25</v>
      </c>
      <c r="E109" s="31">
        <v>0.25</v>
      </c>
      <c r="F109" s="31">
        <v>0.15</v>
      </c>
      <c r="G109" s="31" t="s">
        <v>913</v>
      </c>
      <c r="H109" s="31" t="s">
        <v>192</v>
      </c>
      <c r="I109" s="31">
        <v>1.2999999999999999E-2</v>
      </c>
      <c r="J109" s="31" t="s">
        <v>913</v>
      </c>
      <c r="K109" s="31" t="s">
        <v>913</v>
      </c>
      <c r="L109" s="31" t="s">
        <v>913</v>
      </c>
      <c r="M109" s="31" t="s">
        <v>913</v>
      </c>
      <c r="N109" s="31" t="s">
        <v>880</v>
      </c>
    </row>
    <row r="110" spans="1:14">
      <c r="A110" s="31" t="s">
        <v>193</v>
      </c>
      <c r="B110" s="31">
        <v>0.14000000000000001</v>
      </c>
      <c r="C110" s="31">
        <v>0.14000000000000001</v>
      </c>
      <c r="D110" s="31">
        <v>0.25</v>
      </c>
      <c r="E110" s="31">
        <v>0.25</v>
      </c>
      <c r="F110" s="31">
        <v>0.15</v>
      </c>
      <c r="G110" s="31" t="s">
        <v>913</v>
      </c>
      <c r="H110" s="31" t="s">
        <v>193</v>
      </c>
      <c r="I110" s="31">
        <v>1.2999999999999999E-2</v>
      </c>
      <c r="J110" s="31">
        <v>1.2999999999999999E-2</v>
      </c>
      <c r="K110" s="31" t="s">
        <v>913</v>
      </c>
      <c r="L110" s="31" t="s">
        <v>913</v>
      </c>
      <c r="M110" s="31" t="s">
        <v>913</v>
      </c>
      <c r="N110" s="31" t="s">
        <v>880</v>
      </c>
    </row>
    <row r="111" spans="1:14">
      <c r="A111" s="31" t="s">
        <v>194</v>
      </c>
      <c r="B111" s="31">
        <v>0.14000000000000001</v>
      </c>
      <c r="C111" s="31">
        <v>0.14000000000000001</v>
      </c>
      <c r="D111" s="31">
        <v>0.25</v>
      </c>
      <c r="E111" s="31">
        <v>0.25</v>
      </c>
      <c r="F111" s="31">
        <v>0.15</v>
      </c>
      <c r="G111" s="31" t="s">
        <v>913</v>
      </c>
      <c r="H111" s="31" t="s">
        <v>194</v>
      </c>
      <c r="I111" s="31" t="s">
        <v>913</v>
      </c>
      <c r="J111" s="31">
        <v>1.2999999999999999E-2</v>
      </c>
      <c r="K111" s="31">
        <v>1.4999999999999999E-2</v>
      </c>
      <c r="L111" s="31" t="s">
        <v>913</v>
      </c>
      <c r="M111" s="31" t="s">
        <v>913</v>
      </c>
      <c r="N111" s="31" t="s">
        <v>880</v>
      </c>
    </row>
    <row r="112" spans="1:14">
      <c r="A112" s="31" t="s">
        <v>195</v>
      </c>
      <c r="B112" s="31">
        <v>0.14000000000000001</v>
      </c>
      <c r="C112" s="31">
        <v>0.14000000000000001</v>
      </c>
      <c r="D112" s="31">
        <v>0.25</v>
      </c>
      <c r="E112" s="31">
        <v>0.25</v>
      </c>
      <c r="F112" s="31">
        <v>0.15</v>
      </c>
      <c r="G112" s="31" t="s">
        <v>913</v>
      </c>
      <c r="H112" s="31" t="s">
        <v>195</v>
      </c>
      <c r="I112" s="31" t="s">
        <v>913</v>
      </c>
      <c r="J112" s="31" t="s">
        <v>913</v>
      </c>
      <c r="K112" s="31">
        <v>1.4999999999999999E-2</v>
      </c>
      <c r="L112" s="31">
        <v>1.4999999999999999E-2</v>
      </c>
      <c r="M112" s="31">
        <v>3.0000000000000001E-3</v>
      </c>
      <c r="N112" s="31" t="s">
        <v>880</v>
      </c>
    </row>
    <row r="113" spans="1:14">
      <c r="A113" s="31" t="s">
        <v>196</v>
      </c>
      <c r="B113" s="31">
        <v>0.14000000000000001</v>
      </c>
      <c r="C113" s="31">
        <v>0.14000000000000001</v>
      </c>
      <c r="D113" s="31">
        <v>0.25</v>
      </c>
      <c r="E113" s="31">
        <v>0.25</v>
      </c>
      <c r="F113" s="31">
        <v>0.15</v>
      </c>
      <c r="G113" s="31" t="s">
        <v>913</v>
      </c>
      <c r="H113" s="31" t="s">
        <v>196</v>
      </c>
      <c r="I113" s="31" t="s">
        <v>913</v>
      </c>
      <c r="J113" s="31" t="s">
        <v>913</v>
      </c>
      <c r="K113" s="31" t="s">
        <v>913</v>
      </c>
      <c r="L113" s="31" t="s">
        <v>913</v>
      </c>
      <c r="M113" s="31">
        <v>3.0000000000000001E-3</v>
      </c>
      <c r="N113" s="31" t="s">
        <v>880</v>
      </c>
    </row>
    <row r="114" spans="1:14">
      <c r="A114" s="31" t="s">
        <v>197</v>
      </c>
      <c r="B114" s="31">
        <v>7.0000000000000007E-2</v>
      </c>
      <c r="C114" s="31" t="s">
        <v>913</v>
      </c>
      <c r="D114" s="31" t="s">
        <v>913</v>
      </c>
      <c r="E114" s="31" t="s">
        <v>913</v>
      </c>
      <c r="F114" s="31" t="s">
        <v>913</v>
      </c>
      <c r="G114" s="31" t="s">
        <v>913</v>
      </c>
      <c r="H114" s="31" t="s">
        <v>197</v>
      </c>
      <c r="I114" s="31">
        <v>6.4999999999999997E-3</v>
      </c>
      <c r="J114" s="31" t="s">
        <v>913</v>
      </c>
      <c r="K114" s="31" t="s">
        <v>913</v>
      </c>
      <c r="L114" s="31" t="s">
        <v>913</v>
      </c>
      <c r="M114" s="31" t="s">
        <v>913</v>
      </c>
      <c r="N114" s="31" t="s">
        <v>876</v>
      </c>
    </row>
    <row r="115" spans="1:14">
      <c r="A115" s="31" t="s">
        <v>198</v>
      </c>
      <c r="B115" s="31">
        <v>7.0000000000000007E-2</v>
      </c>
      <c r="C115" s="31">
        <v>7.0000000000000007E-2</v>
      </c>
      <c r="D115" s="31" t="s">
        <v>913</v>
      </c>
      <c r="E115" s="31" t="s">
        <v>913</v>
      </c>
      <c r="F115" s="31" t="s">
        <v>913</v>
      </c>
      <c r="G115" s="31" t="s">
        <v>913</v>
      </c>
      <c r="H115" s="31" t="s">
        <v>198</v>
      </c>
      <c r="I115" s="31">
        <v>6.4999999999999997E-3</v>
      </c>
      <c r="J115" s="31">
        <v>6.4999999999999997E-3</v>
      </c>
      <c r="K115" s="31" t="s">
        <v>913</v>
      </c>
      <c r="L115" s="31" t="s">
        <v>913</v>
      </c>
      <c r="M115" s="31" t="s">
        <v>913</v>
      </c>
      <c r="N115" s="31" t="s">
        <v>876</v>
      </c>
    </row>
    <row r="116" spans="1:14">
      <c r="A116" s="31" t="s">
        <v>199</v>
      </c>
      <c r="B116" s="31" t="s">
        <v>913</v>
      </c>
      <c r="C116" s="31">
        <v>7.0000000000000007E-2</v>
      </c>
      <c r="D116" s="31">
        <v>0.125</v>
      </c>
      <c r="E116" s="31" t="s">
        <v>913</v>
      </c>
      <c r="F116" s="31" t="s">
        <v>913</v>
      </c>
      <c r="G116" s="31" t="s">
        <v>913</v>
      </c>
      <c r="H116" s="31" t="s">
        <v>199</v>
      </c>
      <c r="I116" s="31" t="s">
        <v>913</v>
      </c>
      <c r="J116" s="31">
        <v>6.4999999999999997E-3</v>
      </c>
      <c r="K116" s="31">
        <v>7.4999999999999997E-3</v>
      </c>
      <c r="L116" s="31" t="s">
        <v>913</v>
      </c>
      <c r="M116" s="31" t="s">
        <v>913</v>
      </c>
      <c r="N116" s="31" t="s">
        <v>876</v>
      </c>
    </row>
    <row r="117" spans="1:14">
      <c r="A117" s="31" t="s">
        <v>200</v>
      </c>
      <c r="B117" s="31" t="s">
        <v>913</v>
      </c>
      <c r="C117" s="31" t="s">
        <v>913</v>
      </c>
      <c r="D117" s="31">
        <v>0.125</v>
      </c>
      <c r="E117" s="31">
        <v>0.125</v>
      </c>
      <c r="F117" s="31">
        <v>7.4999999999999997E-2</v>
      </c>
      <c r="G117" s="31" t="s">
        <v>913</v>
      </c>
      <c r="H117" s="31" t="s">
        <v>200</v>
      </c>
      <c r="I117" s="31" t="s">
        <v>913</v>
      </c>
      <c r="J117" s="31" t="s">
        <v>913</v>
      </c>
      <c r="K117" s="31">
        <v>7.4999999999999997E-3</v>
      </c>
      <c r="L117" s="31">
        <v>7.4999999999999997E-3</v>
      </c>
      <c r="M117" s="31">
        <v>1.5E-3</v>
      </c>
      <c r="N117" s="31" t="s">
        <v>876</v>
      </c>
    </row>
    <row r="118" spans="1:14">
      <c r="A118" s="31" t="s">
        <v>201</v>
      </c>
      <c r="B118" s="31" t="s">
        <v>913</v>
      </c>
      <c r="C118" s="31" t="s">
        <v>913</v>
      </c>
      <c r="D118" s="31" t="s">
        <v>913</v>
      </c>
      <c r="E118" s="31" t="s">
        <v>913</v>
      </c>
      <c r="F118" s="31">
        <v>7.4999999999999997E-2</v>
      </c>
      <c r="G118" s="31" t="s">
        <v>913</v>
      </c>
      <c r="H118" s="31" t="s">
        <v>201</v>
      </c>
      <c r="I118" s="31" t="s">
        <v>913</v>
      </c>
      <c r="J118" s="31" t="s">
        <v>913</v>
      </c>
      <c r="K118" s="31" t="s">
        <v>913</v>
      </c>
      <c r="L118" s="31" t="s">
        <v>913</v>
      </c>
      <c r="M118" s="31">
        <v>1.5E-3</v>
      </c>
      <c r="N118" s="31" t="s">
        <v>876</v>
      </c>
    </row>
    <row r="119" spans="1:14">
      <c r="A119" s="31" t="s">
        <v>202</v>
      </c>
      <c r="B119" s="31">
        <v>2.5000000000000001E-2</v>
      </c>
      <c r="C119" s="31">
        <v>2.5000000000000001E-2</v>
      </c>
      <c r="D119" s="31" t="s">
        <v>913</v>
      </c>
      <c r="E119" s="31" t="s">
        <v>913</v>
      </c>
      <c r="F119" s="31" t="s">
        <v>913</v>
      </c>
      <c r="G119" s="31" t="s">
        <v>913</v>
      </c>
      <c r="H119" s="31" t="s">
        <v>202</v>
      </c>
      <c r="I119" s="31">
        <v>0</v>
      </c>
      <c r="J119" s="31">
        <v>0</v>
      </c>
      <c r="K119" s="31" t="s">
        <v>913</v>
      </c>
      <c r="L119" s="31" t="s">
        <v>913</v>
      </c>
      <c r="M119" s="31" t="s">
        <v>913</v>
      </c>
      <c r="N119" s="31" t="s">
        <v>861</v>
      </c>
    </row>
    <row r="120" spans="1:14">
      <c r="A120" s="31" t="s">
        <v>203</v>
      </c>
      <c r="B120" s="31" t="s">
        <v>913</v>
      </c>
      <c r="C120" s="31">
        <v>2.5000000000000001E-2</v>
      </c>
      <c r="D120" s="31">
        <v>3.5000000000000003E-2</v>
      </c>
      <c r="E120" s="31" t="s">
        <v>913</v>
      </c>
      <c r="F120" s="31" t="s">
        <v>913</v>
      </c>
      <c r="G120" s="31" t="s">
        <v>913</v>
      </c>
      <c r="H120" s="31" t="s">
        <v>203</v>
      </c>
      <c r="I120" s="31" t="s">
        <v>913</v>
      </c>
      <c r="J120" s="31">
        <v>0</v>
      </c>
      <c r="K120" s="31">
        <v>0</v>
      </c>
      <c r="L120" s="31" t="s">
        <v>913</v>
      </c>
      <c r="M120" s="31" t="s">
        <v>913</v>
      </c>
      <c r="N120" s="31" t="s">
        <v>861</v>
      </c>
    </row>
    <row r="121" spans="1:14">
      <c r="A121" s="31" t="s">
        <v>204</v>
      </c>
      <c r="B121" s="31" t="s">
        <v>913</v>
      </c>
      <c r="C121" s="31" t="s">
        <v>913</v>
      </c>
      <c r="D121" s="31">
        <v>3.5000000000000003E-2</v>
      </c>
      <c r="E121" s="31">
        <v>3.5000000000000003E-2</v>
      </c>
      <c r="F121" s="31">
        <v>7.4999999999999997E-2</v>
      </c>
      <c r="G121" s="31" t="s">
        <v>913</v>
      </c>
      <c r="H121" s="31" t="s">
        <v>204</v>
      </c>
      <c r="I121" s="31" t="s">
        <v>913</v>
      </c>
      <c r="J121" s="31" t="s">
        <v>913</v>
      </c>
      <c r="K121" s="31">
        <v>0</v>
      </c>
      <c r="L121" s="31">
        <v>0</v>
      </c>
      <c r="M121" s="31">
        <v>0</v>
      </c>
      <c r="N121" s="31" t="s">
        <v>861</v>
      </c>
    </row>
    <row r="122" spans="1:14">
      <c r="A122" s="31" t="s">
        <v>205</v>
      </c>
      <c r="B122" s="31" t="s">
        <v>913</v>
      </c>
      <c r="C122" s="31" t="s">
        <v>913</v>
      </c>
      <c r="D122" s="31" t="s">
        <v>913</v>
      </c>
      <c r="E122" s="31" t="s">
        <v>913</v>
      </c>
      <c r="F122" s="31">
        <v>7.4999999999999997E-2</v>
      </c>
      <c r="G122" s="31" t="s">
        <v>913</v>
      </c>
      <c r="H122" s="31" t="s">
        <v>205</v>
      </c>
      <c r="I122" s="31" t="s">
        <v>913</v>
      </c>
      <c r="J122" s="31" t="s">
        <v>913</v>
      </c>
      <c r="K122" s="31" t="s">
        <v>913</v>
      </c>
      <c r="L122" s="31" t="s">
        <v>913</v>
      </c>
      <c r="M122" s="31">
        <v>0</v>
      </c>
      <c r="N122" s="31" t="s">
        <v>861</v>
      </c>
    </row>
    <row r="123" spans="1:14">
      <c r="A123" s="31" t="s">
        <v>206</v>
      </c>
      <c r="B123" s="31">
        <v>2.5000000000000001E-2</v>
      </c>
      <c r="C123" s="31">
        <v>2.5000000000000001E-2</v>
      </c>
      <c r="D123" s="31" t="s">
        <v>913</v>
      </c>
      <c r="E123" s="31" t="s">
        <v>913</v>
      </c>
      <c r="F123" s="31" t="s">
        <v>913</v>
      </c>
      <c r="G123" s="31" t="s">
        <v>913</v>
      </c>
      <c r="H123" s="31" t="s">
        <v>206</v>
      </c>
      <c r="I123" s="31">
        <v>0</v>
      </c>
      <c r="J123" s="31">
        <v>0</v>
      </c>
      <c r="K123" s="31" t="s">
        <v>913</v>
      </c>
      <c r="L123" s="31" t="s">
        <v>913</v>
      </c>
      <c r="M123" s="31" t="s">
        <v>913</v>
      </c>
      <c r="N123" s="31" t="s">
        <v>861</v>
      </c>
    </row>
    <row r="124" spans="1:14">
      <c r="A124" s="31" t="s">
        <v>207</v>
      </c>
      <c r="B124" s="31" t="s">
        <v>913</v>
      </c>
      <c r="C124" s="31">
        <v>2.5000000000000001E-2</v>
      </c>
      <c r="D124" s="31">
        <v>3.5000000000000003E-2</v>
      </c>
      <c r="E124" s="31" t="s">
        <v>913</v>
      </c>
      <c r="F124" s="31" t="s">
        <v>913</v>
      </c>
      <c r="G124" s="31" t="s">
        <v>913</v>
      </c>
      <c r="H124" s="31" t="s">
        <v>207</v>
      </c>
      <c r="I124" s="31" t="s">
        <v>913</v>
      </c>
      <c r="J124" s="31">
        <v>0</v>
      </c>
      <c r="K124" s="31">
        <v>0</v>
      </c>
      <c r="L124" s="31" t="s">
        <v>913</v>
      </c>
      <c r="M124" s="31" t="s">
        <v>913</v>
      </c>
      <c r="N124" s="31" t="s">
        <v>861</v>
      </c>
    </row>
    <row r="125" spans="1:14">
      <c r="A125" s="31" t="s">
        <v>208</v>
      </c>
      <c r="B125" s="31" t="s">
        <v>913</v>
      </c>
      <c r="C125" s="31" t="s">
        <v>913</v>
      </c>
      <c r="D125" s="31">
        <v>3.5000000000000003E-2</v>
      </c>
      <c r="E125" s="31">
        <v>3.5000000000000003E-2</v>
      </c>
      <c r="F125" s="31">
        <v>7.4999999999999997E-2</v>
      </c>
      <c r="G125" s="31" t="s">
        <v>913</v>
      </c>
      <c r="H125" s="31" t="s">
        <v>208</v>
      </c>
      <c r="I125" s="31" t="s">
        <v>913</v>
      </c>
      <c r="J125" s="31" t="s">
        <v>913</v>
      </c>
      <c r="K125" s="31">
        <v>0</v>
      </c>
      <c r="L125" s="31">
        <v>0</v>
      </c>
      <c r="M125" s="31">
        <v>0</v>
      </c>
      <c r="N125" s="31" t="s">
        <v>861</v>
      </c>
    </row>
    <row r="126" spans="1:14">
      <c r="A126" s="31" t="s">
        <v>209</v>
      </c>
      <c r="B126" s="31" t="s">
        <v>913</v>
      </c>
      <c r="C126" s="31" t="s">
        <v>913</v>
      </c>
      <c r="D126" s="31" t="s">
        <v>913</v>
      </c>
      <c r="E126" s="31" t="s">
        <v>913</v>
      </c>
      <c r="F126" s="31">
        <v>7.4999999999999997E-2</v>
      </c>
      <c r="G126" s="31" t="s">
        <v>913</v>
      </c>
      <c r="H126" s="31" t="s">
        <v>209</v>
      </c>
      <c r="I126" s="31" t="s">
        <v>913</v>
      </c>
      <c r="J126" s="31" t="s">
        <v>913</v>
      </c>
      <c r="K126" s="31" t="s">
        <v>913</v>
      </c>
      <c r="L126" s="31" t="s">
        <v>913</v>
      </c>
      <c r="M126" s="31">
        <v>0</v>
      </c>
      <c r="N126" s="31" t="s">
        <v>861</v>
      </c>
    </row>
    <row r="127" spans="1:14">
      <c r="A127" s="31" t="s">
        <v>210</v>
      </c>
      <c r="B127" s="31">
        <v>7.0000000000000007E-2</v>
      </c>
      <c r="C127" s="31">
        <v>7.0000000000000007E-2</v>
      </c>
      <c r="D127" s="31" t="s">
        <v>913</v>
      </c>
      <c r="E127" s="31" t="s">
        <v>913</v>
      </c>
      <c r="F127" s="31" t="s">
        <v>913</v>
      </c>
      <c r="G127" s="31" t="s">
        <v>913</v>
      </c>
      <c r="H127" s="31" t="s">
        <v>210</v>
      </c>
      <c r="I127" s="31">
        <v>0</v>
      </c>
      <c r="J127" s="31">
        <v>0</v>
      </c>
      <c r="K127" s="31" t="s">
        <v>913</v>
      </c>
      <c r="L127" s="31" t="s">
        <v>913</v>
      </c>
      <c r="M127" s="31" t="s">
        <v>913</v>
      </c>
      <c r="N127" s="31" t="s">
        <v>884</v>
      </c>
    </row>
    <row r="128" spans="1:14">
      <c r="A128" s="31" t="s">
        <v>211</v>
      </c>
      <c r="B128" s="31" t="s">
        <v>913</v>
      </c>
      <c r="C128" s="31">
        <v>7.0000000000000007E-2</v>
      </c>
      <c r="D128" s="31">
        <v>0.125</v>
      </c>
      <c r="E128" s="31" t="s">
        <v>913</v>
      </c>
      <c r="F128" s="31" t="s">
        <v>913</v>
      </c>
      <c r="G128" s="31" t="s">
        <v>913</v>
      </c>
      <c r="H128" s="31" t="s">
        <v>211</v>
      </c>
      <c r="I128" s="31" t="s">
        <v>913</v>
      </c>
      <c r="J128" s="31">
        <v>0</v>
      </c>
      <c r="K128" s="31">
        <v>0</v>
      </c>
      <c r="L128" s="31" t="s">
        <v>913</v>
      </c>
      <c r="M128" s="31" t="s">
        <v>913</v>
      </c>
      <c r="N128" s="31" t="s">
        <v>884</v>
      </c>
    </row>
    <row r="129" spans="1:14">
      <c r="A129" s="31" t="s">
        <v>212</v>
      </c>
      <c r="B129" s="31" t="s">
        <v>913</v>
      </c>
      <c r="C129" s="31" t="s">
        <v>913</v>
      </c>
      <c r="D129" s="31">
        <v>0.125</v>
      </c>
      <c r="E129" s="31">
        <v>0.125</v>
      </c>
      <c r="F129" s="31">
        <v>7.4999999999999997E-2</v>
      </c>
      <c r="G129" s="31" t="s">
        <v>913</v>
      </c>
      <c r="H129" s="31" t="s">
        <v>212</v>
      </c>
      <c r="I129" s="31" t="s">
        <v>913</v>
      </c>
      <c r="J129" s="31" t="s">
        <v>913</v>
      </c>
      <c r="K129" s="31">
        <v>0</v>
      </c>
      <c r="L129" s="31">
        <v>0</v>
      </c>
      <c r="M129" s="31">
        <v>0</v>
      </c>
      <c r="N129" s="31" t="s">
        <v>884</v>
      </c>
    </row>
    <row r="130" spans="1:14">
      <c r="A130" s="31" t="s">
        <v>213</v>
      </c>
      <c r="B130" s="31" t="s">
        <v>913</v>
      </c>
      <c r="C130" s="31" t="s">
        <v>913</v>
      </c>
      <c r="D130" s="31" t="s">
        <v>913</v>
      </c>
      <c r="E130" s="31" t="s">
        <v>913</v>
      </c>
      <c r="F130" s="31">
        <v>7.4999999999999997E-2</v>
      </c>
      <c r="G130" s="31" t="s">
        <v>913</v>
      </c>
      <c r="H130" s="31" t="s">
        <v>213</v>
      </c>
      <c r="I130" s="31" t="s">
        <v>913</v>
      </c>
      <c r="J130" s="31" t="s">
        <v>913</v>
      </c>
      <c r="K130" s="31" t="s">
        <v>913</v>
      </c>
      <c r="L130" s="31" t="s">
        <v>913</v>
      </c>
      <c r="M130" s="31">
        <v>0</v>
      </c>
      <c r="N130" s="31" t="s">
        <v>884</v>
      </c>
    </row>
    <row r="131" spans="1:14">
      <c r="A131" s="31" t="s">
        <v>214</v>
      </c>
      <c r="B131" s="31">
        <v>7.0000000000000007E-2</v>
      </c>
      <c r="C131" s="31">
        <v>7.0000000000000007E-2</v>
      </c>
      <c r="D131" s="31" t="s">
        <v>913</v>
      </c>
      <c r="E131" s="31" t="s">
        <v>913</v>
      </c>
      <c r="F131" s="31" t="s">
        <v>913</v>
      </c>
      <c r="G131" s="31" t="s">
        <v>913</v>
      </c>
      <c r="H131" s="31" t="s">
        <v>214</v>
      </c>
      <c r="I131" s="31">
        <v>0</v>
      </c>
      <c r="J131" s="31">
        <v>0</v>
      </c>
      <c r="K131" s="31" t="s">
        <v>913</v>
      </c>
      <c r="L131" s="31" t="s">
        <v>913</v>
      </c>
      <c r="M131" s="31" t="s">
        <v>913</v>
      </c>
      <c r="N131" s="31" t="s">
        <v>884</v>
      </c>
    </row>
    <row r="132" spans="1:14">
      <c r="A132" s="31" t="s">
        <v>215</v>
      </c>
      <c r="B132" s="31" t="s">
        <v>913</v>
      </c>
      <c r="C132" s="31">
        <v>7.0000000000000007E-2</v>
      </c>
      <c r="D132" s="31">
        <v>0.125</v>
      </c>
      <c r="E132" s="31" t="s">
        <v>913</v>
      </c>
      <c r="F132" s="31" t="s">
        <v>913</v>
      </c>
      <c r="G132" s="31" t="s">
        <v>913</v>
      </c>
      <c r="H132" s="31" t="s">
        <v>215</v>
      </c>
      <c r="I132" s="31" t="s">
        <v>913</v>
      </c>
      <c r="J132" s="31">
        <v>0</v>
      </c>
      <c r="K132" s="31">
        <v>0</v>
      </c>
      <c r="L132" s="31" t="s">
        <v>913</v>
      </c>
      <c r="M132" s="31" t="s">
        <v>913</v>
      </c>
      <c r="N132" s="31" t="s">
        <v>884</v>
      </c>
    </row>
    <row r="133" spans="1:14">
      <c r="A133" s="31" t="s">
        <v>216</v>
      </c>
      <c r="B133" s="31" t="s">
        <v>913</v>
      </c>
      <c r="C133" s="31" t="s">
        <v>913</v>
      </c>
      <c r="D133" s="31">
        <v>0.125</v>
      </c>
      <c r="E133" s="31">
        <v>0.125</v>
      </c>
      <c r="F133" s="31">
        <v>7.4999999999999997E-2</v>
      </c>
      <c r="G133" s="31" t="s">
        <v>913</v>
      </c>
      <c r="H133" s="31" t="s">
        <v>216</v>
      </c>
      <c r="I133" s="31" t="s">
        <v>913</v>
      </c>
      <c r="J133" s="31" t="s">
        <v>913</v>
      </c>
      <c r="K133" s="31">
        <v>0</v>
      </c>
      <c r="L133" s="31">
        <v>0</v>
      </c>
      <c r="M133" s="31">
        <v>0</v>
      </c>
      <c r="N133" s="31" t="s">
        <v>884</v>
      </c>
    </row>
    <row r="134" spans="1:14">
      <c r="A134" s="31" t="s">
        <v>217</v>
      </c>
      <c r="B134" s="31" t="s">
        <v>913</v>
      </c>
      <c r="C134" s="31" t="s">
        <v>913</v>
      </c>
      <c r="D134" s="31" t="s">
        <v>913</v>
      </c>
      <c r="E134" s="31" t="s">
        <v>913</v>
      </c>
      <c r="F134" s="31">
        <v>7.4999999999999997E-2</v>
      </c>
      <c r="G134" s="31" t="s">
        <v>913</v>
      </c>
      <c r="H134" s="31" t="s">
        <v>217</v>
      </c>
      <c r="I134" s="31" t="s">
        <v>913</v>
      </c>
      <c r="J134" s="31" t="s">
        <v>913</v>
      </c>
      <c r="K134" s="31" t="s">
        <v>913</v>
      </c>
      <c r="L134" s="31" t="s">
        <v>913</v>
      </c>
      <c r="M134" s="31">
        <v>0</v>
      </c>
      <c r="N134" s="31" t="s">
        <v>884</v>
      </c>
    </row>
    <row r="135" spans="1:14">
      <c r="A135" s="31" t="s">
        <v>218</v>
      </c>
      <c r="B135" s="31">
        <v>0.14000000000000001</v>
      </c>
      <c r="C135" s="31" t="s">
        <v>913</v>
      </c>
      <c r="D135" s="31" t="s">
        <v>913</v>
      </c>
      <c r="E135" s="31" t="s">
        <v>913</v>
      </c>
      <c r="F135" s="31" t="s">
        <v>913</v>
      </c>
      <c r="G135" s="31" t="s">
        <v>913</v>
      </c>
      <c r="H135" s="31" t="s">
        <v>218</v>
      </c>
      <c r="I135" s="31">
        <v>1.2999999999999999E-2</v>
      </c>
      <c r="J135" s="31" t="s">
        <v>913</v>
      </c>
      <c r="K135" s="31" t="s">
        <v>913</v>
      </c>
      <c r="L135" s="31" t="s">
        <v>913</v>
      </c>
      <c r="M135" s="31" t="s">
        <v>913</v>
      </c>
      <c r="N135" s="31" t="s">
        <v>880</v>
      </c>
    </row>
    <row r="136" spans="1:14">
      <c r="A136" s="31" t="s">
        <v>219</v>
      </c>
      <c r="B136" s="31">
        <v>0.14000000000000001</v>
      </c>
      <c r="C136" s="31">
        <v>0.14000000000000001</v>
      </c>
      <c r="D136" s="31" t="s">
        <v>913</v>
      </c>
      <c r="E136" s="31" t="s">
        <v>913</v>
      </c>
      <c r="F136" s="31" t="s">
        <v>913</v>
      </c>
      <c r="G136" s="31" t="s">
        <v>913</v>
      </c>
      <c r="H136" s="31" t="s">
        <v>219</v>
      </c>
      <c r="I136" s="31">
        <v>1.2999999999999999E-2</v>
      </c>
      <c r="J136" s="31">
        <v>1.2999999999999999E-2</v>
      </c>
      <c r="K136" s="31" t="s">
        <v>913</v>
      </c>
      <c r="L136" s="31" t="s">
        <v>913</v>
      </c>
      <c r="M136" s="31" t="s">
        <v>913</v>
      </c>
      <c r="N136" s="31" t="s">
        <v>880</v>
      </c>
    </row>
    <row r="137" spans="1:14">
      <c r="A137" s="31" t="s">
        <v>220</v>
      </c>
      <c r="B137" s="31" t="s">
        <v>913</v>
      </c>
      <c r="C137" s="31">
        <v>0.14000000000000001</v>
      </c>
      <c r="D137" s="31">
        <v>0.25</v>
      </c>
      <c r="E137" s="31" t="s">
        <v>913</v>
      </c>
      <c r="F137" s="31" t="s">
        <v>913</v>
      </c>
      <c r="G137" s="31" t="s">
        <v>913</v>
      </c>
      <c r="H137" s="31" t="s">
        <v>220</v>
      </c>
      <c r="I137" s="31" t="s">
        <v>913</v>
      </c>
      <c r="J137" s="31">
        <v>1.2999999999999999E-2</v>
      </c>
      <c r="K137" s="31">
        <v>1.4999999999999999E-2</v>
      </c>
      <c r="L137" s="31" t="s">
        <v>913</v>
      </c>
      <c r="M137" s="31" t="s">
        <v>913</v>
      </c>
      <c r="N137" s="31" t="s">
        <v>880</v>
      </c>
    </row>
    <row r="138" spans="1:14">
      <c r="A138" s="31" t="s">
        <v>221</v>
      </c>
      <c r="B138" s="31" t="s">
        <v>913</v>
      </c>
      <c r="C138" s="31" t="s">
        <v>913</v>
      </c>
      <c r="D138" s="31">
        <v>0.25</v>
      </c>
      <c r="E138" s="31">
        <v>0.25</v>
      </c>
      <c r="F138" s="31">
        <v>0.15</v>
      </c>
      <c r="G138" s="31" t="s">
        <v>913</v>
      </c>
      <c r="H138" s="31" t="s">
        <v>221</v>
      </c>
      <c r="I138" s="31" t="s">
        <v>913</v>
      </c>
      <c r="J138" s="31" t="s">
        <v>913</v>
      </c>
      <c r="K138" s="31">
        <v>1.4999999999999999E-2</v>
      </c>
      <c r="L138" s="31">
        <v>1.4999999999999999E-2</v>
      </c>
      <c r="M138" s="31">
        <v>3.0000000000000001E-3</v>
      </c>
      <c r="N138" s="31" t="s">
        <v>880</v>
      </c>
    </row>
    <row r="139" spans="1:14">
      <c r="A139" s="31" t="s">
        <v>222</v>
      </c>
      <c r="B139" s="31" t="s">
        <v>913</v>
      </c>
      <c r="C139" s="31" t="s">
        <v>913</v>
      </c>
      <c r="D139" s="31" t="s">
        <v>913</v>
      </c>
      <c r="E139" s="31" t="s">
        <v>913</v>
      </c>
      <c r="F139" s="31">
        <v>0.15</v>
      </c>
      <c r="G139" s="31" t="s">
        <v>913</v>
      </c>
      <c r="H139" s="31" t="s">
        <v>222</v>
      </c>
      <c r="I139" s="31" t="s">
        <v>913</v>
      </c>
      <c r="J139" s="31" t="s">
        <v>913</v>
      </c>
      <c r="K139" s="31" t="s">
        <v>913</v>
      </c>
      <c r="L139" s="31" t="s">
        <v>913</v>
      </c>
      <c r="M139" s="31">
        <v>3.0000000000000001E-3</v>
      </c>
      <c r="N139" s="31" t="s">
        <v>880</v>
      </c>
    </row>
    <row r="140" spans="1:14">
      <c r="A140" s="31" t="s">
        <v>223</v>
      </c>
      <c r="B140" s="31">
        <v>7.0000000000000007E-2</v>
      </c>
      <c r="C140" s="31" t="s">
        <v>913</v>
      </c>
      <c r="D140" s="31" t="s">
        <v>913</v>
      </c>
      <c r="E140" s="31" t="s">
        <v>913</v>
      </c>
      <c r="F140" s="31" t="s">
        <v>913</v>
      </c>
      <c r="G140" s="31" t="s">
        <v>913</v>
      </c>
      <c r="H140" s="31" t="s">
        <v>223</v>
      </c>
      <c r="I140" s="31">
        <v>6.4999999999999997E-3</v>
      </c>
      <c r="J140" s="31" t="s">
        <v>913</v>
      </c>
      <c r="K140" s="31" t="s">
        <v>913</v>
      </c>
      <c r="L140" s="31" t="s">
        <v>913</v>
      </c>
      <c r="M140" s="31" t="s">
        <v>913</v>
      </c>
      <c r="N140" s="31" t="s">
        <v>876</v>
      </c>
    </row>
    <row r="141" spans="1:14">
      <c r="A141" s="31" t="s">
        <v>224</v>
      </c>
      <c r="B141" s="31">
        <v>7.0000000000000007E-2</v>
      </c>
      <c r="C141" s="31">
        <v>7.0000000000000007E-2</v>
      </c>
      <c r="D141" s="31" t="s">
        <v>913</v>
      </c>
      <c r="E141" s="31" t="s">
        <v>913</v>
      </c>
      <c r="F141" s="31" t="s">
        <v>913</v>
      </c>
      <c r="G141" s="31" t="s">
        <v>913</v>
      </c>
      <c r="H141" s="31" t="s">
        <v>224</v>
      </c>
      <c r="I141" s="31">
        <v>6.4999999999999997E-3</v>
      </c>
      <c r="J141" s="31">
        <v>6.4999999999999997E-3</v>
      </c>
      <c r="K141" s="31" t="s">
        <v>913</v>
      </c>
      <c r="L141" s="31" t="s">
        <v>913</v>
      </c>
      <c r="M141" s="31" t="s">
        <v>913</v>
      </c>
      <c r="N141" s="31" t="s">
        <v>876</v>
      </c>
    </row>
    <row r="142" spans="1:14">
      <c r="A142" s="31" t="s">
        <v>225</v>
      </c>
      <c r="B142" s="31" t="s">
        <v>913</v>
      </c>
      <c r="C142" s="31">
        <v>7.0000000000000007E-2</v>
      </c>
      <c r="D142" s="31">
        <v>0.125</v>
      </c>
      <c r="E142" s="31" t="s">
        <v>913</v>
      </c>
      <c r="F142" s="31" t="s">
        <v>913</v>
      </c>
      <c r="G142" s="31" t="s">
        <v>913</v>
      </c>
      <c r="H142" s="31" t="s">
        <v>225</v>
      </c>
      <c r="I142" s="31" t="s">
        <v>913</v>
      </c>
      <c r="J142" s="31">
        <v>6.4999999999999997E-3</v>
      </c>
      <c r="K142" s="31">
        <v>7.4999999999999997E-3</v>
      </c>
      <c r="L142" s="31" t="s">
        <v>913</v>
      </c>
      <c r="M142" s="31" t="s">
        <v>913</v>
      </c>
      <c r="N142" s="31" t="s">
        <v>876</v>
      </c>
    </row>
    <row r="143" spans="1:14">
      <c r="A143" s="31" t="s">
        <v>226</v>
      </c>
      <c r="B143" s="31" t="s">
        <v>913</v>
      </c>
      <c r="C143" s="31" t="s">
        <v>913</v>
      </c>
      <c r="D143" s="31">
        <v>0.125</v>
      </c>
      <c r="E143" s="31">
        <v>0.125</v>
      </c>
      <c r="F143" s="31">
        <v>7.4999999999999997E-2</v>
      </c>
      <c r="G143" s="31" t="s">
        <v>913</v>
      </c>
      <c r="H143" s="31" t="s">
        <v>226</v>
      </c>
      <c r="I143" s="31" t="s">
        <v>913</v>
      </c>
      <c r="J143" s="31" t="s">
        <v>913</v>
      </c>
      <c r="K143" s="31">
        <v>7.4999999999999997E-3</v>
      </c>
      <c r="L143" s="31">
        <v>7.4999999999999997E-3</v>
      </c>
      <c r="M143" s="31">
        <v>1.5E-3</v>
      </c>
      <c r="N143" s="31" t="s">
        <v>876</v>
      </c>
    </row>
    <row r="144" spans="1:14">
      <c r="A144" s="31" t="s">
        <v>227</v>
      </c>
      <c r="B144" s="31" t="s">
        <v>913</v>
      </c>
      <c r="C144" s="31" t="s">
        <v>913</v>
      </c>
      <c r="D144" s="31" t="s">
        <v>913</v>
      </c>
      <c r="E144" s="31" t="s">
        <v>913</v>
      </c>
      <c r="F144" s="31">
        <v>7.4999999999999997E-2</v>
      </c>
      <c r="G144" s="31" t="s">
        <v>913</v>
      </c>
      <c r="H144" s="31" t="s">
        <v>227</v>
      </c>
      <c r="I144" s="31" t="s">
        <v>913</v>
      </c>
      <c r="J144" s="31" t="s">
        <v>913</v>
      </c>
      <c r="K144" s="31" t="s">
        <v>913</v>
      </c>
      <c r="L144" s="31" t="s">
        <v>913</v>
      </c>
      <c r="M144" s="31">
        <v>1.5E-3</v>
      </c>
      <c r="N144" s="31" t="s">
        <v>876</v>
      </c>
    </row>
    <row r="145" spans="1:14">
      <c r="A145" s="32" t="s">
        <v>228</v>
      </c>
      <c r="B145" s="32">
        <v>0.05</v>
      </c>
      <c r="C145" s="32">
        <v>0.05</v>
      </c>
      <c r="D145" s="32"/>
      <c r="E145" s="32"/>
      <c r="F145" s="32"/>
      <c r="G145" s="32"/>
      <c r="H145" s="32" t="s">
        <v>228</v>
      </c>
      <c r="I145" s="32">
        <v>0</v>
      </c>
      <c r="J145" s="32">
        <v>0</v>
      </c>
      <c r="K145" s="32"/>
      <c r="L145" s="32"/>
      <c r="M145" s="32"/>
      <c r="N145" s="32" t="s">
        <v>685</v>
      </c>
    </row>
    <row r="146" spans="1:14">
      <c r="A146" s="32" t="s">
        <v>229</v>
      </c>
      <c r="B146" s="32">
        <v>1.4E-2</v>
      </c>
      <c r="C146" s="32">
        <v>1.4E-2</v>
      </c>
      <c r="D146" s="32"/>
      <c r="E146" s="32"/>
      <c r="F146" s="32"/>
      <c r="G146" s="32"/>
      <c r="H146" s="32" t="s">
        <v>229</v>
      </c>
      <c r="I146" s="32">
        <v>1.2999999999999999E-2</v>
      </c>
      <c r="J146" s="32">
        <v>1.2999999999999999E-2</v>
      </c>
      <c r="K146" s="32"/>
      <c r="L146" s="32"/>
      <c r="M146" s="32"/>
      <c r="N146" s="32" t="s">
        <v>685</v>
      </c>
    </row>
    <row r="147" spans="1:14">
      <c r="A147" s="32" t="s">
        <v>230</v>
      </c>
      <c r="B147" s="32">
        <v>1.4E-2</v>
      </c>
      <c r="C147" s="32">
        <v>1.4E-2</v>
      </c>
      <c r="D147" s="32"/>
      <c r="E147" s="32"/>
      <c r="F147" s="32"/>
      <c r="G147" s="32"/>
      <c r="H147" s="32" t="s">
        <v>230</v>
      </c>
      <c r="I147" s="32">
        <v>1.2999999999999999E-2</v>
      </c>
      <c r="J147" s="32">
        <v>1.2999999999999999E-2</v>
      </c>
      <c r="K147" s="32"/>
      <c r="L147" s="32"/>
      <c r="M147" s="32"/>
      <c r="N147" s="32" t="s">
        <v>685</v>
      </c>
    </row>
    <row r="148" spans="1:14">
      <c r="A148" s="31" t="s">
        <v>231</v>
      </c>
      <c r="B148" s="31">
        <v>0.3</v>
      </c>
      <c r="C148" s="31" t="s">
        <v>913</v>
      </c>
      <c r="D148" s="31" t="s">
        <v>913</v>
      </c>
      <c r="E148" s="31" t="s">
        <v>913</v>
      </c>
      <c r="F148" s="31" t="s">
        <v>913</v>
      </c>
      <c r="G148" s="31" t="s">
        <v>913</v>
      </c>
      <c r="H148" s="31" t="s">
        <v>231</v>
      </c>
      <c r="I148" s="31">
        <v>0.06</v>
      </c>
      <c r="J148" s="31" t="s">
        <v>913</v>
      </c>
      <c r="K148" s="31" t="s">
        <v>913</v>
      </c>
      <c r="L148" s="31" t="s">
        <v>913</v>
      </c>
      <c r="M148" s="31" t="s">
        <v>913</v>
      </c>
      <c r="N148" s="31" t="s">
        <v>878</v>
      </c>
    </row>
    <row r="149" spans="1:14">
      <c r="A149" s="31" t="s">
        <v>232</v>
      </c>
      <c r="B149" s="31">
        <v>2.5000000000000001E-2</v>
      </c>
      <c r="C149" s="31">
        <v>2.5000000000000001E-2</v>
      </c>
      <c r="D149" s="31">
        <v>3.5000000000000003E-2</v>
      </c>
      <c r="E149" s="31">
        <v>3.5000000000000003E-2</v>
      </c>
      <c r="F149" s="31">
        <v>2.5000000000000001E-2</v>
      </c>
      <c r="G149" s="31" t="s">
        <v>913</v>
      </c>
      <c r="H149" s="31" t="s">
        <v>232</v>
      </c>
      <c r="I149" s="31">
        <v>0</v>
      </c>
      <c r="J149" s="31">
        <v>0</v>
      </c>
      <c r="K149" s="31">
        <v>0</v>
      </c>
      <c r="L149" s="31">
        <v>0</v>
      </c>
      <c r="M149" s="31">
        <v>0</v>
      </c>
      <c r="N149" s="31" t="s">
        <v>880</v>
      </c>
    </row>
    <row r="150" spans="1:14">
      <c r="A150" s="31" t="s">
        <v>233</v>
      </c>
      <c r="B150" s="31">
        <v>2.5000000000000001E-2</v>
      </c>
      <c r="C150" s="31">
        <v>2.5000000000000001E-2</v>
      </c>
      <c r="D150" s="31">
        <v>3.5000000000000003E-2</v>
      </c>
      <c r="E150" s="31">
        <v>3.5000000000000003E-2</v>
      </c>
      <c r="F150" s="31">
        <v>2.5000000000000001E-2</v>
      </c>
      <c r="G150" s="31" t="s">
        <v>913</v>
      </c>
      <c r="H150" s="31" t="s">
        <v>233</v>
      </c>
      <c r="I150" s="31">
        <v>0</v>
      </c>
      <c r="J150" s="31">
        <v>0</v>
      </c>
      <c r="K150" s="31">
        <v>0</v>
      </c>
      <c r="L150" s="31">
        <v>0</v>
      </c>
      <c r="M150" s="31">
        <v>0</v>
      </c>
      <c r="N150" s="31" t="s">
        <v>880</v>
      </c>
    </row>
    <row r="151" spans="1:14">
      <c r="A151" s="31" t="s">
        <v>234</v>
      </c>
      <c r="B151" s="31">
        <v>2.5000000000000001E-2</v>
      </c>
      <c r="C151" s="31">
        <v>2.5000000000000001E-2</v>
      </c>
      <c r="D151" s="31">
        <v>3.5000000000000003E-2</v>
      </c>
      <c r="E151" s="31">
        <v>3.5000000000000003E-2</v>
      </c>
      <c r="F151" s="31">
        <v>2.5000000000000001E-2</v>
      </c>
      <c r="G151" s="31" t="s">
        <v>913</v>
      </c>
      <c r="H151" s="31" t="s">
        <v>234</v>
      </c>
      <c r="I151" s="31">
        <v>0</v>
      </c>
      <c r="J151" s="31">
        <v>0</v>
      </c>
      <c r="K151" s="31">
        <v>0</v>
      </c>
      <c r="L151" s="31">
        <v>0</v>
      </c>
      <c r="M151" s="31">
        <v>0</v>
      </c>
      <c r="N151" s="31" t="s">
        <v>880</v>
      </c>
    </row>
    <row r="152" spans="1:14">
      <c r="A152" s="31" t="s">
        <v>235</v>
      </c>
      <c r="B152" s="31">
        <v>2.5000000000000001E-2</v>
      </c>
      <c r="C152" s="31">
        <v>2.5000000000000001E-2</v>
      </c>
      <c r="D152" s="31">
        <v>3.5000000000000003E-2</v>
      </c>
      <c r="E152" s="31">
        <v>3.5000000000000003E-2</v>
      </c>
      <c r="F152" s="31">
        <v>2.5000000000000001E-2</v>
      </c>
      <c r="G152" s="31" t="s">
        <v>913</v>
      </c>
      <c r="H152" s="31" t="s">
        <v>235</v>
      </c>
      <c r="I152" s="31">
        <v>0</v>
      </c>
      <c r="J152" s="31">
        <v>0</v>
      </c>
      <c r="K152" s="31">
        <v>0</v>
      </c>
      <c r="L152" s="31">
        <v>0</v>
      </c>
      <c r="M152" s="31">
        <v>0</v>
      </c>
      <c r="N152" s="31" t="s">
        <v>880</v>
      </c>
    </row>
    <row r="153" spans="1:14">
      <c r="A153" s="31" t="s">
        <v>236</v>
      </c>
      <c r="B153" s="31">
        <v>0.2</v>
      </c>
      <c r="C153" s="31" t="s">
        <v>913</v>
      </c>
      <c r="D153" s="31" t="s">
        <v>913</v>
      </c>
      <c r="E153" s="31" t="s">
        <v>913</v>
      </c>
      <c r="F153" s="31" t="s">
        <v>913</v>
      </c>
      <c r="G153" s="31" t="s">
        <v>913</v>
      </c>
      <c r="H153" s="31" t="s">
        <v>236</v>
      </c>
      <c r="I153" s="31">
        <v>0.04</v>
      </c>
      <c r="J153" s="31" t="s">
        <v>913</v>
      </c>
      <c r="K153" s="31" t="s">
        <v>913</v>
      </c>
      <c r="L153" s="31" t="s">
        <v>913</v>
      </c>
      <c r="M153" s="31" t="s">
        <v>913</v>
      </c>
      <c r="N153" s="31" t="s">
        <v>878</v>
      </c>
    </row>
    <row r="154" spans="1:14">
      <c r="A154" s="31" t="s">
        <v>237</v>
      </c>
      <c r="B154" s="31">
        <v>1.2500000000000001E-2</v>
      </c>
      <c r="C154" s="31">
        <v>1.2500000000000001E-2</v>
      </c>
      <c r="D154" s="31">
        <v>1.7500000000000002E-2</v>
      </c>
      <c r="E154" s="31">
        <v>1.7500000000000002E-2</v>
      </c>
      <c r="F154" s="31">
        <v>1.2500000000000001E-2</v>
      </c>
      <c r="G154" s="31" t="s">
        <v>913</v>
      </c>
      <c r="H154" s="31" t="s">
        <v>237</v>
      </c>
      <c r="I154" s="31">
        <v>0</v>
      </c>
      <c r="J154" s="31">
        <v>0</v>
      </c>
      <c r="K154" s="31">
        <v>0</v>
      </c>
      <c r="L154" s="31">
        <v>0</v>
      </c>
      <c r="M154" s="31">
        <v>0</v>
      </c>
      <c r="N154" s="31" t="s">
        <v>1057</v>
      </c>
    </row>
    <row r="155" spans="1:14">
      <c r="A155" s="31" t="s">
        <v>238</v>
      </c>
      <c r="B155" s="31">
        <v>1.2500000000000001E-2</v>
      </c>
      <c r="C155" s="31">
        <v>1.2500000000000001E-2</v>
      </c>
      <c r="D155" s="31">
        <v>1.7500000000000002E-2</v>
      </c>
      <c r="E155" s="31">
        <v>1.7500000000000002E-2</v>
      </c>
      <c r="F155" s="31">
        <v>1.2500000000000001E-2</v>
      </c>
      <c r="G155" s="31" t="s">
        <v>913</v>
      </c>
      <c r="H155" s="31" t="s">
        <v>238</v>
      </c>
      <c r="I155" s="31">
        <v>0</v>
      </c>
      <c r="J155" s="31">
        <v>0</v>
      </c>
      <c r="K155" s="31">
        <v>0</v>
      </c>
      <c r="L155" s="31">
        <v>0</v>
      </c>
      <c r="M155" s="31">
        <v>0</v>
      </c>
      <c r="N155" s="31" t="s">
        <v>1057</v>
      </c>
    </row>
    <row r="156" spans="1:14">
      <c r="A156" s="31" t="s">
        <v>239</v>
      </c>
      <c r="B156" s="31">
        <v>1.2500000000000001E-2</v>
      </c>
      <c r="C156" s="31">
        <v>1.2500000000000001E-2</v>
      </c>
      <c r="D156" s="31">
        <v>1.7500000000000002E-2</v>
      </c>
      <c r="E156" s="31">
        <v>1.7500000000000002E-2</v>
      </c>
      <c r="F156" s="31">
        <v>1.2500000000000001E-2</v>
      </c>
      <c r="G156" s="31" t="s">
        <v>913</v>
      </c>
      <c r="H156" s="31" t="s">
        <v>239</v>
      </c>
      <c r="I156" s="31">
        <v>0</v>
      </c>
      <c r="J156" s="31">
        <v>0</v>
      </c>
      <c r="K156" s="31">
        <v>0</v>
      </c>
      <c r="L156" s="31">
        <v>0</v>
      </c>
      <c r="M156" s="31">
        <v>0</v>
      </c>
      <c r="N156" s="31" t="s">
        <v>1057</v>
      </c>
    </row>
    <row r="157" spans="1:14">
      <c r="A157" s="31" t="s">
        <v>240</v>
      </c>
      <c r="B157" s="31">
        <v>1.2500000000000001E-2</v>
      </c>
      <c r="C157" s="31">
        <v>1.2500000000000001E-2</v>
      </c>
      <c r="D157" s="31">
        <v>1.7500000000000002E-2</v>
      </c>
      <c r="E157" s="31">
        <v>1.7500000000000002E-2</v>
      </c>
      <c r="F157" s="31">
        <v>1.2500000000000001E-2</v>
      </c>
      <c r="G157" s="31" t="s">
        <v>913</v>
      </c>
      <c r="H157" s="31" t="s">
        <v>240</v>
      </c>
      <c r="I157" s="31">
        <v>0</v>
      </c>
      <c r="J157" s="31">
        <v>0</v>
      </c>
      <c r="K157" s="31">
        <v>0</v>
      </c>
      <c r="L157" s="31">
        <v>0</v>
      </c>
      <c r="M157" s="31">
        <v>0</v>
      </c>
      <c r="N157" s="31" t="s">
        <v>1057</v>
      </c>
    </row>
    <row r="158" spans="1:14">
      <c r="A158" s="31" t="s">
        <v>241</v>
      </c>
      <c r="B158" s="31">
        <v>0.1</v>
      </c>
      <c r="C158" s="31" t="s">
        <v>913</v>
      </c>
      <c r="D158" s="31" t="s">
        <v>913</v>
      </c>
      <c r="E158" s="31" t="s">
        <v>913</v>
      </c>
      <c r="F158" s="31" t="s">
        <v>913</v>
      </c>
      <c r="G158" s="31" t="s">
        <v>913</v>
      </c>
      <c r="H158" s="31" t="s">
        <v>241</v>
      </c>
      <c r="I158" s="31">
        <v>0.02</v>
      </c>
      <c r="J158" s="31" t="s">
        <v>913</v>
      </c>
      <c r="K158" s="31" t="s">
        <v>913</v>
      </c>
      <c r="L158" s="31" t="s">
        <v>913</v>
      </c>
      <c r="M158" s="31" t="s">
        <v>913</v>
      </c>
      <c r="N158" s="31" t="s">
        <v>878</v>
      </c>
    </row>
    <row r="159" spans="1:14">
      <c r="A159" s="31" t="s">
        <v>242</v>
      </c>
      <c r="B159" s="31">
        <v>7.0000000000000007E-2</v>
      </c>
      <c r="C159" s="31" t="s">
        <v>913</v>
      </c>
      <c r="D159" s="31" t="s">
        <v>913</v>
      </c>
      <c r="E159" s="31" t="s">
        <v>913</v>
      </c>
      <c r="F159" s="31" t="s">
        <v>913</v>
      </c>
      <c r="G159" s="31" t="s">
        <v>913</v>
      </c>
      <c r="H159" s="31" t="s">
        <v>242</v>
      </c>
      <c r="I159" s="31">
        <v>6.4999999999999997E-3</v>
      </c>
      <c r="J159" s="31" t="s">
        <v>913</v>
      </c>
      <c r="K159" s="31" t="s">
        <v>913</v>
      </c>
      <c r="L159" s="31" t="s">
        <v>913</v>
      </c>
      <c r="M159" s="31" t="s">
        <v>913</v>
      </c>
      <c r="N159" s="31" t="s">
        <v>880</v>
      </c>
    </row>
    <row r="160" spans="1:14">
      <c r="A160" s="31" t="s">
        <v>243</v>
      </c>
      <c r="B160" s="31">
        <v>7.0000000000000007E-2</v>
      </c>
      <c r="C160" s="31">
        <v>7.0000000000000007E-2</v>
      </c>
      <c r="D160" s="31" t="s">
        <v>913</v>
      </c>
      <c r="E160" s="31" t="s">
        <v>913</v>
      </c>
      <c r="F160" s="31" t="s">
        <v>913</v>
      </c>
      <c r="G160" s="31" t="s">
        <v>913</v>
      </c>
      <c r="H160" s="31" t="s">
        <v>243</v>
      </c>
      <c r="I160" s="31">
        <v>6.4999999999999997E-3</v>
      </c>
      <c r="J160" s="31">
        <v>6.4999999999999997E-3</v>
      </c>
      <c r="K160" s="31" t="s">
        <v>913</v>
      </c>
      <c r="L160" s="31" t="s">
        <v>913</v>
      </c>
      <c r="M160" s="31" t="s">
        <v>913</v>
      </c>
      <c r="N160" s="31" t="s">
        <v>880</v>
      </c>
    </row>
    <row r="161" spans="1:14">
      <c r="A161" s="31" t="s">
        <v>244</v>
      </c>
      <c r="B161" s="31" t="s">
        <v>913</v>
      </c>
      <c r="C161" s="31">
        <v>7.0000000000000007E-2</v>
      </c>
      <c r="D161" s="31">
        <v>0.125</v>
      </c>
      <c r="E161" s="31" t="s">
        <v>913</v>
      </c>
      <c r="F161" s="31" t="s">
        <v>913</v>
      </c>
      <c r="G161" s="31" t="s">
        <v>913</v>
      </c>
      <c r="H161" s="31" t="s">
        <v>244</v>
      </c>
      <c r="I161" s="31" t="s">
        <v>913</v>
      </c>
      <c r="J161" s="31">
        <v>6.4999999999999997E-3</v>
      </c>
      <c r="K161" s="31">
        <v>7.4999999999999997E-3</v>
      </c>
      <c r="L161" s="31" t="s">
        <v>913</v>
      </c>
      <c r="M161" s="31" t="s">
        <v>913</v>
      </c>
      <c r="N161" s="31" t="s">
        <v>880</v>
      </c>
    </row>
    <row r="162" spans="1:14">
      <c r="A162" s="31" t="s">
        <v>245</v>
      </c>
      <c r="B162" s="31" t="s">
        <v>913</v>
      </c>
      <c r="C162" s="31" t="s">
        <v>913</v>
      </c>
      <c r="D162" s="31">
        <v>0.125</v>
      </c>
      <c r="E162" s="31">
        <v>0.125</v>
      </c>
      <c r="F162" s="31">
        <v>7.4999999999999997E-2</v>
      </c>
      <c r="G162" s="31" t="s">
        <v>913</v>
      </c>
      <c r="H162" s="31" t="s">
        <v>245</v>
      </c>
      <c r="I162" s="31" t="s">
        <v>913</v>
      </c>
      <c r="J162" s="31" t="s">
        <v>913</v>
      </c>
      <c r="K162" s="31">
        <v>7.4999999999999997E-3</v>
      </c>
      <c r="L162" s="31">
        <v>7.4999999999999997E-3</v>
      </c>
      <c r="M162" s="31">
        <v>1.5E-3</v>
      </c>
      <c r="N162" s="31" t="s">
        <v>880</v>
      </c>
    </row>
    <row r="163" spans="1:14">
      <c r="A163" s="31" t="s">
        <v>246</v>
      </c>
      <c r="B163" s="31" t="s">
        <v>913</v>
      </c>
      <c r="C163" s="31" t="s">
        <v>913</v>
      </c>
      <c r="D163" s="31" t="s">
        <v>913</v>
      </c>
      <c r="E163" s="31" t="s">
        <v>913</v>
      </c>
      <c r="F163" s="31">
        <v>7.4999999999999997E-2</v>
      </c>
      <c r="G163" s="31" t="s">
        <v>913</v>
      </c>
      <c r="H163" s="31" t="s">
        <v>246</v>
      </c>
      <c r="I163" s="31" t="s">
        <v>913</v>
      </c>
      <c r="J163" s="31" t="s">
        <v>913</v>
      </c>
      <c r="K163" s="31" t="s">
        <v>913</v>
      </c>
      <c r="L163" s="31" t="s">
        <v>913</v>
      </c>
      <c r="M163" s="31">
        <v>1.5E-3</v>
      </c>
      <c r="N163" s="31" t="s">
        <v>880</v>
      </c>
    </row>
    <row r="164" spans="1:14">
      <c r="A164" s="31" t="s">
        <v>247</v>
      </c>
      <c r="B164" s="31" t="s">
        <v>913</v>
      </c>
      <c r="C164" s="31" t="s">
        <v>913</v>
      </c>
      <c r="D164" s="31">
        <v>0.52500000000000002</v>
      </c>
      <c r="E164" s="31" t="s">
        <v>913</v>
      </c>
      <c r="F164" s="31" t="s">
        <v>913</v>
      </c>
      <c r="G164" s="31" t="s">
        <v>913</v>
      </c>
      <c r="H164" s="31" t="s">
        <v>247</v>
      </c>
      <c r="I164" s="31" t="s">
        <v>913</v>
      </c>
      <c r="J164" s="31" t="s">
        <v>913</v>
      </c>
      <c r="K164" s="31">
        <v>6.7500000000000004E-2</v>
      </c>
      <c r="L164" s="31" t="s">
        <v>913</v>
      </c>
      <c r="M164" s="31" t="s">
        <v>913</v>
      </c>
      <c r="N164" s="31" t="s">
        <v>878</v>
      </c>
    </row>
    <row r="165" spans="1:14">
      <c r="A165" s="31" t="s">
        <v>248</v>
      </c>
      <c r="B165" s="31">
        <v>3.5000000000000003E-2</v>
      </c>
      <c r="C165" s="31" t="s">
        <v>913</v>
      </c>
      <c r="D165" s="31" t="s">
        <v>913</v>
      </c>
      <c r="E165" s="31" t="s">
        <v>913</v>
      </c>
      <c r="F165" s="31" t="s">
        <v>913</v>
      </c>
      <c r="G165" s="31" t="s">
        <v>913</v>
      </c>
      <c r="H165" s="31" t="s">
        <v>248</v>
      </c>
      <c r="I165" s="31">
        <v>3.2499999999999999E-3</v>
      </c>
      <c r="J165" s="31" t="s">
        <v>913</v>
      </c>
      <c r="K165" s="31" t="s">
        <v>913</v>
      </c>
      <c r="L165" s="31" t="s">
        <v>913</v>
      </c>
      <c r="M165" s="31" t="s">
        <v>913</v>
      </c>
      <c r="N165" s="31" t="s">
        <v>876</v>
      </c>
    </row>
    <row r="166" spans="1:14">
      <c r="A166" s="31" t="s">
        <v>249</v>
      </c>
      <c r="B166" s="31">
        <v>3.5000000000000003E-2</v>
      </c>
      <c r="C166" s="31">
        <v>3.5000000000000003E-2</v>
      </c>
      <c r="D166" s="31" t="s">
        <v>913</v>
      </c>
      <c r="E166" s="31" t="s">
        <v>913</v>
      </c>
      <c r="F166" s="31" t="s">
        <v>913</v>
      </c>
      <c r="G166" s="31" t="s">
        <v>913</v>
      </c>
      <c r="H166" s="31" t="s">
        <v>249</v>
      </c>
      <c r="I166" s="31">
        <v>3.2499999999999999E-3</v>
      </c>
      <c r="J166" s="31">
        <v>3.2499999999999999E-3</v>
      </c>
      <c r="K166" s="31" t="s">
        <v>913</v>
      </c>
      <c r="L166" s="31" t="s">
        <v>913</v>
      </c>
      <c r="M166" s="31" t="s">
        <v>913</v>
      </c>
      <c r="N166" s="31" t="s">
        <v>876</v>
      </c>
    </row>
    <row r="167" spans="1:14">
      <c r="A167" s="31" t="s">
        <v>250</v>
      </c>
      <c r="B167" s="31" t="s">
        <v>913</v>
      </c>
      <c r="C167" s="31">
        <v>3.5000000000000003E-2</v>
      </c>
      <c r="D167" s="31">
        <v>6.25E-2</v>
      </c>
      <c r="E167" s="31" t="s">
        <v>913</v>
      </c>
      <c r="F167" s="31" t="s">
        <v>913</v>
      </c>
      <c r="G167" s="31" t="s">
        <v>913</v>
      </c>
      <c r="H167" s="31" t="s">
        <v>250</v>
      </c>
      <c r="I167" s="31" t="s">
        <v>913</v>
      </c>
      <c r="J167" s="31">
        <v>3.2499999999999999E-3</v>
      </c>
      <c r="K167" s="31">
        <v>3.7499999999999999E-3</v>
      </c>
      <c r="L167" s="31" t="s">
        <v>913</v>
      </c>
      <c r="M167" s="31" t="s">
        <v>913</v>
      </c>
      <c r="N167" s="31" t="s">
        <v>876</v>
      </c>
    </row>
    <row r="168" spans="1:14">
      <c r="A168" s="31" t="s">
        <v>251</v>
      </c>
      <c r="B168" s="31" t="s">
        <v>913</v>
      </c>
      <c r="C168" s="31" t="s">
        <v>913</v>
      </c>
      <c r="D168" s="31">
        <v>6.25E-2</v>
      </c>
      <c r="E168" s="31">
        <v>6.25E-2</v>
      </c>
      <c r="F168" s="31">
        <v>3.7499999999999999E-2</v>
      </c>
      <c r="G168" s="31" t="s">
        <v>913</v>
      </c>
      <c r="H168" s="31" t="s">
        <v>251</v>
      </c>
      <c r="I168" s="31" t="s">
        <v>913</v>
      </c>
      <c r="J168" s="31" t="s">
        <v>913</v>
      </c>
      <c r="K168" s="31">
        <v>3.7499999999999999E-3</v>
      </c>
      <c r="L168" s="31">
        <v>3.7499999999999999E-3</v>
      </c>
      <c r="M168" s="31">
        <v>7.5000000000000002E-4</v>
      </c>
      <c r="N168" s="31" t="s">
        <v>876</v>
      </c>
    </row>
    <row r="169" spans="1:14">
      <c r="A169" s="31" t="s">
        <v>252</v>
      </c>
      <c r="B169" s="31" t="s">
        <v>913</v>
      </c>
      <c r="C169" s="31" t="s">
        <v>913</v>
      </c>
      <c r="D169" s="31" t="s">
        <v>913</v>
      </c>
      <c r="E169" s="31" t="s">
        <v>913</v>
      </c>
      <c r="F169" s="31">
        <v>3.7499999999999999E-2</v>
      </c>
      <c r="G169" s="31" t="s">
        <v>913</v>
      </c>
      <c r="H169" s="31" t="s">
        <v>252</v>
      </c>
      <c r="I169" s="31" t="s">
        <v>913</v>
      </c>
      <c r="J169" s="31" t="s">
        <v>913</v>
      </c>
      <c r="K169" s="31" t="s">
        <v>913</v>
      </c>
      <c r="L169" s="31" t="s">
        <v>913</v>
      </c>
      <c r="M169" s="31">
        <v>7.5000000000000002E-4</v>
      </c>
      <c r="N169" s="31" t="s">
        <v>876</v>
      </c>
    </row>
    <row r="170" spans="1:14">
      <c r="A170" s="31" t="s">
        <v>253</v>
      </c>
      <c r="B170" s="31" t="s">
        <v>913</v>
      </c>
      <c r="C170" s="31" t="s">
        <v>913</v>
      </c>
      <c r="D170" s="31">
        <v>0.35</v>
      </c>
      <c r="E170" s="31" t="s">
        <v>913</v>
      </c>
      <c r="F170" s="31" t="s">
        <v>913</v>
      </c>
      <c r="G170" s="31" t="s">
        <v>913</v>
      </c>
      <c r="H170" s="31" t="s">
        <v>253</v>
      </c>
      <c r="I170" s="31" t="s">
        <v>913</v>
      </c>
      <c r="J170" s="31" t="s">
        <v>913</v>
      </c>
      <c r="K170" s="31">
        <v>4.4999999999999998E-2</v>
      </c>
      <c r="L170" s="31" t="s">
        <v>913</v>
      </c>
      <c r="M170" s="31" t="s">
        <v>913</v>
      </c>
      <c r="N170" s="31" t="s">
        <v>878</v>
      </c>
    </row>
    <row r="171" spans="1:14">
      <c r="A171" s="31" t="s">
        <v>254</v>
      </c>
      <c r="B171" s="31">
        <v>1.2500000000000001E-2</v>
      </c>
      <c r="C171" s="31">
        <v>1.2500000000000001E-2</v>
      </c>
      <c r="D171" s="31" t="s">
        <v>913</v>
      </c>
      <c r="E171" s="31" t="s">
        <v>913</v>
      </c>
      <c r="F171" s="31" t="s">
        <v>913</v>
      </c>
      <c r="G171" s="31" t="s">
        <v>913</v>
      </c>
      <c r="H171" s="31" t="s">
        <v>254</v>
      </c>
      <c r="I171" s="31">
        <v>0</v>
      </c>
      <c r="J171" s="31">
        <v>0</v>
      </c>
      <c r="K171" s="31" t="s">
        <v>913</v>
      </c>
      <c r="L171" s="31" t="s">
        <v>913</v>
      </c>
      <c r="M171" s="31" t="s">
        <v>913</v>
      </c>
      <c r="N171" s="31" t="s">
        <v>861</v>
      </c>
    </row>
    <row r="172" spans="1:14">
      <c r="A172" s="31" t="s">
        <v>255</v>
      </c>
      <c r="B172" s="31" t="s">
        <v>913</v>
      </c>
      <c r="C172" s="31">
        <v>1.2500000000000001E-2</v>
      </c>
      <c r="D172" s="31">
        <v>1.7500000000000002E-2</v>
      </c>
      <c r="E172" s="31" t="s">
        <v>913</v>
      </c>
      <c r="F172" s="31" t="s">
        <v>913</v>
      </c>
      <c r="G172" s="31" t="s">
        <v>913</v>
      </c>
      <c r="H172" s="31" t="s">
        <v>255</v>
      </c>
      <c r="I172" s="31" t="s">
        <v>913</v>
      </c>
      <c r="J172" s="31">
        <v>0</v>
      </c>
      <c r="K172" s="31">
        <v>0</v>
      </c>
      <c r="L172" s="31" t="s">
        <v>913</v>
      </c>
      <c r="M172" s="31" t="s">
        <v>913</v>
      </c>
      <c r="N172" s="31" t="s">
        <v>861</v>
      </c>
    </row>
    <row r="173" spans="1:14">
      <c r="A173" s="31" t="s">
        <v>256</v>
      </c>
      <c r="B173" s="31" t="s">
        <v>913</v>
      </c>
      <c r="C173" s="31" t="s">
        <v>913</v>
      </c>
      <c r="D173" s="31">
        <v>1.7500000000000002E-2</v>
      </c>
      <c r="E173" s="31">
        <v>1.7500000000000002E-2</v>
      </c>
      <c r="F173" s="31">
        <v>3.7499999999999999E-2</v>
      </c>
      <c r="G173" s="31" t="s">
        <v>913</v>
      </c>
      <c r="H173" s="31" t="s">
        <v>256</v>
      </c>
      <c r="I173" s="31" t="s">
        <v>913</v>
      </c>
      <c r="J173" s="31" t="s">
        <v>913</v>
      </c>
      <c r="K173" s="31">
        <v>0</v>
      </c>
      <c r="L173" s="31">
        <v>0</v>
      </c>
      <c r="M173" s="31">
        <v>0</v>
      </c>
      <c r="N173" s="31" t="s">
        <v>861</v>
      </c>
    </row>
    <row r="174" spans="1:14">
      <c r="A174" s="31" t="s">
        <v>257</v>
      </c>
      <c r="B174" s="31" t="s">
        <v>913</v>
      </c>
      <c r="C174" s="31" t="s">
        <v>913</v>
      </c>
      <c r="D174" s="31" t="s">
        <v>913</v>
      </c>
      <c r="E174" s="31" t="s">
        <v>913</v>
      </c>
      <c r="F174" s="31">
        <v>3.7499999999999999E-2</v>
      </c>
      <c r="G174" s="31" t="s">
        <v>913</v>
      </c>
      <c r="H174" s="31" t="s">
        <v>257</v>
      </c>
      <c r="I174" s="31" t="s">
        <v>913</v>
      </c>
      <c r="J174" s="31" t="s">
        <v>913</v>
      </c>
      <c r="K174" s="31" t="s">
        <v>913</v>
      </c>
      <c r="L174" s="31" t="s">
        <v>913</v>
      </c>
      <c r="M174" s="31">
        <v>0</v>
      </c>
      <c r="N174" s="31" t="s">
        <v>861</v>
      </c>
    </row>
    <row r="175" spans="1:14">
      <c r="A175" s="31" t="s">
        <v>258</v>
      </c>
      <c r="B175" s="31" t="s">
        <v>913</v>
      </c>
      <c r="C175" s="31" t="s">
        <v>913</v>
      </c>
      <c r="D175" s="31">
        <v>0.17499999999999999</v>
      </c>
      <c r="E175" s="31" t="s">
        <v>913</v>
      </c>
      <c r="F175" s="31" t="s">
        <v>913</v>
      </c>
      <c r="G175" s="31" t="s">
        <v>913</v>
      </c>
      <c r="H175" s="31" t="s">
        <v>258</v>
      </c>
      <c r="I175" s="31" t="s">
        <v>913</v>
      </c>
      <c r="J175" s="31" t="s">
        <v>913</v>
      </c>
      <c r="K175" s="31">
        <v>2.2499999999999999E-2</v>
      </c>
      <c r="L175" s="31" t="s">
        <v>913</v>
      </c>
      <c r="M175" s="31" t="s">
        <v>913</v>
      </c>
      <c r="N175" s="31" t="s">
        <v>878</v>
      </c>
    </row>
    <row r="176" spans="1:14">
      <c r="A176" s="31" t="s">
        <v>259</v>
      </c>
      <c r="B176" s="31">
        <v>1.2500000000000001E-2</v>
      </c>
      <c r="C176" s="31">
        <v>1.2500000000000001E-2</v>
      </c>
      <c r="D176" s="31" t="s">
        <v>913</v>
      </c>
      <c r="E176" s="31" t="s">
        <v>913</v>
      </c>
      <c r="F176" s="31" t="s">
        <v>913</v>
      </c>
      <c r="G176" s="31" t="s">
        <v>913</v>
      </c>
      <c r="H176" s="31" t="s">
        <v>259</v>
      </c>
      <c r="I176" s="31">
        <v>0</v>
      </c>
      <c r="J176" s="31">
        <v>0</v>
      </c>
      <c r="K176" s="31" t="s">
        <v>913</v>
      </c>
      <c r="L176" s="31" t="s">
        <v>913</v>
      </c>
      <c r="M176" s="31" t="s">
        <v>913</v>
      </c>
      <c r="N176" s="31" t="s">
        <v>861</v>
      </c>
    </row>
    <row r="177" spans="1:14">
      <c r="A177" s="31" t="s">
        <v>260</v>
      </c>
      <c r="B177" s="31" t="s">
        <v>913</v>
      </c>
      <c r="C177" s="31">
        <v>1.2500000000000001E-2</v>
      </c>
      <c r="D177" s="31">
        <v>1.7500000000000002E-2</v>
      </c>
      <c r="E177" s="31" t="s">
        <v>913</v>
      </c>
      <c r="F177" s="31" t="s">
        <v>913</v>
      </c>
      <c r="G177" s="31" t="s">
        <v>913</v>
      </c>
      <c r="H177" s="31" t="s">
        <v>260</v>
      </c>
      <c r="I177" s="31" t="s">
        <v>913</v>
      </c>
      <c r="J177" s="31">
        <v>0</v>
      </c>
      <c r="K177" s="31">
        <v>0</v>
      </c>
      <c r="L177" s="31" t="s">
        <v>913</v>
      </c>
      <c r="M177" s="31" t="s">
        <v>913</v>
      </c>
      <c r="N177" s="31" t="s">
        <v>861</v>
      </c>
    </row>
    <row r="178" spans="1:14">
      <c r="A178" s="31" t="s">
        <v>261</v>
      </c>
      <c r="B178" s="31" t="s">
        <v>913</v>
      </c>
      <c r="C178" s="31" t="s">
        <v>913</v>
      </c>
      <c r="D178" s="31">
        <v>1.7500000000000002E-2</v>
      </c>
      <c r="E178" s="31">
        <v>1.7500000000000002E-2</v>
      </c>
      <c r="F178" s="31">
        <v>3.7499999999999999E-2</v>
      </c>
      <c r="G178" s="31" t="s">
        <v>913</v>
      </c>
      <c r="H178" s="31" t="s">
        <v>261</v>
      </c>
      <c r="I178" s="31" t="s">
        <v>913</v>
      </c>
      <c r="J178" s="31" t="s">
        <v>913</v>
      </c>
      <c r="K178" s="31">
        <v>0</v>
      </c>
      <c r="L178" s="31">
        <v>0</v>
      </c>
      <c r="M178" s="31">
        <v>0</v>
      </c>
      <c r="N178" s="31" t="s">
        <v>861</v>
      </c>
    </row>
    <row r="179" spans="1:14">
      <c r="A179" s="31" t="s">
        <v>262</v>
      </c>
      <c r="B179" s="31" t="s">
        <v>913</v>
      </c>
      <c r="C179" s="31" t="s">
        <v>913</v>
      </c>
      <c r="D179" s="31" t="s">
        <v>913</v>
      </c>
      <c r="E179" s="31" t="s">
        <v>913</v>
      </c>
      <c r="F179" s="31">
        <v>3.7499999999999999E-2</v>
      </c>
      <c r="G179" s="31" t="s">
        <v>913</v>
      </c>
      <c r="H179" s="31" t="s">
        <v>262</v>
      </c>
      <c r="I179" s="31" t="s">
        <v>913</v>
      </c>
      <c r="J179" s="31" t="s">
        <v>913</v>
      </c>
      <c r="K179" s="31" t="s">
        <v>913</v>
      </c>
      <c r="L179" s="31" t="s">
        <v>913</v>
      </c>
      <c r="M179" s="31">
        <v>0</v>
      </c>
      <c r="N179" s="31" t="s">
        <v>861</v>
      </c>
    </row>
    <row r="180" spans="1:14">
      <c r="A180" s="31" t="s">
        <v>263</v>
      </c>
      <c r="B180" s="31" t="s">
        <v>913</v>
      </c>
      <c r="C180" s="31" t="s">
        <v>913</v>
      </c>
      <c r="D180" s="31" t="s">
        <v>913</v>
      </c>
      <c r="E180" s="31">
        <v>0.52500000000000002</v>
      </c>
      <c r="F180" s="31" t="s">
        <v>913</v>
      </c>
      <c r="G180" s="31" t="s">
        <v>913</v>
      </c>
      <c r="H180" s="31" t="s">
        <v>263</v>
      </c>
      <c r="I180" s="31" t="s">
        <v>913</v>
      </c>
      <c r="J180" s="31" t="s">
        <v>913</v>
      </c>
      <c r="K180" s="31" t="s">
        <v>913</v>
      </c>
      <c r="L180" s="31">
        <v>6.7500000000000004E-2</v>
      </c>
      <c r="M180" s="31" t="s">
        <v>913</v>
      </c>
      <c r="N180" s="31" t="s">
        <v>878</v>
      </c>
    </row>
    <row r="181" spans="1:14">
      <c r="A181" s="31" t="s">
        <v>264</v>
      </c>
      <c r="B181" s="31">
        <v>3.5000000000000003E-2</v>
      </c>
      <c r="C181" s="31">
        <v>3.5000000000000003E-2</v>
      </c>
      <c r="D181" s="31" t="s">
        <v>913</v>
      </c>
      <c r="E181" s="31" t="s">
        <v>913</v>
      </c>
      <c r="F181" s="31" t="s">
        <v>913</v>
      </c>
      <c r="G181" s="31" t="s">
        <v>913</v>
      </c>
      <c r="H181" s="31" t="s">
        <v>264</v>
      </c>
      <c r="I181" s="31">
        <v>0</v>
      </c>
      <c r="J181" s="31">
        <v>0</v>
      </c>
      <c r="K181" s="31" t="s">
        <v>913</v>
      </c>
      <c r="L181" s="31" t="s">
        <v>913</v>
      </c>
      <c r="M181" s="31" t="s">
        <v>913</v>
      </c>
      <c r="N181" s="31" t="s">
        <v>884</v>
      </c>
    </row>
    <row r="182" spans="1:14">
      <c r="A182" s="31" t="s">
        <v>265</v>
      </c>
      <c r="B182" s="31" t="s">
        <v>913</v>
      </c>
      <c r="C182" s="31">
        <v>3.5000000000000003E-2</v>
      </c>
      <c r="D182" s="31">
        <v>6.25E-2</v>
      </c>
      <c r="E182" s="31" t="s">
        <v>913</v>
      </c>
      <c r="F182" s="31" t="s">
        <v>913</v>
      </c>
      <c r="G182" s="31" t="s">
        <v>913</v>
      </c>
      <c r="H182" s="31" t="s">
        <v>265</v>
      </c>
      <c r="I182" s="31" t="s">
        <v>913</v>
      </c>
      <c r="J182" s="31">
        <v>0</v>
      </c>
      <c r="K182" s="31">
        <v>0</v>
      </c>
      <c r="L182" s="31" t="s">
        <v>913</v>
      </c>
      <c r="M182" s="31" t="s">
        <v>913</v>
      </c>
      <c r="N182" s="31" t="s">
        <v>884</v>
      </c>
    </row>
    <row r="183" spans="1:14">
      <c r="A183" s="31" t="s">
        <v>266</v>
      </c>
      <c r="B183" s="31" t="s">
        <v>913</v>
      </c>
      <c r="C183" s="31" t="s">
        <v>913</v>
      </c>
      <c r="D183" s="31">
        <v>6.25E-2</v>
      </c>
      <c r="E183" s="31">
        <v>6.25E-2</v>
      </c>
      <c r="F183" s="31">
        <v>3.7499999999999999E-2</v>
      </c>
      <c r="G183" s="31" t="s">
        <v>913</v>
      </c>
      <c r="H183" s="31" t="s">
        <v>266</v>
      </c>
      <c r="I183" s="31" t="s">
        <v>913</v>
      </c>
      <c r="J183" s="31" t="s">
        <v>913</v>
      </c>
      <c r="K183" s="31">
        <v>0</v>
      </c>
      <c r="L183" s="31">
        <v>0</v>
      </c>
      <c r="M183" s="31">
        <v>0</v>
      </c>
      <c r="N183" s="31" t="s">
        <v>884</v>
      </c>
    </row>
    <row r="184" spans="1:14">
      <c r="A184" s="31" t="s">
        <v>267</v>
      </c>
      <c r="B184" s="31" t="s">
        <v>913</v>
      </c>
      <c r="C184" s="31" t="s">
        <v>913</v>
      </c>
      <c r="D184" s="31" t="s">
        <v>913</v>
      </c>
      <c r="E184" s="31" t="s">
        <v>913</v>
      </c>
      <c r="F184" s="31">
        <v>3.7499999999999999E-2</v>
      </c>
      <c r="G184" s="31" t="s">
        <v>913</v>
      </c>
      <c r="H184" s="31" t="s">
        <v>267</v>
      </c>
      <c r="I184" s="31" t="s">
        <v>913</v>
      </c>
      <c r="J184" s="31" t="s">
        <v>913</v>
      </c>
      <c r="K184" s="31" t="s">
        <v>913</v>
      </c>
      <c r="L184" s="31" t="s">
        <v>913</v>
      </c>
      <c r="M184" s="31">
        <v>0</v>
      </c>
      <c r="N184" s="31" t="s">
        <v>884</v>
      </c>
    </row>
    <row r="185" spans="1:14">
      <c r="A185" s="31" t="s">
        <v>268</v>
      </c>
      <c r="B185" s="31" t="s">
        <v>913</v>
      </c>
      <c r="C185" s="31" t="s">
        <v>913</v>
      </c>
      <c r="D185" s="31" t="s">
        <v>913</v>
      </c>
      <c r="E185" s="31">
        <v>0.35</v>
      </c>
      <c r="F185" s="31" t="s">
        <v>913</v>
      </c>
      <c r="G185" s="31" t="s">
        <v>913</v>
      </c>
      <c r="H185" s="31" t="s">
        <v>268</v>
      </c>
      <c r="I185" s="31" t="s">
        <v>913</v>
      </c>
      <c r="J185" s="31" t="s">
        <v>913</v>
      </c>
      <c r="K185" s="31" t="s">
        <v>913</v>
      </c>
      <c r="L185" s="31">
        <v>4.4999999999999998E-2</v>
      </c>
      <c r="M185" s="31" t="s">
        <v>913</v>
      </c>
      <c r="N185" s="31" t="s">
        <v>878</v>
      </c>
    </row>
    <row r="186" spans="1:14">
      <c r="A186" s="31" t="s">
        <v>269</v>
      </c>
      <c r="B186" s="31">
        <v>3.5000000000000003E-2</v>
      </c>
      <c r="C186" s="31">
        <v>3.5000000000000003E-2</v>
      </c>
      <c r="D186" s="31" t="s">
        <v>913</v>
      </c>
      <c r="E186" s="31" t="s">
        <v>913</v>
      </c>
      <c r="F186" s="31" t="s">
        <v>913</v>
      </c>
      <c r="G186" s="31" t="s">
        <v>913</v>
      </c>
      <c r="H186" s="31" t="s">
        <v>269</v>
      </c>
      <c r="I186" s="31">
        <v>0</v>
      </c>
      <c r="J186" s="31">
        <v>0</v>
      </c>
      <c r="K186" s="31" t="s">
        <v>913</v>
      </c>
      <c r="L186" s="31" t="s">
        <v>913</v>
      </c>
      <c r="M186" s="31" t="s">
        <v>913</v>
      </c>
      <c r="N186" s="31" t="s">
        <v>884</v>
      </c>
    </row>
    <row r="187" spans="1:14">
      <c r="A187" s="31" t="s">
        <v>270</v>
      </c>
      <c r="B187" s="31" t="s">
        <v>913</v>
      </c>
      <c r="C187" s="31">
        <v>3.5000000000000003E-2</v>
      </c>
      <c r="D187" s="31">
        <v>6.25E-2</v>
      </c>
      <c r="E187" s="31" t="s">
        <v>913</v>
      </c>
      <c r="F187" s="31" t="s">
        <v>913</v>
      </c>
      <c r="G187" s="31" t="s">
        <v>913</v>
      </c>
      <c r="H187" s="31" t="s">
        <v>270</v>
      </c>
      <c r="I187" s="31" t="s">
        <v>913</v>
      </c>
      <c r="J187" s="31">
        <v>0</v>
      </c>
      <c r="K187" s="31">
        <v>0</v>
      </c>
      <c r="L187" s="31" t="s">
        <v>913</v>
      </c>
      <c r="M187" s="31" t="s">
        <v>913</v>
      </c>
      <c r="N187" s="31" t="s">
        <v>884</v>
      </c>
    </row>
    <row r="188" spans="1:14">
      <c r="A188" s="31" t="s">
        <v>271</v>
      </c>
      <c r="B188" s="31" t="s">
        <v>913</v>
      </c>
      <c r="C188" s="31" t="s">
        <v>913</v>
      </c>
      <c r="D188" s="31">
        <v>6.25E-2</v>
      </c>
      <c r="E188" s="31">
        <v>6.25E-2</v>
      </c>
      <c r="F188" s="31">
        <v>3.7499999999999999E-2</v>
      </c>
      <c r="G188" s="31" t="s">
        <v>913</v>
      </c>
      <c r="H188" s="31" t="s">
        <v>271</v>
      </c>
      <c r="I188" s="31" t="s">
        <v>913</v>
      </c>
      <c r="J188" s="31" t="s">
        <v>913</v>
      </c>
      <c r="K188" s="31">
        <v>0</v>
      </c>
      <c r="L188" s="31">
        <v>0</v>
      </c>
      <c r="M188" s="31">
        <v>0</v>
      </c>
      <c r="N188" s="31" t="s">
        <v>884</v>
      </c>
    </row>
    <row r="189" spans="1:14">
      <c r="A189" s="31" t="s">
        <v>272</v>
      </c>
      <c r="B189" s="31" t="s">
        <v>913</v>
      </c>
      <c r="C189" s="31" t="s">
        <v>913</v>
      </c>
      <c r="D189" s="31" t="s">
        <v>913</v>
      </c>
      <c r="E189" s="31" t="s">
        <v>913</v>
      </c>
      <c r="F189" s="31">
        <v>3.7499999999999999E-2</v>
      </c>
      <c r="G189" s="31" t="s">
        <v>913</v>
      </c>
      <c r="H189" s="31" t="s">
        <v>272</v>
      </c>
      <c r="I189" s="31" t="s">
        <v>913</v>
      </c>
      <c r="J189" s="31" t="s">
        <v>913</v>
      </c>
      <c r="K189" s="31" t="s">
        <v>913</v>
      </c>
      <c r="L189" s="31" t="s">
        <v>913</v>
      </c>
      <c r="M189" s="31">
        <v>0</v>
      </c>
      <c r="N189" s="31" t="s">
        <v>884</v>
      </c>
    </row>
    <row r="190" spans="1:14">
      <c r="A190" s="31" t="s">
        <v>273</v>
      </c>
      <c r="B190" s="31">
        <v>7.0000000000000007E-2</v>
      </c>
      <c r="C190" s="31" t="s">
        <v>913</v>
      </c>
      <c r="D190" s="31" t="s">
        <v>913</v>
      </c>
      <c r="E190" s="31" t="s">
        <v>913</v>
      </c>
      <c r="F190" s="31" t="s">
        <v>913</v>
      </c>
      <c r="G190" s="31" t="s">
        <v>913</v>
      </c>
      <c r="H190" s="31" t="s">
        <v>273</v>
      </c>
      <c r="I190" s="31">
        <v>6.4999999999999997E-3</v>
      </c>
      <c r="J190" s="31" t="s">
        <v>913</v>
      </c>
      <c r="K190" s="31" t="s">
        <v>913</v>
      </c>
      <c r="L190" s="31" t="s">
        <v>913</v>
      </c>
      <c r="M190" s="31" t="s">
        <v>913</v>
      </c>
      <c r="N190" s="31" t="s">
        <v>880</v>
      </c>
    </row>
    <row r="191" spans="1:14">
      <c r="A191" s="31" t="s">
        <v>274</v>
      </c>
      <c r="B191" s="31">
        <v>7.0000000000000007E-2</v>
      </c>
      <c r="C191" s="31">
        <v>7.0000000000000007E-2</v>
      </c>
      <c r="D191" s="31" t="s">
        <v>913</v>
      </c>
      <c r="E191" s="31" t="s">
        <v>913</v>
      </c>
      <c r="F191" s="31" t="s">
        <v>913</v>
      </c>
      <c r="G191" s="31" t="s">
        <v>913</v>
      </c>
      <c r="H191" s="31" t="s">
        <v>274</v>
      </c>
      <c r="I191" s="31">
        <v>6.4999999999999997E-3</v>
      </c>
      <c r="J191" s="31">
        <v>6.4999999999999997E-3</v>
      </c>
      <c r="K191" s="31" t="s">
        <v>913</v>
      </c>
      <c r="L191" s="31" t="s">
        <v>913</v>
      </c>
      <c r="M191" s="31" t="s">
        <v>913</v>
      </c>
      <c r="N191" s="31" t="s">
        <v>880</v>
      </c>
    </row>
    <row r="192" spans="1:14">
      <c r="A192" s="31" t="s">
        <v>275</v>
      </c>
      <c r="B192" s="31" t="s">
        <v>913</v>
      </c>
      <c r="C192" s="31">
        <v>7.0000000000000007E-2</v>
      </c>
      <c r="D192" s="31">
        <v>0.125</v>
      </c>
      <c r="E192" s="31" t="s">
        <v>913</v>
      </c>
      <c r="F192" s="31" t="s">
        <v>913</v>
      </c>
      <c r="G192" s="31" t="s">
        <v>913</v>
      </c>
      <c r="H192" s="31" t="s">
        <v>275</v>
      </c>
      <c r="I192" s="31" t="s">
        <v>913</v>
      </c>
      <c r="J192" s="31">
        <v>6.4999999999999997E-3</v>
      </c>
      <c r="K192" s="31">
        <v>7.4999999999999997E-3</v>
      </c>
      <c r="L192" s="31" t="s">
        <v>913</v>
      </c>
      <c r="M192" s="31" t="s">
        <v>913</v>
      </c>
      <c r="N192" s="31" t="s">
        <v>880</v>
      </c>
    </row>
    <row r="193" spans="1:14">
      <c r="A193" s="31" t="s">
        <v>276</v>
      </c>
      <c r="B193" s="31" t="s">
        <v>913</v>
      </c>
      <c r="C193" s="31" t="s">
        <v>913</v>
      </c>
      <c r="D193" s="31">
        <v>0.125</v>
      </c>
      <c r="E193" s="31">
        <v>0.125</v>
      </c>
      <c r="F193" s="31">
        <v>7.4999999999999997E-2</v>
      </c>
      <c r="G193" s="31" t="s">
        <v>913</v>
      </c>
      <c r="H193" s="31" t="s">
        <v>276</v>
      </c>
      <c r="I193" s="31" t="s">
        <v>913</v>
      </c>
      <c r="J193" s="31" t="s">
        <v>913</v>
      </c>
      <c r="K193" s="31">
        <v>7.4999999999999997E-3</v>
      </c>
      <c r="L193" s="31">
        <v>7.4999999999999997E-3</v>
      </c>
      <c r="M193" s="31">
        <v>1.5E-3</v>
      </c>
      <c r="N193" s="31" t="s">
        <v>880</v>
      </c>
    </row>
    <row r="194" spans="1:14">
      <c r="A194" s="31" t="s">
        <v>277</v>
      </c>
      <c r="B194" s="31" t="s">
        <v>913</v>
      </c>
      <c r="C194" s="31" t="s">
        <v>913</v>
      </c>
      <c r="D194" s="31" t="s">
        <v>913</v>
      </c>
      <c r="E194" s="31" t="s">
        <v>913</v>
      </c>
      <c r="F194" s="31">
        <v>7.4999999999999997E-2</v>
      </c>
      <c r="G194" s="31" t="s">
        <v>913</v>
      </c>
      <c r="H194" s="31" t="s">
        <v>277</v>
      </c>
      <c r="I194" s="31" t="s">
        <v>913</v>
      </c>
      <c r="J194" s="31" t="s">
        <v>913</v>
      </c>
      <c r="K194" s="31" t="s">
        <v>913</v>
      </c>
      <c r="L194" s="31" t="s">
        <v>913</v>
      </c>
      <c r="M194" s="31">
        <v>1.5E-3</v>
      </c>
      <c r="N194" s="31" t="s">
        <v>880</v>
      </c>
    </row>
    <row r="195" spans="1:14">
      <c r="A195" s="31" t="s">
        <v>278</v>
      </c>
      <c r="B195" s="31">
        <v>3.5000000000000003E-2</v>
      </c>
      <c r="C195" s="31" t="s">
        <v>913</v>
      </c>
      <c r="D195" s="31" t="s">
        <v>913</v>
      </c>
      <c r="E195" s="31" t="s">
        <v>913</v>
      </c>
      <c r="F195" s="31" t="s">
        <v>913</v>
      </c>
      <c r="G195" s="31" t="s">
        <v>913</v>
      </c>
      <c r="H195" s="31" t="s">
        <v>278</v>
      </c>
      <c r="I195" s="31">
        <v>3.2499999999999999E-3</v>
      </c>
      <c r="J195" s="31" t="s">
        <v>913</v>
      </c>
      <c r="K195" s="31" t="s">
        <v>913</v>
      </c>
      <c r="L195" s="31" t="s">
        <v>913</v>
      </c>
      <c r="M195" s="31" t="s">
        <v>913</v>
      </c>
      <c r="N195" s="31" t="s">
        <v>876</v>
      </c>
    </row>
    <row r="196" spans="1:14">
      <c r="A196" s="31" t="s">
        <v>279</v>
      </c>
      <c r="B196" s="31">
        <v>3.5000000000000003E-2</v>
      </c>
      <c r="C196" s="31" t="s">
        <v>913</v>
      </c>
      <c r="D196" s="31" t="s">
        <v>913</v>
      </c>
      <c r="E196" s="31" t="s">
        <v>913</v>
      </c>
      <c r="F196" s="31" t="s">
        <v>913</v>
      </c>
      <c r="G196" s="31" t="s">
        <v>913</v>
      </c>
      <c r="H196" s="31" t="s">
        <v>279</v>
      </c>
      <c r="I196" s="31">
        <v>3.2499999999999999E-3</v>
      </c>
      <c r="J196" s="31" t="s">
        <v>913</v>
      </c>
      <c r="K196" s="31" t="s">
        <v>913</v>
      </c>
      <c r="L196" s="31" t="s">
        <v>913</v>
      </c>
      <c r="M196" s="31" t="s">
        <v>913</v>
      </c>
      <c r="N196" s="31" t="s">
        <v>876</v>
      </c>
    </row>
    <row r="197" spans="1:14">
      <c r="A197" s="31" t="s">
        <v>280</v>
      </c>
      <c r="B197" s="31" t="s">
        <v>913</v>
      </c>
      <c r="C197" s="31">
        <v>3.5000000000000003E-2</v>
      </c>
      <c r="D197" s="31" t="s">
        <v>913</v>
      </c>
      <c r="E197" s="31" t="s">
        <v>913</v>
      </c>
      <c r="F197" s="31" t="s">
        <v>913</v>
      </c>
      <c r="G197" s="31" t="s">
        <v>913</v>
      </c>
      <c r="H197" s="31" t="s">
        <v>280</v>
      </c>
      <c r="I197" s="31" t="s">
        <v>913</v>
      </c>
      <c r="J197" s="31">
        <v>3.2499999999999999E-3</v>
      </c>
      <c r="K197" s="31" t="s">
        <v>913</v>
      </c>
      <c r="L197" s="31" t="s">
        <v>913</v>
      </c>
      <c r="M197" s="31" t="s">
        <v>913</v>
      </c>
      <c r="N197" s="31" t="s">
        <v>876</v>
      </c>
    </row>
    <row r="198" spans="1:14">
      <c r="A198" s="31" t="s">
        <v>281</v>
      </c>
      <c r="B198" s="31" t="s">
        <v>913</v>
      </c>
      <c r="C198" s="31" t="s">
        <v>913</v>
      </c>
      <c r="D198" s="31">
        <v>6.25E-2</v>
      </c>
      <c r="E198" s="31">
        <v>6.25E-2</v>
      </c>
      <c r="F198" s="31">
        <v>3.7499999999999999E-2</v>
      </c>
      <c r="G198" s="31" t="s">
        <v>913</v>
      </c>
      <c r="H198" s="31" t="s">
        <v>281</v>
      </c>
      <c r="I198" s="31" t="s">
        <v>913</v>
      </c>
      <c r="J198" s="31" t="s">
        <v>913</v>
      </c>
      <c r="K198" s="31">
        <v>3.7499999999999999E-3</v>
      </c>
      <c r="L198" s="31">
        <v>3.7499999999999999E-3</v>
      </c>
      <c r="M198" s="31">
        <v>7.5000000000000002E-4</v>
      </c>
      <c r="N198" s="31" t="s">
        <v>876</v>
      </c>
    </row>
    <row r="199" spans="1:14">
      <c r="A199" s="31" t="s">
        <v>282</v>
      </c>
      <c r="B199" s="31" t="s">
        <v>913</v>
      </c>
      <c r="C199" s="31" t="s">
        <v>913</v>
      </c>
      <c r="D199" s="31" t="s">
        <v>913</v>
      </c>
      <c r="E199" s="31" t="s">
        <v>913</v>
      </c>
      <c r="F199" s="31">
        <v>3.7499999999999999E-2</v>
      </c>
      <c r="G199" s="31" t="s">
        <v>913</v>
      </c>
      <c r="H199" s="31" t="s">
        <v>282</v>
      </c>
      <c r="I199" s="31" t="s">
        <v>913</v>
      </c>
      <c r="J199" s="31" t="s">
        <v>913</v>
      </c>
      <c r="K199" s="31" t="s">
        <v>913</v>
      </c>
      <c r="L199" s="31" t="s">
        <v>913</v>
      </c>
      <c r="M199" s="31">
        <v>7.5000000000000002E-4</v>
      </c>
      <c r="N199" s="31" t="s">
        <v>876</v>
      </c>
    </row>
    <row r="200" spans="1:14">
      <c r="A200" s="31" t="s">
        <v>283</v>
      </c>
      <c r="B200" s="31" t="s">
        <v>913</v>
      </c>
      <c r="C200" s="31" t="s">
        <v>913</v>
      </c>
      <c r="D200" s="31" t="s">
        <v>913</v>
      </c>
      <c r="E200" s="31">
        <v>0.17499999999999999</v>
      </c>
      <c r="F200" s="31" t="s">
        <v>913</v>
      </c>
      <c r="G200" s="31" t="s">
        <v>913</v>
      </c>
      <c r="H200" s="31" t="s">
        <v>283</v>
      </c>
      <c r="I200" s="31" t="s">
        <v>913</v>
      </c>
      <c r="J200" s="31" t="s">
        <v>913</v>
      </c>
      <c r="K200" s="31" t="s">
        <v>913</v>
      </c>
      <c r="L200" s="31">
        <v>2.2499999999999999E-2</v>
      </c>
      <c r="M200" s="31" t="s">
        <v>913</v>
      </c>
      <c r="N200" s="31" t="s">
        <v>878</v>
      </c>
    </row>
    <row r="201" spans="1:14">
      <c r="A201" s="31" t="s">
        <v>284</v>
      </c>
      <c r="B201" s="31">
        <v>0.3</v>
      </c>
      <c r="C201" s="31" t="s">
        <v>913</v>
      </c>
      <c r="D201" s="31" t="s">
        <v>913</v>
      </c>
      <c r="E201" s="31" t="s">
        <v>913</v>
      </c>
      <c r="F201" s="31" t="s">
        <v>913</v>
      </c>
      <c r="G201" s="31" t="s">
        <v>913</v>
      </c>
      <c r="H201" s="31" t="s">
        <v>284</v>
      </c>
      <c r="I201" s="31">
        <v>0.06</v>
      </c>
      <c r="J201" s="31" t="s">
        <v>913</v>
      </c>
      <c r="K201" s="31" t="s">
        <v>913</v>
      </c>
      <c r="L201" s="31" t="s">
        <v>913</v>
      </c>
      <c r="M201" s="31" t="s">
        <v>913</v>
      </c>
      <c r="N201" s="31" t="s">
        <v>878</v>
      </c>
    </row>
    <row r="202" spans="1:14">
      <c r="A202" s="31" t="s">
        <v>285</v>
      </c>
      <c r="B202" s="31">
        <v>0.2</v>
      </c>
      <c r="C202" s="31" t="s">
        <v>913</v>
      </c>
      <c r="D202" s="31" t="s">
        <v>913</v>
      </c>
      <c r="E202" s="31" t="s">
        <v>913</v>
      </c>
      <c r="F202" s="31" t="s">
        <v>913</v>
      </c>
      <c r="G202" s="31" t="s">
        <v>913</v>
      </c>
      <c r="H202" s="31" t="s">
        <v>285</v>
      </c>
      <c r="I202" s="31">
        <v>0.04</v>
      </c>
      <c r="J202" s="31" t="s">
        <v>913</v>
      </c>
      <c r="K202" s="31" t="s">
        <v>913</v>
      </c>
      <c r="L202" s="31" t="s">
        <v>913</v>
      </c>
      <c r="M202" s="31" t="s">
        <v>913</v>
      </c>
      <c r="N202" s="31" t="s">
        <v>878</v>
      </c>
    </row>
    <row r="203" spans="1:14">
      <c r="A203" s="32" t="s">
        <v>286</v>
      </c>
      <c r="B203" s="32">
        <v>2.5000000000000001E-2</v>
      </c>
      <c r="C203" s="32">
        <v>2.5000000000000001E-2</v>
      </c>
      <c r="D203" s="32"/>
      <c r="E203" s="32"/>
      <c r="F203" s="32"/>
      <c r="G203" s="32" t="s">
        <v>913</v>
      </c>
      <c r="H203" s="32" t="s">
        <v>286</v>
      </c>
      <c r="I203" s="32">
        <v>0</v>
      </c>
      <c r="J203" s="32">
        <v>0</v>
      </c>
      <c r="K203" s="32">
        <v>0</v>
      </c>
      <c r="L203" s="32">
        <v>0</v>
      </c>
      <c r="M203" s="32" t="s">
        <v>913</v>
      </c>
      <c r="N203" s="32" t="s">
        <v>685</v>
      </c>
    </row>
    <row r="204" spans="1:14">
      <c r="A204" s="31" t="s">
        <v>287</v>
      </c>
      <c r="B204" s="31">
        <v>0.1</v>
      </c>
      <c r="C204" s="31" t="s">
        <v>913</v>
      </c>
      <c r="D204" s="31" t="s">
        <v>913</v>
      </c>
      <c r="E204" s="31" t="s">
        <v>913</v>
      </c>
      <c r="F204" s="31" t="s">
        <v>913</v>
      </c>
      <c r="G204" s="31" t="s">
        <v>913</v>
      </c>
      <c r="H204" s="31" t="s">
        <v>287</v>
      </c>
      <c r="I204" s="31">
        <v>0.02</v>
      </c>
      <c r="J204" s="31" t="s">
        <v>913</v>
      </c>
      <c r="K204" s="31" t="s">
        <v>913</v>
      </c>
      <c r="L204" s="31" t="s">
        <v>913</v>
      </c>
      <c r="M204" s="31" t="s">
        <v>913</v>
      </c>
      <c r="N204" s="31" t="s">
        <v>878</v>
      </c>
    </row>
    <row r="205" spans="1:14">
      <c r="A205" s="32" t="s">
        <v>288</v>
      </c>
      <c r="B205" s="32">
        <v>7.0000000000000007E-2</v>
      </c>
      <c r="C205" s="32">
        <v>7.0000000000000007E-2</v>
      </c>
      <c r="D205" s="32"/>
      <c r="E205" s="32"/>
      <c r="F205" s="32"/>
      <c r="G205" s="32"/>
      <c r="H205" s="32" t="s">
        <v>288</v>
      </c>
      <c r="I205" s="32">
        <v>6.4999999999999997E-3</v>
      </c>
      <c r="J205" s="32">
        <v>6.4999999999999997E-3</v>
      </c>
      <c r="K205" s="32"/>
      <c r="L205" s="32"/>
      <c r="M205" s="32"/>
      <c r="N205" s="32" t="s">
        <v>685</v>
      </c>
    </row>
    <row r="206" spans="1:14">
      <c r="A206" s="32" t="s">
        <v>289</v>
      </c>
      <c r="B206" s="32">
        <v>7.0000000000000007E-2</v>
      </c>
      <c r="C206" s="32">
        <v>7.0000000000000007E-2</v>
      </c>
      <c r="D206" s="32"/>
      <c r="E206" s="32"/>
      <c r="F206" s="32"/>
      <c r="G206" s="32"/>
      <c r="H206" s="32" t="s">
        <v>289</v>
      </c>
      <c r="I206" s="32">
        <v>6.4999999999999997E-3</v>
      </c>
      <c r="J206" s="32">
        <v>6.4999999999999997E-3</v>
      </c>
      <c r="K206" s="32"/>
      <c r="L206" s="32"/>
      <c r="M206" s="32"/>
      <c r="N206" s="32" t="s">
        <v>685</v>
      </c>
    </row>
    <row r="207" spans="1:14">
      <c r="A207" s="31" t="s">
        <v>290</v>
      </c>
      <c r="B207" s="31" t="s">
        <v>913</v>
      </c>
      <c r="C207" s="31" t="s">
        <v>913</v>
      </c>
      <c r="D207" s="31">
        <v>0.52500000000000002</v>
      </c>
      <c r="E207" s="31" t="s">
        <v>913</v>
      </c>
      <c r="F207" s="31" t="s">
        <v>913</v>
      </c>
      <c r="G207" s="31" t="s">
        <v>913</v>
      </c>
      <c r="H207" s="31" t="s">
        <v>290</v>
      </c>
      <c r="I207" s="31" t="s">
        <v>913</v>
      </c>
      <c r="J207" s="31" t="s">
        <v>913</v>
      </c>
      <c r="K207" s="31">
        <v>6.7500000000000004E-2</v>
      </c>
      <c r="L207" s="31" t="s">
        <v>913</v>
      </c>
      <c r="M207" s="31" t="s">
        <v>913</v>
      </c>
      <c r="N207" s="31" t="s">
        <v>878</v>
      </c>
    </row>
    <row r="208" spans="1:14">
      <c r="A208" s="31" t="s">
        <v>291</v>
      </c>
      <c r="B208" s="31" t="s">
        <v>913</v>
      </c>
      <c r="C208" s="31" t="s">
        <v>913</v>
      </c>
      <c r="D208" s="31">
        <v>0.35</v>
      </c>
      <c r="E208" s="31" t="s">
        <v>913</v>
      </c>
      <c r="F208" s="31" t="s">
        <v>913</v>
      </c>
      <c r="G208" s="31" t="s">
        <v>913</v>
      </c>
      <c r="H208" s="31" t="s">
        <v>291</v>
      </c>
      <c r="I208" s="31" t="s">
        <v>913</v>
      </c>
      <c r="J208" s="31" t="s">
        <v>913</v>
      </c>
      <c r="K208" s="31">
        <v>4.4999999999999998E-2</v>
      </c>
      <c r="L208" s="31" t="s">
        <v>913</v>
      </c>
      <c r="M208" s="31" t="s">
        <v>913</v>
      </c>
      <c r="N208" s="31" t="s">
        <v>878</v>
      </c>
    </row>
    <row r="209" spans="1:14">
      <c r="A209" s="31" t="s">
        <v>292</v>
      </c>
      <c r="B209" s="31" t="s">
        <v>913</v>
      </c>
      <c r="C209" s="31" t="s">
        <v>913</v>
      </c>
      <c r="D209" s="31">
        <v>0.17499999999999999</v>
      </c>
      <c r="E209" s="31" t="s">
        <v>913</v>
      </c>
      <c r="F209" s="31" t="s">
        <v>913</v>
      </c>
      <c r="G209" s="31" t="s">
        <v>913</v>
      </c>
      <c r="H209" s="31" t="s">
        <v>292</v>
      </c>
      <c r="I209" s="31" t="s">
        <v>913</v>
      </c>
      <c r="J209" s="31" t="s">
        <v>913</v>
      </c>
      <c r="K209" s="31">
        <v>2.2499999999999999E-2</v>
      </c>
      <c r="L209" s="31" t="s">
        <v>913</v>
      </c>
      <c r="M209" s="31" t="s">
        <v>913</v>
      </c>
      <c r="N209" s="31" t="s">
        <v>878</v>
      </c>
    </row>
    <row r="210" spans="1:14">
      <c r="A210" s="31" t="s">
        <v>293</v>
      </c>
      <c r="B210" s="31" t="s">
        <v>913</v>
      </c>
      <c r="C210" s="31" t="s">
        <v>913</v>
      </c>
      <c r="D210" s="31" t="s">
        <v>913</v>
      </c>
      <c r="E210" s="31" t="s">
        <v>913</v>
      </c>
      <c r="F210" s="31">
        <v>0.26250000000000001</v>
      </c>
      <c r="G210" s="31" t="s">
        <v>913</v>
      </c>
      <c r="H210" s="31" t="s">
        <v>293</v>
      </c>
      <c r="I210" s="31" t="s">
        <v>913</v>
      </c>
      <c r="J210" s="31" t="s">
        <v>913</v>
      </c>
      <c r="K210" s="31" t="s">
        <v>913</v>
      </c>
      <c r="L210" s="31" t="s">
        <v>913</v>
      </c>
      <c r="M210" s="31">
        <v>1.7250000000000001E-2</v>
      </c>
      <c r="N210" s="31" t="s">
        <v>878</v>
      </c>
    </row>
    <row r="211" spans="1:14">
      <c r="A211" s="31" t="s">
        <v>294</v>
      </c>
      <c r="B211" s="31" t="s">
        <v>913</v>
      </c>
      <c r="C211" s="31" t="s">
        <v>913</v>
      </c>
      <c r="D211" s="31" t="s">
        <v>913</v>
      </c>
      <c r="E211" s="31" t="s">
        <v>913</v>
      </c>
      <c r="F211" s="31">
        <v>0.17499999999999999</v>
      </c>
      <c r="G211" s="31" t="s">
        <v>913</v>
      </c>
      <c r="H211" s="31" t="s">
        <v>294</v>
      </c>
      <c r="I211" s="31" t="s">
        <v>913</v>
      </c>
      <c r="J211" s="31" t="s">
        <v>913</v>
      </c>
      <c r="K211" s="31" t="s">
        <v>913</v>
      </c>
      <c r="L211" s="31" t="s">
        <v>913</v>
      </c>
      <c r="M211" s="31">
        <v>1.15E-2</v>
      </c>
      <c r="N211" s="31" t="s">
        <v>878</v>
      </c>
    </row>
    <row r="212" spans="1:14">
      <c r="A212" s="31" t="s">
        <v>295</v>
      </c>
      <c r="B212" s="31" t="s">
        <v>913</v>
      </c>
      <c r="C212" s="31" t="s">
        <v>913</v>
      </c>
      <c r="D212" s="31" t="s">
        <v>913</v>
      </c>
      <c r="E212" s="31" t="s">
        <v>913</v>
      </c>
      <c r="F212" s="31">
        <v>8.7499999999999994E-2</v>
      </c>
      <c r="G212" s="31" t="s">
        <v>913</v>
      </c>
      <c r="H212" s="31" t="s">
        <v>295</v>
      </c>
      <c r="I212" s="31" t="s">
        <v>913</v>
      </c>
      <c r="J212" s="31" t="s">
        <v>913</v>
      </c>
      <c r="K212" s="31" t="s">
        <v>913</v>
      </c>
      <c r="L212" s="31" t="s">
        <v>913</v>
      </c>
      <c r="M212" s="31">
        <v>5.7499999999999999E-3</v>
      </c>
      <c r="N212" s="31" t="s">
        <v>878</v>
      </c>
    </row>
    <row r="213" spans="1:14">
      <c r="A213" s="31" t="s">
        <v>296</v>
      </c>
      <c r="B213" s="31" t="s">
        <v>913</v>
      </c>
      <c r="C213" s="31" t="s">
        <v>913</v>
      </c>
      <c r="D213" s="31" t="s">
        <v>913</v>
      </c>
      <c r="E213" s="31" t="s">
        <v>913</v>
      </c>
      <c r="F213" s="31">
        <v>0.26250000000000001</v>
      </c>
      <c r="G213" s="31" t="s">
        <v>913</v>
      </c>
      <c r="H213" s="31" t="s">
        <v>296</v>
      </c>
      <c r="I213" s="31" t="s">
        <v>913</v>
      </c>
      <c r="J213" s="31" t="s">
        <v>913</v>
      </c>
      <c r="K213" s="31" t="s">
        <v>913</v>
      </c>
      <c r="L213" s="31" t="s">
        <v>913</v>
      </c>
      <c r="M213" s="31">
        <v>1.7250000000000001E-2</v>
      </c>
      <c r="N213" s="31" t="s">
        <v>878</v>
      </c>
    </row>
    <row r="214" spans="1:14">
      <c r="A214" s="31" t="s">
        <v>297</v>
      </c>
      <c r="B214" s="31" t="s">
        <v>913</v>
      </c>
      <c r="C214" s="31" t="s">
        <v>913</v>
      </c>
      <c r="D214" s="31" t="s">
        <v>913</v>
      </c>
      <c r="E214" s="31" t="s">
        <v>913</v>
      </c>
      <c r="F214" s="31">
        <v>0.17499999999999999</v>
      </c>
      <c r="G214" s="31" t="s">
        <v>913</v>
      </c>
      <c r="H214" s="31" t="s">
        <v>297</v>
      </c>
      <c r="I214" s="31" t="s">
        <v>913</v>
      </c>
      <c r="J214" s="31" t="s">
        <v>913</v>
      </c>
      <c r="K214" s="31" t="s">
        <v>913</v>
      </c>
      <c r="L214" s="31" t="s">
        <v>913</v>
      </c>
      <c r="M214" s="31">
        <v>1.15E-2</v>
      </c>
      <c r="N214" s="31" t="s">
        <v>878</v>
      </c>
    </row>
    <row r="215" spans="1:14">
      <c r="A215" s="31" t="s">
        <v>298</v>
      </c>
      <c r="B215" s="31" t="s">
        <v>913</v>
      </c>
      <c r="C215" s="31" t="s">
        <v>913</v>
      </c>
      <c r="D215" s="31" t="s">
        <v>913</v>
      </c>
      <c r="E215" s="31" t="s">
        <v>913</v>
      </c>
      <c r="F215" s="31">
        <v>8.7499999999999994E-2</v>
      </c>
      <c r="G215" s="31" t="s">
        <v>913</v>
      </c>
      <c r="H215" s="31" t="s">
        <v>298</v>
      </c>
      <c r="I215" s="31" t="s">
        <v>913</v>
      </c>
      <c r="J215" s="31" t="s">
        <v>913</v>
      </c>
      <c r="K215" s="31" t="s">
        <v>913</v>
      </c>
      <c r="L215" s="31" t="s">
        <v>913</v>
      </c>
      <c r="M215" s="31">
        <v>5.7499999999999999E-3</v>
      </c>
      <c r="N215" s="31" t="s">
        <v>878</v>
      </c>
    </row>
    <row r="216" spans="1:14">
      <c r="A216" s="31" t="s">
        <v>870</v>
      </c>
      <c r="B216" s="31">
        <v>0.25</v>
      </c>
      <c r="C216" s="31">
        <v>0.25</v>
      </c>
      <c r="D216" s="31">
        <v>0.25</v>
      </c>
      <c r="E216" s="31" t="s">
        <v>913</v>
      </c>
      <c r="F216" s="31" t="s">
        <v>913</v>
      </c>
      <c r="G216" s="31" t="s">
        <v>913</v>
      </c>
      <c r="H216" s="31" t="s">
        <v>870</v>
      </c>
      <c r="I216" s="31">
        <v>0</v>
      </c>
      <c r="J216" s="31">
        <v>0</v>
      </c>
      <c r="K216" s="31">
        <v>0</v>
      </c>
      <c r="L216" s="31">
        <v>0</v>
      </c>
      <c r="M216" s="31">
        <v>0</v>
      </c>
      <c r="N216" s="31" t="s">
        <v>741</v>
      </c>
    </row>
    <row r="217" spans="1:14">
      <c r="A217" s="32" t="s">
        <v>299</v>
      </c>
      <c r="B217" s="32">
        <v>0.05</v>
      </c>
      <c r="C217" s="32">
        <v>0.05</v>
      </c>
      <c r="D217" s="32"/>
      <c r="E217" s="32"/>
      <c r="F217" s="32"/>
      <c r="G217" s="32"/>
      <c r="H217" s="32" t="s">
        <v>299</v>
      </c>
      <c r="I217" s="32">
        <v>0</v>
      </c>
      <c r="J217" s="32">
        <v>0</v>
      </c>
      <c r="K217" s="32">
        <v>0</v>
      </c>
      <c r="L217" s="32">
        <v>0</v>
      </c>
      <c r="M217" s="32">
        <v>0</v>
      </c>
      <c r="N217" s="32"/>
    </row>
    <row r="218" spans="1:14">
      <c r="A218" s="32" t="s">
        <v>300</v>
      </c>
      <c r="B218" s="32">
        <v>0.05</v>
      </c>
      <c r="C218" s="32">
        <v>0.05</v>
      </c>
      <c r="D218" s="32"/>
      <c r="E218" s="32"/>
      <c r="F218" s="32"/>
      <c r="G218" s="32"/>
      <c r="H218" s="32" t="s">
        <v>300</v>
      </c>
      <c r="I218" s="32">
        <v>0</v>
      </c>
      <c r="J218" s="32">
        <v>0</v>
      </c>
      <c r="K218" s="32">
        <v>0</v>
      </c>
      <c r="L218" s="32">
        <v>0</v>
      </c>
      <c r="M218" s="32">
        <v>0</v>
      </c>
      <c r="N218" s="32"/>
    </row>
    <row r="219" spans="1:14">
      <c r="A219" s="32" t="s">
        <v>301</v>
      </c>
      <c r="B219" s="32">
        <v>0.08</v>
      </c>
      <c r="C219" s="32">
        <v>0.08</v>
      </c>
      <c r="D219" s="32"/>
      <c r="E219" s="32"/>
      <c r="F219" s="32"/>
      <c r="G219" s="32"/>
      <c r="H219" s="32" t="s">
        <v>301</v>
      </c>
      <c r="I219" s="32">
        <v>5.0000000000000001E-3</v>
      </c>
      <c r="J219" s="32">
        <v>5.0000000000000001E-3</v>
      </c>
      <c r="K219" s="32"/>
      <c r="L219" s="32"/>
      <c r="M219" s="32"/>
      <c r="N219" s="32" t="s">
        <v>880</v>
      </c>
    </row>
    <row r="220" spans="1:14">
      <c r="A220" s="32" t="s">
        <v>302</v>
      </c>
      <c r="B220" s="32">
        <v>0.08</v>
      </c>
      <c r="C220" s="32">
        <v>0.08</v>
      </c>
      <c r="D220" s="32"/>
      <c r="E220" s="32"/>
      <c r="F220" s="32"/>
      <c r="G220" s="32"/>
      <c r="H220" s="32" t="s">
        <v>302</v>
      </c>
      <c r="I220" s="32">
        <v>5.0000000000000001E-3</v>
      </c>
      <c r="J220" s="32">
        <v>5.0000000000000001E-3</v>
      </c>
      <c r="K220" s="32"/>
      <c r="L220" s="32"/>
      <c r="M220" s="32"/>
      <c r="N220" s="32" t="s">
        <v>667</v>
      </c>
    </row>
    <row r="221" spans="1:14">
      <c r="A221" s="32" t="s">
        <v>303</v>
      </c>
      <c r="B221" s="32">
        <v>0.08</v>
      </c>
      <c r="C221" s="32">
        <v>0.08</v>
      </c>
      <c r="D221" s="32"/>
      <c r="E221" s="32"/>
      <c r="F221" s="32"/>
      <c r="G221" s="32"/>
      <c r="H221" s="32" t="s">
        <v>303</v>
      </c>
      <c r="I221" s="32">
        <v>5.0000000000000001E-3</v>
      </c>
      <c r="J221" s="32">
        <v>5.0000000000000001E-3</v>
      </c>
      <c r="K221" s="32"/>
      <c r="L221" s="32"/>
      <c r="M221" s="32"/>
      <c r="N221" s="32" t="s">
        <v>880</v>
      </c>
    </row>
    <row r="222" spans="1:14">
      <c r="A222" s="32" t="s">
        <v>304</v>
      </c>
      <c r="B222" s="32">
        <v>0.08</v>
      </c>
      <c r="C222" s="32">
        <v>0.08</v>
      </c>
      <c r="D222" s="32"/>
      <c r="E222" s="32"/>
      <c r="F222" s="32"/>
      <c r="G222" s="32"/>
      <c r="H222" s="32" t="s">
        <v>304</v>
      </c>
      <c r="I222" s="32">
        <v>5.0000000000000001E-3</v>
      </c>
      <c r="J222" s="32">
        <v>5.0000000000000001E-3</v>
      </c>
      <c r="K222" s="32"/>
      <c r="L222" s="32"/>
      <c r="M222" s="32"/>
      <c r="N222" s="32" t="s">
        <v>667</v>
      </c>
    </row>
    <row r="223" spans="1:14">
      <c r="A223" s="31" t="s">
        <v>305</v>
      </c>
      <c r="B223" s="31">
        <v>0.4</v>
      </c>
      <c r="C223" s="31">
        <v>0.4</v>
      </c>
      <c r="D223" s="31">
        <v>0.4</v>
      </c>
      <c r="E223" s="31">
        <v>0.4</v>
      </c>
      <c r="F223" s="31">
        <v>0.33</v>
      </c>
      <c r="G223" s="31" t="s">
        <v>913</v>
      </c>
      <c r="H223" s="31" t="s">
        <v>305</v>
      </c>
      <c r="I223" s="31">
        <v>0</v>
      </c>
      <c r="J223" s="31">
        <v>0</v>
      </c>
      <c r="K223" s="31">
        <v>0</v>
      </c>
      <c r="L223" s="31">
        <v>0</v>
      </c>
      <c r="M223" s="31">
        <v>0</v>
      </c>
      <c r="N223" s="31" t="s">
        <v>741</v>
      </c>
    </row>
    <row r="224" spans="1:14">
      <c r="A224" s="31" t="s">
        <v>306</v>
      </c>
      <c r="B224" s="31">
        <v>0.4</v>
      </c>
      <c r="C224" s="31">
        <v>0.4</v>
      </c>
      <c r="D224" s="31">
        <v>0.4</v>
      </c>
      <c r="E224" s="31">
        <v>0.4</v>
      </c>
      <c r="F224" s="31">
        <v>0.33</v>
      </c>
      <c r="G224" s="31" t="s">
        <v>913</v>
      </c>
      <c r="H224" s="31" t="s">
        <v>306</v>
      </c>
      <c r="I224" s="31">
        <v>0</v>
      </c>
      <c r="J224" s="31">
        <v>0</v>
      </c>
      <c r="K224" s="31">
        <v>0</v>
      </c>
      <c r="L224" s="31">
        <v>0</v>
      </c>
      <c r="M224" s="31">
        <v>0</v>
      </c>
      <c r="N224" s="31" t="s">
        <v>741</v>
      </c>
    </row>
    <row r="225" spans="1:14">
      <c r="A225" s="32" t="s">
        <v>307</v>
      </c>
      <c r="B225" s="32">
        <v>2.5000000000000001E-2</v>
      </c>
      <c r="C225" s="32">
        <v>2.5000000000000001E-2</v>
      </c>
      <c r="D225" s="32">
        <v>2.5000000000000001E-2</v>
      </c>
      <c r="E225" s="32">
        <v>2.5000000000000001E-2</v>
      </c>
      <c r="F225" s="32">
        <v>2.5000000000000001E-2</v>
      </c>
      <c r="G225" s="32" t="s">
        <v>913</v>
      </c>
      <c r="H225" s="32" t="s">
        <v>307</v>
      </c>
      <c r="I225" s="32">
        <v>0</v>
      </c>
      <c r="J225" s="32">
        <v>0</v>
      </c>
      <c r="K225" s="32">
        <v>0</v>
      </c>
      <c r="L225" s="32">
        <v>0</v>
      </c>
      <c r="M225" s="32">
        <v>0</v>
      </c>
      <c r="N225" s="32"/>
    </row>
    <row r="226" spans="1:14">
      <c r="A226" s="32" t="s">
        <v>308</v>
      </c>
      <c r="B226" s="32">
        <v>2.5000000000000001E-2</v>
      </c>
      <c r="C226" s="32">
        <v>2.5000000000000001E-2</v>
      </c>
      <c r="D226" s="32">
        <v>2.5000000000000001E-2</v>
      </c>
      <c r="E226" s="32">
        <v>2.5000000000000001E-2</v>
      </c>
      <c r="F226" s="32">
        <v>2.5000000000000001E-2</v>
      </c>
      <c r="G226" s="32" t="s">
        <v>913</v>
      </c>
      <c r="H226" s="32" t="s">
        <v>308</v>
      </c>
      <c r="I226" s="32">
        <v>0</v>
      </c>
      <c r="J226" s="32">
        <v>0</v>
      </c>
      <c r="K226" s="32">
        <v>0</v>
      </c>
      <c r="L226" s="32">
        <v>0</v>
      </c>
      <c r="M226" s="32">
        <v>0</v>
      </c>
      <c r="N226" s="32"/>
    </row>
    <row r="227" spans="1:14">
      <c r="A227" s="31" t="s">
        <v>309</v>
      </c>
      <c r="B227" s="31">
        <v>0.4</v>
      </c>
      <c r="C227" s="31">
        <v>0.4</v>
      </c>
      <c r="D227" s="31">
        <v>0.4</v>
      </c>
      <c r="E227" s="31">
        <v>0.4</v>
      </c>
      <c r="F227" s="31">
        <v>0.33</v>
      </c>
      <c r="G227" s="31" t="s">
        <v>913</v>
      </c>
      <c r="H227" s="31" t="s">
        <v>309</v>
      </c>
      <c r="I227" s="31">
        <v>0</v>
      </c>
      <c r="J227" s="31">
        <v>0</v>
      </c>
      <c r="K227" s="31">
        <v>0</v>
      </c>
      <c r="L227" s="31">
        <v>0</v>
      </c>
      <c r="M227" s="31">
        <v>0</v>
      </c>
      <c r="N227" s="31" t="s">
        <v>741</v>
      </c>
    </row>
    <row r="228" spans="1:14">
      <c r="A228" s="32" t="s">
        <v>310</v>
      </c>
      <c r="B228" s="32">
        <v>0.25</v>
      </c>
      <c r="C228" s="32">
        <v>0.25</v>
      </c>
      <c r="D228" s="32"/>
      <c r="E228" s="32"/>
      <c r="F228" s="32"/>
      <c r="G228" s="32" t="s">
        <v>913</v>
      </c>
      <c r="H228" s="32" t="s">
        <v>310</v>
      </c>
      <c r="I228" s="32">
        <v>0</v>
      </c>
      <c r="J228" s="32">
        <v>0</v>
      </c>
      <c r="K228" s="32">
        <v>0</v>
      </c>
      <c r="L228" s="32">
        <v>0</v>
      </c>
      <c r="M228" s="32">
        <v>0</v>
      </c>
      <c r="N228" s="32"/>
    </row>
    <row r="229" spans="1:14">
      <c r="A229" s="31" t="s">
        <v>311</v>
      </c>
      <c r="B229" s="31">
        <v>0.4</v>
      </c>
      <c r="C229" s="31">
        <v>0.4</v>
      </c>
      <c r="D229" s="31">
        <v>0.4</v>
      </c>
      <c r="E229" s="31">
        <v>0.4</v>
      </c>
      <c r="F229" s="31">
        <v>0.33</v>
      </c>
      <c r="G229" s="31" t="s">
        <v>913</v>
      </c>
      <c r="H229" s="31" t="s">
        <v>311</v>
      </c>
      <c r="I229" s="31">
        <v>0</v>
      </c>
      <c r="J229" s="31">
        <v>0</v>
      </c>
      <c r="K229" s="31">
        <v>0</v>
      </c>
      <c r="L229" s="31">
        <v>0</v>
      </c>
      <c r="M229" s="31">
        <v>0</v>
      </c>
      <c r="N229" s="31" t="s">
        <v>741</v>
      </c>
    </row>
    <row r="230" spans="1:14">
      <c r="A230" s="31" t="s">
        <v>312</v>
      </c>
      <c r="B230" s="31">
        <v>0.25</v>
      </c>
      <c r="C230" s="31">
        <v>0.3</v>
      </c>
      <c r="D230" s="31" t="s">
        <v>913</v>
      </c>
      <c r="E230" s="31" t="s">
        <v>913</v>
      </c>
      <c r="F230" s="31" t="s">
        <v>913</v>
      </c>
      <c r="G230" s="31" t="s">
        <v>913</v>
      </c>
      <c r="H230" s="31" t="s">
        <v>312</v>
      </c>
      <c r="I230" s="31">
        <v>0</v>
      </c>
      <c r="J230" s="31">
        <v>0</v>
      </c>
      <c r="K230" s="31">
        <v>0</v>
      </c>
      <c r="L230" s="31">
        <v>0</v>
      </c>
      <c r="M230" s="31">
        <v>0</v>
      </c>
      <c r="N230" s="31" t="s">
        <v>741</v>
      </c>
    </row>
    <row r="231" spans="1:14">
      <c r="A231" s="31" t="s">
        <v>313</v>
      </c>
      <c r="B231" s="31" t="s">
        <v>913</v>
      </c>
      <c r="C231" s="31">
        <v>0.25</v>
      </c>
      <c r="D231" s="31" t="s">
        <v>913</v>
      </c>
      <c r="E231" s="31" t="s">
        <v>913</v>
      </c>
      <c r="F231" s="31" t="s">
        <v>913</v>
      </c>
      <c r="G231" s="31" t="s">
        <v>913</v>
      </c>
      <c r="H231" s="31" t="s">
        <v>313</v>
      </c>
      <c r="I231" s="31">
        <v>0</v>
      </c>
      <c r="J231" s="31">
        <v>0</v>
      </c>
      <c r="K231" s="31">
        <v>0</v>
      </c>
      <c r="L231" s="31">
        <v>0</v>
      </c>
      <c r="M231" s="31">
        <v>0</v>
      </c>
      <c r="N231" s="31" t="s">
        <v>741</v>
      </c>
    </row>
    <row r="232" spans="1:14">
      <c r="A232" s="31" t="s">
        <v>314</v>
      </c>
      <c r="B232" s="31">
        <v>0.08</v>
      </c>
      <c r="C232" s="31">
        <v>0.08</v>
      </c>
      <c r="D232" s="31" t="s">
        <v>913</v>
      </c>
      <c r="E232" s="31" t="s">
        <v>913</v>
      </c>
      <c r="F232" s="31" t="s">
        <v>913</v>
      </c>
      <c r="G232" s="31" t="s">
        <v>913</v>
      </c>
      <c r="H232" s="31" t="s">
        <v>314</v>
      </c>
      <c r="I232" s="31">
        <v>0</v>
      </c>
      <c r="J232" s="31">
        <v>0</v>
      </c>
      <c r="K232" s="31">
        <v>0</v>
      </c>
      <c r="L232" s="31">
        <v>0</v>
      </c>
      <c r="M232" s="31">
        <v>0</v>
      </c>
      <c r="N232" s="31" t="s">
        <v>741</v>
      </c>
    </row>
    <row r="233" spans="1:14">
      <c r="A233" s="31" t="s">
        <v>315</v>
      </c>
      <c r="B233" s="31" t="s">
        <v>913</v>
      </c>
      <c r="C233" s="31">
        <v>0.08</v>
      </c>
      <c r="D233" s="31">
        <v>0.13</v>
      </c>
      <c r="E233" s="31" t="s">
        <v>913</v>
      </c>
      <c r="F233" s="31" t="s">
        <v>913</v>
      </c>
      <c r="G233" s="31" t="s">
        <v>913</v>
      </c>
      <c r="H233" s="31" t="s">
        <v>315</v>
      </c>
      <c r="I233" s="31">
        <v>0</v>
      </c>
      <c r="J233" s="31">
        <v>0</v>
      </c>
      <c r="K233" s="31">
        <v>0</v>
      </c>
      <c r="L233" s="31">
        <v>0</v>
      </c>
      <c r="M233" s="31">
        <v>0</v>
      </c>
      <c r="N233" s="31" t="s">
        <v>741</v>
      </c>
    </row>
    <row r="234" spans="1:14">
      <c r="A234" s="31" t="s">
        <v>316</v>
      </c>
      <c r="B234" s="31" t="s">
        <v>913</v>
      </c>
      <c r="C234" s="31" t="s">
        <v>913</v>
      </c>
      <c r="D234" s="31">
        <v>0.13</v>
      </c>
      <c r="E234" s="31">
        <v>0.13</v>
      </c>
      <c r="F234" s="31">
        <v>0.1</v>
      </c>
      <c r="G234" s="31" t="s">
        <v>913</v>
      </c>
      <c r="H234" s="31" t="s">
        <v>316</v>
      </c>
      <c r="I234" s="31">
        <v>0</v>
      </c>
      <c r="J234" s="31">
        <v>0</v>
      </c>
      <c r="K234" s="31">
        <v>0</v>
      </c>
      <c r="L234" s="31">
        <v>0</v>
      </c>
      <c r="M234" s="31">
        <v>0</v>
      </c>
      <c r="N234" s="31" t="s">
        <v>741</v>
      </c>
    </row>
    <row r="235" spans="1:14">
      <c r="A235" s="31" t="s">
        <v>317</v>
      </c>
      <c r="B235" s="31" t="s">
        <v>913</v>
      </c>
      <c r="C235" s="31" t="s">
        <v>913</v>
      </c>
      <c r="D235" s="31" t="s">
        <v>913</v>
      </c>
      <c r="E235" s="31" t="s">
        <v>913</v>
      </c>
      <c r="F235" s="31">
        <v>0.1</v>
      </c>
      <c r="G235" s="31" t="s">
        <v>913</v>
      </c>
      <c r="H235" s="31" t="s">
        <v>317</v>
      </c>
      <c r="I235" s="31">
        <v>0</v>
      </c>
      <c r="J235" s="31">
        <v>0</v>
      </c>
      <c r="K235" s="31">
        <v>0</v>
      </c>
      <c r="L235" s="31">
        <v>0</v>
      </c>
      <c r="M235" s="31">
        <v>0</v>
      </c>
      <c r="N235" s="31" t="s">
        <v>741</v>
      </c>
    </row>
    <row r="236" spans="1:14">
      <c r="A236" s="32" t="s">
        <v>318</v>
      </c>
      <c r="B236" s="32">
        <v>0.08</v>
      </c>
      <c r="C236" s="32">
        <v>0.08</v>
      </c>
      <c r="D236" s="32"/>
      <c r="E236" s="32"/>
      <c r="F236" s="32"/>
      <c r="G236" s="32"/>
      <c r="H236" s="32" t="s">
        <v>318</v>
      </c>
      <c r="I236" s="32"/>
      <c r="J236" s="32"/>
      <c r="K236" s="32"/>
      <c r="L236" s="32"/>
      <c r="M236" s="32"/>
      <c r="N236" s="32"/>
    </row>
    <row r="237" spans="1:14">
      <c r="A237" s="31" t="s">
        <v>868</v>
      </c>
      <c r="B237" s="31" t="s">
        <v>913</v>
      </c>
      <c r="C237" s="31">
        <v>2.1800000000000002</v>
      </c>
      <c r="D237" s="31">
        <v>1.8</v>
      </c>
      <c r="E237" s="31" t="s">
        <v>913</v>
      </c>
      <c r="F237" s="31" t="s">
        <v>913</v>
      </c>
      <c r="G237" s="31" t="s">
        <v>913</v>
      </c>
      <c r="H237" s="31" t="s">
        <v>868</v>
      </c>
      <c r="I237" s="31" t="s">
        <v>913</v>
      </c>
      <c r="J237" s="31">
        <v>0</v>
      </c>
      <c r="K237" s="31">
        <v>0</v>
      </c>
      <c r="L237" s="31" t="s">
        <v>913</v>
      </c>
      <c r="M237" s="31" t="s">
        <v>913</v>
      </c>
      <c r="N237" s="31" t="s">
        <v>741</v>
      </c>
    </row>
    <row r="238" spans="1:14">
      <c r="A238" s="31" t="s">
        <v>319</v>
      </c>
      <c r="B238" s="31">
        <v>0.4</v>
      </c>
      <c r="C238" s="31">
        <v>0.4</v>
      </c>
      <c r="D238" s="31" t="s">
        <v>913</v>
      </c>
      <c r="E238" s="31" t="s">
        <v>913</v>
      </c>
      <c r="F238" s="31" t="s">
        <v>913</v>
      </c>
      <c r="G238" s="31" t="s">
        <v>913</v>
      </c>
      <c r="H238" s="31" t="s">
        <v>319</v>
      </c>
      <c r="I238" s="31">
        <v>0.08</v>
      </c>
      <c r="J238" s="31">
        <v>0.08</v>
      </c>
      <c r="K238" s="31" t="s">
        <v>913</v>
      </c>
      <c r="L238" s="31" t="s">
        <v>913</v>
      </c>
      <c r="M238" s="31" t="s">
        <v>913</v>
      </c>
      <c r="N238" s="31" t="s">
        <v>880</v>
      </c>
    </row>
    <row r="239" spans="1:14">
      <c r="A239" s="32" t="s">
        <v>320</v>
      </c>
      <c r="B239" s="32">
        <v>1.2500000000000001E-2</v>
      </c>
      <c r="C239" s="32">
        <v>1.2500000000000001E-2</v>
      </c>
      <c r="D239" s="32">
        <v>1.2500000000000001E-2</v>
      </c>
      <c r="E239" s="32">
        <v>1.2500000000000001E-2</v>
      </c>
      <c r="F239" s="32">
        <v>1.2500000000000001E-2</v>
      </c>
      <c r="G239" s="32" t="s">
        <v>913</v>
      </c>
      <c r="H239" s="32" t="s">
        <v>320</v>
      </c>
      <c r="I239" s="32">
        <v>0</v>
      </c>
      <c r="J239" s="32">
        <v>0</v>
      </c>
      <c r="K239" s="32">
        <v>0</v>
      </c>
      <c r="L239" s="32">
        <v>0</v>
      </c>
      <c r="M239" s="32">
        <v>0</v>
      </c>
      <c r="N239" s="32"/>
    </row>
    <row r="240" spans="1:14">
      <c r="A240" s="31" t="s">
        <v>321</v>
      </c>
      <c r="B240" s="31" t="s">
        <v>913</v>
      </c>
      <c r="C240" s="31" t="s">
        <v>913</v>
      </c>
      <c r="D240" s="31">
        <v>0.7</v>
      </c>
      <c r="E240" s="31" t="s">
        <v>913</v>
      </c>
      <c r="F240" s="31" t="s">
        <v>913</v>
      </c>
      <c r="G240" s="31" t="s">
        <v>913</v>
      </c>
      <c r="H240" s="31" t="s">
        <v>321</v>
      </c>
      <c r="I240" s="31" t="s">
        <v>913</v>
      </c>
      <c r="J240" s="31" t="s">
        <v>913</v>
      </c>
      <c r="K240" s="31">
        <v>0.09</v>
      </c>
      <c r="L240" s="31" t="s">
        <v>913</v>
      </c>
      <c r="M240" s="31" t="s">
        <v>913</v>
      </c>
      <c r="N240" s="31" t="s">
        <v>880</v>
      </c>
    </row>
    <row r="241" spans="1:14">
      <c r="A241" s="32" t="s">
        <v>322</v>
      </c>
      <c r="B241" s="32">
        <v>1.2500000000000001E-2</v>
      </c>
      <c r="C241" s="32">
        <v>1.2500000000000001E-2</v>
      </c>
      <c r="D241" s="32">
        <v>1.2500000000000001E-2</v>
      </c>
      <c r="E241" s="32">
        <v>1.2500000000000001E-2</v>
      </c>
      <c r="F241" s="32">
        <v>1.2500000000000001E-2</v>
      </c>
      <c r="G241" s="32" t="s">
        <v>913</v>
      </c>
      <c r="H241" s="32" t="s">
        <v>322</v>
      </c>
      <c r="I241" s="32">
        <v>0</v>
      </c>
      <c r="J241" s="32">
        <v>0</v>
      </c>
      <c r="K241" s="32">
        <v>0</v>
      </c>
      <c r="L241" s="32">
        <v>0</v>
      </c>
      <c r="M241" s="32">
        <v>0</v>
      </c>
      <c r="N241" s="32"/>
    </row>
    <row r="242" spans="1:14">
      <c r="A242" s="31" t="s">
        <v>323</v>
      </c>
      <c r="B242" s="31" t="s">
        <v>913</v>
      </c>
      <c r="C242" s="31" t="s">
        <v>913</v>
      </c>
      <c r="D242" s="31" t="s">
        <v>913</v>
      </c>
      <c r="E242" s="31">
        <v>0.7</v>
      </c>
      <c r="F242" s="31">
        <v>0.35</v>
      </c>
      <c r="G242" s="31" t="s">
        <v>913</v>
      </c>
      <c r="H242" s="31" t="s">
        <v>323</v>
      </c>
      <c r="I242" s="31" t="s">
        <v>913</v>
      </c>
      <c r="J242" s="31" t="s">
        <v>913</v>
      </c>
      <c r="K242" s="31" t="s">
        <v>913</v>
      </c>
      <c r="L242" s="31">
        <v>0.09</v>
      </c>
      <c r="M242" s="31">
        <v>2.3E-2</v>
      </c>
      <c r="N242" s="31" t="s">
        <v>880</v>
      </c>
    </row>
    <row r="243" spans="1:14">
      <c r="A243" s="31" t="s">
        <v>324</v>
      </c>
      <c r="B243" s="31">
        <v>0.4</v>
      </c>
      <c r="C243" s="31" t="s">
        <v>913</v>
      </c>
      <c r="D243" s="31" t="s">
        <v>913</v>
      </c>
      <c r="E243" s="31" t="s">
        <v>913</v>
      </c>
      <c r="F243" s="31" t="s">
        <v>913</v>
      </c>
      <c r="G243" s="31" t="s">
        <v>913</v>
      </c>
      <c r="H243" s="31" t="s">
        <v>324</v>
      </c>
      <c r="I243" s="31">
        <v>0.08</v>
      </c>
      <c r="J243" s="31" t="s">
        <v>913</v>
      </c>
      <c r="K243" s="31" t="s">
        <v>913</v>
      </c>
      <c r="L243" s="31" t="s">
        <v>913</v>
      </c>
      <c r="M243" s="31" t="s">
        <v>913</v>
      </c>
      <c r="N243" s="31" t="s">
        <v>880</v>
      </c>
    </row>
    <row r="244" spans="1:14">
      <c r="A244" s="31" t="s">
        <v>325</v>
      </c>
      <c r="B244" s="31" t="s">
        <v>913</v>
      </c>
      <c r="C244" s="31" t="s">
        <v>913</v>
      </c>
      <c r="D244" s="31">
        <v>0.7</v>
      </c>
      <c r="E244" s="31" t="s">
        <v>913</v>
      </c>
      <c r="F244" s="31" t="s">
        <v>913</v>
      </c>
      <c r="G244" s="31" t="s">
        <v>913</v>
      </c>
      <c r="H244" s="31" t="s">
        <v>325</v>
      </c>
      <c r="I244" s="31" t="s">
        <v>913</v>
      </c>
      <c r="J244" s="31" t="s">
        <v>913</v>
      </c>
      <c r="K244" s="31">
        <v>0.09</v>
      </c>
      <c r="L244" s="31" t="s">
        <v>913</v>
      </c>
      <c r="M244" s="31" t="s">
        <v>913</v>
      </c>
      <c r="N244" s="31" t="s">
        <v>880</v>
      </c>
    </row>
    <row r="245" spans="1:14">
      <c r="A245" s="31" t="s">
        <v>326</v>
      </c>
      <c r="B245" s="31" t="s">
        <v>913</v>
      </c>
      <c r="C245" s="31" t="s">
        <v>913</v>
      </c>
      <c r="D245" s="31" t="s">
        <v>913</v>
      </c>
      <c r="E245" s="31" t="s">
        <v>913</v>
      </c>
      <c r="F245" s="31">
        <v>0.35</v>
      </c>
      <c r="G245" s="31" t="s">
        <v>913</v>
      </c>
      <c r="H245" s="31" t="s">
        <v>326</v>
      </c>
      <c r="I245" s="31" t="s">
        <v>913</v>
      </c>
      <c r="J245" s="31" t="s">
        <v>913</v>
      </c>
      <c r="K245" s="31" t="s">
        <v>913</v>
      </c>
      <c r="L245" s="31" t="s">
        <v>913</v>
      </c>
      <c r="M245" s="31">
        <v>2.3E-2</v>
      </c>
      <c r="N245" s="31" t="s">
        <v>880</v>
      </c>
    </row>
    <row r="246" spans="1:14">
      <c r="A246" s="31" t="s">
        <v>327</v>
      </c>
      <c r="B246" s="31" t="s">
        <v>913</v>
      </c>
      <c r="C246" s="31" t="s">
        <v>913</v>
      </c>
      <c r="D246" s="31">
        <v>0.4</v>
      </c>
      <c r="E246" s="31" t="s">
        <v>913</v>
      </c>
      <c r="F246" s="31" t="s">
        <v>913</v>
      </c>
      <c r="G246" s="31" t="s">
        <v>913</v>
      </c>
      <c r="H246" s="31" t="s">
        <v>327</v>
      </c>
      <c r="I246" s="31" t="s">
        <v>913</v>
      </c>
      <c r="J246" s="31" t="s">
        <v>913</v>
      </c>
      <c r="K246" s="31">
        <v>0</v>
      </c>
      <c r="L246" s="31" t="s">
        <v>913</v>
      </c>
      <c r="M246" s="31" t="s">
        <v>913</v>
      </c>
      <c r="N246" s="31" t="s">
        <v>880</v>
      </c>
    </row>
    <row r="247" spans="1:14">
      <c r="A247" s="32" t="s">
        <v>328</v>
      </c>
      <c r="B247" s="32">
        <v>0.125</v>
      </c>
      <c r="C247" s="32">
        <v>0.125</v>
      </c>
      <c r="D247" s="32" t="s">
        <v>913</v>
      </c>
      <c r="E247" s="32"/>
      <c r="F247" s="32"/>
      <c r="G247" s="32" t="s">
        <v>913</v>
      </c>
      <c r="H247" s="32" t="s">
        <v>328</v>
      </c>
      <c r="I247" s="32">
        <v>0</v>
      </c>
      <c r="J247" s="32">
        <v>0</v>
      </c>
      <c r="K247" s="32">
        <v>0</v>
      </c>
      <c r="L247" s="32">
        <v>0</v>
      </c>
      <c r="M247" s="32">
        <v>0</v>
      </c>
      <c r="N247" s="32"/>
    </row>
    <row r="248" spans="1:14">
      <c r="A248" s="31" t="s">
        <v>329</v>
      </c>
      <c r="B248" s="31" t="s">
        <v>913</v>
      </c>
      <c r="C248" s="31" t="s">
        <v>913</v>
      </c>
      <c r="D248" s="31" t="s">
        <v>913</v>
      </c>
      <c r="E248" s="31">
        <v>0.4</v>
      </c>
      <c r="F248" s="31">
        <v>0.33</v>
      </c>
      <c r="G248" s="31" t="s">
        <v>913</v>
      </c>
      <c r="H248" s="31" t="s">
        <v>329</v>
      </c>
      <c r="I248" s="31" t="s">
        <v>913</v>
      </c>
      <c r="J248" s="31" t="s">
        <v>913</v>
      </c>
      <c r="K248" s="31" t="s">
        <v>913</v>
      </c>
      <c r="L248" s="31">
        <v>0</v>
      </c>
      <c r="M248" s="31">
        <v>0</v>
      </c>
      <c r="N248" s="31" t="s">
        <v>880</v>
      </c>
    </row>
    <row r="249" spans="1:14">
      <c r="A249" s="31" t="s">
        <v>330</v>
      </c>
      <c r="B249" s="31">
        <v>0.25</v>
      </c>
      <c r="C249" s="31" t="s">
        <v>913</v>
      </c>
      <c r="D249" s="31" t="s">
        <v>913</v>
      </c>
      <c r="E249" s="31" t="s">
        <v>913</v>
      </c>
      <c r="F249" s="31" t="s">
        <v>913</v>
      </c>
      <c r="G249" s="31" t="s">
        <v>913</v>
      </c>
      <c r="H249" s="31" t="s">
        <v>330</v>
      </c>
      <c r="I249" s="31">
        <v>0</v>
      </c>
      <c r="J249" s="31" t="s">
        <v>913</v>
      </c>
      <c r="K249" s="31" t="s">
        <v>913</v>
      </c>
      <c r="L249" s="31" t="s">
        <v>913</v>
      </c>
      <c r="M249" s="31" t="s">
        <v>913</v>
      </c>
      <c r="N249" s="31" t="s">
        <v>880</v>
      </c>
    </row>
    <row r="250" spans="1:14">
      <c r="A250" s="31" t="s">
        <v>331</v>
      </c>
      <c r="B250" s="31" t="s">
        <v>913</v>
      </c>
      <c r="C250" s="31">
        <v>0.25</v>
      </c>
      <c r="D250" s="31" t="s">
        <v>913</v>
      </c>
      <c r="E250" s="31" t="s">
        <v>913</v>
      </c>
      <c r="F250" s="31" t="s">
        <v>913</v>
      </c>
      <c r="G250" s="31" t="s">
        <v>913</v>
      </c>
      <c r="H250" s="31" t="s">
        <v>331</v>
      </c>
      <c r="I250" s="31" t="s">
        <v>913</v>
      </c>
      <c r="J250" s="31">
        <v>0</v>
      </c>
      <c r="K250" s="31" t="s">
        <v>913</v>
      </c>
      <c r="L250" s="31" t="s">
        <v>913</v>
      </c>
      <c r="M250" s="31" t="s">
        <v>913</v>
      </c>
      <c r="N250" s="31" t="s">
        <v>880</v>
      </c>
    </row>
    <row r="251" spans="1:14">
      <c r="A251" s="31" t="s">
        <v>332</v>
      </c>
      <c r="B251" s="31" t="s">
        <v>913</v>
      </c>
      <c r="C251" s="31" t="s">
        <v>913</v>
      </c>
      <c r="D251" s="31" t="s">
        <v>913</v>
      </c>
      <c r="E251" s="31" t="s">
        <v>913</v>
      </c>
      <c r="F251" s="31">
        <v>0.35</v>
      </c>
      <c r="G251" s="31" t="s">
        <v>913</v>
      </c>
      <c r="H251" s="31" t="s">
        <v>332</v>
      </c>
      <c r="I251" s="31" t="s">
        <v>913</v>
      </c>
      <c r="J251" s="31" t="s">
        <v>913</v>
      </c>
      <c r="K251" s="31" t="s">
        <v>913</v>
      </c>
      <c r="L251" s="31" t="s">
        <v>913</v>
      </c>
      <c r="M251" s="31">
        <v>2.3E-2</v>
      </c>
      <c r="N251" s="31" t="s">
        <v>880</v>
      </c>
    </row>
    <row r="252" spans="1:14">
      <c r="A252" s="31" t="s">
        <v>333</v>
      </c>
      <c r="B252" s="31">
        <v>0.08</v>
      </c>
      <c r="C252" s="31">
        <v>0.08</v>
      </c>
      <c r="D252" s="31" t="s">
        <v>913</v>
      </c>
      <c r="E252" s="31" t="s">
        <v>913</v>
      </c>
      <c r="F252" s="31" t="s">
        <v>913</v>
      </c>
      <c r="G252" s="31" t="s">
        <v>913</v>
      </c>
      <c r="H252" s="31" t="s">
        <v>333</v>
      </c>
      <c r="I252" s="31">
        <v>0</v>
      </c>
      <c r="J252" s="31">
        <v>0</v>
      </c>
      <c r="K252" s="31" t="s">
        <v>913</v>
      </c>
      <c r="L252" s="31" t="s">
        <v>913</v>
      </c>
      <c r="M252" s="31" t="s">
        <v>913</v>
      </c>
      <c r="N252" s="31" t="s">
        <v>880</v>
      </c>
    </row>
    <row r="253" spans="1:14">
      <c r="A253" s="31" t="s">
        <v>334</v>
      </c>
      <c r="B253" s="31" t="s">
        <v>913</v>
      </c>
      <c r="C253" s="31">
        <v>0.08</v>
      </c>
      <c r="D253" s="31">
        <v>0.13</v>
      </c>
      <c r="E253" s="31" t="s">
        <v>913</v>
      </c>
      <c r="F253" s="31" t="s">
        <v>913</v>
      </c>
      <c r="G253" s="31" t="s">
        <v>913</v>
      </c>
      <c r="H253" s="31" t="s">
        <v>334</v>
      </c>
      <c r="I253" s="31" t="s">
        <v>913</v>
      </c>
      <c r="J253" s="31">
        <v>0</v>
      </c>
      <c r="K253" s="31">
        <v>0</v>
      </c>
      <c r="L253" s="31" t="s">
        <v>913</v>
      </c>
      <c r="M253" s="31" t="s">
        <v>913</v>
      </c>
      <c r="N253" s="31" t="s">
        <v>880</v>
      </c>
    </row>
    <row r="254" spans="1:14">
      <c r="A254" s="31" t="s">
        <v>335</v>
      </c>
      <c r="B254" s="31" t="s">
        <v>913</v>
      </c>
      <c r="C254" s="31" t="s">
        <v>913</v>
      </c>
      <c r="D254" s="31">
        <v>0.13</v>
      </c>
      <c r="E254" s="31">
        <v>0.13</v>
      </c>
      <c r="F254" s="31">
        <v>0.1</v>
      </c>
      <c r="G254" s="31" t="s">
        <v>913</v>
      </c>
      <c r="H254" s="31" t="s">
        <v>335</v>
      </c>
      <c r="I254" s="31" t="s">
        <v>913</v>
      </c>
      <c r="J254" s="31" t="s">
        <v>913</v>
      </c>
      <c r="K254" s="31">
        <v>0</v>
      </c>
      <c r="L254" s="31">
        <v>0</v>
      </c>
      <c r="M254" s="31">
        <v>0</v>
      </c>
      <c r="N254" s="31" t="s">
        <v>880</v>
      </c>
    </row>
    <row r="255" spans="1:14">
      <c r="A255" s="31" t="s">
        <v>336</v>
      </c>
      <c r="B255" s="31" t="s">
        <v>913</v>
      </c>
      <c r="C255" s="31" t="s">
        <v>913</v>
      </c>
      <c r="D255" s="31" t="s">
        <v>913</v>
      </c>
      <c r="E255" s="31" t="s">
        <v>913</v>
      </c>
      <c r="F255" s="31">
        <v>0.1</v>
      </c>
      <c r="G255" s="31" t="s">
        <v>913</v>
      </c>
      <c r="H255" s="31" t="s">
        <v>336</v>
      </c>
      <c r="I255" s="31" t="s">
        <v>913</v>
      </c>
      <c r="J255" s="31" t="s">
        <v>913</v>
      </c>
      <c r="K255" s="31" t="s">
        <v>913</v>
      </c>
      <c r="L255" s="31" t="s">
        <v>913</v>
      </c>
      <c r="M255" s="31">
        <v>0</v>
      </c>
      <c r="N255" s="31" t="s">
        <v>880</v>
      </c>
    </row>
    <row r="256" spans="1:14">
      <c r="A256" s="32" t="s">
        <v>337</v>
      </c>
      <c r="B256" s="32">
        <v>0.08</v>
      </c>
      <c r="C256" s="32">
        <v>0.08</v>
      </c>
      <c r="D256" s="32"/>
      <c r="E256" s="32"/>
      <c r="F256" s="32"/>
      <c r="G256" s="32"/>
      <c r="H256" s="32" t="s">
        <v>337</v>
      </c>
      <c r="I256" s="32">
        <v>0</v>
      </c>
      <c r="J256" s="32">
        <v>0</v>
      </c>
      <c r="K256" s="32"/>
      <c r="L256" s="32"/>
      <c r="M256" s="32"/>
      <c r="N256" s="32"/>
    </row>
    <row r="257" spans="1:14">
      <c r="A257" s="31" t="s">
        <v>338</v>
      </c>
      <c r="B257" s="31">
        <v>0.28000000000000003</v>
      </c>
      <c r="C257" s="31" t="s">
        <v>913</v>
      </c>
      <c r="D257" s="31" t="s">
        <v>913</v>
      </c>
      <c r="E257" s="31" t="s">
        <v>913</v>
      </c>
      <c r="F257" s="31" t="s">
        <v>913</v>
      </c>
      <c r="G257" s="31" t="s">
        <v>913</v>
      </c>
      <c r="H257" s="31" t="s">
        <v>338</v>
      </c>
      <c r="I257" s="31">
        <v>5.1999999999999998E-2</v>
      </c>
      <c r="J257" s="31" t="s">
        <v>913</v>
      </c>
      <c r="K257" s="31" t="s">
        <v>913</v>
      </c>
      <c r="L257" s="31" t="s">
        <v>913</v>
      </c>
      <c r="M257" s="31" t="s">
        <v>913</v>
      </c>
      <c r="N257" s="31" t="s">
        <v>880</v>
      </c>
    </row>
    <row r="258" spans="1:14">
      <c r="A258" s="31" t="s">
        <v>339</v>
      </c>
      <c r="B258" s="31">
        <v>0.28000000000000003</v>
      </c>
      <c r="C258" s="31">
        <v>0.28000000000000003</v>
      </c>
      <c r="D258" s="31" t="s">
        <v>913</v>
      </c>
      <c r="E258" s="31" t="s">
        <v>913</v>
      </c>
      <c r="F258" s="31" t="s">
        <v>913</v>
      </c>
      <c r="G258" s="31" t="s">
        <v>913</v>
      </c>
      <c r="H258" s="31" t="s">
        <v>339</v>
      </c>
      <c r="I258" s="31">
        <v>5.1999999999999998E-2</v>
      </c>
      <c r="J258" s="31">
        <v>5.1999999999999998E-2</v>
      </c>
      <c r="K258" s="31" t="s">
        <v>913</v>
      </c>
      <c r="L258" s="31" t="s">
        <v>913</v>
      </c>
      <c r="M258" s="31" t="s">
        <v>913</v>
      </c>
      <c r="N258" s="31" t="s">
        <v>880</v>
      </c>
    </row>
    <row r="259" spans="1:14">
      <c r="A259" s="31" t="s">
        <v>340</v>
      </c>
      <c r="B259" s="31" t="s">
        <v>913</v>
      </c>
      <c r="C259" s="31">
        <v>0.28000000000000003</v>
      </c>
      <c r="D259" s="31">
        <v>0.49</v>
      </c>
      <c r="E259" s="31" t="s">
        <v>913</v>
      </c>
      <c r="F259" s="31" t="s">
        <v>913</v>
      </c>
      <c r="G259" s="31" t="s">
        <v>913</v>
      </c>
      <c r="H259" s="31" t="s">
        <v>340</v>
      </c>
      <c r="I259" s="31" t="s">
        <v>913</v>
      </c>
      <c r="J259" s="31">
        <v>5.1999999999999998E-2</v>
      </c>
      <c r="K259" s="31">
        <v>0.06</v>
      </c>
      <c r="L259" s="31" t="s">
        <v>913</v>
      </c>
      <c r="M259" s="31" t="s">
        <v>913</v>
      </c>
      <c r="N259" s="31" t="s">
        <v>880</v>
      </c>
    </row>
    <row r="260" spans="1:14">
      <c r="A260" s="31" t="s">
        <v>341</v>
      </c>
      <c r="B260" s="31" t="s">
        <v>913</v>
      </c>
      <c r="C260" s="31" t="s">
        <v>913</v>
      </c>
      <c r="D260" s="31">
        <v>0.49</v>
      </c>
      <c r="E260" s="31">
        <v>0.49</v>
      </c>
      <c r="F260" s="31" t="s">
        <v>913</v>
      </c>
      <c r="G260" s="31" t="s">
        <v>913</v>
      </c>
      <c r="H260" s="31" t="s">
        <v>341</v>
      </c>
      <c r="I260" s="31" t="s">
        <v>913</v>
      </c>
      <c r="J260" s="31" t="s">
        <v>913</v>
      </c>
      <c r="K260" s="31">
        <v>0.06</v>
      </c>
      <c r="L260" s="31">
        <v>0.06</v>
      </c>
      <c r="M260" s="31" t="s">
        <v>913</v>
      </c>
      <c r="N260" s="31" t="s">
        <v>880</v>
      </c>
    </row>
    <row r="261" spans="1:14">
      <c r="A261" s="31" t="s">
        <v>342</v>
      </c>
      <c r="B261" s="31" t="s">
        <v>913</v>
      </c>
      <c r="C261" s="31" t="s">
        <v>913</v>
      </c>
      <c r="D261" s="31" t="s">
        <v>913</v>
      </c>
      <c r="E261" s="31">
        <v>0.49</v>
      </c>
      <c r="F261" s="31">
        <v>0.26</v>
      </c>
      <c r="G261" s="31" t="s">
        <v>913</v>
      </c>
      <c r="H261" s="31" t="s">
        <v>342</v>
      </c>
      <c r="I261" s="31" t="s">
        <v>913</v>
      </c>
      <c r="J261" s="31" t="s">
        <v>913</v>
      </c>
      <c r="K261" s="31" t="s">
        <v>913</v>
      </c>
      <c r="L261" s="31">
        <v>0.06</v>
      </c>
      <c r="M261" s="31">
        <v>1.7000000000000001E-2</v>
      </c>
      <c r="N261" s="31" t="s">
        <v>880</v>
      </c>
    </row>
    <row r="262" spans="1:14">
      <c r="A262" s="31" t="s">
        <v>343</v>
      </c>
      <c r="B262" s="31" t="s">
        <v>913</v>
      </c>
      <c r="C262" s="31" t="s">
        <v>913</v>
      </c>
      <c r="D262" s="31" t="s">
        <v>913</v>
      </c>
      <c r="E262" s="31" t="s">
        <v>913</v>
      </c>
      <c r="F262" s="31">
        <v>0.26</v>
      </c>
      <c r="G262" s="31" t="s">
        <v>913</v>
      </c>
      <c r="H262" s="31" t="s">
        <v>343</v>
      </c>
      <c r="I262" s="31" t="s">
        <v>913</v>
      </c>
      <c r="J262" s="31" t="s">
        <v>913</v>
      </c>
      <c r="K262" s="31" t="s">
        <v>913</v>
      </c>
      <c r="L262" s="31" t="s">
        <v>913</v>
      </c>
      <c r="M262" s="31">
        <v>1.7000000000000001E-2</v>
      </c>
      <c r="N262" s="31" t="s">
        <v>880</v>
      </c>
    </row>
    <row r="263" spans="1:14">
      <c r="A263" s="31" t="s">
        <v>872</v>
      </c>
      <c r="B263" s="31" t="s">
        <v>913</v>
      </c>
      <c r="C263" s="31">
        <v>1</v>
      </c>
      <c r="D263" s="31">
        <v>1.2</v>
      </c>
      <c r="E263" s="31">
        <v>1.2</v>
      </c>
      <c r="F263" s="31">
        <v>0.83</v>
      </c>
      <c r="G263" s="31" t="s">
        <v>913</v>
      </c>
      <c r="H263" s="31" t="s">
        <v>872</v>
      </c>
      <c r="I263" s="31" t="s">
        <v>913</v>
      </c>
      <c r="J263" s="31">
        <v>0</v>
      </c>
      <c r="K263" s="31">
        <v>0</v>
      </c>
      <c r="L263" s="31">
        <v>0</v>
      </c>
      <c r="M263" s="31">
        <v>0</v>
      </c>
      <c r="N263" s="31" t="s">
        <v>741</v>
      </c>
    </row>
    <row r="264" spans="1:14">
      <c r="A264" s="31" t="s">
        <v>873</v>
      </c>
      <c r="B264" s="31">
        <v>1.2</v>
      </c>
      <c r="C264" s="31">
        <v>1.52</v>
      </c>
      <c r="D264" s="31">
        <v>2.5299999999999998</v>
      </c>
      <c r="E264" s="31">
        <v>2.5299999999999998</v>
      </c>
      <c r="F264" s="31">
        <v>0.75</v>
      </c>
      <c r="G264" s="31" t="s">
        <v>913</v>
      </c>
      <c r="H264" s="31" t="s">
        <v>873</v>
      </c>
      <c r="I264" s="31">
        <v>0.2</v>
      </c>
      <c r="J264" s="31">
        <v>0.2</v>
      </c>
      <c r="K264" s="31">
        <v>0.25</v>
      </c>
      <c r="L264" s="31">
        <v>0.25</v>
      </c>
      <c r="M264" s="31">
        <v>6.5000000000000002E-2</v>
      </c>
      <c r="N264" s="31" t="s">
        <v>878</v>
      </c>
    </row>
    <row r="265" spans="1:14">
      <c r="A265" s="31" t="s">
        <v>344</v>
      </c>
      <c r="B265" s="31" t="s">
        <v>913</v>
      </c>
      <c r="C265" s="31">
        <v>0.6</v>
      </c>
      <c r="D265" s="31">
        <v>1.3</v>
      </c>
      <c r="E265" s="31">
        <v>1.3</v>
      </c>
      <c r="F265" s="31" t="s">
        <v>913</v>
      </c>
      <c r="G265" s="31" t="s">
        <v>913</v>
      </c>
      <c r="H265" s="31" t="s">
        <v>344</v>
      </c>
      <c r="I265" s="31" t="s">
        <v>913</v>
      </c>
      <c r="J265" s="31">
        <v>0.2</v>
      </c>
      <c r="K265" s="31">
        <v>0.25</v>
      </c>
      <c r="L265" s="31">
        <v>0.25</v>
      </c>
      <c r="M265" s="31">
        <v>6.5000000000000002E-2</v>
      </c>
      <c r="N265" s="31" t="s">
        <v>878</v>
      </c>
    </row>
    <row r="266" spans="1:14">
      <c r="A266" s="31" t="s">
        <v>345</v>
      </c>
      <c r="B266" s="31" t="s">
        <v>913</v>
      </c>
      <c r="C266" s="31" t="s">
        <v>913</v>
      </c>
      <c r="D266" s="31">
        <v>1.3</v>
      </c>
      <c r="E266" s="31">
        <v>1.3</v>
      </c>
      <c r="F266" s="31">
        <v>0.46</v>
      </c>
      <c r="G266" s="31" t="s">
        <v>913</v>
      </c>
      <c r="H266" s="31" t="s">
        <v>345</v>
      </c>
      <c r="I266" s="31" t="s">
        <v>913</v>
      </c>
      <c r="J266" s="31" t="s">
        <v>913</v>
      </c>
      <c r="K266" s="31">
        <v>0.25</v>
      </c>
      <c r="L266" s="31">
        <v>0.25</v>
      </c>
      <c r="M266" s="31">
        <v>6.5000000000000002E-2</v>
      </c>
      <c r="N266" s="31" t="s">
        <v>878</v>
      </c>
    </row>
    <row r="267" spans="1:14">
      <c r="A267" s="31" t="s">
        <v>346</v>
      </c>
      <c r="B267" s="31" t="s">
        <v>913</v>
      </c>
      <c r="C267" s="31" t="s">
        <v>913</v>
      </c>
      <c r="D267" s="31">
        <v>1.3</v>
      </c>
      <c r="E267" s="31">
        <v>1.3</v>
      </c>
      <c r="F267" s="31">
        <v>0.46</v>
      </c>
      <c r="G267" s="31" t="s">
        <v>913</v>
      </c>
      <c r="H267" s="31" t="s">
        <v>346</v>
      </c>
      <c r="I267" s="31" t="s">
        <v>913</v>
      </c>
      <c r="J267" s="31" t="s">
        <v>913</v>
      </c>
      <c r="K267" s="31">
        <v>0.25</v>
      </c>
      <c r="L267" s="31">
        <v>0.25</v>
      </c>
      <c r="M267" s="31">
        <v>6.5000000000000002E-2</v>
      </c>
      <c r="N267" s="31" t="s">
        <v>878</v>
      </c>
    </row>
    <row r="268" spans="1:14">
      <c r="A268" s="31" t="s">
        <v>347</v>
      </c>
      <c r="B268" s="31">
        <v>0.5</v>
      </c>
      <c r="C268" s="31">
        <v>0.5</v>
      </c>
      <c r="D268" s="31">
        <v>0.5</v>
      </c>
      <c r="E268" s="31" t="s">
        <v>913</v>
      </c>
      <c r="F268" s="31" t="s">
        <v>913</v>
      </c>
      <c r="G268" s="31" t="s">
        <v>913</v>
      </c>
      <c r="H268" s="31" t="s">
        <v>347</v>
      </c>
      <c r="I268" s="31">
        <v>0.2</v>
      </c>
      <c r="J268" s="31">
        <v>0.2</v>
      </c>
      <c r="K268" s="31">
        <v>0.2</v>
      </c>
      <c r="L268" s="31" t="s">
        <v>913</v>
      </c>
      <c r="M268" s="31" t="s">
        <v>913</v>
      </c>
      <c r="N268" s="31" t="s">
        <v>878</v>
      </c>
    </row>
    <row r="269" spans="1:14">
      <c r="A269" s="31" t="s">
        <v>348</v>
      </c>
      <c r="B269" s="31">
        <v>0.4</v>
      </c>
      <c r="C269" s="31">
        <v>0.4</v>
      </c>
      <c r="D269" s="31">
        <v>0.7</v>
      </c>
      <c r="E269" s="31">
        <v>0.7</v>
      </c>
      <c r="F269" s="31" t="s">
        <v>913</v>
      </c>
      <c r="G269" s="31" t="s">
        <v>913</v>
      </c>
      <c r="H269" s="31" t="s">
        <v>348</v>
      </c>
      <c r="I269" s="31">
        <v>0.08</v>
      </c>
      <c r="J269" s="31">
        <v>0.08</v>
      </c>
      <c r="K269" s="31">
        <v>0.09</v>
      </c>
      <c r="L269" s="31">
        <v>0.09</v>
      </c>
      <c r="M269" s="31">
        <v>2.3E-2</v>
      </c>
      <c r="N269" s="31" t="s">
        <v>878</v>
      </c>
    </row>
    <row r="270" spans="1:14">
      <c r="A270" s="31" t="s">
        <v>349</v>
      </c>
      <c r="B270" s="31">
        <v>0.4</v>
      </c>
      <c r="C270" s="31">
        <v>0.4</v>
      </c>
      <c r="D270" s="31">
        <v>0.7</v>
      </c>
      <c r="E270" s="31">
        <v>0.7</v>
      </c>
      <c r="F270" s="31" t="s">
        <v>913</v>
      </c>
      <c r="G270" s="31" t="s">
        <v>913</v>
      </c>
      <c r="H270" s="31" t="s">
        <v>349</v>
      </c>
      <c r="I270" s="31">
        <v>0.08</v>
      </c>
      <c r="J270" s="31">
        <v>0.08</v>
      </c>
      <c r="K270" s="31">
        <v>0.09</v>
      </c>
      <c r="L270" s="31">
        <v>0.09</v>
      </c>
      <c r="M270" s="31">
        <v>2.3E-2</v>
      </c>
      <c r="N270" s="31" t="s">
        <v>878</v>
      </c>
    </row>
    <row r="271" spans="1:14">
      <c r="A271" s="31" t="s">
        <v>350</v>
      </c>
      <c r="B271" s="31">
        <v>0.4</v>
      </c>
      <c r="C271" s="31">
        <v>0.4</v>
      </c>
      <c r="D271" s="31">
        <v>0.7</v>
      </c>
      <c r="E271" s="31">
        <v>0.7</v>
      </c>
      <c r="F271" s="31">
        <v>0.35</v>
      </c>
      <c r="G271" s="31" t="s">
        <v>913</v>
      </c>
      <c r="H271" s="31" t="s">
        <v>350</v>
      </c>
      <c r="I271" s="31">
        <v>0.08</v>
      </c>
      <c r="J271" s="31">
        <v>0.08</v>
      </c>
      <c r="K271" s="31">
        <v>0.09</v>
      </c>
      <c r="L271" s="31">
        <v>0.09</v>
      </c>
      <c r="M271" s="31">
        <v>2.3E-2</v>
      </c>
      <c r="N271" s="31" t="s">
        <v>878</v>
      </c>
    </row>
    <row r="272" spans="1:14">
      <c r="A272" s="31" t="s">
        <v>351</v>
      </c>
      <c r="B272" s="31">
        <v>0.4</v>
      </c>
      <c r="C272" s="31">
        <v>0.4</v>
      </c>
      <c r="D272" s="31">
        <v>0.7</v>
      </c>
      <c r="E272" s="31">
        <v>0.7</v>
      </c>
      <c r="F272" s="31">
        <v>0.35</v>
      </c>
      <c r="G272" s="31" t="s">
        <v>913</v>
      </c>
      <c r="H272" s="31" t="s">
        <v>351</v>
      </c>
      <c r="I272" s="31">
        <v>0.08</v>
      </c>
      <c r="J272" s="31">
        <v>0.08</v>
      </c>
      <c r="K272" s="31">
        <v>0.09</v>
      </c>
      <c r="L272" s="31">
        <v>0.09</v>
      </c>
      <c r="M272" s="31">
        <v>2.3E-2</v>
      </c>
      <c r="N272" s="31" t="s">
        <v>878</v>
      </c>
    </row>
    <row r="273" spans="1:14">
      <c r="A273" s="31" t="s">
        <v>352</v>
      </c>
      <c r="B273" s="31">
        <v>0.4</v>
      </c>
      <c r="C273" s="31">
        <v>0.4</v>
      </c>
      <c r="D273" s="31">
        <v>0.7</v>
      </c>
      <c r="E273" s="31">
        <v>0.7</v>
      </c>
      <c r="F273" s="31">
        <v>0.35</v>
      </c>
      <c r="G273" s="31" t="s">
        <v>913</v>
      </c>
      <c r="H273" s="31" t="s">
        <v>352</v>
      </c>
      <c r="I273" s="31">
        <v>0.08</v>
      </c>
      <c r="J273" s="31">
        <v>0.08</v>
      </c>
      <c r="K273" s="31">
        <v>0.09</v>
      </c>
      <c r="L273" s="31">
        <v>0.09</v>
      </c>
      <c r="M273" s="31">
        <v>2.3E-2</v>
      </c>
      <c r="N273" s="31" t="s">
        <v>878</v>
      </c>
    </row>
    <row r="274" spans="1:14">
      <c r="A274" s="31" t="s">
        <v>353</v>
      </c>
      <c r="B274" s="31">
        <v>0.4</v>
      </c>
      <c r="C274" s="31">
        <v>0.4</v>
      </c>
      <c r="D274" s="31">
        <v>0.7</v>
      </c>
      <c r="E274" s="31">
        <v>0.7</v>
      </c>
      <c r="F274" s="31">
        <v>0.35</v>
      </c>
      <c r="G274" s="31" t="s">
        <v>913</v>
      </c>
      <c r="H274" s="31" t="s">
        <v>353</v>
      </c>
      <c r="I274" s="31">
        <v>0.08</v>
      </c>
      <c r="J274" s="31">
        <v>0.08</v>
      </c>
      <c r="K274" s="31">
        <v>0.09</v>
      </c>
      <c r="L274" s="31">
        <v>0.09</v>
      </c>
      <c r="M274" s="31">
        <v>2.3E-2</v>
      </c>
      <c r="N274" s="31" t="s">
        <v>878</v>
      </c>
    </row>
    <row r="275" spans="1:14">
      <c r="A275" s="31" t="s">
        <v>354</v>
      </c>
      <c r="B275" s="31">
        <v>0.4</v>
      </c>
      <c r="C275" s="31">
        <v>0.4</v>
      </c>
      <c r="D275" s="31">
        <v>0.7</v>
      </c>
      <c r="E275" s="31">
        <v>0.7</v>
      </c>
      <c r="F275" s="31">
        <v>0.35</v>
      </c>
      <c r="G275" s="31" t="s">
        <v>913</v>
      </c>
      <c r="H275" s="31" t="s">
        <v>354</v>
      </c>
      <c r="I275" s="31">
        <v>0.08</v>
      </c>
      <c r="J275" s="31">
        <v>0.08</v>
      </c>
      <c r="K275" s="31">
        <v>0.09</v>
      </c>
      <c r="L275" s="31">
        <v>0.09</v>
      </c>
      <c r="M275" s="31">
        <v>2.3E-2</v>
      </c>
      <c r="N275" s="31" t="s">
        <v>878</v>
      </c>
    </row>
    <row r="276" spans="1:14">
      <c r="A276" s="31" t="s">
        <v>355</v>
      </c>
      <c r="B276" s="31">
        <v>0.28000000000000003</v>
      </c>
      <c r="C276" s="31">
        <v>0.28000000000000003</v>
      </c>
      <c r="D276" s="31">
        <v>0.49</v>
      </c>
      <c r="E276" s="31">
        <v>0.49</v>
      </c>
      <c r="F276" s="31" t="s">
        <v>913</v>
      </c>
      <c r="G276" s="31" t="s">
        <v>913</v>
      </c>
      <c r="H276" s="31" t="s">
        <v>355</v>
      </c>
      <c r="I276" s="31">
        <v>5.1999999999999998E-2</v>
      </c>
      <c r="J276" s="31">
        <v>5.1999999999999998E-2</v>
      </c>
      <c r="K276" s="31">
        <v>0.06</v>
      </c>
      <c r="L276" s="31">
        <v>0.06</v>
      </c>
      <c r="M276" s="31">
        <v>1.7000000000000001E-2</v>
      </c>
      <c r="N276" s="31" t="s">
        <v>878</v>
      </c>
    </row>
    <row r="277" spans="1:14">
      <c r="A277" s="31" t="s">
        <v>356</v>
      </c>
      <c r="B277" s="31">
        <v>0.28000000000000003</v>
      </c>
      <c r="C277" s="31">
        <v>0.28000000000000003</v>
      </c>
      <c r="D277" s="31">
        <v>0.49</v>
      </c>
      <c r="E277" s="31">
        <v>0.49</v>
      </c>
      <c r="F277" s="31" t="s">
        <v>913</v>
      </c>
      <c r="G277" s="31" t="s">
        <v>913</v>
      </c>
      <c r="H277" s="31" t="s">
        <v>356</v>
      </c>
      <c r="I277" s="31">
        <v>5.1999999999999998E-2</v>
      </c>
      <c r="J277" s="31">
        <v>5.1999999999999998E-2</v>
      </c>
      <c r="K277" s="31">
        <v>0.06</v>
      </c>
      <c r="L277" s="31">
        <v>0.06</v>
      </c>
      <c r="M277" s="31">
        <v>1.7000000000000001E-2</v>
      </c>
      <c r="N277" s="31" t="s">
        <v>878</v>
      </c>
    </row>
    <row r="278" spans="1:14">
      <c r="A278" s="31" t="s">
        <v>357</v>
      </c>
      <c r="B278" s="31">
        <v>0.28000000000000003</v>
      </c>
      <c r="C278" s="31">
        <v>0.28000000000000003</v>
      </c>
      <c r="D278" s="31">
        <v>0.49</v>
      </c>
      <c r="E278" s="31">
        <v>0.49</v>
      </c>
      <c r="F278" s="31" t="s">
        <v>913</v>
      </c>
      <c r="G278" s="31" t="s">
        <v>913</v>
      </c>
      <c r="H278" s="31" t="s">
        <v>357</v>
      </c>
      <c r="I278" s="31">
        <v>5.1999999999999998E-2</v>
      </c>
      <c r="J278" s="31">
        <v>5.1999999999999998E-2</v>
      </c>
      <c r="K278" s="31">
        <v>0.06</v>
      </c>
      <c r="L278" s="31">
        <v>0.06</v>
      </c>
      <c r="M278" s="31">
        <v>1.7000000000000001E-2</v>
      </c>
      <c r="N278" s="31" t="s">
        <v>878</v>
      </c>
    </row>
    <row r="279" spans="1:14">
      <c r="A279" s="31" t="s">
        <v>358</v>
      </c>
      <c r="B279" s="31">
        <v>0.28000000000000003</v>
      </c>
      <c r="C279" s="31">
        <v>0.28000000000000003</v>
      </c>
      <c r="D279" s="31">
        <v>0.49</v>
      </c>
      <c r="E279" s="31">
        <v>0.49</v>
      </c>
      <c r="F279" s="31" t="s">
        <v>913</v>
      </c>
      <c r="G279" s="31" t="s">
        <v>913</v>
      </c>
      <c r="H279" s="31" t="s">
        <v>358</v>
      </c>
      <c r="I279" s="31">
        <v>5.1999999999999998E-2</v>
      </c>
      <c r="J279" s="31">
        <v>5.1999999999999998E-2</v>
      </c>
      <c r="K279" s="31">
        <v>0.06</v>
      </c>
      <c r="L279" s="31">
        <v>0.06</v>
      </c>
      <c r="M279" s="31">
        <v>1.7000000000000001E-2</v>
      </c>
      <c r="N279" s="31" t="s">
        <v>878</v>
      </c>
    </row>
    <row r="280" spans="1:14">
      <c r="A280" s="31" t="s">
        <v>359</v>
      </c>
      <c r="B280" s="31">
        <v>0.28000000000000003</v>
      </c>
      <c r="C280" s="31">
        <v>0.28000000000000003</v>
      </c>
      <c r="D280" s="31">
        <v>0.49</v>
      </c>
      <c r="E280" s="31">
        <v>0.49</v>
      </c>
      <c r="F280" s="31">
        <v>0.26</v>
      </c>
      <c r="G280" s="31" t="s">
        <v>913</v>
      </c>
      <c r="H280" s="31" t="s">
        <v>359</v>
      </c>
      <c r="I280" s="31">
        <v>5.1999999999999998E-2</v>
      </c>
      <c r="J280" s="31">
        <v>5.1999999999999998E-2</v>
      </c>
      <c r="K280" s="31">
        <v>0.06</v>
      </c>
      <c r="L280" s="31">
        <v>0.06</v>
      </c>
      <c r="M280" s="31">
        <v>1.7000000000000001E-2</v>
      </c>
      <c r="N280" s="31" t="s">
        <v>878</v>
      </c>
    </row>
    <row r="281" spans="1:14">
      <c r="A281" s="31" t="s">
        <v>360</v>
      </c>
      <c r="B281" s="31">
        <v>0.28000000000000003</v>
      </c>
      <c r="C281" s="31">
        <v>0.28000000000000003</v>
      </c>
      <c r="D281" s="31">
        <v>0.49</v>
      </c>
      <c r="E281" s="31">
        <v>0.49</v>
      </c>
      <c r="F281" s="31">
        <v>0.26</v>
      </c>
      <c r="G281" s="31" t="s">
        <v>913</v>
      </c>
      <c r="H281" s="31" t="s">
        <v>360</v>
      </c>
      <c r="I281" s="31">
        <v>5.1999999999999998E-2</v>
      </c>
      <c r="J281" s="31">
        <v>5.1999999999999998E-2</v>
      </c>
      <c r="K281" s="31">
        <v>0.06</v>
      </c>
      <c r="L281" s="31">
        <v>0.06</v>
      </c>
      <c r="M281" s="31">
        <v>1.7000000000000001E-2</v>
      </c>
      <c r="N281" s="31" t="s">
        <v>878</v>
      </c>
    </row>
    <row r="282" spans="1:14">
      <c r="A282" s="31" t="s">
        <v>866</v>
      </c>
      <c r="B282" s="31">
        <v>0.6</v>
      </c>
      <c r="C282" s="31">
        <v>0.6</v>
      </c>
      <c r="D282" s="31">
        <v>0.9</v>
      </c>
      <c r="E282" s="31">
        <v>0.9</v>
      </c>
      <c r="F282" s="31" t="s">
        <v>913</v>
      </c>
      <c r="G282" s="31" t="s">
        <v>913</v>
      </c>
      <c r="H282" s="31" t="s">
        <v>866</v>
      </c>
      <c r="I282" s="31">
        <v>0</v>
      </c>
      <c r="J282" s="31">
        <v>0</v>
      </c>
      <c r="K282" s="31">
        <v>0</v>
      </c>
      <c r="L282" s="31">
        <v>0</v>
      </c>
      <c r="M282" s="31">
        <v>0</v>
      </c>
      <c r="N282" s="31" t="s">
        <v>741</v>
      </c>
    </row>
    <row r="283" spans="1:14">
      <c r="A283" s="31" t="s">
        <v>361</v>
      </c>
      <c r="B283" s="31">
        <v>0.04</v>
      </c>
      <c r="C283" s="31">
        <v>0.04</v>
      </c>
      <c r="D283" s="31" t="s">
        <v>913</v>
      </c>
      <c r="E283" s="31" t="s">
        <v>913</v>
      </c>
      <c r="F283" s="31" t="s">
        <v>913</v>
      </c>
      <c r="G283" s="31" t="s">
        <v>913</v>
      </c>
      <c r="H283" s="31" t="s">
        <v>361</v>
      </c>
      <c r="I283" s="31">
        <v>0</v>
      </c>
      <c r="J283" s="31">
        <v>0</v>
      </c>
      <c r="K283" s="31" t="s">
        <v>913</v>
      </c>
      <c r="L283" s="31" t="s">
        <v>913</v>
      </c>
      <c r="M283" s="31" t="s">
        <v>913</v>
      </c>
      <c r="N283" s="31" t="s">
        <v>741</v>
      </c>
    </row>
    <row r="284" spans="1:14">
      <c r="A284" s="32" t="s">
        <v>362</v>
      </c>
      <c r="B284" s="32">
        <v>0.05</v>
      </c>
      <c r="C284" s="32"/>
      <c r="D284" s="32"/>
      <c r="E284" s="32"/>
      <c r="F284" s="32"/>
      <c r="G284" s="32"/>
      <c r="H284" s="32" t="s">
        <v>362</v>
      </c>
      <c r="I284" s="32">
        <v>0</v>
      </c>
      <c r="J284" s="32">
        <v>0</v>
      </c>
      <c r="K284" s="32">
        <v>0</v>
      </c>
      <c r="L284" s="32">
        <v>0</v>
      </c>
      <c r="M284" s="32">
        <v>0</v>
      </c>
      <c r="N284" s="32" t="s">
        <v>880</v>
      </c>
    </row>
    <row r="285" spans="1:14">
      <c r="A285" s="32" t="s">
        <v>363</v>
      </c>
      <c r="B285" s="32">
        <v>0.05</v>
      </c>
      <c r="C285" s="32">
        <v>0.05</v>
      </c>
      <c r="D285" s="32">
        <v>7.0000000000000007E-2</v>
      </c>
      <c r="E285" s="32">
        <v>7.0000000000000007E-2</v>
      </c>
      <c r="F285" s="32">
        <v>0.05</v>
      </c>
      <c r="G285" s="32"/>
      <c r="H285" s="32" t="s">
        <v>363</v>
      </c>
      <c r="I285" s="32">
        <v>0</v>
      </c>
      <c r="J285" s="32">
        <v>0</v>
      </c>
      <c r="K285" s="32">
        <v>0</v>
      </c>
      <c r="L285" s="32">
        <v>0</v>
      </c>
      <c r="M285" s="32">
        <v>0</v>
      </c>
      <c r="N285" s="32" t="s">
        <v>880</v>
      </c>
    </row>
    <row r="286" spans="1:14">
      <c r="A286" s="32" t="s">
        <v>364</v>
      </c>
      <c r="B286" s="32"/>
      <c r="C286" s="32">
        <v>0.05</v>
      </c>
      <c r="D286" s="32">
        <v>7.0000000000000007E-2</v>
      </c>
      <c r="E286" s="32">
        <v>7.0000000000000007E-2</v>
      </c>
      <c r="F286" s="32">
        <v>0.05</v>
      </c>
      <c r="G286" s="32"/>
      <c r="H286" s="32" t="s">
        <v>364</v>
      </c>
      <c r="I286" s="32">
        <v>0</v>
      </c>
      <c r="J286" s="32">
        <v>0</v>
      </c>
      <c r="K286" s="32">
        <v>0</v>
      </c>
      <c r="L286" s="32">
        <v>0</v>
      </c>
      <c r="M286" s="32">
        <v>0</v>
      </c>
      <c r="N286" s="32" t="s">
        <v>880</v>
      </c>
    </row>
    <row r="287" spans="1:14">
      <c r="A287" s="32" t="s">
        <v>365</v>
      </c>
      <c r="B287" s="32"/>
      <c r="C287" s="32"/>
      <c r="D287" s="32"/>
      <c r="E287" s="32">
        <v>7.0000000000000007E-2</v>
      </c>
      <c r="F287" s="32">
        <v>0.05</v>
      </c>
      <c r="G287" s="32"/>
      <c r="H287" s="32" t="s">
        <v>365</v>
      </c>
      <c r="I287" s="32">
        <v>0</v>
      </c>
      <c r="J287" s="32">
        <v>0</v>
      </c>
      <c r="K287" s="32">
        <v>0</v>
      </c>
      <c r="L287" s="32">
        <v>0</v>
      </c>
      <c r="M287" s="32">
        <v>0</v>
      </c>
      <c r="N287" s="32" t="s">
        <v>880</v>
      </c>
    </row>
    <row r="288" spans="1:14">
      <c r="A288" s="31" t="s">
        <v>366</v>
      </c>
      <c r="B288" s="31" t="s">
        <v>913</v>
      </c>
      <c r="C288" s="31">
        <v>0.04</v>
      </c>
      <c r="D288" s="31">
        <v>6.5000000000000002E-2</v>
      </c>
      <c r="E288" s="31" t="s">
        <v>913</v>
      </c>
      <c r="F288" s="31" t="s">
        <v>913</v>
      </c>
      <c r="G288" s="31" t="s">
        <v>913</v>
      </c>
      <c r="H288" s="31" t="s">
        <v>366</v>
      </c>
      <c r="I288" s="31" t="s">
        <v>913</v>
      </c>
      <c r="J288" s="31">
        <v>0</v>
      </c>
      <c r="K288" s="31">
        <v>0</v>
      </c>
      <c r="L288" s="31" t="s">
        <v>913</v>
      </c>
      <c r="M288" s="31" t="s">
        <v>913</v>
      </c>
      <c r="N288" s="31" t="s">
        <v>741</v>
      </c>
    </row>
    <row r="289" spans="1:14">
      <c r="A289" s="32" t="s">
        <v>367</v>
      </c>
      <c r="B289" s="32">
        <v>0.05</v>
      </c>
      <c r="C289" s="32"/>
      <c r="D289" s="32"/>
      <c r="E289" s="32"/>
      <c r="F289" s="32"/>
      <c r="G289" s="32" t="s">
        <v>913</v>
      </c>
      <c r="H289" s="32" t="s">
        <v>367</v>
      </c>
      <c r="I289" s="32">
        <v>0</v>
      </c>
      <c r="J289" s="32">
        <v>0</v>
      </c>
      <c r="K289" s="32">
        <v>0</v>
      </c>
      <c r="L289" s="32">
        <v>0</v>
      </c>
      <c r="M289" s="32">
        <v>0</v>
      </c>
      <c r="N289" s="32" t="s">
        <v>741</v>
      </c>
    </row>
    <row r="290" spans="1:14">
      <c r="A290" s="32" t="s">
        <v>368</v>
      </c>
      <c r="B290" s="32"/>
      <c r="C290" s="32">
        <v>0.05</v>
      </c>
      <c r="D290" s="32">
        <v>7.0000000000000007E-2</v>
      </c>
      <c r="E290" s="32"/>
      <c r="F290" s="32"/>
      <c r="G290" s="32"/>
      <c r="H290" s="32" t="s">
        <v>368</v>
      </c>
      <c r="I290" s="32">
        <v>0</v>
      </c>
      <c r="J290" s="32">
        <v>0</v>
      </c>
      <c r="K290" s="32">
        <v>0</v>
      </c>
      <c r="L290" s="32">
        <v>0</v>
      </c>
      <c r="M290" s="32">
        <v>0</v>
      </c>
      <c r="N290" s="32" t="s">
        <v>741</v>
      </c>
    </row>
    <row r="291" spans="1:14">
      <c r="A291" s="32" t="s">
        <v>369</v>
      </c>
      <c r="B291" s="32"/>
      <c r="C291" s="32"/>
      <c r="D291" s="32">
        <v>7.0000000000000007E-2</v>
      </c>
      <c r="E291" s="32">
        <v>7.0000000000000007E-2</v>
      </c>
      <c r="F291" s="32">
        <v>0.05</v>
      </c>
      <c r="G291" s="32"/>
      <c r="H291" s="32" t="s">
        <v>369</v>
      </c>
      <c r="I291" s="32">
        <v>0</v>
      </c>
      <c r="J291" s="32">
        <v>0</v>
      </c>
      <c r="K291" s="32">
        <v>0</v>
      </c>
      <c r="L291" s="32">
        <v>0</v>
      </c>
      <c r="M291" s="32">
        <v>0</v>
      </c>
      <c r="N291" s="32" t="s">
        <v>741</v>
      </c>
    </row>
    <row r="292" spans="1:14">
      <c r="A292" s="32" t="s">
        <v>370</v>
      </c>
      <c r="B292" s="32"/>
      <c r="C292" s="32"/>
      <c r="D292" s="32"/>
      <c r="E292" s="32"/>
      <c r="F292" s="32">
        <v>0.05</v>
      </c>
      <c r="G292" s="32"/>
      <c r="H292" s="32" t="s">
        <v>370</v>
      </c>
      <c r="I292" s="32">
        <v>0</v>
      </c>
      <c r="J292" s="32">
        <v>0</v>
      </c>
      <c r="K292" s="32">
        <v>0</v>
      </c>
      <c r="L292" s="32">
        <v>0</v>
      </c>
      <c r="M292" s="32">
        <v>0</v>
      </c>
      <c r="N292" s="32" t="s">
        <v>741</v>
      </c>
    </row>
    <row r="293" spans="1:14">
      <c r="A293" s="31" t="s">
        <v>371</v>
      </c>
      <c r="B293" s="31" t="s">
        <v>913</v>
      </c>
      <c r="C293" s="31" t="s">
        <v>913</v>
      </c>
      <c r="D293" s="31">
        <v>6.5000000000000002E-2</v>
      </c>
      <c r="E293" s="31">
        <v>6.5000000000000002E-2</v>
      </c>
      <c r="F293" s="31">
        <v>0.05</v>
      </c>
      <c r="G293" s="31" t="s">
        <v>913</v>
      </c>
      <c r="H293" s="31" t="s">
        <v>371</v>
      </c>
      <c r="I293" s="31" t="s">
        <v>913</v>
      </c>
      <c r="J293" s="31" t="s">
        <v>913</v>
      </c>
      <c r="K293" s="31">
        <v>0</v>
      </c>
      <c r="L293" s="31">
        <v>0</v>
      </c>
      <c r="M293" s="31">
        <v>0</v>
      </c>
      <c r="N293" s="31" t="s">
        <v>741</v>
      </c>
    </row>
    <row r="294" spans="1:14">
      <c r="A294" s="32" t="s">
        <v>372</v>
      </c>
      <c r="B294" s="32">
        <v>0.08</v>
      </c>
      <c r="C294" s="33">
        <v>0.08</v>
      </c>
      <c r="D294" s="32"/>
      <c r="E294" s="32"/>
      <c r="F294" s="32"/>
      <c r="G294" s="32"/>
      <c r="H294" s="32" t="s">
        <v>372</v>
      </c>
      <c r="I294" s="32">
        <v>5.0000000000000001E-3</v>
      </c>
      <c r="J294" s="33">
        <v>5.0000000000000001E-3</v>
      </c>
      <c r="K294" s="32"/>
      <c r="L294" s="32"/>
      <c r="M294" s="32"/>
      <c r="N294" s="32" t="s">
        <v>880</v>
      </c>
    </row>
    <row r="295" spans="1:14">
      <c r="A295" s="32" t="s">
        <v>373</v>
      </c>
      <c r="B295" s="32"/>
      <c r="C295" s="33">
        <v>0.08</v>
      </c>
      <c r="D295" s="32">
        <v>0.15</v>
      </c>
      <c r="E295" s="32"/>
      <c r="F295" s="32"/>
      <c r="G295" s="32"/>
      <c r="H295" s="32" t="s">
        <v>373</v>
      </c>
      <c r="I295" s="32"/>
      <c r="J295" s="33">
        <v>5.0000000000000001E-3</v>
      </c>
      <c r="K295" s="32">
        <v>7.0000000000000001E-3</v>
      </c>
      <c r="L295" s="32"/>
      <c r="M295" s="32"/>
      <c r="N295" s="32" t="s">
        <v>880</v>
      </c>
    </row>
    <row r="296" spans="1:14">
      <c r="A296" s="32" t="s">
        <v>374</v>
      </c>
      <c r="B296" s="32"/>
      <c r="C296" s="33"/>
      <c r="D296" s="32">
        <v>0.15</v>
      </c>
      <c r="E296" s="32">
        <v>0.15</v>
      </c>
      <c r="F296" s="32">
        <v>0.05</v>
      </c>
      <c r="G296" s="32"/>
      <c r="H296" s="32" t="s">
        <v>374</v>
      </c>
      <c r="I296" s="32"/>
      <c r="J296" s="33"/>
      <c r="K296" s="32">
        <v>7.0000000000000001E-3</v>
      </c>
      <c r="L296" s="32">
        <v>7.0000000000000001E-3</v>
      </c>
      <c r="M296" s="32">
        <v>1E-3</v>
      </c>
      <c r="N296" s="32" t="s">
        <v>880</v>
      </c>
    </row>
    <row r="297" spans="1:14">
      <c r="A297" s="32" t="s">
        <v>375</v>
      </c>
      <c r="B297" s="32"/>
      <c r="C297" s="33"/>
      <c r="D297" s="32"/>
      <c r="E297" s="32"/>
      <c r="F297" s="32">
        <v>0.05</v>
      </c>
      <c r="G297" s="32"/>
      <c r="H297" s="32" t="s">
        <v>375</v>
      </c>
      <c r="I297" s="32"/>
      <c r="J297" s="33"/>
      <c r="K297" s="32"/>
      <c r="L297" s="32"/>
      <c r="M297" s="32">
        <v>1E-3</v>
      </c>
      <c r="N297" s="32" t="s">
        <v>880</v>
      </c>
    </row>
    <row r="298" spans="1:14">
      <c r="A298" s="31" t="s">
        <v>376</v>
      </c>
      <c r="B298" s="31" t="s">
        <v>913</v>
      </c>
      <c r="C298" s="31" t="s">
        <v>913</v>
      </c>
      <c r="D298" s="31" t="s">
        <v>913</v>
      </c>
      <c r="E298" s="31" t="s">
        <v>913</v>
      </c>
      <c r="F298" s="31">
        <v>0.05</v>
      </c>
      <c r="G298" s="31" t="s">
        <v>913</v>
      </c>
      <c r="H298" s="31" t="s">
        <v>376</v>
      </c>
      <c r="I298" s="31" t="s">
        <v>913</v>
      </c>
      <c r="J298" s="31" t="s">
        <v>913</v>
      </c>
      <c r="K298" s="31" t="s">
        <v>913</v>
      </c>
      <c r="L298" s="31" t="s">
        <v>913</v>
      </c>
      <c r="M298" s="31">
        <v>0</v>
      </c>
      <c r="N298" s="31" t="s">
        <v>741</v>
      </c>
    </row>
    <row r="299" spans="1:14">
      <c r="A299" s="32" t="s">
        <v>377</v>
      </c>
      <c r="B299" s="32">
        <v>0.08</v>
      </c>
      <c r="C299" s="33"/>
      <c r="D299" s="32"/>
      <c r="E299" s="32"/>
      <c r="F299" s="32"/>
      <c r="G299" s="32"/>
      <c r="H299" s="32" t="s">
        <v>377</v>
      </c>
      <c r="I299" s="32">
        <v>5.0000000000000001E-3</v>
      </c>
      <c r="J299" s="33"/>
      <c r="K299" s="32"/>
      <c r="L299" s="32"/>
      <c r="M299" s="32"/>
      <c r="N299" s="32" t="s">
        <v>667</v>
      </c>
    </row>
    <row r="300" spans="1:14">
      <c r="A300" s="32" t="s">
        <v>378</v>
      </c>
      <c r="B300" s="32"/>
      <c r="C300" s="33">
        <v>0.08</v>
      </c>
      <c r="D300" s="32">
        <v>0.15</v>
      </c>
      <c r="E300" s="32"/>
      <c r="F300" s="32"/>
      <c r="G300" s="32"/>
      <c r="H300" s="32" t="s">
        <v>378</v>
      </c>
      <c r="I300" s="32"/>
      <c r="J300" s="33">
        <v>5.0000000000000001E-3</v>
      </c>
      <c r="K300" s="32">
        <v>7.0000000000000001E-3</v>
      </c>
      <c r="L300" s="32"/>
      <c r="M300" s="32"/>
      <c r="N300" s="32" t="s">
        <v>667</v>
      </c>
    </row>
    <row r="301" spans="1:14">
      <c r="A301" s="32" t="s">
        <v>379</v>
      </c>
      <c r="B301" s="32"/>
      <c r="C301" s="33"/>
      <c r="D301" s="32">
        <v>0.15</v>
      </c>
      <c r="E301" s="32">
        <v>0.15</v>
      </c>
      <c r="F301" s="32">
        <v>5.2499999999999998E-2</v>
      </c>
      <c r="G301" s="32"/>
      <c r="H301" s="32" t="s">
        <v>379</v>
      </c>
      <c r="I301" s="32"/>
      <c r="J301" s="33"/>
      <c r="K301" s="32">
        <v>7.0000000000000001E-3</v>
      </c>
      <c r="L301" s="32">
        <v>7.0000000000000001E-3</v>
      </c>
      <c r="M301" s="32">
        <v>1E-3</v>
      </c>
      <c r="N301" s="32" t="s">
        <v>667</v>
      </c>
    </row>
    <row r="302" spans="1:14">
      <c r="A302" s="32" t="s">
        <v>380</v>
      </c>
      <c r="B302" s="32"/>
      <c r="C302" s="33"/>
      <c r="D302" s="32"/>
      <c r="E302" s="32"/>
      <c r="F302" s="32">
        <v>5.2499999999999998E-2</v>
      </c>
      <c r="G302" s="32"/>
      <c r="H302" s="32" t="s">
        <v>380</v>
      </c>
      <c r="I302" s="32"/>
      <c r="J302" s="33"/>
      <c r="K302" s="32"/>
      <c r="L302" s="32"/>
      <c r="M302" s="32">
        <v>1E-3</v>
      </c>
      <c r="N302" s="32" t="s">
        <v>667</v>
      </c>
    </row>
    <row r="303" spans="1:14">
      <c r="A303" s="32" t="s">
        <v>381</v>
      </c>
      <c r="B303" s="32">
        <v>2.5000000000000001E-2</v>
      </c>
      <c r="C303" s="33">
        <v>2.5000000000000001E-2</v>
      </c>
      <c r="D303" s="32"/>
      <c r="E303" s="32"/>
      <c r="F303" s="32"/>
      <c r="G303" s="32"/>
      <c r="H303" s="32" t="s">
        <v>381</v>
      </c>
      <c r="I303" s="32">
        <v>0</v>
      </c>
      <c r="J303" s="33"/>
      <c r="K303" s="32"/>
      <c r="L303" s="32"/>
      <c r="M303" s="32"/>
      <c r="N303" s="32" t="s">
        <v>861</v>
      </c>
    </row>
    <row r="304" spans="1:14">
      <c r="A304" s="32" t="s">
        <v>382</v>
      </c>
      <c r="B304" s="32"/>
      <c r="C304" s="33">
        <v>2.5000000000000001E-2</v>
      </c>
      <c r="D304" s="32"/>
      <c r="E304" s="32"/>
      <c r="F304" s="32"/>
      <c r="G304" s="32"/>
      <c r="H304" s="32" t="s">
        <v>382</v>
      </c>
      <c r="I304" s="32">
        <v>0</v>
      </c>
      <c r="J304" s="33"/>
      <c r="K304" s="32"/>
      <c r="L304" s="32"/>
      <c r="M304" s="32"/>
      <c r="N304" s="32" t="s">
        <v>861</v>
      </c>
    </row>
    <row r="305" spans="1:14">
      <c r="A305" s="32" t="s">
        <v>383</v>
      </c>
      <c r="B305" s="32"/>
      <c r="C305" s="33"/>
      <c r="D305" s="32">
        <v>3.5000000000000003E-2</v>
      </c>
      <c r="E305" s="32">
        <v>3.5000000000000003E-2</v>
      </c>
      <c r="F305" s="32"/>
      <c r="G305" s="32"/>
      <c r="H305" s="32" t="s">
        <v>383</v>
      </c>
      <c r="I305" s="32"/>
      <c r="J305" s="33">
        <v>0</v>
      </c>
      <c r="K305" s="32"/>
      <c r="L305" s="32"/>
      <c r="M305" s="32"/>
      <c r="N305" s="32" t="s">
        <v>861</v>
      </c>
    </row>
    <row r="306" spans="1:14">
      <c r="A306" s="32" t="s">
        <v>384</v>
      </c>
      <c r="B306" s="32"/>
      <c r="C306" s="33"/>
      <c r="D306" s="32"/>
      <c r="E306" s="32">
        <v>2.5000000000000001E-2</v>
      </c>
      <c r="F306" s="32">
        <v>2.5000000000000001E-2</v>
      </c>
      <c r="G306" s="32"/>
      <c r="H306" s="32" t="s">
        <v>384</v>
      </c>
      <c r="I306" s="32"/>
      <c r="J306" s="33"/>
      <c r="K306" s="32">
        <v>0</v>
      </c>
      <c r="L306" s="32"/>
      <c r="M306" s="32">
        <v>0</v>
      </c>
      <c r="N306" s="32" t="s">
        <v>861</v>
      </c>
    </row>
    <row r="307" spans="1:14">
      <c r="A307" s="32" t="s">
        <v>385</v>
      </c>
      <c r="B307" s="32">
        <v>0.04</v>
      </c>
      <c r="C307" s="33">
        <v>0.04</v>
      </c>
      <c r="D307" s="32"/>
      <c r="E307" s="32"/>
      <c r="F307" s="32"/>
      <c r="G307" s="32"/>
      <c r="H307" s="32" t="s">
        <v>385</v>
      </c>
      <c r="I307" s="32">
        <v>0</v>
      </c>
      <c r="J307" s="33">
        <v>0</v>
      </c>
      <c r="K307" s="32"/>
      <c r="L307" s="32"/>
      <c r="M307" s="32"/>
      <c r="N307" s="32"/>
    </row>
    <row r="308" spans="1:14">
      <c r="A308" s="31" t="s">
        <v>386</v>
      </c>
      <c r="B308" s="31">
        <v>0.14000000000000001</v>
      </c>
      <c r="C308" s="31" t="s">
        <v>913</v>
      </c>
      <c r="D308" s="31" t="s">
        <v>913</v>
      </c>
      <c r="E308" s="31" t="s">
        <v>913</v>
      </c>
      <c r="F308" s="31" t="s">
        <v>913</v>
      </c>
      <c r="G308" s="31" t="s">
        <v>913</v>
      </c>
      <c r="H308" s="31" t="s">
        <v>386</v>
      </c>
      <c r="I308" s="31">
        <v>2.5999999999999999E-2</v>
      </c>
      <c r="J308" s="31" t="s">
        <v>913</v>
      </c>
      <c r="K308" s="31" t="s">
        <v>913</v>
      </c>
      <c r="L308" s="31" t="s">
        <v>913</v>
      </c>
      <c r="M308" s="31" t="s">
        <v>913</v>
      </c>
      <c r="N308" s="31" t="s">
        <v>878</v>
      </c>
    </row>
    <row r="309" spans="1:14">
      <c r="A309" s="32" t="s">
        <v>387</v>
      </c>
      <c r="B309" s="32">
        <v>0.05</v>
      </c>
      <c r="C309" s="33">
        <v>0.05</v>
      </c>
      <c r="D309" s="32">
        <v>7.0000000000000007E-2</v>
      </c>
      <c r="E309" s="32"/>
      <c r="F309" s="32"/>
      <c r="G309" s="32"/>
      <c r="H309" s="32" t="s">
        <v>387</v>
      </c>
      <c r="I309" s="32"/>
      <c r="J309" s="33"/>
      <c r="K309" s="32">
        <v>0</v>
      </c>
      <c r="L309" s="32">
        <v>0</v>
      </c>
      <c r="M309" s="32">
        <v>0</v>
      </c>
      <c r="N309" s="32" t="s">
        <v>861</v>
      </c>
    </row>
    <row r="310" spans="1:14">
      <c r="A310" s="32" t="s">
        <v>388</v>
      </c>
      <c r="B310" s="32"/>
      <c r="C310" s="33">
        <v>0.05</v>
      </c>
      <c r="D310" s="32">
        <v>7.0000000000000007E-2</v>
      </c>
      <c r="E310" s="32"/>
      <c r="F310" s="32"/>
      <c r="G310" s="32"/>
      <c r="H310" s="32" t="s">
        <v>388</v>
      </c>
      <c r="I310" s="32"/>
      <c r="J310" s="33"/>
      <c r="K310" s="32"/>
      <c r="L310" s="32"/>
      <c r="M310" s="32">
        <v>0</v>
      </c>
      <c r="N310" s="32" t="s">
        <v>861</v>
      </c>
    </row>
    <row r="311" spans="1:14">
      <c r="A311" s="32" t="s">
        <v>389</v>
      </c>
      <c r="B311" s="32"/>
      <c r="C311" s="33"/>
      <c r="D311" s="32">
        <v>7.0000000000000007E-2</v>
      </c>
      <c r="E311" s="32">
        <v>7.0000000000000007E-2</v>
      </c>
      <c r="F311" s="32"/>
      <c r="G311" s="32"/>
      <c r="H311" s="32" t="s">
        <v>389</v>
      </c>
      <c r="I311" s="32"/>
      <c r="J311" s="33"/>
      <c r="K311" s="32"/>
      <c r="L311" s="32"/>
      <c r="M311" s="32">
        <v>0</v>
      </c>
      <c r="N311" s="32" t="s">
        <v>861</v>
      </c>
    </row>
    <row r="312" spans="1:14">
      <c r="A312" s="32" t="s">
        <v>390</v>
      </c>
      <c r="B312" s="32"/>
      <c r="C312" s="33"/>
      <c r="D312" s="32"/>
      <c r="E312" s="32">
        <v>7.0000000000000007E-2</v>
      </c>
      <c r="F312" s="32">
        <v>0.05</v>
      </c>
      <c r="G312" s="32"/>
      <c r="H312" s="32" t="s">
        <v>390</v>
      </c>
      <c r="I312" s="32"/>
      <c r="J312" s="33"/>
      <c r="K312" s="32"/>
      <c r="L312" s="32"/>
      <c r="M312" s="32">
        <v>0</v>
      </c>
      <c r="N312" s="32" t="s">
        <v>861</v>
      </c>
    </row>
    <row r="313" spans="1:14">
      <c r="A313" s="31" t="s">
        <v>391</v>
      </c>
      <c r="B313" s="31">
        <v>0.14000000000000001</v>
      </c>
      <c r="C313" s="31">
        <v>0.14000000000000001</v>
      </c>
      <c r="D313" s="31" t="s">
        <v>913</v>
      </c>
      <c r="E313" s="31" t="s">
        <v>913</v>
      </c>
      <c r="F313" s="31" t="s">
        <v>913</v>
      </c>
      <c r="G313" s="31" t="s">
        <v>913</v>
      </c>
      <c r="H313" s="31" t="s">
        <v>391</v>
      </c>
      <c r="I313" s="31">
        <v>2.5999999999999999E-2</v>
      </c>
      <c r="J313" s="31">
        <v>2.5999999999999999E-2</v>
      </c>
      <c r="K313" s="31" t="s">
        <v>913</v>
      </c>
      <c r="L313" s="31" t="s">
        <v>913</v>
      </c>
      <c r="M313" s="31" t="s">
        <v>913</v>
      </c>
      <c r="N313" s="31" t="s">
        <v>878</v>
      </c>
    </row>
    <row r="314" spans="1:14">
      <c r="A314" s="31" t="s">
        <v>392</v>
      </c>
      <c r="B314" s="31" t="s">
        <v>913</v>
      </c>
      <c r="C314" s="31">
        <v>0.14000000000000001</v>
      </c>
      <c r="D314" s="31">
        <v>0.245</v>
      </c>
      <c r="E314" s="31" t="s">
        <v>913</v>
      </c>
      <c r="F314" s="31" t="s">
        <v>913</v>
      </c>
      <c r="G314" s="31" t="s">
        <v>913</v>
      </c>
      <c r="H314" s="31" t="s">
        <v>392</v>
      </c>
      <c r="I314" s="31" t="s">
        <v>913</v>
      </c>
      <c r="J314" s="31">
        <v>2.5999999999999999E-2</v>
      </c>
      <c r="K314" s="31">
        <v>0.03</v>
      </c>
      <c r="L314" s="31" t="s">
        <v>913</v>
      </c>
      <c r="M314" s="31" t="s">
        <v>913</v>
      </c>
      <c r="N314" s="31" t="s">
        <v>878</v>
      </c>
    </row>
    <row r="315" spans="1:14">
      <c r="A315" s="31" t="s">
        <v>393</v>
      </c>
      <c r="B315" s="31" t="s">
        <v>913</v>
      </c>
      <c r="C315" s="31" t="s">
        <v>913</v>
      </c>
      <c r="D315" s="31">
        <v>0.245</v>
      </c>
      <c r="E315" s="31">
        <v>0.245</v>
      </c>
      <c r="F315" s="31" t="s">
        <v>913</v>
      </c>
      <c r="G315" s="31" t="s">
        <v>913</v>
      </c>
      <c r="H315" s="31" t="s">
        <v>393</v>
      </c>
      <c r="I315" s="31" t="s">
        <v>913</v>
      </c>
      <c r="J315" s="31" t="s">
        <v>913</v>
      </c>
      <c r="K315" s="31">
        <v>0.03</v>
      </c>
      <c r="L315" s="31">
        <v>0.03</v>
      </c>
      <c r="M315" s="31" t="s">
        <v>913</v>
      </c>
      <c r="N315" s="31" t="s">
        <v>878</v>
      </c>
    </row>
    <row r="316" spans="1:14">
      <c r="A316" s="32" t="s">
        <v>394</v>
      </c>
      <c r="B316" s="32">
        <v>0.08</v>
      </c>
      <c r="C316" s="33">
        <v>0.08</v>
      </c>
      <c r="D316" s="32"/>
      <c r="E316" s="32"/>
      <c r="F316" s="32"/>
      <c r="G316" s="32"/>
      <c r="H316" s="32" t="s">
        <v>394</v>
      </c>
      <c r="I316" s="32">
        <v>5.0000000000000001E-3</v>
      </c>
      <c r="J316" s="33">
        <v>5.0000000000000001E-3</v>
      </c>
      <c r="K316" s="32"/>
      <c r="L316" s="32"/>
      <c r="M316" s="32"/>
      <c r="N316" s="32" t="s">
        <v>880</v>
      </c>
    </row>
    <row r="317" spans="1:14">
      <c r="A317" s="32" t="s">
        <v>395</v>
      </c>
      <c r="B317" s="32"/>
      <c r="C317" s="33">
        <v>0.08</v>
      </c>
      <c r="D317" s="32">
        <v>0.08</v>
      </c>
      <c r="E317" s="32"/>
      <c r="F317" s="32"/>
      <c r="G317" s="32"/>
      <c r="H317" s="32" t="s">
        <v>395</v>
      </c>
      <c r="I317" s="32"/>
      <c r="J317" s="33">
        <v>5.0000000000000001E-3</v>
      </c>
      <c r="K317" s="32">
        <v>5.0000000000000001E-3</v>
      </c>
      <c r="L317" s="32"/>
      <c r="M317" s="32"/>
      <c r="N317" s="32" t="s">
        <v>880</v>
      </c>
    </row>
    <row r="318" spans="1:14">
      <c r="A318" s="32" t="s">
        <v>396</v>
      </c>
      <c r="B318" s="32"/>
      <c r="C318" s="33"/>
      <c r="D318" s="32">
        <v>0.15</v>
      </c>
      <c r="E318" s="32">
        <v>0.15</v>
      </c>
      <c r="F318" s="32"/>
      <c r="G318" s="32"/>
      <c r="H318" s="32" t="s">
        <v>396</v>
      </c>
      <c r="I318" s="32"/>
      <c r="J318" s="33"/>
      <c r="K318" s="32">
        <v>7.0000000000000001E-3</v>
      </c>
      <c r="L318" s="32">
        <v>7.0000000000000001E-3</v>
      </c>
      <c r="M318" s="32"/>
      <c r="N318" s="32" t="s">
        <v>880</v>
      </c>
    </row>
    <row r="319" spans="1:14">
      <c r="A319" s="32" t="s">
        <v>397</v>
      </c>
      <c r="B319" s="32"/>
      <c r="C319" s="33"/>
      <c r="D319" s="32"/>
      <c r="E319" s="32"/>
      <c r="F319" s="32">
        <v>0.05</v>
      </c>
      <c r="G319" s="32"/>
      <c r="H319" s="32" t="s">
        <v>397</v>
      </c>
      <c r="I319" s="32"/>
      <c r="J319" s="33"/>
      <c r="K319" s="32"/>
      <c r="L319" s="32"/>
      <c r="M319" s="32">
        <v>1E-3</v>
      </c>
      <c r="N319" s="32" t="s">
        <v>880</v>
      </c>
    </row>
    <row r="320" spans="1:14">
      <c r="A320" s="31" t="s">
        <v>398</v>
      </c>
      <c r="B320" s="31" t="s">
        <v>913</v>
      </c>
      <c r="C320" s="31" t="s">
        <v>913</v>
      </c>
      <c r="D320" s="31" t="s">
        <v>913</v>
      </c>
      <c r="E320" s="31">
        <v>0.245</v>
      </c>
      <c r="F320" s="31">
        <v>0.13</v>
      </c>
      <c r="G320" s="31" t="s">
        <v>913</v>
      </c>
      <c r="H320" s="31" t="s">
        <v>398</v>
      </c>
      <c r="I320" s="31" t="s">
        <v>913</v>
      </c>
      <c r="J320" s="31" t="s">
        <v>913</v>
      </c>
      <c r="K320" s="31" t="s">
        <v>913</v>
      </c>
      <c r="L320" s="31">
        <v>0.03</v>
      </c>
      <c r="M320" s="31">
        <v>8.5000000000000006E-3</v>
      </c>
      <c r="N320" s="31" t="s">
        <v>878</v>
      </c>
    </row>
    <row r="321" spans="1:14">
      <c r="A321" s="32" t="s">
        <v>399</v>
      </c>
      <c r="B321" s="32">
        <v>0.08</v>
      </c>
      <c r="C321" s="33">
        <v>0.08</v>
      </c>
      <c r="D321" s="32"/>
      <c r="E321" s="32"/>
      <c r="F321" s="32"/>
      <c r="G321" s="32"/>
      <c r="H321" s="32" t="s">
        <v>399</v>
      </c>
      <c r="I321" s="32">
        <v>5.0000000000000001E-3</v>
      </c>
      <c r="J321" s="33">
        <v>5.0000000000000001E-3</v>
      </c>
      <c r="K321" s="32"/>
      <c r="L321" s="32"/>
      <c r="M321" s="32"/>
      <c r="N321" s="32" t="s">
        <v>667</v>
      </c>
    </row>
    <row r="322" spans="1:14">
      <c r="A322" s="32" t="s">
        <v>400</v>
      </c>
      <c r="B322" s="32"/>
      <c r="C322" s="33">
        <v>0.08</v>
      </c>
      <c r="D322" s="32">
        <v>0.08</v>
      </c>
      <c r="E322" s="32"/>
      <c r="F322" s="32"/>
      <c r="G322" s="32"/>
      <c r="H322" s="32" t="s">
        <v>400</v>
      </c>
      <c r="I322" s="32"/>
      <c r="J322" s="33">
        <v>5.0000000000000001E-3</v>
      </c>
      <c r="K322" s="32">
        <v>5.0000000000000001E-3</v>
      </c>
      <c r="L322" s="32"/>
      <c r="M322" s="32"/>
      <c r="N322" s="32" t="s">
        <v>667</v>
      </c>
    </row>
    <row r="323" spans="1:14">
      <c r="A323" s="32" t="s">
        <v>401</v>
      </c>
      <c r="B323" s="32"/>
      <c r="C323" s="33"/>
      <c r="D323" s="32">
        <v>0.15</v>
      </c>
      <c r="E323" s="32">
        <v>0.15</v>
      </c>
      <c r="F323" s="32"/>
      <c r="G323" s="32"/>
      <c r="H323" s="32" t="s">
        <v>401</v>
      </c>
      <c r="I323" s="32"/>
      <c r="J323" s="33"/>
      <c r="K323" s="32">
        <v>7.0000000000000001E-3</v>
      </c>
      <c r="L323" s="32">
        <v>7.0000000000000001E-3</v>
      </c>
      <c r="M323" s="32"/>
      <c r="N323" s="32" t="s">
        <v>667</v>
      </c>
    </row>
    <row r="324" spans="1:14">
      <c r="A324" s="32" t="s">
        <v>402</v>
      </c>
      <c r="B324" s="32"/>
      <c r="C324" s="33"/>
      <c r="D324" s="32"/>
      <c r="E324" s="32"/>
      <c r="F324" s="32">
        <v>0.05</v>
      </c>
      <c r="G324" s="32"/>
      <c r="H324" s="32" t="s">
        <v>402</v>
      </c>
      <c r="I324" s="32"/>
      <c r="J324" s="33"/>
      <c r="K324" s="32"/>
      <c r="L324" s="32"/>
      <c r="M324" s="32">
        <v>1E-3</v>
      </c>
      <c r="N324" s="32" t="s">
        <v>667</v>
      </c>
    </row>
    <row r="325" spans="1:14">
      <c r="A325" s="31" t="s">
        <v>403</v>
      </c>
      <c r="B325" s="31" t="s">
        <v>913</v>
      </c>
      <c r="C325" s="31" t="s">
        <v>913</v>
      </c>
      <c r="D325" s="31" t="s">
        <v>913</v>
      </c>
      <c r="E325" s="31" t="s">
        <v>913</v>
      </c>
      <c r="F325" s="31">
        <v>0.13</v>
      </c>
      <c r="G325" s="31" t="s">
        <v>913</v>
      </c>
      <c r="H325" s="31" t="s">
        <v>403</v>
      </c>
      <c r="I325" s="31" t="s">
        <v>913</v>
      </c>
      <c r="J325" s="31" t="s">
        <v>913</v>
      </c>
      <c r="K325" s="31" t="s">
        <v>913</v>
      </c>
      <c r="L325" s="31" t="s">
        <v>913</v>
      </c>
      <c r="M325" s="31">
        <v>8.5000000000000006E-3</v>
      </c>
      <c r="N325" s="31" t="s">
        <v>878</v>
      </c>
    </row>
    <row r="326" spans="1:14">
      <c r="A326" s="32" t="s">
        <v>404</v>
      </c>
      <c r="B326" s="32">
        <v>2.5000000000000001E-2</v>
      </c>
      <c r="C326" s="32">
        <v>2.5000000000000001E-2</v>
      </c>
      <c r="D326" s="32"/>
      <c r="E326" s="32"/>
      <c r="F326" s="32"/>
      <c r="G326" s="32"/>
      <c r="H326" s="32" t="s">
        <v>404</v>
      </c>
      <c r="I326" s="32">
        <v>0</v>
      </c>
      <c r="J326" s="32">
        <v>0</v>
      </c>
      <c r="K326" s="32"/>
      <c r="L326" s="32"/>
      <c r="M326" s="32"/>
      <c r="N326" s="32" t="s">
        <v>685</v>
      </c>
    </row>
    <row r="327" spans="1:14">
      <c r="A327" s="31" t="s">
        <v>405</v>
      </c>
      <c r="B327" s="31" t="s">
        <v>913</v>
      </c>
      <c r="C327" s="31" t="s">
        <v>913</v>
      </c>
      <c r="D327" s="31" t="s">
        <v>913</v>
      </c>
      <c r="E327" s="31" t="s">
        <v>913</v>
      </c>
      <c r="F327" s="31">
        <v>0.13</v>
      </c>
      <c r="G327" s="31" t="s">
        <v>913</v>
      </c>
      <c r="H327" s="31" t="s">
        <v>405</v>
      </c>
      <c r="I327" s="31" t="s">
        <v>913</v>
      </c>
      <c r="J327" s="31" t="s">
        <v>913</v>
      </c>
      <c r="K327" s="31" t="s">
        <v>913</v>
      </c>
      <c r="L327" s="31" t="s">
        <v>913</v>
      </c>
      <c r="M327" s="31">
        <v>8.5000000000000006E-3</v>
      </c>
      <c r="N327" s="31" t="s">
        <v>878</v>
      </c>
    </row>
    <row r="328" spans="1:14">
      <c r="A328" s="32" t="s">
        <v>406</v>
      </c>
      <c r="B328" s="32">
        <v>0.04</v>
      </c>
      <c r="C328" s="32">
        <v>0.04</v>
      </c>
      <c r="D328" s="32"/>
      <c r="E328" s="32"/>
      <c r="F328" s="32"/>
      <c r="G328" s="32"/>
      <c r="H328" s="32" t="s">
        <v>406</v>
      </c>
      <c r="I328" s="32">
        <v>2.5000000000000001E-3</v>
      </c>
      <c r="J328" s="32">
        <v>2.5000000000000001E-3</v>
      </c>
      <c r="K328" s="32"/>
      <c r="L328" s="32"/>
      <c r="M328" s="32"/>
      <c r="N328" s="32" t="s">
        <v>685</v>
      </c>
    </row>
    <row r="329" spans="1:14">
      <c r="A329" s="32" t="s">
        <v>407</v>
      </c>
      <c r="B329" s="32">
        <v>0.04</v>
      </c>
      <c r="C329" s="32">
        <v>0.04</v>
      </c>
      <c r="D329" s="32"/>
      <c r="E329" s="32"/>
      <c r="F329" s="32"/>
      <c r="G329" s="32"/>
      <c r="H329" s="32" t="s">
        <v>407</v>
      </c>
      <c r="I329" s="32">
        <v>2.5000000000000001E-3</v>
      </c>
      <c r="J329" s="32">
        <v>2.5000000000000001E-3</v>
      </c>
      <c r="K329" s="32"/>
      <c r="L329" s="32"/>
      <c r="M329" s="32"/>
      <c r="N329" s="32" t="s">
        <v>685</v>
      </c>
    </row>
    <row r="330" spans="1:14">
      <c r="A330" s="31" t="s">
        <v>408</v>
      </c>
      <c r="B330" s="31">
        <v>0.04</v>
      </c>
      <c r="C330" s="31">
        <v>0.04</v>
      </c>
      <c r="D330" s="31" t="s">
        <v>913</v>
      </c>
      <c r="E330" s="31" t="s">
        <v>913</v>
      </c>
      <c r="F330" s="31" t="s">
        <v>913</v>
      </c>
      <c r="G330" s="31" t="s">
        <v>913</v>
      </c>
      <c r="H330" s="31" t="s">
        <v>408</v>
      </c>
      <c r="I330" s="31">
        <v>0</v>
      </c>
      <c r="J330" s="31">
        <v>0</v>
      </c>
      <c r="K330" s="31" t="s">
        <v>913</v>
      </c>
      <c r="L330" s="31" t="s">
        <v>913</v>
      </c>
      <c r="M330" s="31" t="s">
        <v>913</v>
      </c>
      <c r="N330" s="31" t="s">
        <v>861</v>
      </c>
    </row>
    <row r="331" spans="1:14">
      <c r="A331" s="31" t="s">
        <v>409</v>
      </c>
      <c r="B331" s="31" t="s">
        <v>913</v>
      </c>
      <c r="C331" s="31">
        <v>0.04</v>
      </c>
      <c r="D331" s="31">
        <v>6.5000000000000002E-2</v>
      </c>
      <c r="E331" s="31" t="s">
        <v>913</v>
      </c>
      <c r="F331" s="31" t="s">
        <v>913</v>
      </c>
      <c r="G331" s="31" t="s">
        <v>913</v>
      </c>
      <c r="H331" s="31" t="s">
        <v>409</v>
      </c>
      <c r="I331" s="31" t="s">
        <v>913</v>
      </c>
      <c r="J331" s="31">
        <v>0</v>
      </c>
      <c r="K331" s="31">
        <v>0</v>
      </c>
      <c r="L331" s="31" t="s">
        <v>913</v>
      </c>
      <c r="M331" s="31" t="s">
        <v>913</v>
      </c>
      <c r="N331" s="31" t="s">
        <v>861</v>
      </c>
    </row>
    <row r="332" spans="1:14">
      <c r="A332" s="31" t="s">
        <v>410</v>
      </c>
      <c r="B332" s="31" t="s">
        <v>913</v>
      </c>
      <c r="C332" s="31" t="s">
        <v>913</v>
      </c>
      <c r="D332" s="31">
        <v>6.5000000000000002E-2</v>
      </c>
      <c r="E332" s="31">
        <v>6.5000000000000002E-2</v>
      </c>
      <c r="F332" s="31">
        <v>0.13</v>
      </c>
      <c r="G332" s="31" t="s">
        <v>913</v>
      </c>
      <c r="H332" s="31" t="s">
        <v>410</v>
      </c>
      <c r="I332" s="31" t="s">
        <v>913</v>
      </c>
      <c r="J332" s="31" t="s">
        <v>913</v>
      </c>
      <c r="K332" s="31">
        <v>0</v>
      </c>
      <c r="L332" s="31">
        <v>0</v>
      </c>
      <c r="M332" s="31">
        <v>0</v>
      </c>
      <c r="N332" s="31" t="s">
        <v>861</v>
      </c>
    </row>
    <row r="333" spans="1:14">
      <c r="A333" s="31" t="s">
        <v>411</v>
      </c>
      <c r="B333" s="31" t="s">
        <v>913</v>
      </c>
      <c r="C333" s="31" t="s">
        <v>913</v>
      </c>
      <c r="D333" s="31" t="s">
        <v>913</v>
      </c>
      <c r="E333" s="31" t="s">
        <v>913</v>
      </c>
      <c r="F333" s="31">
        <v>0.13</v>
      </c>
      <c r="G333" s="31" t="s">
        <v>913</v>
      </c>
      <c r="H333" s="31" t="s">
        <v>411</v>
      </c>
      <c r="I333" s="31" t="s">
        <v>913</v>
      </c>
      <c r="J333" s="31" t="s">
        <v>913</v>
      </c>
      <c r="K333" s="31" t="s">
        <v>913</v>
      </c>
      <c r="L333" s="31" t="s">
        <v>913</v>
      </c>
      <c r="M333" s="31">
        <v>0</v>
      </c>
      <c r="N333" s="31" t="s">
        <v>861</v>
      </c>
    </row>
    <row r="334" spans="1:14">
      <c r="A334" s="32" t="s">
        <v>412</v>
      </c>
      <c r="B334" s="32"/>
      <c r="C334" s="32">
        <v>0.02</v>
      </c>
      <c r="D334" s="32">
        <v>3.2500000000000001E-2</v>
      </c>
      <c r="E334" s="32"/>
      <c r="F334" s="32"/>
      <c r="G334" s="32"/>
      <c r="H334" s="32" t="s">
        <v>412</v>
      </c>
      <c r="I334" s="32">
        <v>0</v>
      </c>
      <c r="J334" s="32">
        <v>0</v>
      </c>
      <c r="K334" s="32"/>
      <c r="L334" s="32"/>
      <c r="M334" s="32"/>
      <c r="N334" s="32"/>
    </row>
    <row r="335" spans="1:14">
      <c r="A335" s="31" t="s">
        <v>874</v>
      </c>
      <c r="B335" s="31" t="s">
        <v>913</v>
      </c>
      <c r="C335" s="31" t="s">
        <v>913</v>
      </c>
      <c r="D335" s="31" t="s">
        <v>913</v>
      </c>
      <c r="E335" s="31">
        <v>0.9</v>
      </c>
      <c r="F335" s="31">
        <v>0.56999999999999995</v>
      </c>
      <c r="G335" s="31" t="s">
        <v>913</v>
      </c>
      <c r="H335" s="31" t="s">
        <v>874</v>
      </c>
      <c r="I335" s="31" t="s">
        <v>913</v>
      </c>
      <c r="J335" s="31" t="s">
        <v>913</v>
      </c>
      <c r="K335" s="31" t="s">
        <v>913</v>
      </c>
      <c r="L335" s="31">
        <v>0</v>
      </c>
      <c r="M335" s="31">
        <v>0</v>
      </c>
      <c r="N335" s="31" t="s">
        <v>741</v>
      </c>
    </row>
    <row r="336" spans="1:14">
      <c r="A336" s="32" t="s">
        <v>413</v>
      </c>
      <c r="B336" s="32">
        <v>2.5000000000000001E-2</v>
      </c>
      <c r="C336" s="32"/>
      <c r="D336" s="32"/>
      <c r="E336" s="32"/>
      <c r="F336" s="32"/>
      <c r="G336" s="32" t="s">
        <v>913</v>
      </c>
      <c r="H336" s="32" t="s">
        <v>413</v>
      </c>
      <c r="I336" s="32">
        <v>0</v>
      </c>
      <c r="J336" s="32">
        <v>0</v>
      </c>
      <c r="K336" s="32">
        <v>0</v>
      </c>
      <c r="L336" s="32">
        <v>0</v>
      </c>
      <c r="M336" s="32"/>
      <c r="N336" s="32" t="s">
        <v>880</v>
      </c>
    </row>
    <row r="337" spans="1:14">
      <c r="A337" s="32" t="s">
        <v>414</v>
      </c>
      <c r="B337" s="32"/>
      <c r="C337" s="32">
        <v>2.5000000000000001E-2</v>
      </c>
      <c r="D337" s="32">
        <v>3.5000000000000003E-2</v>
      </c>
      <c r="E337" s="32"/>
      <c r="F337" s="32"/>
      <c r="G337" s="32"/>
      <c r="H337" s="32" t="s">
        <v>414</v>
      </c>
      <c r="I337" s="32"/>
      <c r="J337" s="32">
        <v>0</v>
      </c>
      <c r="K337" s="32">
        <v>0</v>
      </c>
      <c r="L337" s="32"/>
      <c r="M337" s="32"/>
      <c r="N337" s="32" t="s">
        <v>880</v>
      </c>
    </row>
    <row r="338" spans="1:14">
      <c r="A338" s="32" t="s">
        <v>415</v>
      </c>
      <c r="B338" s="32"/>
      <c r="C338" s="32"/>
      <c r="D338" s="32">
        <v>3.5000000000000003E-2</v>
      </c>
      <c r="E338" s="32">
        <v>3.5000000000000003E-2</v>
      </c>
      <c r="F338" s="32"/>
      <c r="G338" s="32"/>
      <c r="H338" s="32" t="s">
        <v>415</v>
      </c>
      <c r="I338" s="32"/>
      <c r="J338" s="32"/>
      <c r="K338" s="32">
        <v>0</v>
      </c>
      <c r="L338" s="32">
        <v>0</v>
      </c>
      <c r="M338" s="32"/>
      <c r="N338" s="32" t="s">
        <v>880</v>
      </c>
    </row>
    <row r="339" spans="1:14">
      <c r="A339" s="32" t="s">
        <v>416</v>
      </c>
      <c r="B339" s="32"/>
      <c r="C339" s="32"/>
      <c r="D339" s="32"/>
      <c r="E339" s="32">
        <v>2.5000000000000001E-2</v>
      </c>
      <c r="F339" s="32">
        <v>2.5000000000000001E-2</v>
      </c>
      <c r="G339" s="32"/>
      <c r="H339" s="32" t="s">
        <v>416</v>
      </c>
      <c r="I339" s="32">
        <v>0</v>
      </c>
      <c r="J339" s="32">
        <v>0</v>
      </c>
      <c r="K339" s="32">
        <v>0</v>
      </c>
      <c r="L339" s="32">
        <v>0</v>
      </c>
      <c r="M339" s="32"/>
      <c r="N339" s="32" t="s">
        <v>880</v>
      </c>
    </row>
    <row r="340" spans="1:14">
      <c r="A340" s="32" t="s">
        <v>417</v>
      </c>
      <c r="B340" s="32">
        <v>2.5000000000000001E-2</v>
      </c>
      <c r="C340" s="32"/>
      <c r="D340" s="32"/>
      <c r="E340" s="32"/>
      <c r="F340" s="32"/>
      <c r="G340" s="32"/>
      <c r="H340" s="32" t="s">
        <v>417</v>
      </c>
      <c r="I340" s="32">
        <v>0</v>
      </c>
      <c r="J340" s="32">
        <v>0</v>
      </c>
      <c r="K340" s="32">
        <v>0</v>
      </c>
      <c r="L340" s="32">
        <v>0</v>
      </c>
      <c r="M340" s="32"/>
      <c r="N340" s="32" t="s">
        <v>1056</v>
      </c>
    </row>
    <row r="341" spans="1:14">
      <c r="A341" s="32" t="s">
        <v>418</v>
      </c>
      <c r="B341" s="32"/>
      <c r="C341" s="32">
        <v>2.5000000000000001E-2</v>
      </c>
      <c r="D341" s="32">
        <v>3.5000000000000003E-2</v>
      </c>
      <c r="E341" s="32"/>
      <c r="F341" s="32"/>
      <c r="G341" s="32"/>
      <c r="H341" s="32" t="s">
        <v>418</v>
      </c>
      <c r="I341" s="32"/>
      <c r="J341" s="32">
        <v>0</v>
      </c>
      <c r="K341" s="32">
        <v>0</v>
      </c>
      <c r="L341" s="32"/>
      <c r="M341" s="32"/>
      <c r="N341" s="32" t="s">
        <v>1056</v>
      </c>
    </row>
    <row r="342" spans="1:14">
      <c r="A342" s="32" t="s">
        <v>419</v>
      </c>
      <c r="B342" s="32"/>
      <c r="C342" s="32"/>
      <c r="D342" s="32">
        <v>3.5000000000000003E-2</v>
      </c>
      <c r="E342" s="32">
        <v>3.5000000000000003E-2</v>
      </c>
      <c r="F342" s="32"/>
      <c r="G342" s="32"/>
      <c r="H342" s="32" t="s">
        <v>419</v>
      </c>
      <c r="I342" s="32"/>
      <c r="J342" s="32"/>
      <c r="K342" s="32">
        <v>0</v>
      </c>
      <c r="L342" s="32">
        <v>0</v>
      </c>
      <c r="M342" s="32"/>
      <c r="N342" s="32" t="s">
        <v>1056</v>
      </c>
    </row>
    <row r="343" spans="1:14">
      <c r="A343" s="32" t="s">
        <v>420</v>
      </c>
      <c r="B343" s="32"/>
      <c r="C343" s="32"/>
      <c r="D343" s="32"/>
      <c r="E343" s="32">
        <v>2.5000000000000001E-2</v>
      </c>
      <c r="F343" s="32">
        <v>2.5000000000000001E-2</v>
      </c>
      <c r="G343" s="32"/>
      <c r="H343" s="32" t="s">
        <v>420</v>
      </c>
      <c r="I343" s="32">
        <v>0</v>
      </c>
      <c r="J343" s="32">
        <v>0</v>
      </c>
      <c r="K343" s="32">
        <v>0</v>
      </c>
      <c r="L343" s="32">
        <v>0</v>
      </c>
      <c r="M343" s="32"/>
      <c r="N343" s="32" t="s">
        <v>1056</v>
      </c>
    </row>
    <row r="344" spans="1:14">
      <c r="A344" s="32" t="s">
        <v>421</v>
      </c>
      <c r="B344" s="32">
        <v>0.04</v>
      </c>
      <c r="C344" s="32">
        <v>0.04</v>
      </c>
      <c r="D344" s="32"/>
      <c r="E344" s="32"/>
      <c r="F344" s="32"/>
      <c r="G344" s="32" t="s">
        <v>913</v>
      </c>
      <c r="H344" s="32" t="s">
        <v>421</v>
      </c>
      <c r="I344" s="32">
        <v>2.5000000000000001E-3</v>
      </c>
      <c r="J344" s="32">
        <v>2.5000000000000001E-3</v>
      </c>
      <c r="K344" s="32">
        <v>0</v>
      </c>
      <c r="L344" s="32">
        <v>0</v>
      </c>
      <c r="M344" s="32"/>
      <c r="N344" s="32" t="s">
        <v>880</v>
      </c>
    </row>
    <row r="345" spans="1:14">
      <c r="A345" s="32" t="s">
        <v>422</v>
      </c>
      <c r="B345" s="32"/>
      <c r="C345" s="32">
        <v>0.04</v>
      </c>
      <c r="D345" s="32">
        <v>0.04</v>
      </c>
      <c r="E345" s="32"/>
      <c r="F345" s="32"/>
      <c r="G345" s="32"/>
      <c r="H345" s="32" t="s">
        <v>422</v>
      </c>
      <c r="I345" s="32"/>
      <c r="J345" s="32">
        <v>2.5000000000000001E-3</v>
      </c>
      <c r="K345" s="32">
        <v>2.5000000000000001E-3</v>
      </c>
      <c r="L345" s="32"/>
      <c r="M345" s="32"/>
      <c r="N345" s="32" t="s">
        <v>880</v>
      </c>
    </row>
    <row r="346" spans="1:14">
      <c r="A346" s="32" t="s">
        <v>423</v>
      </c>
      <c r="B346" s="32"/>
      <c r="C346" s="32"/>
      <c r="D346" s="32">
        <v>7.4999999999999997E-2</v>
      </c>
      <c r="E346" s="32">
        <v>7.4999999999999997E-2</v>
      </c>
      <c r="F346" s="32"/>
      <c r="G346" s="32"/>
      <c r="H346" s="32" t="s">
        <v>423</v>
      </c>
      <c r="I346" s="32"/>
      <c r="J346" s="32"/>
      <c r="K346" s="32">
        <v>3.5000000000000001E-3</v>
      </c>
      <c r="L346" s="32">
        <v>3.5000000000000001E-3</v>
      </c>
      <c r="M346" s="32"/>
      <c r="N346" s="32" t="s">
        <v>880</v>
      </c>
    </row>
    <row r="347" spans="1:14">
      <c r="A347" s="32" t="s">
        <v>424</v>
      </c>
      <c r="B347" s="32"/>
      <c r="C347" s="32"/>
      <c r="D347" s="32"/>
      <c r="E347" s="32">
        <v>2.5000000000000001E-2</v>
      </c>
      <c r="F347" s="32">
        <v>2.5000000000000001E-2</v>
      </c>
      <c r="G347" s="32"/>
      <c r="H347" s="32" t="s">
        <v>424</v>
      </c>
      <c r="I347" s="32">
        <v>0</v>
      </c>
      <c r="J347" s="32">
        <v>0</v>
      </c>
      <c r="K347" s="32">
        <v>0</v>
      </c>
      <c r="L347" s="32">
        <v>0</v>
      </c>
      <c r="M347" s="32">
        <v>5.0000000000000001E-4</v>
      </c>
      <c r="N347" s="32" t="s">
        <v>880</v>
      </c>
    </row>
    <row r="348" spans="1:14">
      <c r="A348" s="32" t="s">
        <v>425</v>
      </c>
      <c r="B348" s="32">
        <v>0.04</v>
      </c>
      <c r="C348" s="32">
        <v>0.04</v>
      </c>
      <c r="D348" s="32">
        <v>0.04</v>
      </c>
      <c r="E348" s="32">
        <v>0.04</v>
      </c>
      <c r="F348" s="32"/>
      <c r="G348" s="32" t="s">
        <v>913</v>
      </c>
      <c r="H348" s="32" t="s">
        <v>425</v>
      </c>
      <c r="I348" s="32">
        <v>2.5000000000000001E-3</v>
      </c>
      <c r="J348" s="32">
        <v>2.5000000000000001E-3</v>
      </c>
      <c r="K348" s="32">
        <v>2.5000000000000001E-3</v>
      </c>
      <c r="L348" s="32">
        <v>2.5000000000000001E-3</v>
      </c>
      <c r="M348" s="32"/>
      <c r="N348" s="32" t="s">
        <v>667</v>
      </c>
    </row>
    <row r="349" spans="1:14">
      <c r="A349" s="32" t="s">
        <v>426</v>
      </c>
      <c r="B349" s="32"/>
      <c r="C349" s="32">
        <v>0.04</v>
      </c>
      <c r="D349" s="32">
        <v>0.04</v>
      </c>
      <c r="E349" s="32"/>
      <c r="F349" s="32"/>
      <c r="G349" s="32"/>
      <c r="H349" s="32" t="s">
        <v>426</v>
      </c>
      <c r="I349" s="32"/>
      <c r="J349" s="32">
        <v>2.5000000000000001E-3</v>
      </c>
      <c r="K349" s="32">
        <v>2.5000000000000001E-3</v>
      </c>
      <c r="L349" s="32"/>
      <c r="M349" s="32"/>
      <c r="N349" s="32" t="s">
        <v>667</v>
      </c>
    </row>
    <row r="350" spans="1:14">
      <c r="A350" s="32" t="s">
        <v>427</v>
      </c>
      <c r="B350" s="32"/>
      <c r="C350" s="32"/>
      <c r="D350" s="32">
        <v>7.4999999999999997E-2</v>
      </c>
      <c r="E350" s="32">
        <v>7.4999999999999997E-2</v>
      </c>
      <c r="F350" s="32"/>
      <c r="G350" s="32"/>
      <c r="H350" s="32" t="s">
        <v>427</v>
      </c>
      <c r="I350" s="32"/>
      <c r="J350" s="32"/>
      <c r="K350" s="32">
        <v>3.5000000000000001E-3</v>
      </c>
      <c r="L350" s="32">
        <v>3.5000000000000001E-3</v>
      </c>
      <c r="M350" s="32"/>
      <c r="N350" s="32" t="s">
        <v>667</v>
      </c>
    </row>
    <row r="351" spans="1:14">
      <c r="A351" s="32" t="s">
        <v>428</v>
      </c>
      <c r="B351" s="32"/>
      <c r="C351" s="32"/>
      <c r="D351" s="32"/>
      <c r="E351" s="32">
        <v>2.5000000000000001E-2</v>
      </c>
      <c r="F351" s="32">
        <v>2.5000000000000001E-2</v>
      </c>
      <c r="G351" s="32"/>
      <c r="H351" s="32" t="s">
        <v>428</v>
      </c>
      <c r="I351" s="32">
        <v>0</v>
      </c>
      <c r="J351" s="32">
        <v>0</v>
      </c>
      <c r="K351" s="32">
        <v>0</v>
      </c>
      <c r="L351" s="32">
        <v>0</v>
      </c>
      <c r="M351" s="32">
        <v>5.0000000000000001E-4</v>
      </c>
      <c r="N351" s="32" t="s">
        <v>667</v>
      </c>
    </row>
    <row r="352" spans="1:14">
      <c r="A352" s="32" t="s">
        <v>429</v>
      </c>
      <c r="B352" s="32">
        <v>2.5000000000000001E-2</v>
      </c>
      <c r="C352" s="32">
        <v>2.5000000000000001E-2</v>
      </c>
      <c r="D352" s="32"/>
      <c r="E352" s="32"/>
      <c r="F352" s="32"/>
      <c r="G352" s="32"/>
      <c r="H352" s="32" t="s">
        <v>429</v>
      </c>
      <c r="I352" s="32">
        <v>0</v>
      </c>
      <c r="J352" s="32">
        <v>0</v>
      </c>
      <c r="K352" s="32">
        <v>0</v>
      </c>
      <c r="L352" s="32">
        <v>0</v>
      </c>
      <c r="M352" s="32"/>
      <c r="N352" s="32" t="s">
        <v>861</v>
      </c>
    </row>
    <row r="353" spans="1:14">
      <c r="A353" s="32" t="s">
        <v>430</v>
      </c>
      <c r="B353" s="32">
        <v>2.5000000000000001E-2</v>
      </c>
      <c r="C353" s="32">
        <v>2.5000000000000001E-2</v>
      </c>
      <c r="D353" s="32"/>
      <c r="E353" s="32"/>
      <c r="F353" s="32"/>
      <c r="G353" s="32"/>
      <c r="H353" s="32" t="s">
        <v>430</v>
      </c>
      <c r="I353" s="32">
        <v>0</v>
      </c>
      <c r="J353" s="32">
        <v>0</v>
      </c>
      <c r="K353" s="32">
        <v>0</v>
      </c>
      <c r="L353" s="32">
        <v>0</v>
      </c>
      <c r="M353" s="32"/>
      <c r="N353" s="32" t="s">
        <v>861</v>
      </c>
    </row>
    <row r="354" spans="1:14">
      <c r="A354" s="32" t="s">
        <v>431</v>
      </c>
      <c r="B354" s="32"/>
      <c r="C354" s="32"/>
      <c r="D354" s="32">
        <v>3.5000000000000003E-2</v>
      </c>
      <c r="E354" s="32">
        <v>3.5000000000000003E-2</v>
      </c>
      <c r="F354" s="32"/>
      <c r="G354" s="32"/>
      <c r="H354" s="32" t="s">
        <v>431</v>
      </c>
      <c r="I354" s="32">
        <v>0</v>
      </c>
      <c r="J354" s="32">
        <v>0</v>
      </c>
      <c r="K354" s="32">
        <v>0</v>
      </c>
      <c r="L354" s="32">
        <v>0</v>
      </c>
      <c r="M354" s="32"/>
      <c r="N354" s="32" t="s">
        <v>861</v>
      </c>
    </row>
    <row r="355" spans="1:14">
      <c r="A355" s="32" t="s">
        <v>432</v>
      </c>
      <c r="B355" s="32"/>
      <c r="C355" s="32"/>
      <c r="D355" s="32"/>
      <c r="E355" s="32"/>
      <c r="F355" s="32">
        <v>2.5000000000000001E-2</v>
      </c>
      <c r="G355" s="32"/>
      <c r="H355" s="32" t="s">
        <v>432</v>
      </c>
      <c r="I355" s="32">
        <v>0</v>
      </c>
      <c r="J355" s="32">
        <v>0</v>
      </c>
      <c r="K355" s="32">
        <v>0</v>
      </c>
      <c r="L355" s="32">
        <v>0</v>
      </c>
      <c r="M355" s="32"/>
      <c r="N355" s="32" t="s">
        <v>861</v>
      </c>
    </row>
    <row r="356" spans="1:14">
      <c r="A356" s="32" t="s">
        <v>433</v>
      </c>
      <c r="B356" s="32">
        <v>2.5000000000000001E-2</v>
      </c>
      <c r="C356" s="32">
        <v>2.5000000000000001E-2</v>
      </c>
      <c r="D356" s="32">
        <v>2.5000000000000001E-2</v>
      </c>
      <c r="E356" s="32">
        <v>2.5000000000000001E-2</v>
      </c>
      <c r="F356" s="32"/>
      <c r="G356" s="32"/>
      <c r="H356" s="32" t="s">
        <v>433</v>
      </c>
      <c r="I356" s="32">
        <v>0</v>
      </c>
      <c r="J356" s="32">
        <v>0</v>
      </c>
      <c r="K356" s="32">
        <v>0</v>
      </c>
      <c r="L356" s="32">
        <v>0</v>
      </c>
      <c r="M356" s="32"/>
      <c r="N356" s="32" t="s">
        <v>861</v>
      </c>
    </row>
    <row r="357" spans="1:14">
      <c r="A357" s="32" t="s">
        <v>434</v>
      </c>
      <c r="B357" s="32">
        <v>2.5000000000000001E-2</v>
      </c>
      <c r="C357" s="32">
        <v>2.5000000000000001E-2</v>
      </c>
      <c r="D357" s="32"/>
      <c r="E357" s="32"/>
      <c r="F357" s="32"/>
      <c r="G357" s="32"/>
      <c r="H357" s="32" t="s">
        <v>434</v>
      </c>
      <c r="I357" s="32">
        <v>0</v>
      </c>
      <c r="J357" s="32">
        <v>0</v>
      </c>
      <c r="K357" s="32">
        <v>0</v>
      </c>
      <c r="L357" s="32">
        <v>0</v>
      </c>
      <c r="M357" s="32"/>
      <c r="N357" s="32" t="s">
        <v>861</v>
      </c>
    </row>
    <row r="358" spans="1:14">
      <c r="A358" s="32" t="s">
        <v>435</v>
      </c>
      <c r="B358" s="32"/>
      <c r="C358" s="32"/>
      <c r="D358" s="32">
        <v>3.5000000000000003E-2</v>
      </c>
      <c r="E358" s="32">
        <v>3.5000000000000003E-2</v>
      </c>
      <c r="F358" s="32"/>
      <c r="G358" s="32"/>
      <c r="H358" s="32" t="s">
        <v>435</v>
      </c>
      <c r="I358" s="32">
        <v>0</v>
      </c>
      <c r="J358" s="32">
        <v>0</v>
      </c>
      <c r="K358" s="32">
        <v>0</v>
      </c>
      <c r="L358" s="32">
        <v>0</v>
      </c>
      <c r="M358" s="32"/>
      <c r="N358" s="32" t="s">
        <v>861</v>
      </c>
    </row>
    <row r="359" spans="1:14">
      <c r="A359" s="32" t="s">
        <v>436</v>
      </c>
      <c r="B359" s="32"/>
      <c r="C359" s="32"/>
      <c r="D359" s="32"/>
      <c r="E359" s="32"/>
      <c r="F359" s="32">
        <v>2.5000000000000001E-2</v>
      </c>
      <c r="G359" s="32"/>
      <c r="H359" s="32" t="s">
        <v>436</v>
      </c>
      <c r="I359" s="32">
        <v>0</v>
      </c>
      <c r="J359" s="32">
        <v>0</v>
      </c>
      <c r="K359" s="32">
        <v>0</v>
      </c>
      <c r="L359" s="32">
        <v>0</v>
      </c>
      <c r="M359" s="32"/>
      <c r="N359" s="32" t="s">
        <v>861</v>
      </c>
    </row>
    <row r="360" spans="1:14">
      <c r="A360" s="32" t="s">
        <v>437</v>
      </c>
      <c r="B360" s="32">
        <v>0.04</v>
      </c>
      <c r="C360" s="32">
        <v>0.04</v>
      </c>
      <c r="D360" s="32"/>
      <c r="E360" s="32"/>
      <c r="F360" s="32"/>
      <c r="G360" s="32" t="s">
        <v>913</v>
      </c>
      <c r="H360" s="32" t="s">
        <v>437</v>
      </c>
      <c r="I360" s="32">
        <v>2.5000000000000001E-3</v>
      </c>
      <c r="J360" s="32">
        <v>2.5000000000000001E-3</v>
      </c>
      <c r="K360" s="32">
        <v>0</v>
      </c>
      <c r="L360" s="32">
        <v>0</v>
      </c>
      <c r="M360" s="32"/>
      <c r="N360" s="32" t="s">
        <v>880</v>
      </c>
    </row>
    <row r="361" spans="1:14">
      <c r="A361" s="32" t="s">
        <v>438</v>
      </c>
      <c r="B361" s="32"/>
      <c r="C361" s="32">
        <v>0.04</v>
      </c>
      <c r="D361" s="32">
        <v>0.04</v>
      </c>
      <c r="E361" s="32"/>
      <c r="F361" s="32"/>
      <c r="G361" s="32"/>
      <c r="H361" s="32" t="s">
        <v>438</v>
      </c>
      <c r="I361" s="32"/>
      <c r="J361" s="32">
        <v>2.5000000000000001E-3</v>
      </c>
      <c r="K361" s="32">
        <v>2.5000000000000001E-3</v>
      </c>
      <c r="L361" s="32"/>
      <c r="M361" s="32"/>
      <c r="N361" s="32" t="s">
        <v>880</v>
      </c>
    </row>
    <row r="362" spans="1:14">
      <c r="A362" s="32" t="s">
        <v>439</v>
      </c>
      <c r="B362" s="32"/>
      <c r="C362" s="32"/>
      <c r="D362" s="32">
        <v>7.4999999999999997E-2</v>
      </c>
      <c r="E362" s="32">
        <v>7.4999999999999997E-2</v>
      </c>
      <c r="F362" s="32"/>
      <c r="G362" s="32"/>
      <c r="H362" s="32" t="s">
        <v>439</v>
      </c>
      <c r="I362" s="32"/>
      <c r="J362" s="32"/>
      <c r="K362" s="32">
        <v>3.5000000000000001E-3</v>
      </c>
      <c r="L362" s="32">
        <v>3.5000000000000001E-3</v>
      </c>
      <c r="M362" s="32"/>
      <c r="N362" s="32" t="s">
        <v>880</v>
      </c>
    </row>
    <row r="363" spans="1:14">
      <c r="A363" s="32" t="s">
        <v>440</v>
      </c>
      <c r="B363" s="32"/>
      <c r="C363" s="32"/>
      <c r="D363" s="32"/>
      <c r="E363" s="32">
        <v>2.5000000000000001E-2</v>
      </c>
      <c r="F363" s="32">
        <v>2.5000000000000001E-2</v>
      </c>
      <c r="G363" s="32"/>
      <c r="H363" s="32" t="s">
        <v>440</v>
      </c>
      <c r="I363" s="32">
        <v>0</v>
      </c>
      <c r="J363" s="32">
        <v>0</v>
      </c>
      <c r="K363" s="32">
        <v>0</v>
      </c>
      <c r="L363" s="32">
        <v>0</v>
      </c>
      <c r="M363" s="32">
        <v>5.0000000000000001E-4</v>
      </c>
      <c r="N363" s="32" t="s">
        <v>880</v>
      </c>
    </row>
    <row r="364" spans="1:14">
      <c r="A364" s="32" t="s">
        <v>441</v>
      </c>
      <c r="B364" s="32">
        <v>0.04</v>
      </c>
      <c r="C364" s="32">
        <v>0.04</v>
      </c>
      <c r="D364" s="32">
        <v>0.04</v>
      </c>
      <c r="E364" s="32">
        <v>0.04</v>
      </c>
      <c r="F364" s="32"/>
      <c r="G364" s="32" t="s">
        <v>913</v>
      </c>
      <c r="H364" s="32" t="s">
        <v>441</v>
      </c>
      <c r="I364" s="32">
        <v>2.5000000000000001E-3</v>
      </c>
      <c r="J364" s="32">
        <v>2.5000000000000001E-3</v>
      </c>
      <c r="K364" s="32">
        <v>2.5000000000000001E-3</v>
      </c>
      <c r="L364" s="32">
        <v>2.5000000000000001E-3</v>
      </c>
      <c r="M364" s="32"/>
      <c r="N364" s="32" t="s">
        <v>667</v>
      </c>
    </row>
    <row r="365" spans="1:14">
      <c r="A365" s="32" t="s">
        <v>442</v>
      </c>
      <c r="B365" s="32"/>
      <c r="C365" s="32">
        <v>0.04</v>
      </c>
      <c r="D365" s="32">
        <v>0.04</v>
      </c>
      <c r="E365" s="32"/>
      <c r="F365" s="32"/>
      <c r="G365" s="32"/>
      <c r="H365" s="32" t="s">
        <v>442</v>
      </c>
      <c r="I365" s="32"/>
      <c r="J365" s="32">
        <v>2.5000000000000001E-3</v>
      </c>
      <c r="K365" s="32">
        <v>2.5000000000000001E-3</v>
      </c>
      <c r="L365" s="32"/>
      <c r="M365" s="32"/>
      <c r="N365" s="32" t="s">
        <v>667</v>
      </c>
    </row>
    <row r="366" spans="1:14">
      <c r="A366" s="32" t="s">
        <v>443</v>
      </c>
      <c r="B366" s="32"/>
      <c r="C366" s="32"/>
      <c r="D366" s="32">
        <v>7.4999999999999997E-2</v>
      </c>
      <c r="E366" s="32">
        <v>7.4999999999999997E-2</v>
      </c>
      <c r="F366" s="32"/>
      <c r="G366" s="32"/>
      <c r="H366" s="32" t="s">
        <v>443</v>
      </c>
      <c r="I366" s="32"/>
      <c r="J366" s="32"/>
      <c r="K366" s="32">
        <v>3.5000000000000001E-3</v>
      </c>
      <c r="L366" s="32">
        <v>3.5000000000000001E-3</v>
      </c>
      <c r="M366" s="32"/>
      <c r="N366" s="32" t="s">
        <v>667</v>
      </c>
    </row>
    <row r="367" spans="1:14">
      <c r="A367" s="32" t="s">
        <v>444</v>
      </c>
      <c r="B367" s="32"/>
      <c r="C367" s="32"/>
      <c r="D367" s="32"/>
      <c r="E367" s="32">
        <v>2.5000000000000001E-2</v>
      </c>
      <c r="F367" s="32">
        <v>2.5000000000000001E-2</v>
      </c>
      <c r="G367" s="32"/>
      <c r="H367" s="32" t="s">
        <v>444</v>
      </c>
      <c r="I367" s="32">
        <v>0</v>
      </c>
      <c r="J367" s="32">
        <v>0</v>
      </c>
      <c r="K367" s="32">
        <v>0</v>
      </c>
      <c r="L367" s="32">
        <v>0</v>
      </c>
      <c r="M367" s="32">
        <v>5.0000000000000001E-4</v>
      </c>
      <c r="N367" s="32" t="s">
        <v>667</v>
      </c>
    </row>
    <row r="368" spans="1:14">
      <c r="A368" s="32" t="s">
        <v>445</v>
      </c>
      <c r="B368" s="32">
        <v>0.05</v>
      </c>
      <c r="C368" s="32">
        <v>0.05</v>
      </c>
      <c r="D368" s="32"/>
      <c r="E368" s="32"/>
      <c r="F368" s="32"/>
      <c r="G368" s="32"/>
      <c r="H368" s="32" t="s">
        <v>445</v>
      </c>
      <c r="I368" s="32">
        <v>0</v>
      </c>
      <c r="J368" s="32">
        <v>0</v>
      </c>
      <c r="K368" s="32"/>
      <c r="L368" s="32"/>
      <c r="M368" s="32"/>
      <c r="N368" s="32" t="s">
        <v>685</v>
      </c>
    </row>
    <row r="369" spans="1:14">
      <c r="A369" s="32" t="s">
        <v>446</v>
      </c>
      <c r="B369" s="32">
        <v>0.08</v>
      </c>
      <c r="C369" s="32">
        <v>0.08</v>
      </c>
      <c r="D369" s="32"/>
      <c r="E369" s="32"/>
      <c r="F369" s="32"/>
      <c r="G369" s="32"/>
      <c r="H369" s="32" t="s">
        <v>446</v>
      </c>
      <c r="I369" s="32">
        <v>5.0000000000000001E-3</v>
      </c>
      <c r="J369" s="32">
        <v>5.0000000000000001E-3</v>
      </c>
      <c r="K369" s="32"/>
      <c r="L369" s="32"/>
      <c r="M369" s="32"/>
      <c r="N369" s="32" t="s">
        <v>685</v>
      </c>
    </row>
    <row r="370" spans="1:14">
      <c r="A370" s="32" t="s">
        <v>447</v>
      </c>
      <c r="B370" s="32">
        <v>0.08</v>
      </c>
      <c r="C370" s="32">
        <v>0.08</v>
      </c>
      <c r="D370" s="32"/>
      <c r="E370" s="32"/>
      <c r="F370" s="32"/>
      <c r="G370" s="32"/>
      <c r="H370" s="32" t="s">
        <v>447</v>
      </c>
      <c r="I370" s="32">
        <v>5.0000000000000001E-3</v>
      </c>
      <c r="J370" s="32">
        <v>5.0000000000000001E-3</v>
      </c>
      <c r="K370" s="32"/>
      <c r="L370" s="32"/>
      <c r="M370" s="32"/>
      <c r="N370" s="32" t="s">
        <v>685</v>
      </c>
    </row>
    <row r="371" spans="1:14">
      <c r="A371" s="31" t="s">
        <v>875</v>
      </c>
      <c r="B371" s="31">
        <v>1.02</v>
      </c>
      <c r="C371" s="31">
        <v>1.3</v>
      </c>
      <c r="D371" s="31">
        <v>2.16</v>
      </c>
      <c r="E371" s="31">
        <v>2.16</v>
      </c>
      <c r="F371" s="31">
        <v>0.65</v>
      </c>
      <c r="G371" s="31" t="s">
        <v>913</v>
      </c>
      <c r="H371" s="31" t="s">
        <v>875</v>
      </c>
      <c r="I371" s="31">
        <v>0.2</v>
      </c>
      <c r="J371" s="31">
        <v>0.2</v>
      </c>
      <c r="K371" s="31">
        <v>0.25</v>
      </c>
      <c r="L371" s="31">
        <v>0.25</v>
      </c>
      <c r="M371" s="31">
        <v>6.5000000000000002E-2</v>
      </c>
      <c r="N371" s="31" t="s">
        <v>878</v>
      </c>
    </row>
    <row r="372" spans="1:14">
      <c r="A372" s="31" t="s">
        <v>448</v>
      </c>
      <c r="B372" s="31">
        <v>0.25</v>
      </c>
      <c r="C372" s="31">
        <v>0.25</v>
      </c>
      <c r="D372" s="31">
        <v>0.4</v>
      </c>
      <c r="E372" s="31">
        <v>0.4</v>
      </c>
      <c r="F372" s="31">
        <v>0.33</v>
      </c>
      <c r="G372" s="31"/>
      <c r="H372" s="31" t="s">
        <v>448</v>
      </c>
      <c r="I372" s="31">
        <v>0</v>
      </c>
      <c r="J372" s="31">
        <v>0</v>
      </c>
      <c r="K372" s="31">
        <v>0</v>
      </c>
      <c r="L372" s="31">
        <v>0</v>
      </c>
      <c r="M372" s="31">
        <v>0</v>
      </c>
      <c r="N372" s="31" t="s">
        <v>861</v>
      </c>
    </row>
    <row r="373" spans="1:14">
      <c r="A373" s="34" t="s">
        <v>449</v>
      </c>
      <c r="B373" s="34"/>
      <c r="C373" s="34"/>
      <c r="D373" s="34"/>
      <c r="E373" s="34"/>
      <c r="F373" s="34">
        <v>4.4999999999999998E-2</v>
      </c>
      <c r="G373" s="34"/>
      <c r="H373" s="34" t="s">
        <v>449</v>
      </c>
      <c r="I373" s="34"/>
      <c r="J373" s="34"/>
      <c r="K373" s="34"/>
      <c r="L373" s="34"/>
      <c r="M373" s="34">
        <v>0</v>
      </c>
      <c r="N373" s="34" t="s">
        <v>741</v>
      </c>
    </row>
    <row r="374" spans="1:14">
      <c r="A374" s="31" t="s">
        <v>450</v>
      </c>
      <c r="B374" s="31">
        <v>0.25</v>
      </c>
      <c r="C374" s="31">
        <v>0.25</v>
      </c>
      <c r="D374" s="31">
        <v>0.4</v>
      </c>
      <c r="E374" s="31">
        <v>0.4</v>
      </c>
      <c r="F374" s="31">
        <v>0.33</v>
      </c>
      <c r="G374" s="31"/>
      <c r="H374" s="31" t="s">
        <v>450</v>
      </c>
      <c r="I374" s="31">
        <v>0</v>
      </c>
      <c r="J374" s="31">
        <v>0</v>
      </c>
      <c r="K374" s="31">
        <v>0</v>
      </c>
      <c r="L374" s="31">
        <v>0</v>
      </c>
      <c r="M374" s="31">
        <v>0</v>
      </c>
      <c r="N374" s="31" t="s">
        <v>861</v>
      </c>
    </row>
    <row r="375" spans="1:14">
      <c r="A375" s="31" t="s">
        <v>451</v>
      </c>
      <c r="B375" s="31">
        <v>0.25</v>
      </c>
      <c r="C375" s="31">
        <v>0.25</v>
      </c>
      <c r="D375" s="31">
        <v>0.4</v>
      </c>
      <c r="E375" s="31">
        <v>0.4</v>
      </c>
      <c r="F375" s="31">
        <v>0.33</v>
      </c>
      <c r="G375" s="31"/>
      <c r="H375" s="31" t="s">
        <v>451</v>
      </c>
      <c r="I375" s="31">
        <v>0</v>
      </c>
      <c r="J375" s="31">
        <v>0</v>
      </c>
      <c r="K375" s="31">
        <v>0</v>
      </c>
      <c r="L375" s="31">
        <v>0</v>
      </c>
      <c r="M375" s="31">
        <v>0</v>
      </c>
      <c r="N375" s="31" t="s">
        <v>861</v>
      </c>
    </row>
    <row r="376" spans="1:14">
      <c r="A376" s="31" t="s">
        <v>452</v>
      </c>
      <c r="B376" s="31">
        <v>0.25</v>
      </c>
      <c r="C376" s="31">
        <v>0.25</v>
      </c>
      <c r="D376" s="31">
        <v>0.4</v>
      </c>
      <c r="E376" s="31">
        <v>0.4</v>
      </c>
      <c r="F376" s="31">
        <v>0.33</v>
      </c>
      <c r="G376" s="31"/>
      <c r="H376" s="31" t="s">
        <v>452</v>
      </c>
      <c r="I376" s="31">
        <v>0</v>
      </c>
      <c r="J376" s="31">
        <v>0</v>
      </c>
      <c r="K376" s="31">
        <v>0</v>
      </c>
      <c r="L376" s="31">
        <v>0</v>
      </c>
      <c r="M376" s="31">
        <v>0</v>
      </c>
      <c r="N376" s="31" t="s">
        <v>861</v>
      </c>
    </row>
    <row r="377" spans="1:14">
      <c r="A377" s="31" t="s">
        <v>453</v>
      </c>
      <c r="B377" s="31">
        <v>0.126</v>
      </c>
      <c r="C377" s="31" t="s">
        <v>913</v>
      </c>
      <c r="D377" s="31" t="s">
        <v>913</v>
      </c>
      <c r="E377" s="31" t="s">
        <v>913</v>
      </c>
      <c r="F377" s="31" t="s">
        <v>913</v>
      </c>
      <c r="G377" s="31" t="s">
        <v>913</v>
      </c>
      <c r="H377" s="31" t="s">
        <v>453</v>
      </c>
      <c r="I377" s="31">
        <v>1.2999999999999999E-2</v>
      </c>
      <c r="J377" s="31" t="s">
        <v>913</v>
      </c>
      <c r="K377" s="31" t="s">
        <v>913</v>
      </c>
      <c r="L377" s="31" t="s">
        <v>913</v>
      </c>
      <c r="M377" s="31" t="s">
        <v>913</v>
      </c>
      <c r="N377" s="31" t="s">
        <v>880</v>
      </c>
    </row>
    <row r="378" spans="1:14">
      <c r="A378" s="31" t="s">
        <v>454</v>
      </c>
      <c r="B378" s="31">
        <v>0.126</v>
      </c>
      <c r="C378" s="31">
        <v>0.126</v>
      </c>
      <c r="D378" s="31" t="s">
        <v>913</v>
      </c>
      <c r="E378" s="31" t="s">
        <v>913</v>
      </c>
      <c r="F378" s="31" t="s">
        <v>913</v>
      </c>
      <c r="G378" s="31" t="s">
        <v>913</v>
      </c>
      <c r="H378" s="31" t="s">
        <v>454</v>
      </c>
      <c r="I378" s="31">
        <v>1.2999999999999999E-2</v>
      </c>
      <c r="J378" s="31">
        <v>1.2999999999999999E-2</v>
      </c>
      <c r="K378" s="31" t="s">
        <v>913</v>
      </c>
      <c r="L378" s="31" t="s">
        <v>913</v>
      </c>
      <c r="M378" s="31" t="s">
        <v>913</v>
      </c>
      <c r="N378" s="31" t="s">
        <v>880</v>
      </c>
    </row>
    <row r="379" spans="1:14">
      <c r="A379" s="31" t="s">
        <v>455</v>
      </c>
      <c r="B379" s="31" t="s">
        <v>913</v>
      </c>
      <c r="C379" s="31">
        <v>0.126</v>
      </c>
      <c r="D379" s="31">
        <v>0.22500000000000001</v>
      </c>
      <c r="E379" s="31" t="s">
        <v>913</v>
      </c>
      <c r="F379" s="31" t="s">
        <v>913</v>
      </c>
      <c r="G379" s="31" t="s">
        <v>913</v>
      </c>
      <c r="H379" s="31" t="s">
        <v>455</v>
      </c>
      <c r="I379" s="31" t="s">
        <v>913</v>
      </c>
      <c r="J379" s="31">
        <v>1.2999999999999999E-2</v>
      </c>
      <c r="K379" s="31">
        <v>1.4999999999999999E-2</v>
      </c>
      <c r="L379" s="31" t="s">
        <v>913</v>
      </c>
      <c r="M379" s="31" t="s">
        <v>913</v>
      </c>
      <c r="N379" s="31" t="s">
        <v>880</v>
      </c>
    </row>
    <row r="380" spans="1:14">
      <c r="A380" s="31" t="s">
        <v>456</v>
      </c>
      <c r="B380" s="31" t="s">
        <v>913</v>
      </c>
      <c r="C380" s="31" t="s">
        <v>913</v>
      </c>
      <c r="D380" s="31">
        <v>0.22500000000000001</v>
      </c>
      <c r="E380" s="31">
        <v>0.22500000000000001</v>
      </c>
      <c r="F380" s="31">
        <v>0.13500000000000001</v>
      </c>
      <c r="G380" s="31" t="s">
        <v>913</v>
      </c>
      <c r="H380" s="31" t="s">
        <v>456</v>
      </c>
      <c r="I380" s="31" t="s">
        <v>913</v>
      </c>
      <c r="J380" s="31" t="s">
        <v>913</v>
      </c>
      <c r="K380" s="31">
        <v>1.4999999999999999E-2</v>
      </c>
      <c r="L380" s="31">
        <v>1.4999999999999999E-2</v>
      </c>
      <c r="M380" s="31">
        <v>3.0000000000000001E-3</v>
      </c>
      <c r="N380" s="31" t="s">
        <v>880</v>
      </c>
    </row>
    <row r="381" spans="1:14">
      <c r="A381" s="31" t="s">
        <v>457</v>
      </c>
      <c r="B381" s="31" t="s">
        <v>913</v>
      </c>
      <c r="C381" s="31" t="s">
        <v>913</v>
      </c>
      <c r="D381" s="31" t="s">
        <v>913</v>
      </c>
      <c r="E381" s="31" t="s">
        <v>913</v>
      </c>
      <c r="F381" s="31">
        <v>0.13500000000000001</v>
      </c>
      <c r="G381" s="31" t="s">
        <v>913</v>
      </c>
      <c r="H381" s="31" t="s">
        <v>457</v>
      </c>
      <c r="I381" s="31" t="s">
        <v>913</v>
      </c>
      <c r="J381" s="31" t="s">
        <v>913</v>
      </c>
      <c r="K381" s="31" t="s">
        <v>913</v>
      </c>
      <c r="L381" s="31"/>
      <c r="M381" s="31">
        <v>3.0000000000000001E-3</v>
      </c>
      <c r="N381" s="31" t="s">
        <v>880</v>
      </c>
    </row>
    <row r="382" spans="1:14">
      <c r="A382" s="31" t="s">
        <v>458</v>
      </c>
      <c r="B382" s="31">
        <v>0.126</v>
      </c>
      <c r="C382" s="31" t="s">
        <v>913</v>
      </c>
      <c r="D382" s="31" t="s">
        <v>913</v>
      </c>
      <c r="E382" s="31" t="s">
        <v>913</v>
      </c>
      <c r="F382" s="31" t="s">
        <v>913</v>
      </c>
      <c r="G382" s="31" t="s">
        <v>913</v>
      </c>
      <c r="H382" s="31" t="s">
        <v>458</v>
      </c>
      <c r="I382" s="31">
        <v>1.2999999999999999E-2</v>
      </c>
      <c r="J382" s="31" t="s">
        <v>913</v>
      </c>
      <c r="K382" s="31" t="s">
        <v>913</v>
      </c>
      <c r="L382" s="31" t="s">
        <v>913</v>
      </c>
      <c r="M382" s="31" t="s">
        <v>913</v>
      </c>
      <c r="N382" s="31" t="s">
        <v>1560</v>
      </c>
    </row>
    <row r="383" spans="1:14">
      <c r="A383" s="31" t="s">
        <v>459</v>
      </c>
      <c r="B383" s="31">
        <v>0.126</v>
      </c>
      <c r="C383" s="31">
        <v>0.126</v>
      </c>
      <c r="D383" s="31" t="s">
        <v>913</v>
      </c>
      <c r="E383" s="31" t="s">
        <v>913</v>
      </c>
      <c r="F383" s="31" t="s">
        <v>913</v>
      </c>
      <c r="G383" s="31" t="s">
        <v>913</v>
      </c>
      <c r="H383" s="31" t="s">
        <v>459</v>
      </c>
      <c r="I383" s="31">
        <v>1.2999999999999999E-2</v>
      </c>
      <c r="J383" s="31">
        <v>1.2999999999999999E-2</v>
      </c>
      <c r="K383" s="31" t="s">
        <v>913</v>
      </c>
      <c r="L383" s="31" t="s">
        <v>913</v>
      </c>
      <c r="M383" s="31" t="s">
        <v>913</v>
      </c>
      <c r="N383" s="31" t="s">
        <v>1560</v>
      </c>
    </row>
    <row r="384" spans="1:14">
      <c r="A384" s="31" t="s">
        <v>460</v>
      </c>
      <c r="B384" s="31" t="s">
        <v>913</v>
      </c>
      <c r="C384" s="31">
        <v>0.126</v>
      </c>
      <c r="D384" s="31">
        <v>0.22500000000000001</v>
      </c>
      <c r="E384" s="31" t="s">
        <v>913</v>
      </c>
      <c r="F384" s="31" t="s">
        <v>913</v>
      </c>
      <c r="G384" s="31" t="s">
        <v>913</v>
      </c>
      <c r="H384" s="31" t="s">
        <v>460</v>
      </c>
      <c r="I384" s="31" t="s">
        <v>913</v>
      </c>
      <c r="J384" s="31">
        <v>1.2999999999999999E-2</v>
      </c>
      <c r="K384" s="31">
        <v>1.4999999999999999E-2</v>
      </c>
      <c r="L384" s="31" t="s">
        <v>913</v>
      </c>
      <c r="M384" s="31" t="s">
        <v>913</v>
      </c>
      <c r="N384" s="31" t="s">
        <v>1560</v>
      </c>
    </row>
    <row r="385" spans="1:14">
      <c r="A385" s="31" t="s">
        <v>461</v>
      </c>
      <c r="B385" s="31" t="s">
        <v>913</v>
      </c>
      <c r="C385" s="31" t="s">
        <v>913</v>
      </c>
      <c r="D385" s="31">
        <v>0.22500000000000001</v>
      </c>
      <c r="E385" s="31">
        <v>0.22500000000000001</v>
      </c>
      <c r="F385" s="31">
        <v>0.13500000000000001</v>
      </c>
      <c r="G385" s="31" t="s">
        <v>913</v>
      </c>
      <c r="H385" s="31" t="s">
        <v>461</v>
      </c>
      <c r="I385" s="31" t="s">
        <v>913</v>
      </c>
      <c r="J385" s="31" t="s">
        <v>913</v>
      </c>
      <c r="K385" s="31">
        <v>1.4999999999999999E-2</v>
      </c>
      <c r="L385" s="31">
        <v>1.4999999999999999E-2</v>
      </c>
      <c r="M385" s="31">
        <v>3.0000000000000001E-3</v>
      </c>
      <c r="N385" s="31" t="s">
        <v>1560</v>
      </c>
    </row>
    <row r="386" spans="1:14">
      <c r="A386" s="31" t="s">
        <v>462</v>
      </c>
      <c r="B386" s="31" t="s">
        <v>913</v>
      </c>
      <c r="C386" s="31" t="s">
        <v>913</v>
      </c>
      <c r="D386" s="31" t="s">
        <v>913</v>
      </c>
      <c r="E386" s="31" t="s">
        <v>913</v>
      </c>
      <c r="F386" s="31">
        <v>0.13500000000000001</v>
      </c>
      <c r="G386" s="31" t="s">
        <v>913</v>
      </c>
      <c r="H386" s="31" t="s">
        <v>462</v>
      </c>
      <c r="I386" s="31" t="s">
        <v>913</v>
      </c>
      <c r="J386" s="31" t="s">
        <v>913</v>
      </c>
      <c r="K386" s="31" t="s">
        <v>913</v>
      </c>
      <c r="L386" s="31" t="s">
        <v>913</v>
      </c>
      <c r="M386" s="31">
        <v>3.0000000000000001E-3</v>
      </c>
      <c r="N386" s="31" t="s">
        <v>1560</v>
      </c>
    </row>
    <row r="387" spans="1:14">
      <c r="A387" s="34" t="s">
        <v>463</v>
      </c>
      <c r="B387" s="34"/>
      <c r="C387" s="34"/>
      <c r="D387" s="34"/>
      <c r="E387" s="34"/>
      <c r="F387" s="34">
        <v>6.7500000000000004E-2</v>
      </c>
      <c r="G387" s="34"/>
      <c r="H387" s="34" t="s">
        <v>463</v>
      </c>
      <c r="I387" s="34"/>
      <c r="J387" s="34"/>
      <c r="K387" s="34"/>
      <c r="L387" s="34"/>
      <c r="M387" s="34">
        <v>0</v>
      </c>
      <c r="N387" s="34" t="s">
        <v>861</v>
      </c>
    </row>
    <row r="388" spans="1:14">
      <c r="A388" s="31" t="s">
        <v>464</v>
      </c>
      <c r="B388" s="31">
        <v>0.126</v>
      </c>
      <c r="C388" s="31" t="s">
        <v>913</v>
      </c>
      <c r="D388" s="31" t="s">
        <v>913</v>
      </c>
      <c r="E388" s="31" t="s">
        <v>913</v>
      </c>
      <c r="F388" s="31" t="s">
        <v>913</v>
      </c>
      <c r="G388" s="31" t="s">
        <v>913</v>
      </c>
      <c r="H388" s="31" t="s">
        <v>464</v>
      </c>
      <c r="I388" s="31">
        <v>1.2999999999999999E-2</v>
      </c>
      <c r="J388" s="31" t="s">
        <v>913</v>
      </c>
      <c r="K388" s="31" t="s">
        <v>913</v>
      </c>
      <c r="L388" s="31" t="s">
        <v>913</v>
      </c>
      <c r="M388" s="31" t="s">
        <v>913</v>
      </c>
      <c r="N388" s="31" t="s">
        <v>880</v>
      </c>
    </row>
    <row r="389" spans="1:14">
      <c r="A389" s="31" t="s">
        <v>465</v>
      </c>
      <c r="B389" s="31">
        <v>0.126</v>
      </c>
      <c r="C389" s="31">
        <v>0.126</v>
      </c>
      <c r="D389" s="31" t="s">
        <v>913</v>
      </c>
      <c r="E389" s="31" t="s">
        <v>913</v>
      </c>
      <c r="F389" s="31" t="s">
        <v>913</v>
      </c>
      <c r="G389" s="31" t="s">
        <v>913</v>
      </c>
      <c r="H389" s="31" t="s">
        <v>465</v>
      </c>
      <c r="I389" s="31">
        <v>1.2999999999999999E-2</v>
      </c>
      <c r="J389" s="31">
        <v>1.2999999999999999E-2</v>
      </c>
      <c r="K389" s="31" t="s">
        <v>913</v>
      </c>
      <c r="L389" s="31" t="s">
        <v>913</v>
      </c>
      <c r="M389" s="31" t="s">
        <v>913</v>
      </c>
      <c r="N389" s="31" t="s">
        <v>880</v>
      </c>
    </row>
    <row r="390" spans="1:14">
      <c r="A390" s="31" t="s">
        <v>466</v>
      </c>
      <c r="B390" s="31" t="s">
        <v>913</v>
      </c>
      <c r="C390" s="31">
        <v>0.126</v>
      </c>
      <c r="D390" s="31">
        <v>0.22500000000000001</v>
      </c>
      <c r="E390" s="31" t="s">
        <v>913</v>
      </c>
      <c r="F390" s="31" t="s">
        <v>913</v>
      </c>
      <c r="G390" s="31" t="s">
        <v>913</v>
      </c>
      <c r="H390" s="31" t="s">
        <v>466</v>
      </c>
      <c r="I390" s="31" t="s">
        <v>913</v>
      </c>
      <c r="J390" s="31">
        <v>1.2999999999999999E-2</v>
      </c>
      <c r="K390" s="31">
        <v>1.4999999999999999E-2</v>
      </c>
      <c r="L390" s="31" t="s">
        <v>913</v>
      </c>
      <c r="M390" s="31" t="s">
        <v>913</v>
      </c>
      <c r="N390" s="31" t="s">
        <v>880</v>
      </c>
    </row>
    <row r="391" spans="1:14">
      <c r="A391" s="31" t="s">
        <v>467</v>
      </c>
      <c r="B391" s="31" t="s">
        <v>913</v>
      </c>
      <c r="C391" s="31" t="s">
        <v>913</v>
      </c>
      <c r="D391" s="31">
        <v>0.22500000000000001</v>
      </c>
      <c r="E391" s="31">
        <v>0.22500000000000001</v>
      </c>
      <c r="F391" s="31">
        <v>0.13500000000000001</v>
      </c>
      <c r="G391" s="31" t="s">
        <v>913</v>
      </c>
      <c r="H391" s="31" t="s">
        <v>467</v>
      </c>
      <c r="I391" s="31" t="s">
        <v>913</v>
      </c>
      <c r="J391" s="31" t="s">
        <v>913</v>
      </c>
      <c r="K391" s="31">
        <v>1.4999999999999999E-2</v>
      </c>
      <c r="L391" s="31">
        <v>1.4999999999999999E-2</v>
      </c>
      <c r="M391" s="31">
        <v>3.0000000000000001E-3</v>
      </c>
      <c r="N391" s="31" t="s">
        <v>880</v>
      </c>
    </row>
    <row r="392" spans="1:14">
      <c r="A392" s="31" t="s">
        <v>468</v>
      </c>
      <c r="B392" s="31" t="s">
        <v>913</v>
      </c>
      <c r="C392" s="31" t="s">
        <v>913</v>
      </c>
      <c r="D392" s="31" t="s">
        <v>913</v>
      </c>
      <c r="E392" s="31" t="s">
        <v>913</v>
      </c>
      <c r="F392" s="31">
        <v>0.13500000000000001</v>
      </c>
      <c r="G392" s="31" t="s">
        <v>913</v>
      </c>
      <c r="H392" s="31" t="s">
        <v>468</v>
      </c>
      <c r="I392" s="31" t="s">
        <v>913</v>
      </c>
      <c r="J392" s="31" t="s">
        <v>913</v>
      </c>
      <c r="K392" s="31" t="s">
        <v>913</v>
      </c>
      <c r="L392" s="31" t="s">
        <v>913</v>
      </c>
      <c r="M392" s="31">
        <v>3.0000000000000001E-3</v>
      </c>
      <c r="N392" s="31" t="s">
        <v>880</v>
      </c>
    </row>
    <row r="393" spans="1:14">
      <c r="A393" s="31" t="s">
        <v>469</v>
      </c>
      <c r="B393" s="31">
        <v>0.126</v>
      </c>
      <c r="C393" s="31" t="s">
        <v>913</v>
      </c>
      <c r="D393" s="31" t="s">
        <v>913</v>
      </c>
      <c r="E393" s="31" t="s">
        <v>913</v>
      </c>
      <c r="F393" s="31" t="s">
        <v>913</v>
      </c>
      <c r="G393" s="31" t="s">
        <v>913</v>
      </c>
      <c r="H393" s="31" t="s">
        <v>469</v>
      </c>
      <c r="I393" s="31">
        <v>1.2999999999999999E-2</v>
      </c>
      <c r="J393" s="31" t="s">
        <v>913</v>
      </c>
      <c r="K393" s="31" t="s">
        <v>913</v>
      </c>
      <c r="L393" s="31" t="s">
        <v>913</v>
      </c>
      <c r="M393" s="31" t="s">
        <v>913</v>
      </c>
      <c r="N393" s="31" t="s">
        <v>1560</v>
      </c>
    </row>
    <row r="394" spans="1:14">
      <c r="A394" s="31" t="s">
        <v>470</v>
      </c>
      <c r="B394" s="31">
        <v>0.126</v>
      </c>
      <c r="C394" s="31">
        <v>0.126</v>
      </c>
      <c r="D394" s="31" t="s">
        <v>913</v>
      </c>
      <c r="E394" s="31" t="s">
        <v>913</v>
      </c>
      <c r="F394" s="31" t="s">
        <v>913</v>
      </c>
      <c r="G394" s="31" t="s">
        <v>913</v>
      </c>
      <c r="H394" s="31" t="s">
        <v>470</v>
      </c>
      <c r="I394" s="31">
        <v>1.2999999999999999E-2</v>
      </c>
      <c r="J394" s="31">
        <v>1.2999999999999999E-2</v>
      </c>
      <c r="K394" s="31" t="s">
        <v>913</v>
      </c>
      <c r="L394" s="31" t="s">
        <v>913</v>
      </c>
      <c r="M394" s="31" t="s">
        <v>913</v>
      </c>
      <c r="N394" s="31" t="s">
        <v>1560</v>
      </c>
    </row>
    <row r="395" spans="1:14">
      <c r="A395" s="31" t="s">
        <v>471</v>
      </c>
      <c r="B395" s="31" t="s">
        <v>913</v>
      </c>
      <c r="C395" s="31">
        <v>0.126</v>
      </c>
      <c r="D395" s="31">
        <v>0.22500000000000001</v>
      </c>
      <c r="E395" s="31" t="s">
        <v>913</v>
      </c>
      <c r="F395" s="31" t="s">
        <v>913</v>
      </c>
      <c r="G395" s="31" t="s">
        <v>913</v>
      </c>
      <c r="H395" s="31" t="s">
        <v>471</v>
      </c>
      <c r="I395" s="31" t="s">
        <v>913</v>
      </c>
      <c r="J395" s="31">
        <v>1.2999999999999999E-2</v>
      </c>
      <c r="K395" s="31">
        <v>1.4999999999999999E-2</v>
      </c>
      <c r="L395" s="31" t="s">
        <v>913</v>
      </c>
      <c r="M395" s="31" t="s">
        <v>913</v>
      </c>
      <c r="N395" s="31" t="s">
        <v>1560</v>
      </c>
    </row>
    <row r="396" spans="1:14">
      <c r="A396" s="31" t="s">
        <v>472</v>
      </c>
      <c r="B396" s="31" t="s">
        <v>913</v>
      </c>
      <c r="C396" s="31" t="s">
        <v>913</v>
      </c>
      <c r="D396" s="31">
        <v>0.22500000000000001</v>
      </c>
      <c r="E396" s="31">
        <v>0.22500000000000001</v>
      </c>
      <c r="F396" s="31">
        <v>0.13500000000000001</v>
      </c>
      <c r="G396" s="31" t="s">
        <v>913</v>
      </c>
      <c r="H396" s="31" t="s">
        <v>472</v>
      </c>
      <c r="I396" s="31" t="s">
        <v>913</v>
      </c>
      <c r="J396" s="31" t="s">
        <v>913</v>
      </c>
      <c r="K396" s="31">
        <v>1.4999999999999999E-2</v>
      </c>
      <c r="L396" s="31">
        <v>1.4999999999999999E-2</v>
      </c>
      <c r="M396" s="31">
        <v>3.0000000000000001E-3</v>
      </c>
      <c r="N396" s="31" t="s">
        <v>1560</v>
      </c>
    </row>
    <row r="397" spans="1:14">
      <c r="A397" s="31" t="s">
        <v>473</v>
      </c>
      <c r="B397" s="31" t="s">
        <v>913</v>
      </c>
      <c r="C397" s="31" t="s">
        <v>913</v>
      </c>
      <c r="D397" s="31" t="s">
        <v>913</v>
      </c>
      <c r="E397" s="31" t="s">
        <v>913</v>
      </c>
      <c r="F397" s="31">
        <v>0.13500000000000001</v>
      </c>
      <c r="G397" s="31" t="s">
        <v>913</v>
      </c>
      <c r="H397" s="31" t="s">
        <v>473</v>
      </c>
      <c r="I397" s="31" t="s">
        <v>913</v>
      </c>
      <c r="J397" s="31" t="s">
        <v>913</v>
      </c>
      <c r="K397" s="31" t="s">
        <v>913</v>
      </c>
      <c r="L397" s="31" t="s">
        <v>913</v>
      </c>
      <c r="M397" s="31">
        <v>3.0000000000000001E-3</v>
      </c>
      <c r="N397" s="31" t="s">
        <v>1560</v>
      </c>
    </row>
    <row r="398" spans="1:14">
      <c r="A398" s="31" t="s">
        <v>877</v>
      </c>
      <c r="B398" s="31">
        <v>1.02</v>
      </c>
      <c r="C398" s="31">
        <v>1.3</v>
      </c>
      <c r="D398" s="31">
        <v>2.16</v>
      </c>
      <c r="E398" s="31">
        <v>2.16</v>
      </c>
      <c r="F398" s="31">
        <v>0.65</v>
      </c>
      <c r="G398" s="31" t="s">
        <v>913</v>
      </c>
      <c r="H398" s="31" t="s">
        <v>877</v>
      </c>
      <c r="I398" s="31">
        <v>0.2</v>
      </c>
      <c r="J398" s="31">
        <v>0.2</v>
      </c>
      <c r="K398" s="31">
        <v>0.25</v>
      </c>
      <c r="L398" s="31">
        <v>0.25</v>
      </c>
      <c r="M398" s="31">
        <v>6.5000000000000002E-2</v>
      </c>
      <c r="N398" s="31" t="s">
        <v>878</v>
      </c>
    </row>
    <row r="399" spans="1:14">
      <c r="A399" s="31" t="s">
        <v>474</v>
      </c>
      <c r="B399" s="31" t="s">
        <v>913</v>
      </c>
      <c r="C399" s="31" t="s">
        <v>913</v>
      </c>
      <c r="D399" s="31" t="s">
        <v>913</v>
      </c>
      <c r="E399" s="31" t="s">
        <v>913</v>
      </c>
      <c r="F399" s="31">
        <v>0.26</v>
      </c>
      <c r="G399" s="31" t="s">
        <v>913</v>
      </c>
      <c r="H399" s="31" t="s">
        <v>474</v>
      </c>
      <c r="I399" s="31" t="s">
        <v>913</v>
      </c>
      <c r="J399" s="31" t="s">
        <v>913</v>
      </c>
      <c r="K399" s="31" t="s">
        <v>913</v>
      </c>
      <c r="L399" s="31" t="s">
        <v>913</v>
      </c>
      <c r="M399" s="31">
        <v>4.2500000000000003E-3</v>
      </c>
      <c r="N399" s="31" t="s">
        <v>878</v>
      </c>
    </row>
    <row r="400" spans="1:14">
      <c r="A400" s="31" t="s">
        <v>475</v>
      </c>
      <c r="B400" s="31" t="s">
        <v>913</v>
      </c>
      <c r="C400" s="31" t="s">
        <v>913</v>
      </c>
      <c r="D400" s="31" t="s">
        <v>913</v>
      </c>
      <c r="E400" s="31" t="s">
        <v>913</v>
      </c>
      <c r="F400" s="31">
        <v>0.26</v>
      </c>
      <c r="G400" s="31" t="s">
        <v>913</v>
      </c>
      <c r="H400" s="31" t="s">
        <v>475</v>
      </c>
      <c r="I400" s="31" t="s">
        <v>913</v>
      </c>
      <c r="J400" s="31" t="s">
        <v>913</v>
      </c>
      <c r="K400" s="31" t="s">
        <v>913</v>
      </c>
      <c r="L400" s="31" t="s">
        <v>913</v>
      </c>
      <c r="M400" s="31">
        <v>2.5500000000000002E-3</v>
      </c>
      <c r="N400" s="31" t="s">
        <v>878</v>
      </c>
    </row>
    <row r="401" spans="1:14">
      <c r="A401" s="31" t="s">
        <v>476</v>
      </c>
      <c r="B401" s="31" t="s">
        <v>913</v>
      </c>
      <c r="C401" s="31" t="s">
        <v>913</v>
      </c>
      <c r="D401" s="31" t="s">
        <v>913</v>
      </c>
      <c r="E401" s="31" t="s">
        <v>913</v>
      </c>
      <c r="F401" s="31">
        <v>0.19500000000000001</v>
      </c>
      <c r="G401" s="31" t="s">
        <v>913</v>
      </c>
      <c r="H401" s="31" t="s">
        <v>476</v>
      </c>
      <c r="I401" s="31" t="s">
        <v>913</v>
      </c>
      <c r="J401" s="31" t="s">
        <v>913</v>
      </c>
      <c r="K401" s="31" t="s">
        <v>913</v>
      </c>
      <c r="L401" s="31" t="s">
        <v>913</v>
      </c>
      <c r="M401" s="31">
        <v>4.2500000000000003E-3</v>
      </c>
      <c r="N401" s="31" t="s">
        <v>878</v>
      </c>
    </row>
    <row r="402" spans="1:14">
      <c r="A402" s="31" t="s">
        <v>477</v>
      </c>
      <c r="B402" s="31" t="s">
        <v>913</v>
      </c>
      <c r="C402" s="31" t="s">
        <v>913</v>
      </c>
      <c r="D402" s="31" t="s">
        <v>913</v>
      </c>
      <c r="E402" s="31" t="s">
        <v>913</v>
      </c>
      <c r="F402" s="31">
        <v>0.19500000000000001</v>
      </c>
      <c r="G402" s="31" t="s">
        <v>913</v>
      </c>
      <c r="H402" s="31" t="s">
        <v>477</v>
      </c>
      <c r="I402" s="31" t="s">
        <v>913</v>
      </c>
      <c r="J402" s="31" t="s">
        <v>913</v>
      </c>
      <c r="K402" s="31" t="s">
        <v>913</v>
      </c>
      <c r="L402" s="31" t="s">
        <v>913</v>
      </c>
      <c r="M402" s="31">
        <v>2.5500000000000002E-3</v>
      </c>
      <c r="N402" s="31" t="s">
        <v>878</v>
      </c>
    </row>
    <row r="403" spans="1:14">
      <c r="A403" s="31" t="s">
        <v>478</v>
      </c>
      <c r="B403" s="31" t="s">
        <v>913</v>
      </c>
      <c r="C403" s="31" t="s">
        <v>913</v>
      </c>
      <c r="D403" s="31" t="s">
        <v>913</v>
      </c>
      <c r="E403" s="31" t="s">
        <v>913</v>
      </c>
      <c r="F403" s="31">
        <v>0.13</v>
      </c>
      <c r="G403" s="31" t="s">
        <v>913</v>
      </c>
      <c r="H403" s="31" t="s">
        <v>478</v>
      </c>
      <c r="I403" s="31" t="s">
        <v>913</v>
      </c>
      <c r="J403" s="31" t="s">
        <v>913</v>
      </c>
      <c r="K403" s="31" t="s">
        <v>913</v>
      </c>
      <c r="L403" s="31" t="s">
        <v>913</v>
      </c>
      <c r="M403" s="31">
        <v>4.2500000000000003E-3</v>
      </c>
      <c r="N403" s="31" t="s">
        <v>878</v>
      </c>
    </row>
    <row r="404" spans="1:14">
      <c r="A404" s="31" t="s">
        <v>479</v>
      </c>
      <c r="B404" s="31" t="s">
        <v>913</v>
      </c>
      <c r="C404" s="31" t="s">
        <v>913</v>
      </c>
      <c r="D404" s="31" t="s">
        <v>913</v>
      </c>
      <c r="E404" s="31" t="s">
        <v>913</v>
      </c>
      <c r="F404" s="31">
        <v>0.13</v>
      </c>
      <c r="G404" s="31" t="s">
        <v>913</v>
      </c>
      <c r="H404" s="31" t="s">
        <v>479</v>
      </c>
      <c r="I404" s="31" t="s">
        <v>913</v>
      </c>
      <c r="J404" s="31" t="s">
        <v>913</v>
      </c>
      <c r="K404" s="31" t="s">
        <v>913</v>
      </c>
      <c r="L404" s="31" t="s">
        <v>913</v>
      </c>
      <c r="M404" s="31">
        <v>2.5500000000000002E-3</v>
      </c>
      <c r="N404" s="31" t="s">
        <v>878</v>
      </c>
    </row>
    <row r="405" spans="1:14">
      <c r="A405" s="31" t="s">
        <v>480</v>
      </c>
      <c r="B405" s="31" t="s">
        <v>913</v>
      </c>
      <c r="C405" s="31" t="s">
        <v>913</v>
      </c>
      <c r="D405" s="31" t="s">
        <v>913</v>
      </c>
      <c r="E405" s="31" t="s">
        <v>913</v>
      </c>
      <c r="F405" s="31">
        <v>6.5000000000000002E-2</v>
      </c>
      <c r="G405" s="31" t="s">
        <v>913</v>
      </c>
      <c r="H405" s="31" t="s">
        <v>480</v>
      </c>
      <c r="I405" s="31" t="s">
        <v>913</v>
      </c>
      <c r="J405" s="31" t="s">
        <v>913</v>
      </c>
      <c r="K405" s="31" t="s">
        <v>913</v>
      </c>
      <c r="L405" s="31" t="s">
        <v>913</v>
      </c>
      <c r="M405" s="31">
        <v>4.2500000000000003E-3</v>
      </c>
      <c r="N405" s="31" t="s">
        <v>878</v>
      </c>
    </row>
    <row r="406" spans="1:14">
      <c r="A406" s="31" t="s">
        <v>481</v>
      </c>
      <c r="B406" s="31" t="s">
        <v>913</v>
      </c>
      <c r="C406" s="31" t="s">
        <v>913</v>
      </c>
      <c r="D406" s="31" t="s">
        <v>913</v>
      </c>
      <c r="E406" s="31" t="s">
        <v>913</v>
      </c>
      <c r="F406" s="31">
        <v>6.5000000000000002E-2</v>
      </c>
      <c r="G406" s="31" t="s">
        <v>913</v>
      </c>
      <c r="H406" s="31" t="s">
        <v>481</v>
      </c>
      <c r="I406" s="31" t="s">
        <v>913</v>
      </c>
      <c r="J406" s="31" t="s">
        <v>913</v>
      </c>
      <c r="K406" s="31" t="s">
        <v>913</v>
      </c>
      <c r="L406" s="31" t="s">
        <v>913</v>
      </c>
      <c r="M406" s="31">
        <v>2.5500000000000002E-3</v>
      </c>
      <c r="N406" s="31" t="s">
        <v>878</v>
      </c>
    </row>
    <row r="407" spans="1:14">
      <c r="A407" s="31" t="s">
        <v>482</v>
      </c>
      <c r="B407" s="31" t="s">
        <v>913</v>
      </c>
      <c r="C407" s="31" t="s">
        <v>913</v>
      </c>
      <c r="D407" s="31" t="s">
        <v>913</v>
      </c>
      <c r="E407" s="31" t="s">
        <v>913</v>
      </c>
      <c r="F407" s="31">
        <v>0.26</v>
      </c>
      <c r="G407" s="31" t="s">
        <v>913</v>
      </c>
      <c r="H407" s="31" t="s">
        <v>482</v>
      </c>
      <c r="I407" s="31" t="s">
        <v>913</v>
      </c>
      <c r="J407" s="31" t="s">
        <v>913</v>
      </c>
      <c r="K407" s="31" t="s">
        <v>913</v>
      </c>
      <c r="L407" s="31" t="s">
        <v>913</v>
      </c>
      <c r="M407" s="31">
        <v>4.2500000000000003E-3</v>
      </c>
      <c r="N407" s="31" t="s">
        <v>878</v>
      </c>
    </row>
    <row r="408" spans="1:14">
      <c r="A408" s="31" t="s">
        <v>483</v>
      </c>
      <c r="B408" s="31">
        <v>0.14000000000000001</v>
      </c>
      <c r="C408" s="31" t="s">
        <v>913</v>
      </c>
      <c r="D408" s="31" t="s">
        <v>913</v>
      </c>
      <c r="E408" s="31" t="s">
        <v>913</v>
      </c>
      <c r="F408" s="31" t="s">
        <v>913</v>
      </c>
      <c r="G408" s="31" t="s">
        <v>913</v>
      </c>
      <c r="H408" s="31" t="s">
        <v>483</v>
      </c>
      <c r="I408" s="31">
        <v>1.17E-2</v>
      </c>
      <c r="J408" s="31" t="s">
        <v>913</v>
      </c>
      <c r="K408" s="31" t="s">
        <v>913</v>
      </c>
      <c r="L408" s="31" t="s">
        <v>913</v>
      </c>
      <c r="M408" s="31" t="s">
        <v>913</v>
      </c>
      <c r="N408" s="31" t="s">
        <v>880</v>
      </c>
    </row>
    <row r="409" spans="1:14">
      <c r="A409" s="31" t="s">
        <v>484</v>
      </c>
      <c r="B409" s="31">
        <v>0.14000000000000001</v>
      </c>
      <c r="C409" s="31">
        <v>0.14000000000000001</v>
      </c>
      <c r="D409" s="31" t="s">
        <v>913</v>
      </c>
      <c r="E409" s="31" t="s">
        <v>913</v>
      </c>
      <c r="F409" s="31" t="s">
        <v>913</v>
      </c>
      <c r="G409" s="31" t="s">
        <v>913</v>
      </c>
      <c r="H409" s="31" t="s">
        <v>484</v>
      </c>
      <c r="I409" s="31">
        <v>1.17E-2</v>
      </c>
      <c r="J409" s="31">
        <v>1.17E-2</v>
      </c>
      <c r="K409" s="31" t="s">
        <v>913</v>
      </c>
      <c r="L409" s="31" t="s">
        <v>913</v>
      </c>
      <c r="M409" s="31" t="s">
        <v>913</v>
      </c>
      <c r="N409" s="31" t="s">
        <v>880</v>
      </c>
    </row>
    <row r="410" spans="1:14">
      <c r="A410" s="31" t="s">
        <v>485</v>
      </c>
      <c r="B410" s="31" t="s">
        <v>913</v>
      </c>
      <c r="C410" s="31">
        <v>0.14000000000000001</v>
      </c>
      <c r="D410" s="31">
        <v>0.25</v>
      </c>
      <c r="E410" s="31" t="s">
        <v>913</v>
      </c>
      <c r="F410" s="31" t="s">
        <v>913</v>
      </c>
      <c r="G410" s="31" t="s">
        <v>913</v>
      </c>
      <c r="H410" s="31" t="s">
        <v>485</v>
      </c>
      <c r="I410" s="31" t="s">
        <v>913</v>
      </c>
      <c r="J410" s="31">
        <v>1.17E-2</v>
      </c>
      <c r="K410" s="31">
        <v>1.35E-2</v>
      </c>
      <c r="L410" s="31" t="s">
        <v>913</v>
      </c>
      <c r="M410" s="31" t="s">
        <v>913</v>
      </c>
      <c r="N410" s="31" t="s">
        <v>880</v>
      </c>
    </row>
    <row r="411" spans="1:14">
      <c r="A411" s="31" t="s">
        <v>486</v>
      </c>
      <c r="B411" s="31" t="s">
        <v>913</v>
      </c>
      <c r="C411" s="31" t="s">
        <v>913</v>
      </c>
      <c r="D411" s="31">
        <v>0.25</v>
      </c>
      <c r="E411" s="31">
        <v>0.25</v>
      </c>
      <c r="F411" s="31">
        <v>0.15</v>
      </c>
      <c r="G411" s="31" t="s">
        <v>913</v>
      </c>
      <c r="H411" s="31" t="s">
        <v>486</v>
      </c>
      <c r="I411" s="31" t="s">
        <v>913</v>
      </c>
      <c r="J411" s="31" t="s">
        <v>913</v>
      </c>
      <c r="K411" s="31">
        <v>1.35E-2</v>
      </c>
      <c r="L411" s="31">
        <v>1.35E-2</v>
      </c>
      <c r="M411" s="31">
        <v>2.7000000000000001E-3</v>
      </c>
      <c r="N411" s="31" t="s">
        <v>880</v>
      </c>
    </row>
    <row r="412" spans="1:14">
      <c r="A412" s="31" t="s">
        <v>487</v>
      </c>
      <c r="B412" s="31" t="s">
        <v>913</v>
      </c>
      <c r="C412" s="31" t="s">
        <v>913</v>
      </c>
      <c r="D412" s="31" t="s">
        <v>913</v>
      </c>
      <c r="E412" s="31" t="s">
        <v>913</v>
      </c>
      <c r="F412" s="31">
        <v>0.15</v>
      </c>
      <c r="G412" s="31" t="s">
        <v>913</v>
      </c>
      <c r="H412" s="31" t="s">
        <v>487</v>
      </c>
      <c r="I412" s="31" t="s">
        <v>913</v>
      </c>
      <c r="J412" s="31" t="s">
        <v>913</v>
      </c>
      <c r="K412" s="31" t="s">
        <v>913</v>
      </c>
      <c r="L412" s="31" t="s">
        <v>913</v>
      </c>
      <c r="M412" s="31">
        <v>2.7000000000000001E-3</v>
      </c>
      <c r="N412" s="31" t="s">
        <v>880</v>
      </c>
    </row>
    <row r="413" spans="1:14">
      <c r="A413" s="31" t="s">
        <v>488</v>
      </c>
      <c r="B413" s="31">
        <v>0.14000000000000001</v>
      </c>
      <c r="C413" s="31" t="s">
        <v>913</v>
      </c>
      <c r="D413" s="31" t="s">
        <v>913</v>
      </c>
      <c r="E413" s="31" t="s">
        <v>913</v>
      </c>
      <c r="F413" s="31" t="s">
        <v>913</v>
      </c>
      <c r="G413" s="31" t="s">
        <v>913</v>
      </c>
      <c r="H413" s="31" t="s">
        <v>488</v>
      </c>
      <c r="I413" s="31">
        <v>1.17E-2</v>
      </c>
      <c r="J413" s="31" t="s">
        <v>913</v>
      </c>
      <c r="K413" s="31" t="s">
        <v>913</v>
      </c>
      <c r="L413" s="31" t="s">
        <v>913</v>
      </c>
      <c r="M413" s="31" t="s">
        <v>913</v>
      </c>
      <c r="N413" s="31" t="s">
        <v>1560</v>
      </c>
    </row>
    <row r="414" spans="1:14">
      <c r="A414" s="31" t="s">
        <v>489</v>
      </c>
      <c r="B414" s="31">
        <v>0.14000000000000001</v>
      </c>
      <c r="C414" s="31">
        <v>0.14000000000000001</v>
      </c>
      <c r="D414" s="31" t="s">
        <v>913</v>
      </c>
      <c r="E414" s="31" t="s">
        <v>913</v>
      </c>
      <c r="F414" s="31" t="s">
        <v>913</v>
      </c>
      <c r="G414" s="31" t="s">
        <v>913</v>
      </c>
      <c r="H414" s="31" t="s">
        <v>489</v>
      </c>
      <c r="I414" s="31">
        <v>1.17E-2</v>
      </c>
      <c r="J414" s="31">
        <v>1.17E-2</v>
      </c>
      <c r="K414" s="31" t="s">
        <v>913</v>
      </c>
      <c r="L414" s="31" t="s">
        <v>913</v>
      </c>
      <c r="M414" s="31" t="s">
        <v>913</v>
      </c>
      <c r="N414" s="31" t="s">
        <v>1560</v>
      </c>
    </row>
    <row r="415" spans="1:14">
      <c r="A415" s="31" t="s">
        <v>490</v>
      </c>
      <c r="B415" s="31" t="s">
        <v>913</v>
      </c>
      <c r="C415" s="31">
        <v>0.14000000000000001</v>
      </c>
      <c r="D415" s="31">
        <v>0.25</v>
      </c>
      <c r="E415" s="31" t="s">
        <v>913</v>
      </c>
      <c r="F415" s="31" t="s">
        <v>913</v>
      </c>
      <c r="G415" s="31" t="s">
        <v>913</v>
      </c>
      <c r="H415" s="31" t="s">
        <v>490</v>
      </c>
      <c r="I415" s="31" t="s">
        <v>913</v>
      </c>
      <c r="J415" s="31">
        <v>1.17E-2</v>
      </c>
      <c r="K415" s="31">
        <v>1.35E-2</v>
      </c>
      <c r="L415" s="31" t="s">
        <v>913</v>
      </c>
      <c r="M415" s="31" t="s">
        <v>913</v>
      </c>
      <c r="N415" s="31" t="s">
        <v>1560</v>
      </c>
    </row>
    <row r="416" spans="1:14">
      <c r="A416" s="31" t="s">
        <v>491</v>
      </c>
      <c r="B416" s="31" t="s">
        <v>913</v>
      </c>
      <c r="C416" s="31" t="s">
        <v>913</v>
      </c>
      <c r="D416" s="31">
        <v>0.25</v>
      </c>
      <c r="E416" s="31">
        <v>0.25</v>
      </c>
      <c r="F416" s="31">
        <v>0.15</v>
      </c>
      <c r="G416" s="31" t="s">
        <v>913</v>
      </c>
      <c r="H416" s="31" t="s">
        <v>491</v>
      </c>
      <c r="I416" s="31" t="s">
        <v>913</v>
      </c>
      <c r="J416" s="31" t="s">
        <v>913</v>
      </c>
      <c r="K416" s="31">
        <v>1.35E-2</v>
      </c>
      <c r="L416" s="31">
        <v>1.35E-2</v>
      </c>
      <c r="M416" s="31">
        <v>2.7000000000000001E-3</v>
      </c>
      <c r="N416" s="31" t="s">
        <v>1560</v>
      </c>
    </row>
    <row r="417" spans="1:14">
      <c r="A417" s="31" t="s">
        <v>492</v>
      </c>
      <c r="B417" s="31" t="s">
        <v>913</v>
      </c>
      <c r="C417" s="31" t="s">
        <v>913</v>
      </c>
      <c r="D417" s="31" t="s">
        <v>913</v>
      </c>
      <c r="E417" s="31" t="s">
        <v>913</v>
      </c>
      <c r="F417" s="31">
        <v>0.15</v>
      </c>
      <c r="G417" s="31" t="s">
        <v>913</v>
      </c>
      <c r="H417" s="31" t="s">
        <v>492</v>
      </c>
      <c r="I417" s="31" t="s">
        <v>913</v>
      </c>
      <c r="J417" s="31" t="s">
        <v>913</v>
      </c>
      <c r="K417" s="31" t="s">
        <v>913</v>
      </c>
      <c r="L417" s="31" t="s">
        <v>913</v>
      </c>
      <c r="M417" s="31">
        <v>2.7000000000000001E-3</v>
      </c>
      <c r="N417" s="31" t="s">
        <v>1560</v>
      </c>
    </row>
    <row r="418" spans="1:14">
      <c r="A418" s="31" t="s">
        <v>493</v>
      </c>
      <c r="B418" s="31">
        <v>0.14000000000000001</v>
      </c>
      <c r="C418" s="31" t="s">
        <v>913</v>
      </c>
      <c r="D418" s="31" t="s">
        <v>913</v>
      </c>
      <c r="E418" s="31" t="s">
        <v>913</v>
      </c>
      <c r="F418" s="31" t="s">
        <v>913</v>
      </c>
      <c r="G418" s="31" t="s">
        <v>913</v>
      </c>
      <c r="H418" s="31" t="s">
        <v>493</v>
      </c>
      <c r="I418" s="31">
        <v>1.17E-2</v>
      </c>
      <c r="J418" s="31" t="s">
        <v>913</v>
      </c>
      <c r="K418" s="31" t="s">
        <v>913</v>
      </c>
      <c r="L418" s="31" t="s">
        <v>913</v>
      </c>
      <c r="M418" s="31" t="s">
        <v>913</v>
      </c>
      <c r="N418" s="31" t="s">
        <v>880</v>
      </c>
    </row>
    <row r="419" spans="1:14">
      <c r="A419" s="31" t="s">
        <v>494</v>
      </c>
      <c r="B419" s="31">
        <v>0.14000000000000001</v>
      </c>
      <c r="C419" s="31">
        <v>0.14000000000000001</v>
      </c>
      <c r="D419" s="31" t="s">
        <v>913</v>
      </c>
      <c r="E419" s="31" t="s">
        <v>913</v>
      </c>
      <c r="F419" s="31" t="s">
        <v>913</v>
      </c>
      <c r="G419" s="31" t="s">
        <v>913</v>
      </c>
      <c r="H419" s="31" t="s">
        <v>494</v>
      </c>
      <c r="I419" s="31">
        <v>1.17E-2</v>
      </c>
      <c r="J419" s="31">
        <v>1.17E-2</v>
      </c>
      <c r="K419" s="31" t="s">
        <v>913</v>
      </c>
      <c r="L419" s="31" t="s">
        <v>913</v>
      </c>
      <c r="M419" s="31" t="s">
        <v>913</v>
      </c>
      <c r="N419" s="31" t="s">
        <v>880</v>
      </c>
    </row>
    <row r="420" spans="1:14">
      <c r="A420" s="31" t="s">
        <v>495</v>
      </c>
      <c r="B420" s="31" t="s">
        <v>913</v>
      </c>
      <c r="C420" s="31">
        <v>0.14000000000000001</v>
      </c>
      <c r="D420" s="31">
        <v>0.25</v>
      </c>
      <c r="E420" s="31" t="s">
        <v>913</v>
      </c>
      <c r="F420" s="31" t="s">
        <v>913</v>
      </c>
      <c r="G420" s="31" t="s">
        <v>913</v>
      </c>
      <c r="H420" s="31" t="s">
        <v>495</v>
      </c>
      <c r="I420" s="31" t="s">
        <v>913</v>
      </c>
      <c r="J420" s="31">
        <v>1.17E-2</v>
      </c>
      <c r="K420" s="31">
        <v>1.35E-2</v>
      </c>
      <c r="L420" s="31" t="s">
        <v>913</v>
      </c>
      <c r="M420" s="31" t="s">
        <v>913</v>
      </c>
      <c r="N420" s="31" t="s">
        <v>880</v>
      </c>
    </row>
    <row r="421" spans="1:14">
      <c r="A421" s="31" t="s">
        <v>496</v>
      </c>
      <c r="B421" s="31" t="s">
        <v>913</v>
      </c>
      <c r="C421" s="31" t="s">
        <v>913</v>
      </c>
      <c r="D421" s="31">
        <v>0.25</v>
      </c>
      <c r="E421" s="31">
        <v>0.25</v>
      </c>
      <c r="F421" s="31">
        <v>0.15</v>
      </c>
      <c r="G421" s="31" t="s">
        <v>913</v>
      </c>
      <c r="H421" s="31" t="s">
        <v>496</v>
      </c>
      <c r="I421" s="31" t="s">
        <v>913</v>
      </c>
      <c r="J421" s="31" t="s">
        <v>913</v>
      </c>
      <c r="K421" s="31">
        <v>1.35E-2</v>
      </c>
      <c r="L421" s="31">
        <v>1.35E-2</v>
      </c>
      <c r="M421" s="31">
        <v>2.7000000000000001E-3</v>
      </c>
      <c r="N421" s="31" t="s">
        <v>880</v>
      </c>
    </row>
    <row r="422" spans="1:14">
      <c r="A422" s="31" t="s">
        <v>497</v>
      </c>
      <c r="B422" s="31" t="s">
        <v>913</v>
      </c>
      <c r="C422" s="31" t="s">
        <v>913</v>
      </c>
      <c r="D422" s="31" t="s">
        <v>913</v>
      </c>
      <c r="E422" s="31" t="s">
        <v>913</v>
      </c>
      <c r="F422" s="31">
        <v>0.15</v>
      </c>
      <c r="G422" s="31" t="s">
        <v>913</v>
      </c>
      <c r="H422" s="31" t="s">
        <v>497</v>
      </c>
      <c r="I422" s="31" t="s">
        <v>913</v>
      </c>
      <c r="J422" s="31" t="s">
        <v>913</v>
      </c>
      <c r="K422" s="31"/>
      <c r="L422" s="31" t="s">
        <v>913</v>
      </c>
      <c r="M422" s="31">
        <v>2.7000000000000001E-3</v>
      </c>
      <c r="N422" s="31" t="s">
        <v>880</v>
      </c>
    </row>
    <row r="423" spans="1:14">
      <c r="A423" s="31" t="s">
        <v>498</v>
      </c>
      <c r="B423" s="31">
        <v>0.14000000000000001</v>
      </c>
      <c r="C423" s="31" t="s">
        <v>913</v>
      </c>
      <c r="D423" s="31" t="s">
        <v>913</v>
      </c>
      <c r="E423" s="31" t="s">
        <v>913</v>
      </c>
      <c r="F423" s="31" t="s">
        <v>913</v>
      </c>
      <c r="G423" s="31" t="s">
        <v>913</v>
      </c>
      <c r="H423" s="31" t="s">
        <v>498</v>
      </c>
      <c r="I423" s="31">
        <v>1.17E-2</v>
      </c>
      <c r="J423" s="31" t="s">
        <v>913</v>
      </c>
      <c r="K423" s="31"/>
      <c r="L423" s="31" t="s">
        <v>913</v>
      </c>
      <c r="M423" s="31" t="s">
        <v>913</v>
      </c>
      <c r="N423" s="31" t="s">
        <v>1560</v>
      </c>
    </row>
    <row r="424" spans="1:14">
      <c r="A424" s="31" t="s">
        <v>499</v>
      </c>
      <c r="B424" s="31">
        <v>0.14000000000000001</v>
      </c>
      <c r="C424" s="31">
        <v>0.14000000000000001</v>
      </c>
      <c r="D424" s="31" t="s">
        <v>913</v>
      </c>
      <c r="E424" s="31" t="s">
        <v>913</v>
      </c>
      <c r="F424" s="31" t="s">
        <v>913</v>
      </c>
      <c r="G424" s="31" t="s">
        <v>913</v>
      </c>
      <c r="H424" s="31" t="s">
        <v>499</v>
      </c>
      <c r="I424" s="31">
        <v>1.17E-2</v>
      </c>
      <c r="J424" s="31">
        <v>1.17E-2</v>
      </c>
      <c r="K424" s="31"/>
      <c r="L424" s="31" t="s">
        <v>913</v>
      </c>
      <c r="M424" s="31" t="s">
        <v>913</v>
      </c>
      <c r="N424" s="31" t="s">
        <v>1560</v>
      </c>
    </row>
    <row r="425" spans="1:14">
      <c r="A425" s="31" t="s">
        <v>500</v>
      </c>
      <c r="B425" s="31" t="s">
        <v>913</v>
      </c>
      <c r="C425" s="31">
        <v>0.14000000000000001</v>
      </c>
      <c r="D425" s="31">
        <v>0.25</v>
      </c>
      <c r="E425" s="31" t="s">
        <v>913</v>
      </c>
      <c r="F425" s="31" t="s">
        <v>913</v>
      </c>
      <c r="G425" s="31" t="s">
        <v>913</v>
      </c>
      <c r="H425" s="31" t="s">
        <v>500</v>
      </c>
      <c r="I425" s="31" t="s">
        <v>913</v>
      </c>
      <c r="J425" s="31">
        <v>1.17E-2</v>
      </c>
      <c r="K425" s="31">
        <v>1.35E-2</v>
      </c>
      <c r="L425" s="31" t="s">
        <v>913</v>
      </c>
      <c r="M425" s="31" t="s">
        <v>913</v>
      </c>
      <c r="N425" s="31" t="s">
        <v>1560</v>
      </c>
    </row>
    <row r="426" spans="1:14">
      <c r="A426" s="31" t="s">
        <v>501</v>
      </c>
      <c r="B426" s="31" t="s">
        <v>913</v>
      </c>
      <c r="C426" s="31" t="s">
        <v>913</v>
      </c>
      <c r="D426" s="31">
        <v>0.25</v>
      </c>
      <c r="E426" s="31">
        <v>0.25</v>
      </c>
      <c r="F426" s="31">
        <v>0.15</v>
      </c>
      <c r="G426" s="31" t="s">
        <v>913</v>
      </c>
      <c r="H426" s="31" t="s">
        <v>501</v>
      </c>
      <c r="I426" s="31" t="s">
        <v>913</v>
      </c>
      <c r="J426" s="31" t="s">
        <v>913</v>
      </c>
      <c r="K426" s="31">
        <v>1.35E-2</v>
      </c>
      <c r="L426" s="31">
        <v>1.35E-2</v>
      </c>
      <c r="M426" s="31">
        <v>2.7000000000000001E-3</v>
      </c>
      <c r="N426" s="31" t="s">
        <v>1560</v>
      </c>
    </row>
    <row r="427" spans="1:14">
      <c r="A427" s="31" t="s">
        <v>502</v>
      </c>
      <c r="B427" s="31" t="s">
        <v>913</v>
      </c>
      <c r="C427" s="31" t="s">
        <v>913</v>
      </c>
      <c r="D427" s="31" t="s">
        <v>913</v>
      </c>
      <c r="E427" s="31" t="s">
        <v>913</v>
      </c>
      <c r="F427" s="31">
        <v>0.15</v>
      </c>
      <c r="G427" s="31" t="s">
        <v>913</v>
      </c>
      <c r="H427" s="31" t="s">
        <v>502</v>
      </c>
      <c r="I427" s="31" t="s">
        <v>913</v>
      </c>
      <c r="J427" s="31" t="s">
        <v>913</v>
      </c>
      <c r="K427" s="31"/>
      <c r="L427" s="31" t="s">
        <v>913</v>
      </c>
      <c r="M427" s="31">
        <v>2.7000000000000001E-3</v>
      </c>
      <c r="N427" s="31" t="s">
        <v>1560</v>
      </c>
    </row>
    <row r="428" spans="1:14">
      <c r="A428" s="31" t="s">
        <v>503</v>
      </c>
      <c r="B428" s="31" t="s">
        <v>913</v>
      </c>
      <c r="C428" s="31" t="s">
        <v>913</v>
      </c>
      <c r="D428" s="31" t="s">
        <v>913</v>
      </c>
      <c r="E428" s="31" t="s">
        <v>913</v>
      </c>
      <c r="F428" s="31">
        <v>0.26</v>
      </c>
      <c r="G428" s="31" t="s">
        <v>913</v>
      </c>
      <c r="H428" s="31" t="s">
        <v>503</v>
      </c>
      <c r="I428" s="31" t="s">
        <v>913</v>
      </c>
      <c r="J428" s="31" t="s">
        <v>913</v>
      </c>
      <c r="K428" s="31"/>
      <c r="L428" s="31" t="s">
        <v>913</v>
      </c>
      <c r="M428" s="31">
        <v>2.5500000000000002E-3</v>
      </c>
      <c r="N428" s="31" t="s">
        <v>878</v>
      </c>
    </row>
    <row r="429" spans="1:14">
      <c r="A429" s="31" t="s">
        <v>504</v>
      </c>
      <c r="B429" s="31" t="s">
        <v>913</v>
      </c>
      <c r="C429" s="31" t="s">
        <v>913</v>
      </c>
      <c r="D429" s="31" t="s">
        <v>913</v>
      </c>
      <c r="E429" s="31" t="s">
        <v>913</v>
      </c>
      <c r="F429" s="31">
        <v>0.19500000000000001</v>
      </c>
      <c r="G429" s="31" t="s">
        <v>913</v>
      </c>
      <c r="H429" s="31" t="s">
        <v>504</v>
      </c>
      <c r="I429" s="31" t="s">
        <v>913</v>
      </c>
      <c r="J429" s="31" t="s">
        <v>913</v>
      </c>
      <c r="K429" s="31"/>
      <c r="L429" s="31" t="s">
        <v>913</v>
      </c>
      <c r="M429" s="31">
        <v>4.2500000000000003E-3</v>
      </c>
      <c r="N429" s="31" t="s">
        <v>878</v>
      </c>
    </row>
    <row r="430" spans="1:14">
      <c r="A430" s="31" t="s">
        <v>859</v>
      </c>
      <c r="B430" s="31" t="s">
        <v>913</v>
      </c>
      <c r="C430" s="31" t="s">
        <v>913</v>
      </c>
      <c r="D430" s="31" t="s">
        <v>913</v>
      </c>
      <c r="E430" s="31" t="s">
        <v>913</v>
      </c>
      <c r="F430" s="31">
        <v>0.19500000000000001</v>
      </c>
      <c r="G430" s="31" t="s">
        <v>913</v>
      </c>
      <c r="H430" s="31" t="s">
        <v>859</v>
      </c>
      <c r="I430" s="31" t="s">
        <v>913</v>
      </c>
      <c r="J430" s="31" t="s">
        <v>913</v>
      </c>
      <c r="K430" s="31"/>
      <c r="L430" s="31" t="s">
        <v>913</v>
      </c>
      <c r="M430" s="31">
        <v>2.5500000000000002E-3</v>
      </c>
      <c r="N430" s="31" t="s">
        <v>878</v>
      </c>
    </row>
    <row r="431" spans="1:14">
      <c r="A431" s="31" t="s">
        <v>505</v>
      </c>
      <c r="B431" s="31" t="s">
        <v>913</v>
      </c>
      <c r="C431" s="31" t="s">
        <v>913</v>
      </c>
      <c r="D431" s="31" t="s">
        <v>913</v>
      </c>
      <c r="E431" s="31" t="s">
        <v>913</v>
      </c>
      <c r="F431" s="31">
        <v>0.13</v>
      </c>
      <c r="G431" s="31" t="s">
        <v>913</v>
      </c>
      <c r="H431" s="31" t="s">
        <v>505</v>
      </c>
      <c r="I431" s="31" t="s">
        <v>913</v>
      </c>
      <c r="J431" s="31" t="s">
        <v>913</v>
      </c>
      <c r="K431" s="31"/>
      <c r="L431" s="31" t="s">
        <v>913</v>
      </c>
      <c r="M431" s="31">
        <v>4.2500000000000003E-3</v>
      </c>
      <c r="N431" s="31" t="s">
        <v>878</v>
      </c>
    </row>
    <row r="432" spans="1:14">
      <c r="A432" s="31" t="s">
        <v>506</v>
      </c>
      <c r="B432" s="31" t="s">
        <v>913</v>
      </c>
      <c r="C432" s="31" t="s">
        <v>913</v>
      </c>
      <c r="D432" s="31" t="s">
        <v>913</v>
      </c>
      <c r="E432" s="31" t="s">
        <v>913</v>
      </c>
      <c r="F432" s="31">
        <v>0.13</v>
      </c>
      <c r="G432" s="31" t="s">
        <v>913</v>
      </c>
      <c r="H432" s="31" t="s">
        <v>506</v>
      </c>
      <c r="I432" s="31" t="s">
        <v>913</v>
      </c>
      <c r="J432" s="31" t="s">
        <v>913</v>
      </c>
      <c r="K432" s="31"/>
      <c r="L432" s="31" t="s">
        <v>913</v>
      </c>
      <c r="M432" s="31">
        <v>2.5500000000000002E-3</v>
      </c>
      <c r="N432" s="31" t="s">
        <v>878</v>
      </c>
    </row>
    <row r="433" spans="1:14">
      <c r="A433" s="31" t="s">
        <v>507</v>
      </c>
      <c r="B433" s="31" t="s">
        <v>913</v>
      </c>
      <c r="C433" s="31" t="s">
        <v>913</v>
      </c>
      <c r="D433" s="31"/>
      <c r="E433" s="31" t="s">
        <v>913</v>
      </c>
      <c r="F433" s="31">
        <v>6.5000000000000002E-2</v>
      </c>
      <c r="G433" s="31" t="s">
        <v>913</v>
      </c>
      <c r="H433" s="31" t="s">
        <v>507</v>
      </c>
      <c r="I433" s="31" t="s">
        <v>913</v>
      </c>
      <c r="J433" s="31" t="s">
        <v>913</v>
      </c>
      <c r="K433" s="31"/>
      <c r="L433" s="31" t="s">
        <v>913</v>
      </c>
      <c r="M433" s="31">
        <v>4.2500000000000003E-3</v>
      </c>
      <c r="N433" s="31" t="s">
        <v>878</v>
      </c>
    </row>
    <row r="434" spans="1:14">
      <c r="A434" s="31" t="s">
        <v>508</v>
      </c>
      <c r="B434" s="31" t="s">
        <v>913</v>
      </c>
      <c r="C434" s="31" t="s">
        <v>913</v>
      </c>
      <c r="D434" s="31" t="s">
        <v>913</v>
      </c>
      <c r="E434" s="31" t="s">
        <v>913</v>
      </c>
      <c r="F434" s="31">
        <v>6.5000000000000002E-2</v>
      </c>
      <c r="G434" s="31" t="s">
        <v>913</v>
      </c>
      <c r="H434" s="31" t="s">
        <v>508</v>
      </c>
      <c r="I434" s="31" t="s">
        <v>913</v>
      </c>
      <c r="J434" s="31" t="s">
        <v>913</v>
      </c>
      <c r="K434" s="31"/>
      <c r="L434" s="31" t="s">
        <v>913</v>
      </c>
      <c r="M434" s="31">
        <v>2.5500000000000002E-3</v>
      </c>
      <c r="N434" s="31" t="s">
        <v>878</v>
      </c>
    </row>
    <row r="435" spans="1:14">
      <c r="A435" s="31" t="s">
        <v>879</v>
      </c>
      <c r="B435" s="31">
        <v>0.7</v>
      </c>
      <c r="C435" s="31" t="s">
        <v>913</v>
      </c>
      <c r="D435" s="31" t="s">
        <v>913</v>
      </c>
      <c r="E435" s="31" t="s">
        <v>913</v>
      </c>
      <c r="F435" s="31" t="s">
        <v>913</v>
      </c>
      <c r="G435" s="31" t="s">
        <v>913</v>
      </c>
      <c r="H435" s="31" t="s">
        <v>879</v>
      </c>
      <c r="I435" s="31">
        <v>0.2</v>
      </c>
      <c r="J435" s="31" t="s">
        <v>913</v>
      </c>
      <c r="K435" s="31"/>
      <c r="L435" s="31" t="s">
        <v>913</v>
      </c>
      <c r="M435" s="31" t="s">
        <v>913</v>
      </c>
      <c r="N435" s="31" t="s">
        <v>878</v>
      </c>
    </row>
    <row r="436" spans="1:14">
      <c r="A436" s="31" t="s">
        <v>881</v>
      </c>
      <c r="B436" s="31">
        <v>0.25</v>
      </c>
      <c r="C436" s="31">
        <v>0.25</v>
      </c>
      <c r="D436" s="31">
        <v>0.25</v>
      </c>
      <c r="E436" s="31">
        <v>0.25</v>
      </c>
      <c r="F436" s="31" t="s">
        <v>913</v>
      </c>
      <c r="G436" s="31" t="s">
        <v>913</v>
      </c>
      <c r="H436" s="31" t="s">
        <v>881</v>
      </c>
      <c r="I436" s="31">
        <v>0</v>
      </c>
      <c r="J436" s="31">
        <v>0</v>
      </c>
      <c r="K436" s="31"/>
      <c r="L436" s="31">
        <v>0</v>
      </c>
      <c r="M436" s="31" t="s">
        <v>913</v>
      </c>
      <c r="N436" s="31" t="s">
        <v>741</v>
      </c>
    </row>
    <row r="437" spans="1:14">
      <c r="A437" s="32" t="s">
        <v>509</v>
      </c>
      <c r="B437" s="32">
        <v>1.2500000000000001E-2</v>
      </c>
      <c r="C437" s="32">
        <v>1.2500000000000001E-2</v>
      </c>
      <c r="D437" s="32"/>
      <c r="E437" s="32"/>
      <c r="F437" s="32"/>
      <c r="G437" s="32" t="s">
        <v>913</v>
      </c>
      <c r="H437" s="32" t="s">
        <v>509</v>
      </c>
      <c r="I437" s="32">
        <v>0</v>
      </c>
      <c r="J437" s="32">
        <v>0</v>
      </c>
      <c r="K437" s="32">
        <v>0</v>
      </c>
      <c r="L437" s="32">
        <v>0</v>
      </c>
      <c r="M437" s="32">
        <v>0</v>
      </c>
      <c r="N437" s="32" t="s">
        <v>880</v>
      </c>
    </row>
    <row r="438" spans="1:14">
      <c r="A438" s="32" t="s">
        <v>510</v>
      </c>
      <c r="B438" s="32"/>
      <c r="C438" s="32">
        <v>1.2500000000000001E-2</v>
      </c>
      <c r="D438" s="32">
        <v>1.7500000000000002E-2</v>
      </c>
      <c r="E438" s="32">
        <v>1.7500000000000002E-2</v>
      </c>
      <c r="F438" s="32"/>
      <c r="G438" s="32"/>
      <c r="H438" s="32" t="s">
        <v>510</v>
      </c>
      <c r="I438" s="32"/>
      <c r="J438" s="32">
        <v>0</v>
      </c>
      <c r="K438" s="32">
        <v>0</v>
      </c>
      <c r="L438" s="32">
        <v>0</v>
      </c>
      <c r="M438" s="32">
        <v>0</v>
      </c>
      <c r="N438" s="32" t="s">
        <v>880</v>
      </c>
    </row>
    <row r="439" spans="1:14">
      <c r="A439" s="32" t="s">
        <v>511</v>
      </c>
      <c r="B439" s="32"/>
      <c r="C439" s="32"/>
      <c r="D439" s="32">
        <v>1.7500000000000002E-2</v>
      </c>
      <c r="E439" s="32">
        <v>1.7500000000000002E-2</v>
      </c>
      <c r="F439" s="32"/>
      <c r="G439" s="32" t="s">
        <v>913</v>
      </c>
      <c r="H439" s="32" t="s">
        <v>511</v>
      </c>
      <c r="I439" s="32">
        <v>0</v>
      </c>
      <c r="J439" s="32">
        <v>0</v>
      </c>
      <c r="K439" s="32">
        <v>0</v>
      </c>
      <c r="L439" s="32">
        <v>0</v>
      </c>
      <c r="M439" s="32">
        <v>0</v>
      </c>
      <c r="N439" s="32" t="s">
        <v>880</v>
      </c>
    </row>
    <row r="440" spans="1:14">
      <c r="A440" s="32" t="s">
        <v>512</v>
      </c>
      <c r="B440" s="32"/>
      <c r="C440" s="32"/>
      <c r="D440" s="32"/>
      <c r="E440" s="32">
        <v>1.25E-3</v>
      </c>
      <c r="F440" s="32">
        <v>1.25E-3</v>
      </c>
      <c r="G440" s="32" t="s">
        <v>913</v>
      </c>
      <c r="H440" s="32" t="s">
        <v>512</v>
      </c>
      <c r="I440" s="32">
        <v>0</v>
      </c>
      <c r="J440" s="32">
        <v>0</v>
      </c>
      <c r="K440" s="32">
        <v>0</v>
      </c>
      <c r="L440" s="32">
        <v>0</v>
      </c>
      <c r="M440" s="32">
        <v>0</v>
      </c>
      <c r="N440" s="32" t="s">
        <v>880</v>
      </c>
    </row>
    <row r="441" spans="1:14">
      <c r="A441" s="32" t="s">
        <v>513</v>
      </c>
      <c r="B441" s="32">
        <v>1.2500000000000001E-2</v>
      </c>
      <c r="C441" s="32">
        <v>1.2500000000000001E-2</v>
      </c>
      <c r="D441" s="32"/>
      <c r="E441" s="32"/>
      <c r="F441" s="32"/>
      <c r="G441" s="32" t="s">
        <v>913</v>
      </c>
      <c r="H441" s="32" t="s">
        <v>513</v>
      </c>
      <c r="I441" s="32">
        <v>0</v>
      </c>
      <c r="J441" s="32">
        <v>0</v>
      </c>
      <c r="K441" s="32">
        <v>0</v>
      </c>
      <c r="L441" s="32">
        <v>0</v>
      </c>
      <c r="M441" s="32">
        <v>0</v>
      </c>
      <c r="N441" s="32" t="s">
        <v>1057</v>
      </c>
    </row>
    <row r="442" spans="1:14">
      <c r="A442" s="32" t="s">
        <v>514</v>
      </c>
      <c r="B442" s="32"/>
      <c r="C442" s="32">
        <v>1.2500000000000001E-2</v>
      </c>
      <c r="D442" s="32">
        <v>1.7500000000000002E-2</v>
      </c>
      <c r="E442" s="32">
        <v>1.7500000000000002E-2</v>
      </c>
      <c r="F442" s="32"/>
      <c r="G442" s="32"/>
      <c r="H442" s="32" t="s">
        <v>514</v>
      </c>
      <c r="I442" s="32"/>
      <c r="J442" s="32">
        <v>0</v>
      </c>
      <c r="K442" s="32">
        <v>0</v>
      </c>
      <c r="L442" s="32">
        <v>0</v>
      </c>
      <c r="M442" s="32">
        <v>0</v>
      </c>
      <c r="N442" s="32" t="s">
        <v>1057</v>
      </c>
    </row>
    <row r="443" spans="1:14">
      <c r="A443" s="32" t="s">
        <v>515</v>
      </c>
      <c r="B443" s="32"/>
      <c r="C443" s="32"/>
      <c r="D443" s="32">
        <v>1.7500000000000002E-2</v>
      </c>
      <c r="E443" s="32">
        <v>1.7500000000000002E-2</v>
      </c>
      <c r="F443" s="32"/>
      <c r="G443" s="32" t="s">
        <v>913</v>
      </c>
      <c r="H443" s="32" t="s">
        <v>515</v>
      </c>
      <c r="I443" s="32">
        <v>0</v>
      </c>
      <c r="J443" s="32">
        <v>0</v>
      </c>
      <c r="K443" s="32">
        <v>0</v>
      </c>
      <c r="L443" s="32">
        <v>0</v>
      </c>
      <c r="M443" s="32">
        <v>0</v>
      </c>
      <c r="N443" s="32" t="s">
        <v>1057</v>
      </c>
    </row>
    <row r="444" spans="1:14">
      <c r="A444" s="32" t="s">
        <v>516</v>
      </c>
      <c r="B444" s="32"/>
      <c r="C444" s="32"/>
      <c r="D444" s="32"/>
      <c r="E444" s="32">
        <v>1.25E-3</v>
      </c>
      <c r="F444" s="32">
        <v>1.25E-3</v>
      </c>
      <c r="G444" s="32" t="s">
        <v>913</v>
      </c>
      <c r="H444" s="32" t="s">
        <v>516</v>
      </c>
      <c r="I444" s="32">
        <v>0</v>
      </c>
      <c r="J444" s="32">
        <v>0</v>
      </c>
      <c r="K444" s="32">
        <v>0</v>
      </c>
      <c r="L444" s="32">
        <v>0</v>
      </c>
      <c r="M444" s="32">
        <v>0</v>
      </c>
      <c r="N444" s="32" t="s">
        <v>1057</v>
      </c>
    </row>
    <row r="445" spans="1:14">
      <c r="A445" s="32" t="s">
        <v>517</v>
      </c>
      <c r="B445" s="32">
        <v>0.02</v>
      </c>
      <c r="C445" s="32">
        <v>0.02</v>
      </c>
      <c r="D445" s="32"/>
      <c r="E445" s="32"/>
      <c r="F445" s="32"/>
      <c r="G445" s="32" t="s">
        <v>913</v>
      </c>
      <c r="H445" s="32" t="s">
        <v>517</v>
      </c>
      <c r="I445" s="32">
        <v>1.25E-3</v>
      </c>
      <c r="J445" s="32">
        <v>1.25E-3</v>
      </c>
      <c r="K445" s="32">
        <v>0</v>
      </c>
      <c r="L445" s="32">
        <v>0</v>
      </c>
      <c r="M445" s="32"/>
      <c r="N445" s="32" t="s">
        <v>880</v>
      </c>
    </row>
    <row r="446" spans="1:14">
      <c r="A446" s="32" t="s">
        <v>518</v>
      </c>
      <c r="B446" s="32"/>
      <c r="C446" s="32">
        <v>0.02</v>
      </c>
      <c r="D446" s="32">
        <v>0.02</v>
      </c>
      <c r="E446" s="32"/>
      <c r="F446" s="32"/>
      <c r="G446" s="32"/>
      <c r="H446" s="32" t="s">
        <v>518</v>
      </c>
      <c r="I446" s="32"/>
      <c r="J446" s="32">
        <v>1.25E-3</v>
      </c>
      <c r="K446" s="32">
        <v>1.25E-3</v>
      </c>
      <c r="L446" s="32"/>
      <c r="M446" s="32"/>
      <c r="N446" s="32" t="s">
        <v>880</v>
      </c>
    </row>
    <row r="447" spans="1:14">
      <c r="A447" s="32" t="s">
        <v>519</v>
      </c>
      <c r="B447" s="32"/>
      <c r="C447" s="32"/>
      <c r="D447" s="32">
        <v>3.7499999999999999E-2</v>
      </c>
      <c r="E447" s="32">
        <v>3.7499999999999999E-2</v>
      </c>
      <c r="F447" s="32"/>
      <c r="G447" s="32"/>
      <c r="H447" s="32" t="s">
        <v>519</v>
      </c>
      <c r="I447" s="32"/>
      <c r="J447" s="32"/>
      <c r="K447" s="32">
        <v>1.75E-3</v>
      </c>
      <c r="L447" s="32">
        <v>1.75E-3</v>
      </c>
      <c r="M447" s="32"/>
      <c r="N447" s="32" t="s">
        <v>880</v>
      </c>
    </row>
    <row r="448" spans="1:14">
      <c r="A448" s="32" t="s">
        <v>520</v>
      </c>
      <c r="B448" s="32"/>
      <c r="C448" s="32"/>
      <c r="D448" s="32"/>
      <c r="E448" s="32">
        <v>1.2500000000000001E-2</v>
      </c>
      <c r="F448" s="32">
        <v>1.2500000000000001E-2</v>
      </c>
      <c r="G448" s="32"/>
      <c r="H448" s="32" t="s">
        <v>520</v>
      </c>
      <c r="I448" s="32">
        <v>0</v>
      </c>
      <c r="J448" s="32">
        <v>0</v>
      </c>
      <c r="K448" s="32">
        <v>0</v>
      </c>
      <c r="L448" s="32">
        <v>0</v>
      </c>
      <c r="M448" s="32">
        <v>2.5000000000000001E-4</v>
      </c>
      <c r="N448" s="32" t="s">
        <v>880</v>
      </c>
    </row>
    <row r="449" spans="1:14">
      <c r="A449" s="32" t="s">
        <v>521</v>
      </c>
      <c r="B449" s="32">
        <v>0.02</v>
      </c>
      <c r="C449" s="32">
        <v>0.02</v>
      </c>
      <c r="D449" s="32"/>
      <c r="E449" s="32"/>
      <c r="F449" s="32"/>
      <c r="G449" s="32" t="s">
        <v>913</v>
      </c>
      <c r="H449" s="32" t="s">
        <v>521</v>
      </c>
      <c r="I449" s="32">
        <v>1.25E-3</v>
      </c>
      <c r="J449" s="32">
        <v>1.25E-3</v>
      </c>
      <c r="K449" s="32">
        <v>0</v>
      </c>
      <c r="L449" s="32">
        <v>0</v>
      </c>
      <c r="M449" s="32"/>
      <c r="N449" s="32" t="s">
        <v>667</v>
      </c>
    </row>
    <row r="450" spans="1:14">
      <c r="A450" s="32" t="s">
        <v>522</v>
      </c>
      <c r="B450" s="32"/>
      <c r="C450" s="32">
        <v>0.02</v>
      </c>
      <c r="D450" s="32">
        <v>0.02</v>
      </c>
      <c r="E450" s="32"/>
      <c r="F450" s="32"/>
      <c r="G450" s="32"/>
      <c r="H450" s="32" t="s">
        <v>522</v>
      </c>
      <c r="I450" s="32"/>
      <c r="J450" s="32">
        <v>1.25E-3</v>
      </c>
      <c r="K450" s="32">
        <v>1.25E-3</v>
      </c>
      <c r="L450" s="32"/>
      <c r="M450" s="32"/>
      <c r="N450" s="32" t="s">
        <v>667</v>
      </c>
    </row>
    <row r="451" spans="1:14">
      <c r="A451" s="32" t="s">
        <v>523</v>
      </c>
      <c r="B451" s="32"/>
      <c r="C451" s="32"/>
      <c r="D451" s="32">
        <v>3.7499999999999999E-2</v>
      </c>
      <c r="E451" s="32">
        <v>3.7499999999999999E-2</v>
      </c>
      <c r="F451" s="32"/>
      <c r="G451" s="32"/>
      <c r="H451" s="32" t="s">
        <v>523</v>
      </c>
      <c r="I451" s="32"/>
      <c r="J451" s="32"/>
      <c r="K451" s="32">
        <v>1.75E-3</v>
      </c>
      <c r="L451" s="32">
        <v>1.75E-3</v>
      </c>
      <c r="M451" s="32"/>
      <c r="N451" s="32" t="s">
        <v>667</v>
      </c>
    </row>
    <row r="452" spans="1:14">
      <c r="A452" s="32" t="s">
        <v>524</v>
      </c>
      <c r="B452" s="32"/>
      <c r="C452" s="32"/>
      <c r="D452" s="32"/>
      <c r="E452" s="32">
        <v>1.2500000000000001E-2</v>
      </c>
      <c r="F452" s="32">
        <v>1.2500000000000001E-2</v>
      </c>
      <c r="G452" s="32"/>
      <c r="H452" s="32" t="s">
        <v>524</v>
      </c>
      <c r="I452" s="32">
        <v>0</v>
      </c>
      <c r="J452" s="32">
        <v>0</v>
      </c>
      <c r="K452" s="32">
        <v>0</v>
      </c>
      <c r="L452" s="32">
        <v>0</v>
      </c>
      <c r="M452" s="32">
        <v>2.5000000000000001E-4</v>
      </c>
      <c r="N452" s="32" t="s">
        <v>667</v>
      </c>
    </row>
    <row r="453" spans="1:14">
      <c r="A453" s="32" t="s">
        <v>525</v>
      </c>
      <c r="B453" s="32">
        <v>1.2500000000000001E-2</v>
      </c>
      <c r="C453" s="32">
        <v>1.2500000000000001E-2</v>
      </c>
      <c r="D453" s="32"/>
      <c r="E453" s="32"/>
      <c r="F453" s="32"/>
      <c r="G453" s="32"/>
      <c r="H453" s="32" t="s">
        <v>525</v>
      </c>
      <c r="I453" s="32">
        <v>0</v>
      </c>
      <c r="J453" s="32">
        <v>0</v>
      </c>
      <c r="K453" s="32">
        <v>0</v>
      </c>
      <c r="L453" s="32">
        <v>0</v>
      </c>
      <c r="M453" s="32">
        <v>0</v>
      </c>
      <c r="N453" s="32" t="s">
        <v>861</v>
      </c>
    </row>
    <row r="454" spans="1:14">
      <c r="A454" s="32" t="s">
        <v>526</v>
      </c>
      <c r="B454" s="32">
        <v>1.2500000000000001E-2</v>
      </c>
      <c r="C454" s="32">
        <v>1.2500000000000001E-2</v>
      </c>
      <c r="D454" s="32"/>
      <c r="E454" s="32"/>
      <c r="F454" s="32"/>
      <c r="G454" s="32"/>
      <c r="H454" s="32" t="s">
        <v>526</v>
      </c>
      <c r="I454" s="32">
        <v>0</v>
      </c>
      <c r="J454" s="32">
        <v>0</v>
      </c>
      <c r="K454" s="32">
        <v>0</v>
      </c>
      <c r="L454" s="32">
        <v>0</v>
      </c>
      <c r="M454" s="32">
        <v>0</v>
      </c>
      <c r="N454" s="32" t="s">
        <v>861</v>
      </c>
    </row>
    <row r="455" spans="1:14">
      <c r="A455" s="32" t="s">
        <v>527</v>
      </c>
      <c r="B455" s="32"/>
      <c r="C455" s="32"/>
      <c r="D455" s="32">
        <v>1.7500000000000002E-2</v>
      </c>
      <c r="E455" s="32">
        <v>1.7500000000000002E-2</v>
      </c>
      <c r="F455" s="32"/>
      <c r="G455" s="32" t="s">
        <v>913</v>
      </c>
      <c r="H455" s="32" t="s">
        <v>527</v>
      </c>
      <c r="I455" s="32">
        <v>0</v>
      </c>
      <c r="J455" s="32">
        <v>0</v>
      </c>
      <c r="K455" s="32">
        <v>0</v>
      </c>
      <c r="L455" s="32">
        <v>0</v>
      </c>
      <c r="M455" s="32">
        <v>0</v>
      </c>
      <c r="N455" s="32" t="s">
        <v>861</v>
      </c>
    </row>
    <row r="456" spans="1:14">
      <c r="A456" s="32" t="s">
        <v>528</v>
      </c>
      <c r="B456" s="32"/>
      <c r="C456" s="32"/>
      <c r="D456" s="32"/>
      <c r="E456" s="32">
        <v>1.7500000000000002E-2</v>
      </c>
      <c r="F456" s="32">
        <v>1.2500000000000001E-2</v>
      </c>
      <c r="G456" s="32" t="s">
        <v>913</v>
      </c>
      <c r="H456" s="32" t="s">
        <v>528</v>
      </c>
      <c r="I456" s="32">
        <v>0</v>
      </c>
      <c r="J456" s="32">
        <v>0</v>
      </c>
      <c r="K456" s="32">
        <v>0</v>
      </c>
      <c r="L456" s="32">
        <v>0</v>
      </c>
      <c r="M456" s="32">
        <v>0</v>
      </c>
      <c r="N456" s="32" t="s">
        <v>861</v>
      </c>
    </row>
    <row r="457" spans="1:14">
      <c r="A457" s="32" t="s">
        <v>529</v>
      </c>
      <c r="B457" s="32">
        <v>1.2500000000000001E-2</v>
      </c>
      <c r="C457" s="32">
        <v>1.2500000000000001E-2</v>
      </c>
      <c r="D457" s="32"/>
      <c r="E457" s="32"/>
      <c r="F457" s="32"/>
      <c r="G457" s="32"/>
      <c r="H457" s="32" t="s">
        <v>529</v>
      </c>
      <c r="I457" s="32">
        <v>0</v>
      </c>
      <c r="J457" s="32">
        <v>0</v>
      </c>
      <c r="K457" s="32">
        <v>0</v>
      </c>
      <c r="L457" s="32">
        <v>0</v>
      </c>
      <c r="M457" s="32">
        <v>0</v>
      </c>
      <c r="N457" s="32" t="s">
        <v>861</v>
      </c>
    </row>
    <row r="458" spans="1:14">
      <c r="A458" s="32" t="s">
        <v>530</v>
      </c>
      <c r="B458" s="32">
        <v>1.2500000000000001E-2</v>
      </c>
      <c r="C458" s="32">
        <v>1.2500000000000001E-2</v>
      </c>
      <c r="D458" s="32"/>
      <c r="E458" s="32"/>
      <c r="F458" s="32"/>
      <c r="G458" s="32"/>
      <c r="H458" s="32" t="s">
        <v>530</v>
      </c>
      <c r="I458" s="32">
        <v>0</v>
      </c>
      <c r="J458" s="32">
        <v>0</v>
      </c>
      <c r="K458" s="32">
        <v>0</v>
      </c>
      <c r="L458" s="32">
        <v>0</v>
      </c>
      <c r="M458" s="32">
        <v>0</v>
      </c>
      <c r="N458" s="32" t="s">
        <v>861</v>
      </c>
    </row>
    <row r="459" spans="1:14">
      <c r="A459" s="32" t="s">
        <v>531</v>
      </c>
      <c r="B459" s="32"/>
      <c r="C459" s="32"/>
      <c r="D459" s="32">
        <v>1.7500000000000002E-2</v>
      </c>
      <c r="E459" s="32">
        <v>1.7500000000000002E-2</v>
      </c>
      <c r="F459" s="32"/>
      <c r="G459" s="32"/>
      <c r="H459" s="32" t="s">
        <v>531</v>
      </c>
      <c r="I459" s="32">
        <v>0</v>
      </c>
      <c r="J459" s="32">
        <v>0</v>
      </c>
      <c r="K459" s="32">
        <v>0</v>
      </c>
      <c r="L459" s="32">
        <v>0</v>
      </c>
      <c r="M459" s="32">
        <v>0</v>
      </c>
      <c r="N459" s="32" t="s">
        <v>861</v>
      </c>
    </row>
    <row r="460" spans="1:14">
      <c r="A460" s="32" t="s">
        <v>532</v>
      </c>
      <c r="B460" s="32"/>
      <c r="C460" s="32"/>
      <c r="D460" s="32"/>
      <c r="E460" s="32">
        <v>1.7500000000000002E-2</v>
      </c>
      <c r="F460" s="32">
        <v>1.2500000000000001E-2</v>
      </c>
      <c r="G460" s="32"/>
      <c r="H460" s="32" t="s">
        <v>532</v>
      </c>
      <c r="I460" s="32">
        <v>0</v>
      </c>
      <c r="J460" s="32">
        <v>0</v>
      </c>
      <c r="K460" s="32">
        <v>0</v>
      </c>
      <c r="L460" s="32">
        <v>0</v>
      </c>
      <c r="M460" s="32">
        <v>0</v>
      </c>
      <c r="N460" s="32" t="s">
        <v>861</v>
      </c>
    </row>
    <row r="461" spans="1:14">
      <c r="A461" s="32" t="s">
        <v>533</v>
      </c>
      <c r="B461" s="32">
        <v>0.02</v>
      </c>
      <c r="C461" s="32">
        <v>0.02</v>
      </c>
      <c r="D461" s="32"/>
      <c r="E461" s="32"/>
      <c r="F461" s="32"/>
      <c r="G461" s="32" t="s">
        <v>913</v>
      </c>
      <c r="H461" s="32" t="s">
        <v>533</v>
      </c>
      <c r="I461" s="32">
        <v>1.25E-3</v>
      </c>
      <c r="J461" s="32">
        <v>1.25E-3</v>
      </c>
      <c r="K461" s="32">
        <v>0</v>
      </c>
      <c r="L461" s="32">
        <v>0</v>
      </c>
      <c r="M461" s="32"/>
      <c r="N461" s="32" t="s">
        <v>880</v>
      </c>
    </row>
    <row r="462" spans="1:14">
      <c r="A462" s="32" t="s">
        <v>534</v>
      </c>
      <c r="B462" s="32"/>
      <c r="C462" s="32">
        <v>0.02</v>
      </c>
      <c r="D462" s="32">
        <v>0.02</v>
      </c>
      <c r="E462" s="32"/>
      <c r="F462" s="32"/>
      <c r="G462" s="32"/>
      <c r="H462" s="32" t="s">
        <v>534</v>
      </c>
      <c r="I462" s="32"/>
      <c r="J462" s="32">
        <v>1.25E-3</v>
      </c>
      <c r="K462" s="32">
        <v>1.25E-3</v>
      </c>
      <c r="L462" s="32"/>
      <c r="M462" s="32"/>
      <c r="N462" s="32" t="s">
        <v>880</v>
      </c>
    </row>
    <row r="463" spans="1:14">
      <c r="A463" s="32" t="s">
        <v>535</v>
      </c>
      <c r="B463" s="32"/>
      <c r="C463" s="32"/>
      <c r="D463" s="32">
        <v>3.7499999999999999E-2</v>
      </c>
      <c r="E463" s="32">
        <v>3.7499999999999999E-2</v>
      </c>
      <c r="F463" s="32"/>
      <c r="G463" s="32"/>
      <c r="H463" s="32" t="s">
        <v>535</v>
      </c>
      <c r="I463" s="32"/>
      <c r="J463" s="32"/>
      <c r="K463" s="32">
        <v>1.75E-3</v>
      </c>
      <c r="L463" s="32">
        <v>1.75E-3</v>
      </c>
      <c r="M463" s="32"/>
      <c r="N463" s="32" t="s">
        <v>880</v>
      </c>
    </row>
    <row r="464" spans="1:14">
      <c r="A464" s="32" t="s">
        <v>536</v>
      </c>
      <c r="B464" s="32"/>
      <c r="C464" s="32"/>
      <c r="D464" s="32"/>
      <c r="E464" s="32">
        <v>1.2500000000000001E-2</v>
      </c>
      <c r="F464" s="32">
        <v>1.2500000000000001E-2</v>
      </c>
      <c r="G464" s="32"/>
      <c r="H464" s="32" t="s">
        <v>536</v>
      </c>
      <c r="I464" s="32">
        <v>0</v>
      </c>
      <c r="J464" s="32">
        <v>0</v>
      </c>
      <c r="K464" s="32">
        <v>0</v>
      </c>
      <c r="L464" s="32">
        <v>0</v>
      </c>
      <c r="M464" s="32">
        <v>2.5000000000000001E-4</v>
      </c>
      <c r="N464" s="32" t="s">
        <v>880</v>
      </c>
    </row>
    <row r="465" spans="1:14">
      <c r="A465" s="32" t="s">
        <v>537</v>
      </c>
      <c r="B465" s="32">
        <v>0.02</v>
      </c>
      <c r="C465" s="32">
        <v>0.02</v>
      </c>
      <c r="D465" s="32"/>
      <c r="E465" s="32"/>
      <c r="F465" s="32"/>
      <c r="G465" s="32" t="s">
        <v>913</v>
      </c>
      <c r="H465" s="32" t="s">
        <v>537</v>
      </c>
      <c r="I465" s="32">
        <v>1.25E-3</v>
      </c>
      <c r="J465" s="32">
        <v>1.25E-3</v>
      </c>
      <c r="K465" s="32">
        <v>0</v>
      </c>
      <c r="L465" s="32">
        <v>0</v>
      </c>
      <c r="M465" s="32"/>
      <c r="N465" s="32" t="s">
        <v>667</v>
      </c>
    </row>
    <row r="466" spans="1:14">
      <c r="A466" s="32" t="s">
        <v>538</v>
      </c>
      <c r="B466" s="32"/>
      <c r="C466" s="32">
        <v>0.02</v>
      </c>
      <c r="D466" s="32">
        <v>0.02</v>
      </c>
      <c r="E466" s="32"/>
      <c r="F466" s="32"/>
      <c r="G466" s="32"/>
      <c r="H466" s="32" t="s">
        <v>538</v>
      </c>
      <c r="I466" s="32"/>
      <c r="J466" s="32">
        <v>1.25E-3</v>
      </c>
      <c r="K466" s="32">
        <v>1.25E-3</v>
      </c>
      <c r="L466" s="32"/>
      <c r="M466" s="32"/>
      <c r="N466" s="32" t="s">
        <v>667</v>
      </c>
    </row>
    <row r="467" spans="1:14">
      <c r="A467" s="32" t="s">
        <v>539</v>
      </c>
      <c r="B467" s="32"/>
      <c r="C467" s="32"/>
      <c r="D467" s="32">
        <v>3.7499999999999999E-2</v>
      </c>
      <c r="E467" s="32">
        <v>3.7499999999999999E-2</v>
      </c>
      <c r="F467" s="32"/>
      <c r="G467" s="32"/>
      <c r="H467" s="32" t="s">
        <v>539</v>
      </c>
      <c r="I467" s="32"/>
      <c r="J467" s="32"/>
      <c r="K467" s="32">
        <v>1.75E-3</v>
      </c>
      <c r="L467" s="32">
        <v>1.75E-3</v>
      </c>
      <c r="M467" s="32"/>
      <c r="N467" s="32" t="s">
        <v>667</v>
      </c>
    </row>
    <row r="468" spans="1:14">
      <c r="A468" s="32" t="s">
        <v>540</v>
      </c>
      <c r="B468" s="32"/>
      <c r="C468" s="32"/>
      <c r="D468" s="32"/>
      <c r="E468" s="32">
        <v>1.2500000000000001E-2</v>
      </c>
      <c r="F468" s="32">
        <v>1.2500000000000001E-2</v>
      </c>
      <c r="G468" s="32"/>
      <c r="H468" s="32" t="s">
        <v>540</v>
      </c>
      <c r="I468" s="32">
        <v>0</v>
      </c>
      <c r="J468" s="32">
        <v>0</v>
      </c>
      <c r="K468" s="32">
        <v>0</v>
      </c>
      <c r="L468" s="32">
        <v>0</v>
      </c>
      <c r="M468" s="32">
        <v>2.5000000000000001E-4</v>
      </c>
      <c r="N468" s="32" t="s">
        <v>667</v>
      </c>
    </row>
    <row r="469" spans="1:14">
      <c r="A469" s="32" t="s">
        <v>541</v>
      </c>
      <c r="B469" s="32">
        <v>2.5000000000000001E-2</v>
      </c>
      <c r="C469" s="32">
        <v>2.5000000000000001E-2</v>
      </c>
      <c r="D469" s="32"/>
      <c r="E469" s="32"/>
      <c r="F469" s="32"/>
      <c r="G469" s="32"/>
      <c r="H469" s="32" t="s">
        <v>541</v>
      </c>
      <c r="I469" s="32">
        <v>0</v>
      </c>
      <c r="J469" s="32">
        <v>0</v>
      </c>
      <c r="K469" s="32"/>
      <c r="L469" s="32"/>
      <c r="M469" s="32"/>
      <c r="N469" s="32" t="s">
        <v>685</v>
      </c>
    </row>
    <row r="470" spans="1:14">
      <c r="A470" s="32" t="s">
        <v>542</v>
      </c>
      <c r="B470" s="32">
        <v>0.04</v>
      </c>
      <c r="C470" s="32">
        <v>0.04</v>
      </c>
      <c r="D470" s="32"/>
      <c r="E470" s="32"/>
      <c r="F470" s="32"/>
      <c r="G470" s="32"/>
      <c r="H470" s="32" t="s">
        <v>542</v>
      </c>
      <c r="I470" s="32">
        <v>2.5000000000000001E-3</v>
      </c>
      <c r="J470" s="32">
        <v>2.5000000000000001E-3</v>
      </c>
      <c r="K470" s="32"/>
      <c r="L470" s="32"/>
      <c r="M470" s="32"/>
      <c r="N470" s="32" t="s">
        <v>685</v>
      </c>
    </row>
    <row r="471" spans="1:14">
      <c r="A471" s="32" t="s">
        <v>543</v>
      </c>
      <c r="B471" s="32">
        <v>0.04</v>
      </c>
      <c r="C471" s="32">
        <v>0.04</v>
      </c>
      <c r="D471" s="32"/>
      <c r="E471" s="32"/>
      <c r="F471" s="32"/>
      <c r="G471" s="32"/>
      <c r="H471" s="32" t="s">
        <v>543</v>
      </c>
      <c r="I471" s="32">
        <v>2.5000000000000001E-3</v>
      </c>
      <c r="J471" s="32">
        <v>2.5000000000000001E-3</v>
      </c>
      <c r="K471" s="32"/>
      <c r="L471" s="32"/>
      <c r="M471" s="32"/>
      <c r="N471" s="32" t="s">
        <v>685</v>
      </c>
    </row>
    <row r="472" spans="1:14">
      <c r="A472" s="31" t="s">
        <v>882</v>
      </c>
      <c r="B472" s="31" t="s">
        <v>913</v>
      </c>
      <c r="C472" s="31">
        <v>0.9</v>
      </c>
      <c r="D472" s="31">
        <v>1.93</v>
      </c>
      <c r="E472" s="31">
        <v>1.93</v>
      </c>
      <c r="F472" s="31" t="s">
        <v>913</v>
      </c>
      <c r="G472" s="31" t="s">
        <v>913</v>
      </c>
      <c r="H472" s="31" t="s">
        <v>882</v>
      </c>
      <c r="I472" s="31" t="s">
        <v>913</v>
      </c>
      <c r="J472" s="31">
        <v>0.2</v>
      </c>
      <c r="K472" s="31">
        <v>0.25</v>
      </c>
      <c r="L472" s="31">
        <v>0.25</v>
      </c>
      <c r="M472" s="31" t="s">
        <v>913</v>
      </c>
      <c r="N472" s="31" t="s">
        <v>878</v>
      </c>
    </row>
    <row r="473" spans="1:14">
      <c r="A473" s="32" t="s">
        <v>544</v>
      </c>
      <c r="B473" s="32"/>
      <c r="C473" s="33"/>
      <c r="D473" s="32">
        <v>7.4999999999999997E-2</v>
      </c>
      <c r="E473" s="32">
        <v>7.4999999999999997E-2</v>
      </c>
      <c r="F473" s="32">
        <v>2.5000000000000001E-2</v>
      </c>
      <c r="G473" s="32"/>
      <c r="H473" s="32" t="s">
        <v>544</v>
      </c>
      <c r="I473" s="32"/>
      <c r="J473" s="33"/>
      <c r="K473" s="32">
        <v>3.5000000000000001E-3</v>
      </c>
      <c r="L473" s="32">
        <v>3.5000000000000001E-3</v>
      </c>
      <c r="M473" s="32">
        <v>5.0000000000000001E-4</v>
      </c>
      <c r="N473" s="32" t="s">
        <v>880</v>
      </c>
    </row>
    <row r="474" spans="1:14">
      <c r="A474" s="32" t="s">
        <v>545</v>
      </c>
      <c r="B474" s="32"/>
      <c r="C474" s="33"/>
      <c r="D474" s="32"/>
      <c r="E474" s="32"/>
      <c r="F474" s="32">
        <v>2.5000000000000001E-2</v>
      </c>
      <c r="G474" s="32"/>
      <c r="H474" s="32" t="s">
        <v>545</v>
      </c>
      <c r="I474" s="32"/>
      <c r="J474" s="33"/>
      <c r="K474" s="32"/>
      <c r="L474" s="32"/>
      <c r="M474" s="32">
        <v>5.0000000000000001E-4</v>
      </c>
      <c r="N474" s="32" t="s">
        <v>880</v>
      </c>
    </row>
    <row r="475" spans="1:14">
      <c r="A475" s="32" t="s">
        <v>546</v>
      </c>
      <c r="B475" s="32"/>
      <c r="C475" s="32"/>
      <c r="D475" s="32">
        <v>0.15</v>
      </c>
      <c r="E475" s="32">
        <v>0.15</v>
      </c>
      <c r="F475" s="32">
        <v>0.15</v>
      </c>
      <c r="G475" s="32"/>
      <c r="H475" s="32" t="s">
        <v>546</v>
      </c>
      <c r="I475" s="32"/>
      <c r="J475" s="32"/>
      <c r="K475" s="32">
        <v>7.0000000000000001E-3</v>
      </c>
      <c r="L475" s="32">
        <v>7.0000000000000001E-3</v>
      </c>
      <c r="M475" s="32">
        <v>7.0000000000000001E-3</v>
      </c>
      <c r="N475" s="32" t="s">
        <v>667</v>
      </c>
    </row>
    <row r="476" spans="1:14">
      <c r="A476" s="32" t="s">
        <v>547</v>
      </c>
      <c r="B476" s="32"/>
      <c r="C476" s="32"/>
      <c r="D476" s="32"/>
      <c r="E476" s="32"/>
      <c r="F476" s="32">
        <v>0.05</v>
      </c>
      <c r="G476" s="32"/>
      <c r="H476" s="32" t="s">
        <v>547</v>
      </c>
      <c r="I476" s="32"/>
      <c r="J476" s="32"/>
      <c r="K476" s="32"/>
      <c r="L476" s="32"/>
      <c r="M476" s="32">
        <v>1E-3</v>
      </c>
      <c r="N476" s="32" t="s">
        <v>667</v>
      </c>
    </row>
    <row r="477" spans="1:14">
      <c r="A477" s="32" t="s">
        <v>548</v>
      </c>
      <c r="B477" s="32"/>
      <c r="C477" s="33"/>
      <c r="D477" s="32"/>
      <c r="E477" s="32">
        <v>2.5000000000000001E-2</v>
      </c>
      <c r="F477" s="32">
        <v>2.5000000000000001E-2</v>
      </c>
      <c r="G477" s="32"/>
      <c r="H477" s="32" t="s">
        <v>548</v>
      </c>
      <c r="I477" s="32"/>
      <c r="J477" s="32">
        <v>0</v>
      </c>
      <c r="K477" s="32">
        <v>0</v>
      </c>
      <c r="L477" s="32">
        <v>0</v>
      </c>
      <c r="M477" s="32">
        <v>0</v>
      </c>
      <c r="N477" s="32" t="s">
        <v>861</v>
      </c>
    </row>
    <row r="478" spans="1:14">
      <c r="A478" s="32" t="s">
        <v>549</v>
      </c>
      <c r="B478" s="32"/>
      <c r="C478" s="33"/>
      <c r="D478" s="32"/>
      <c r="E478" s="32">
        <v>2.5000000000000001E-2</v>
      </c>
      <c r="F478" s="32">
        <v>2.5000000000000001E-2</v>
      </c>
      <c r="G478" s="32"/>
      <c r="H478" s="32" t="s">
        <v>549</v>
      </c>
      <c r="I478" s="32"/>
      <c r="J478" s="32">
        <v>0</v>
      </c>
      <c r="K478" s="32">
        <v>0</v>
      </c>
      <c r="L478" s="32">
        <v>0</v>
      </c>
      <c r="M478" s="32">
        <v>0</v>
      </c>
      <c r="N478" s="32" t="s">
        <v>861</v>
      </c>
    </row>
    <row r="479" spans="1:14">
      <c r="A479" s="32" t="s">
        <v>550</v>
      </c>
      <c r="B479" s="32"/>
      <c r="C479" s="33"/>
      <c r="D479" s="32">
        <v>0.15</v>
      </c>
      <c r="E479" s="32">
        <v>0.15</v>
      </c>
      <c r="F479" s="32"/>
      <c r="G479" s="32"/>
      <c r="H479" s="32" t="s">
        <v>550</v>
      </c>
      <c r="I479" s="32"/>
      <c r="J479" s="33"/>
      <c r="K479" s="32">
        <v>7.0000000000000001E-3</v>
      </c>
      <c r="L479" s="32">
        <v>7.0000000000000001E-3</v>
      </c>
      <c r="M479" s="32"/>
      <c r="N479" s="32" t="s">
        <v>880</v>
      </c>
    </row>
    <row r="480" spans="1:14">
      <c r="A480" s="32" t="s">
        <v>551</v>
      </c>
      <c r="B480" s="32"/>
      <c r="C480" s="33"/>
      <c r="D480" s="32"/>
      <c r="E480" s="32"/>
      <c r="F480" s="32">
        <v>0.05</v>
      </c>
      <c r="G480" s="32"/>
      <c r="H480" s="32" t="s">
        <v>551</v>
      </c>
      <c r="I480" s="32"/>
      <c r="J480" s="33"/>
      <c r="K480" s="32"/>
      <c r="L480" s="32"/>
      <c r="M480" s="32">
        <v>1E-3</v>
      </c>
      <c r="N480" s="32" t="s">
        <v>880</v>
      </c>
    </row>
    <row r="481" spans="1:14">
      <c r="A481" s="32" t="s">
        <v>552</v>
      </c>
      <c r="B481" s="32"/>
      <c r="C481" s="33"/>
      <c r="D481" s="32">
        <v>0.15</v>
      </c>
      <c r="E481" s="32">
        <v>0.15</v>
      </c>
      <c r="F481" s="32"/>
      <c r="G481" s="32"/>
      <c r="H481" s="32" t="s">
        <v>552</v>
      </c>
      <c r="I481" s="32"/>
      <c r="J481" s="33"/>
      <c r="K481" s="32">
        <v>7.0000000000000001E-3</v>
      </c>
      <c r="L481" s="32">
        <v>7.0000000000000001E-3</v>
      </c>
      <c r="M481" s="32"/>
      <c r="N481" s="32" t="s">
        <v>667</v>
      </c>
    </row>
    <row r="482" spans="1:14">
      <c r="A482" s="32" t="s">
        <v>553</v>
      </c>
      <c r="B482" s="32"/>
      <c r="C482" s="33"/>
      <c r="D482" s="32"/>
      <c r="E482" s="32"/>
      <c r="F482" s="32">
        <v>0.05</v>
      </c>
      <c r="G482" s="32"/>
      <c r="H482" s="32" t="s">
        <v>553</v>
      </c>
      <c r="I482" s="32"/>
      <c r="J482" s="33"/>
      <c r="K482" s="32"/>
      <c r="L482" s="32"/>
      <c r="M482" s="32">
        <v>1E-3</v>
      </c>
      <c r="N482" s="32" t="s">
        <v>667</v>
      </c>
    </row>
    <row r="483" spans="1:14">
      <c r="A483" s="31" t="s">
        <v>883</v>
      </c>
      <c r="B483" s="31" t="s">
        <v>913</v>
      </c>
      <c r="C483" s="31" t="s">
        <v>913</v>
      </c>
      <c r="D483" s="31">
        <v>0.7</v>
      </c>
      <c r="E483" s="31">
        <v>0.7</v>
      </c>
      <c r="F483" s="31">
        <v>0.49</v>
      </c>
      <c r="G483" s="31" t="s">
        <v>913</v>
      </c>
      <c r="H483" s="31" t="s">
        <v>883</v>
      </c>
      <c r="I483" s="31" t="s">
        <v>913</v>
      </c>
      <c r="J483" s="31" t="s">
        <v>913</v>
      </c>
      <c r="K483" s="31">
        <v>0</v>
      </c>
      <c r="L483" s="31">
        <v>0</v>
      </c>
      <c r="M483" s="31">
        <v>0</v>
      </c>
      <c r="N483" s="31" t="s">
        <v>741</v>
      </c>
    </row>
    <row r="484" spans="1:14">
      <c r="A484" s="31" t="s">
        <v>554</v>
      </c>
      <c r="B484" s="31">
        <v>0.06</v>
      </c>
      <c r="C484" s="31">
        <v>0.06</v>
      </c>
      <c r="D484" s="31" t="s">
        <v>913</v>
      </c>
      <c r="E484" s="31" t="s">
        <v>913</v>
      </c>
      <c r="F484" s="31" t="s">
        <v>913</v>
      </c>
      <c r="G484" s="31" t="s">
        <v>913</v>
      </c>
      <c r="H484" s="31" t="s">
        <v>554</v>
      </c>
      <c r="I484" s="31">
        <v>0</v>
      </c>
      <c r="J484" s="31">
        <v>0</v>
      </c>
      <c r="K484" s="31" t="s">
        <v>913</v>
      </c>
      <c r="L484" s="31" t="s">
        <v>913</v>
      </c>
      <c r="M484" s="31" t="s">
        <v>913</v>
      </c>
      <c r="N484" s="31" t="s">
        <v>741</v>
      </c>
    </row>
    <row r="485" spans="1:14">
      <c r="A485" s="31" t="s">
        <v>555</v>
      </c>
      <c r="B485" s="31" t="s">
        <v>913</v>
      </c>
      <c r="C485" s="31">
        <v>0.06</v>
      </c>
      <c r="D485" s="31">
        <v>9.7500000000000003E-2</v>
      </c>
      <c r="E485" s="31" t="s">
        <v>913</v>
      </c>
      <c r="F485" s="31" t="s">
        <v>913</v>
      </c>
      <c r="G485" s="31" t="s">
        <v>913</v>
      </c>
      <c r="H485" s="31" t="s">
        <v>555</v>
      </c>
      <c r="I485" s="31" t="s">
        <v>913</v>
      </c>
      <c r="J485" s="31">
        <v>0</v>
      </c>
      <c r="K485" s="31">
        <v>0</v>
      </c>
      <c r="L485" s="31" t="s">
        <v>913</v>
      </c>
      <c r="M485" s="31" t="s">
        <v>913</v>
      </c>
      <c r="N485" s="31" t="s">
        <v>741</v>
      </c>
    </row>
    <row r="486" spans="1:14">
      <c r="A486" s="31" t="s">
        <v>556</v>
      </c>
      <c r="B486" s="31" t="s">
        <v>913</v>
      </c>
      <c r="C486" s="31" t="s">
        <v>913</v>
      </c>
      <c r="D486" s="31">
        <v>9.7500000000000003E-2</v>
      </c>
      <c r="E486" s="31">
        <v>9.7500000000000003E-2</v>
      </c>
      <c r="F486" s="31">
        <v>7.4999999999999997E-2</v>
      </c>
      <c r="G486" s="31" t="s">
        <v>913</v>
      </c>
      <c r="H486" s="31" t="s">
        <v>556</v>
      </c>
      <c r="I486" s="31" t="s">
        <v>913</v>
      </c>
      <c r="J486" s="31" t="s">
        <v>913</v>
      </c>
      <c r="K486" s="31">
        <v>0</v>
      </c>
      <c r="L486" s="31">
        <v>0</v>
      </c>
      <c r="M486" s="31">
        <v>0</v>
      </c>
      <c r="N486" s="31" t="s">
        <v>741</v>
      </c>
    </row>
    <row r="487" spans="1:14">
      <c r="A487" s="31" t="s">
        <v>557</v>
      </c>
      <c r="B487" s="31" t="s">
        <v>913</v>
      </c>
      <c r="C487" s="31" t="s">
        <v>913</v>
      </c>
      <c r="D487" s="31" t="s">
        <v>913</v>
      </c>
      <c r="E487" s="31" t="s">
        <v>913</v>
      </c>
      <c r="F487" s="31">
        <v>7.4999999999999997E-2</v>
      </c>
      <c r="G487" s="31" t="s">
        <v>913</v>
      </c>
      <c r="H487" s="31" t="s">
        <v>557</v>
      </c>
      <c r="I487" s="31" t="s">
        <v>913</v>
      </c>
      <c r="J487" s="31" t="s">
        <v>913</v>
      </c>
      <c r="K487" s="31" t="s">
        <v>913</v>
      </c>
      <c r="L487" s="31" t="s">
        <v>913</v>
      </c>
      <c r="M487" s="31">
        <v>0</v>
      </c>
      <c r="N487" s="31" t="s">
        <v>741</v>
      </c>
    </row>
    <row r="488" spans="1:14">
      <c r="A488" s="32" t="s">
        <v>558</v>
      </c>
      <c r="B488" s="32">
        <v>0.06</v>
      </c>
      <c r="C488" s="32">
        <v>0.06</v>
      </c>
      <c r="D488" s="32"/>
      <c r="E488" s="32"/>
      <c r="F488" s="32"/>
      <c r="G488" s="32"/>
      <c r="H488" s="32" t="s">
        <v>558</v>
      </c>
      <c r="I488" s="32">
        <v>0</v>
      </c>
      <c r="J488" s="32">
        <v>0</v>
      </c>
      <c r="K488" s="32"/>
      <c r="L488" s="32"/>
      <c r="M488" s="32"/>
      <c r="N488" s="32"/>
    </row>
    <row r="489" spans="1:14">
      <c r="A489" s="31" t="s">
        <v>559</v>
      </c>
      <c r="B489" s="31">
        <v>0.21</v>
      </c>
      <c r="C489" s="31" t="s">
        <v>913</v>
      </c>
      <c r="D489" s="31" t="s">
        <v>913</v>
      </c>
      <c r="E489" s="31" t="s">
        <v>913</v>
      </c>
      <c r="F489" s="31" t="s">
        <v>913</v>
      </c>
      <c r="G489" s="31" t="s">
        <v>913</v>
      </c>
      <c r="H489" s="31" t="s">
        <v>559</v>
      </c>
      <c r="I489" s="31">
        <v>3.9E-2</v>
      </c>
      <c r="J489" s="31" t="s">
        <v>913</v>
      </c>
      <c r="K489" s="31" t="s">
        <v>913</v>
      </c>
      <c r="L489" s="31" t="s">
        <v>913</v>
      </c>
      <c r="M489" s="31" t="s">
        <v>913</v>
      </c>
      <c r="N489" s="31" t="s">
        <v>878</v>
      </c>
    </row>
    <row r="490" spans="1:14">
      <c r="A490" s="31" t="s">
        <v>560</v>
      </c>
      <c r="B490" s="31">
        <v>0.21</v>
      </c>
      <c r="C490" s="31">
        <v>0.21</v>
      </c>
      <c r="D490" s="31" t="s">
        <v>913</v>
      </c>
      <c r="E490" s="31" t="s">
        <v>913</v>
      </c>
      <c r="F490" s="31" t="s">
        <v>913</v>
      </c>
      <c r="G490" s="31" t="s">
        <v>913</v>
      </c>
      <c r="H490" s="31" t="s">
        <v>560</v>
      </c>
      <c r="I490" s="31">
        <v>3.9E-2</v>
      </c>
      <c r="J490" s="31">
        <v>3.9E-2</v>
      </c>
      <c r="K490" s="31" t="s">
        <v>913</v>
      </c>
      <c r="L490" s="31" t="s">
        <v>913</v>
      </c>
      <c r="M490" s="31" t="s">
        <v>913</v>
      </c>
      <c r="N490" s="31" t="s">
        <v>878</v>
      </c>
    </row>
    <row r="491" spans="1:14">
      <c r="A491" s="31" t="s">
        <v>561</v>
      </c>
      <c r="B491" s="31" t="s">
        <v>913</v>
      </c>
      <c r="C491" s="31">
        <v>0.21</v>
      </c>
      <c r="D491" s="31" t="s">
        <v>913</v>
      </c>
      <c r="E491" s="31" t="s">
        <v>913</v>
      </c>
      <c r="F491" s="31" t="s">
        <v>913</v>
      </c>
      <c r="G491" s="31" t="s">
        <v>913</v>
      </c>
      <c r="H491" s="31" t="s">
        <v>561</v>
      </c>
      <c r="I491" s="31" t="s">
        <v>913</v>
      </c>
      <c r="J491" s="31">
        <v>3.9E-2</v>
      </c>
      <c r="K491" s="31" t="s">
        <v>913</v>
      </c>
      <c r="L491" s="31" t="s">
        <v>913</v>
      </c>
      <c r="M491" s="31" t="s">
        <v>913</v>
      </c>
      <c r="N491" s="31" t="s">
        <v>878</v>
      </c>
    </row>
    <row r="492" spans="1:14">
      <c r="A492" s="31" t="s">
        <v>562</v>
      </c>
      <c r="B492" s="31" t="s">
        <v>913</v>
      </c>
      <c r="C492" s="31" t="s">
        <v>913</v>
      </c>
      <c r="D492" s="31">
        <v>0.36749999999999999</v>
      </c>
      <c r="E492" s="31">
        <v>0.36749999999999999</v>
      </c>
      <c r="F492" s="31" t="s">
        <v>913</v>
      </c>
      <c r="G492" s="31" t="s">
        <v>913</v>
      </c>
      <c r="H492" s="31" t="s">
        <v>562</v>
      </c>
      <c r="I492" s="31" t="s">
        <v>913</v>
      </c>
      <c r="J492" s="31" t="s">
        <v>913</v>
      </c>
      <c r="K492" s="31">
        <v>4.4999999999999998E-2</v>
      </c>
      <c r="L492" s="31">
        <v>4.4999999999999998E-2</v>
      </c>
      <c r="M492" s="31" t="s">
        <v>913</v>
      </c>
      <c r="N492" s="31" t="s">
        <v>878</v>
      </c>
    </row>
    <row r="493" spans="1:14">
      <c r="A493" s="31" t="s">
        <v>563</v>
      </c>
      <c r="B493" s="31" t="s">
        <v>913</v>
      </c>
      <c r="C493" s="31" t="s">
        <v>913</v>
      </c>
      <c r="D493" s="31" t="s">
        <v>913</v>
      </c>
      <c r="E493" s="31">
        <v>0.36749999999999999</v>
      </c>
      <c r="F493" s="31">
        <v>0.19500000000000001</v>
      </c>
      <c r="G493" s="31" t="s">
        <v>913</v>
      </c>
      <c r="H493" s="31" t="s">
        <v>563</v>
      </c>
      <c r="I493" s="31" t="s">
        <v>913</v>
      </c>
      <c r="J493" s="31" t="s">
        <v>913</v>
      </c>
      <c r="K493" s="31" t="s">
        <v>913</v>
      </c>
      <c r="L493" s="31">
        <v>4.4999999999999998E-2</v>
      </c>
      <c r="M493" s="31">
        <v>1.2749999999999999E-2</v>
      </c>
      <c r="N493" s="31" t="s">
        <v>878</v>
      </c>
    </row>
    <row r="494" spans="1:14">
      <c r="A494" s="31" t="s">
        <v>564</v>
      </c>
      <c r="B494" s="31" t="s">
        <v>913</v>
      </c>
      <c r="C494" s="31" t="s">
        <v>913</v>
      </c>
      <c r="D494" s="31" t="s">
        <v>913</v>
      </c>
      <c r="E494" s="31" t="s">
        <v>913</v>
      </c>
      <c r="F494" s="31">
        <v>0.19500000000000001</v>
      </c>
      <c r="G494" s="31" t="s">
        <v>913</v>
      </c>
      <c r="H494" s="31" t="s">
        <v>564</v>
      </c>
      <c r="I494" s="31" t="s">
        <v>913</v>
      </c>
      <c r="J494" s="31" t="s">
        <v>913</v>
      </c>
      <c r="K494" s="31" t="s">
        <v>913</v>
      </c>
      <c r="L494" s="31" t="s">
        <v>913</v>
      </c>
      <c r="M494" s="31">
        <v>1.2749999999999999E-2</v>
      </c>
      <c r="N494" s="31" t="s">
        <v>878</v>
      </c>
    </row>
    <row r="495" spans="1:14">
      <c r="A495" s="31" t="s">
        <v>565</v>
      </c>
      <c r="B495" s="31" t="s">
        <v>913</v>
      </c>
      <c r="C495" s="31" t="s">
        <v>913</v>
      </c>
      <c r="D495" s="31" t="s">
        <v>913</v>
      </c>
      <c r="E495" s="31" t="s">
        <v>913</v>
      </c>
      <c r="F495" s="31">
        <v>0.19500000000000001</v>
      </c>
      <c r="G495" s="31" t="s">
        <v>913</v>
      </c>
      <c r="H495" s="31" t="s">
        <v>565</v>
      </c>
      <c r="I495" s="31" t="s">
        <v>913</v>
      </c>
      <c r="J495" s="31" t="s">
        <v>913</v>
      </c>
      <c r="K495" s="31" t="s">
        <v>913</v>
      </c>
      <c r="L495" s="31" t="s">
        <v>913</v>
      </c>
      <c r="M495" s="31">
        <v>1.2749999999999999E-2</v>
      </c>
      <c r="N495" s="31" t="s">
        <v>878</v>
      </c>
    </row>
    <row r="496" spans="1:14">
      <c r="A496" s="31" t="s">
        <v>566</v>
      </c>
      <c r="B496" s="31">
        <v>0.06</v>
      </c>
      <c r="C496" s="31" t="s">
        <v>913</v>
      </c>
      <c r="D496" s="31" t="s">
        <v>913</v>
      </c>
      <c r="E496" s="31" t="s">
        <v>913</v>
      </c>
      <c r="F496" s="31" t="s">
        <v>913</v>
      </c>
      <c r="G496" s="31" t="s">
        <v>913</v>
      </c>
      <c r="H496" s="31" t="s">
        <v>566</v>
      </c>
      <c r="I496" s="31">
        <v>0</v>
      </c>
      <c r="J496" s="31" t="s">
        <v>913</v>
      </c>
      <c r="K496" s="31" t="s">
        <v>913</v>
      </c>
      <c r="L496" s="31" t="s">
        <v>913</v>
      </c>
      <c r="M496" s="31" t="s">
        <v>913</v>
      </c>
      <c r="N496" s="31" t="s">
        <v>861</v>
      </c>
    </row>
    <row r="497" spans="1:14">
      <c r="A497" s="31" t="s">
        <v>567</v>
      </c>
      <c r="B497" s="31" t="s">
        <v>913</v>
      </c>
      <c r="C497" s="31">
        <v>0.06</v>
      </c>
      <c r="D497" s="31">
        <v>9.7500000000000003E-2</v>
      </c>
      <c r="E497" s="31" t="s">
        <v>913</v>
      </c>
      <c r="F497" s="31" t="s">
        <v>913</v>
      </c>
      <c r="G497" s="31" t="s">
        <v>913</v>
      </c>
      <c r="H497" s="31" t="s">
        <v>567</v>
      </c>
      <c r="I497" s="31" t="s">
        <v>913</v>
      </c>
      <c r="J497" s="31">
        <v>0</v>
      </c>
      <c r="K497" s="31">
        <v>0</v>
      </c>
      <c r="L497" s="31" t="s">
        <v>913</v>
      </c>
      <c r="M497" s="31" t="s">
        <v>913</v>
      </c>
      <c r="N497" s="31" t="s">
        <v>861</v>
      </c>
    </row>
    <row r="498" spans="1:14">
      <c r="A498" s="31" t="s">
        <v>568</v>
      </c>
      <c r="B498" s="31" t="s">
        <v>913</v>
      </c>
      <c r="C498" s="31" t="s">
        <v>913</v>
      </c>
      <c r="D498" s="31">
        <v>9.7500000000000003E-2</v>
      </c>
      <c r="E498" s="31">
        <v>9.7500000000000003E-2</v>
      </c>
      <c r="F498" s="31">
        <v>0.19500000000000001</v>
      </c>
      <c r="G498" s="31" t="s">
        <v>913</v>
      </c>
      <c r="H498" s="31" t="s">
        <v>568</v>
      </c>
      <c r="I498" s="31" t="s">
        <v>913</v>
      </c>
      <c r="J498" s="31" t="s">
        <v>913</v>
      </c>
      <c r="K498" s="31">
        <v>0</v>
      </c>
      <c r="L498" s="31">
        <v>0</v>
      </c>
      <c r="M498" s="31">
        <v>0</v>
      </c>
      <c r="N498" s="31" t="s">
        <v>861</v>
      </c>
    </row>
    <row r="499" spans="1:14">
      <c r="A499" s="31" t="s">
        <v>569</v>
      </c>
      <c r="B499" s="31" t="s">
        <v>913</v>
      </c>
      <c r="C499" s="31" t="s">
        <v>913</v>
      </c>
      <c r="D499" s="31" t="s">
        <v>913</v>
      </c>
      <c r="E499" s="31" t="s">
        <v>913</v>
      </c>
      <c r="F499" s="31">
        <v>0.19500000000000001</v>
      </c>
      <c r="G499" s="31" t="s">
        <v>913</v>
      </c>
      <c r="H499" s="31" t="s">
        <v>569</v>
      </c>
      <c r="I499" s="31" t="s">
        <v>913</v>
      </c>
      <c r="J499" s="31" t="s">
        <v>913</v>
      </c>
      <c r="K499" s="31" t="s">
        <v>913</v>
      </c>
      <c r="L499" s="31" t="s">
        <v>913</v>
      </c>
      <c r="M499" s="31">
        <v>0</v>
      </c>
      <c r="N499" s="31" t="s">
        <v>861</v>
      </c>
    </row>
    <row r="500" spans="1:14">
      <c r="A500" s="32" t="s">
        <v>570</v>
      </c>
      <c r="B500" s="32">
        <v>0.06</v>
      </c>
      <c r="C500" s="32">
        <v>0.06</v>
      </c>
      <c r="D500" s="32">
        <v>9.7500000000000003E-2</v>
      </c>
      <c r="E500" s="32"/>
      <c r="F500" s="32"/>
      <c r="G500" s="32"/>
      <c r="H500" s="32" t="s">
        <v>570</v>
      </c>
      <c r="I500" s="32">
        <v>0</v>
      </c>
      <c r="J500" s="32">
        <v>0</v>
      </c>
      <c r="K500" s="32"/>
      <c r="L500" s="32"/>
      <c r="M500" s="32"/>
      <c r="N500" s="32"/>
    </row>
    <row r="501" spans="1:14">
      <c r="A501" s="31" t="s">
        <v>885</v>
      </c>
      <c r="B501" s="31" t="s">
        <v>913</v>
      </c>
      <c r="C501" s="31" t="s">
        <v>913</v>
      </c>
      <c r="D501" s="31" t="s">
        <v>913</v>
      </c>
      <c r="E501" s="31">
        <v>1.93</v>
      </c>
      <c r="F501" s="31">
        <v>0.56000000000000005</v>
      </c>
      <c r="G501" s="31" t="s">
        <v>913</v>
      </c>
      <c r="H501" s="31" t="s">
        <v>885</v>
      </c>
      <c r="I501" s="31" t="s">
        <v>913</v>
      </c>
      <c r="J501" s="31" t="s">
        <v>913</v>
      </c>
      <c r="K501" s="31" t="s">
        <v>913</v>
      </c>
      <c r="L501" s="31">
        <v>0.25</v>
      </c>
      <c r="M501" s="31">
        <v>6.5000000000000002E-2</v>
      </c>
      <c r="N501" s="31" t="s">
        <v>878</v>
      </c>
    </row>
    <row r="502" spans="1:14">
      <c r="A502" s="31" t="s">
        <v>571</v>
      </c>
      <c r="B502" s="31">
        <v>0.02</v>
      </c>
      <c r="C502" s="31">
        <v>0.02</v>
      </c>
      <c r="D502" s="31" t="s">
        <v>913</v>
      </c>
      <c r="E502" s="31" t="s">
        <v>913</v>
      </c>
      <c r="F502" s="31" t="s">
        <v>913</v>
      </c>
      <c r="G502" s="31" t="s">
        <v>913</v>
      </c>
      <c r="H502" s="31" t="s">
        <v>571</v>
      </c>
      <c r="I502" s="31">
        <v>0</v>
      </c>
      <c r="J502" s="31">
        <v>0</v>
      </c>
      <c r="K502" s="31" t="s">
        <v>913</v>
      </c>
      <c r="L502" s="31" t="s">
        <v>913</v>
      </c>
      <c r="M502" s="31" t="s">
        <v>913</v>
      </c>
      <c r="N502" s="31" t="s">
        <v>741</v>
      </c>
    </row>
    <row r="503" spans="1:14">
      <c r="A503" s="31" t="s">
        <v>572</v>
      </c>
      <c r="B503" s="31">
        <v>0.02</v>
      </c>
      <c r="C503" s="31">
        <v>0.02</v>
      </c>
      <c r="D503" s="31">
        <v>3.2500000000000001E-2</v>
      </c>
      <c r="E503" s="31" t="s">
        <v>913</v>
      </c>
      <c r="F503" s="31" t="s">
        <v>913</v>
      </c>
      <c r="G503" s="31" t="s">
        <v>913</v>
      </c>
      <c r="H503" s="31" t="s">
        <v>572</v>
      </c>
      <c r="I503" s="31">
        <v>0</v>
      </c>
      <c r="J503" s="31">
        <v>0</v>
      </c>
      <c r="K503" s="31">
        <v>0</v>
      </c>
      <c r="L503" s="31" t="s">
        <v>913</v>
      </c>
      <c r="M503" s="31" t="s">
        <v>913</v>
      </c>
      <c r="N503" s="31" t="s">
        <v>741</v>
      </c>
    </row>
    <row r="504" spans="1:14">
      <c r="A504" s="31" t="s">
        <v>573</v>
      </c>
      <c r="B504" s="31">
        <v>0.02</v>
      </c>
      <c r="C504" s="31">
        <v>0.02</v>
      </c>
      <c r="D504" s="31">
        <v>3.2500000000000001E-2</v>
      </c>
      <c r="E504" s="31">
        <v>3.2500000000000001E-2</v>
      </c>
      <c r="F504" s="31">
        <v>2.5000000000000001E-2</v>
      </c>
      <c r="G504" s="31" t="s">
        <v>913</v>
      </c>
      <c r="H504" s="31" t="s">
        <v>573</v>
      </c>
      <c r="I504" s="31">
        <v>0</v>
      </c>
      <c r="J504" s="31">
        <v>0</v>
      </c>
      <c r="K504" s="31">
        <v>0</v>
      </c>
      <c r="L504" s="31">
        <v>0</v>
      </c>
      <c r="M504" s="31">
        <v>0</v>
      </c>
      <c r="N504" s="31" t="s">
        <v>741</v>
      </c>
    </row>
    <row r="505" spans="1:14">
      <c r="A505" s="31" t="s">
        <v>574</v>
      </c>
      <c r="B505" s="31" t="s">
        <v>913</v>
      </c>
      <c r="C505" s="31" t="s">
        <v>913</v>
      </c>
      <c r="D505" s="31" t="s">
        <v>913</v>
      </c>
      <c r="E505" s="31" t="s">
        <v>913</v>
      </c>
      <c r="F505" s="31">
        <v>2.5000000000000001E-2</v>
      </c>
      <c r="G505" s="31" t="s">
        <v>913</v>
      </c>
      <c r="H505" s="31" t="s">
        <v>574</v>
      </c>
      <c r="I505" s="31" t="s">
        <v>913</v>
      </c>
      <c r="J505" s="31" t="s">
        <v>913</v>
      </c>
      <c r="K505" s="31" t="s">
        <v>913</v>
      </c>
      <c r="L505" s="31" t="s">
        <v>913</v>
      </c>
      <c r="M505" s="31">
        <v>0</v>
      </c>
      <c r="N505" s="31" t="s">
        <v>741</v>
      </c>
    </row>
    <row r="506" spans="1:14">
      <c r="A506" s="32" t="s">
        <v>575</v>
      </c>
      <c r="B506" s="32">
        <v>0.02</v>
      </c>
      <c r="C506" s="32">
        <v>0.02</v>
      </c>
      <c r="D506" s="32"/>
      <c r="E506" s="32"/>
      <c r="F506" s="32"/>
      <c r="G506" s="32"/>
      <c r="H506" s="32" t="s">
        <v>575</v>
      </c>
      <c r="I506" s="32">
        <v>0</v>
      </c>
      <c r="J506" s="32">
        <v>0</v>
      </c>
      <c r="K506" s="32"/>
      <c r="L506" s="32"/>
      <c r="M506" s="32"/>
      <c r="N506" s="32"/>
    </row>
    <row r="507" spans="1:14">
      <c r="A507" s="31" t="s">
        <v>576</v>
      </c>
      <c r="B507" s="31">
        <v>7.0000000000000007E-2</v>
      </c>
      <c r="C507" s="31" t="s">
        <v>913</v>
      </c>
      <c r="D507" s="31" t="s">
        <v>913</v>
      </c>
      <c r="E507" s="31" t="s">
        <v>913</v>
      </c>
      <c r="F507" s="31" t="s">
        <v>913</v>
      </c>
      <c r="G507" s="31" t="s">
        <v>913</v>
      </c>
      <c r="H507" s="31" t="s">
        <v>576</v>
      </c>
      <c r="I507" s="31">
        <v>1.2999999999999999E-2</v>
      </c>
      <c r="J507" s="31" t="s">
        <v>913</v>
      </c>
      <c r="K507" s="31" t="s">
        <v>913</v>
      </c>
      <c r="L507" s="31" t="s">
        <v>913</v>
      </c>
      <c r="M507" s="31" t="s">
        <v>913</v>
      </c>
      <c r="N507" s="31" t="s">
        <v>878</v>
      </c>
    </row>
    <row r="508" spans="1:14">
      <c r="A508" s="31" t="s">
        <v>577</v>
      </c>
      <c r="B508" s="31">
        <v>7.0000000000000007E-2</v>
      </c>
      <c r="C508" s="31">
        <v>7.0000000000000007E-2</v>
      </c>
      <c r="D508" s="31" t="s">
        <v>913</v>
      </c>
      <c r="E508" s="31" t="s">
        <v>913</v>
      </c>
      <c r="F508" s="31" t="s">
        <v>913</v>
      </c>
      <c r="G508" s="31" t="s">
        <v>913</v>
      </c>
      <c r="H508" s="31" t="s">
        <v>577</v>
      </c>
      <c r="I508" s="31">
        <v>1.2999999999999999E-2</v>
      </c>
      <c r="J508" s="31">
        <v>1.2999999999999999E-2</v>
      </c>
      <c r="K508" s="31" t="s">
        <v>913</v>
      </c>
      <c r="L508" s="31" t="s">
        <v>913</v>
      </c>
      <c r="M508" s="31" t="s">
        <v>913</v>
      </c>
      <c r="N508" s="31" t="s">
        <v>878</v>
      </c>
    </row>
    <row r="509" spans="1:14">
      <c r="A509" s="31" t="s">
        <v>578</v>
      </c>
      <c r="B509" s="31">
        <v>7.0000000000000007E-2</v>
      </c>
      <c r="C509" s="31">
        <v>7.0000000000000007E-2</v>
      </c>
      <c r="D509" s="31">
        <v>0.1225</v>
      </c>
      <c r="E509" s="31" t="s">
        <v>913</v>
      </c>
      <c r="F509" s="31" t="s">
        <v>913</v>
      </c>
      <c r="G509" s="31" t="s">
        <v>913</v>
      </c>
      <c r="H509" s="31" t="s">
        <v>578</v>
      </c>
      <c r="I509" s="31" t="s">
        <v>913</v>
      </c>
      <c r="J509" s="31">
        <v>1.2999999999999999E-2</v>
      </c>
      <c r="K509" s="31">
        <v>1.4999999999999999E-2</v>
      </c>
      <c r="L509" s="31" t="s">
        <v>913</v>
      </c>
      <c r="M509" s="31" t="s">
        <v>913</v>
      </c>
      <c r="N509" s="31" t="s">
        <v>878</v>
      </c>
    </row>
    <row r="510" spans="1:14">
      <c r="A510" s="31" t="s">
        <v>579</v>
      </c>
      <c r="B510" s="31">
        <v>7.0000000000000007E-2</v>
      </c>
      <c r="C510" s="31">
        <v>7.0000000000000007E-2</v>
      </c>
      <c r="D510" s="31">
        <v>0.1225</v>
      </c>
      <c r="E510" s="31">
        <v>0.1225</v>
      </c>
      <c r="F510" s="31" t="s">
        <v>913</v>
      </c>
      <c r="G510" s="31" t="s">
        <v>913</v>
      </c>
      <c r="H510" s="31" t="s">
        <v>579</v>
      </c>
      <c r="I510" s="31" t="s">
        <v>913</v>
      </c>
      <c r="J510" s="31" t="s">
        <v>913</v>
      </c>
      <c r="K510" s="31">
        <v>1.4999999999999999E-2</v>
      </c>
      <c r="L510" s="31">
        <v>1.4999999999999999E-2</v>
      </c>
      <c r="M510" s="31" t="s">
        <v>913</v>
      </c>
      <c r="N510" s="31" t="s">
        <v>878</v>
      </c>
    </row>
    <row r="511" spans="1:14">
      <c r="A511" s="31" t="s">
        <v>580</v>
      </c>
      <c r="B511" s="31" t="s">
        <v>913</v>
      </c>
      <c r="C511" s="31" t="s">
        <v>913</v>
      </c>
      <c r="D511" s="31" t="s">
        <v>913</v>
      </c>
      <c r="E511" s="31">
        <v>0.1225</v>
      </c>
      <c r="F511" s="31">
        <v>6.5000000000000002E-2</v>
      </c>
      <c r="G511" s="31" t="s">
        <v>913</v>
      </c>
      <c r="H511" s="31" t="s">
        <v>580</v>
      </c>
      <c r="I511" s="31" t="s">
        <v>913</v>
      </c>
      <c r="J511" s="31" t="s">
        <v>913</v>
      </c>
      <c r="K511" s="31" t="s">
        <v>913</v>
      </c>
      <c r="L511" s="31">
        <v>1.4999999999999999E-2</v>
      </c>
      <c r="M511" s="31">
        <v>4.2500000000000003E-3</v>
      </c>
      <c r="N511" s="31" t="s">
        <v>878</v>
      </c>
    </row>
    <row r="512" spans="1:14">
      <c r="A512" s="31" t="s">
        <v>581</v>
      </c>
      <c r="B512" s="31" t="s">
        <v>913</v>
      </c>
      <c r="C512" s="31" t="s">
        <v>913</v>
      </c>
      <c r="D512" s="31" t="s">
        <v>913</v>
      </c>
      <c r="E512" s="31" t="s">
        <v>913</v>
      </c>
      <c r="F512" s="31">
        <v>6.5000000000000002E-2</v>
      </c>
      <c r="G512" s="31" t="s">
        <v>913</v>
      </c>
      <c r="H512" s="31" t="s">
        <v>581</v>
      </c>
      <c r="I512" s="31" t="s">
        <v>913</v>
      </c>
      <c r="J512" s="31" t="s">
        <v>913</v>
      </c>
      <c r="K512" s="31" t="s">
        <v>913</v>
      </c>
      <c r="L512" s="31" t="s">
        <v>913</v>
      </c>
      <c r="M512" s="31">
        <v>4.2500000000000003E-3</v>
      </c>
      <c r="N512" s="31" t="s">
        <v>878</v>
      </c>
    </row>
    <row r="513" spans="1:14">
      <c r="A513" s="31" t="s">
        <v>582</v>
      </c>
      <c r="B513" s="31" t="s">
        <v>913</v>
      </c>
      <c r="C513" s="31" t="s">
        <v>913</v>
      </c>
      <c r="D513" s="31" t="s">
        <v>913</v>
      </c>
      <c r="E513" s="31" t="s">
        <v>913</v>
      </c>
      <c r="F513" s="31">
        <v>6.5000000000000002E-2</v>
      </c>
      <c r="G513" s="31" t="s">
        <v>913</v>
      </c>
      <c r="H513" s="31" t="s">
        <v>582</v>
      </c>
      <c r="I513" s="31" t="s">
        <v>913</v>
      </c>
      <c r="J513" s="31" t="s">
        <v>913</v>
      </c>
      <c r="K513" s="31" t="s">
        <v>913</v>
      </c>
      <c r="L513" s="31" t="s">
        <v>913</v>
      </c>
      <c r="M513" s="31">
        <v>4.2500000000000003E-3</v>
      </c>
      <c r="N513" s="31" t="s">
        <v>878</v>
      </c>
    </row>
    <row r="514" spans="1:14">
      <c r="A514" s="31" t="s">
        <v>583</v>
      </c>
      <c r="B514" s="31">
        <v>0.02</v>
      </c>
      <c r="C514" s="31">
        <v>0.02</v>
      </c>
      <c r="D514" s="31" t="s">
        <v>913</v>
      </c>
      <c r="E514" s="31" t="s">
        <v>913</v>
      </c>
      <c r="F514" s="31" t="s">
        <v>913</v>
      </c>
      <c r="G514" s="31" t="s">
        <v>913</v>
      </c>
      <c r="H514" s="31" t="s">
        <v>583</v>
      </c>
      <c r="I514" s="31">
        <v>0</v>
      </c>
      <c r="J514" s="31">
        <v>0</v>
      </c>
      <c r="K514" s="31">
        <v>0</v>
      </c>
      <c r="L514" s="31">
        <v>0</v>
      </c>
      <c r="M514" s="31" t="s">
        <v>913</v>
      </c>
      <c r="N514" s="31" t="s">
        <v>861</v>
      </c>
    </row>
    <row r="515" spans="1:14">
      <c r="A515" s="31" t="s">
        <v>584</v>
      </c>
      <c r="B515" s="31">
        <v>0.02</v>
      </c>
      <c r="C515" s="31">
        <v>0.02</v>
      </c>
      <c r="D515" s="31">
        <v>3.2500000000000001E-2</v>
      </c>
      <c r="E515" s="31" t="s">
        <v>913</v>
      </c>
      <c r="F515" s="31" t="s">
        <v>913</v>
      </c>
      <c r="G515" s="31" t="s">
        <v>913</v>
      </c>
      <c r="H515" s="31" t="s">
        <v>584</v>
      </c>
      <c r="I515" s="31">
        <v>0</v>
      </c>
      <c r="J515" s="31">
        <v>0</v>
      </c>
      <c r="K515" s="31">
        <v>0</v>
      </c>
      <c r="L515" s="31">
        <v>0</v>
      </c>
      <c r="M515" s="31" t="s">
        <v>913</v>
      </c>
      <c r="N515" s="31" t="s">
        <v>861</v>
      </c>
    </row>
    <row r="516" spans="1:14">
      <c r="A516" s="31" t="s">
        <v>585</v>
      </c>
      <c r="B516" s="31">
        <v>0.02</v>
      </c>
      <c r="C516" s="31">
        <v>0.02</v>
      </c>
      <c r="D516" s="31">
        <v>3.2500000000000001E-2</v>
      </c>
      <c r="E516" s="31">
        <v>3.2500000000000001E-2</v>
      </c>
      <c r="F516" s="31">
        <v>6.5000000000000002E-2</v>
      </c>
      <c r="G516" s="31" t="s">
        <v>913</v>
      </c>
      <c r="H516" s="31" t="s">
        <v>585</v>
      </c>
      <c r="I516" s="31">
        <v>0</v>
      </c>
      <c r="J516" s="31">
        <v>0</v>
      </c>
      <c r="K516" s="31">
        <v>0</v>
      </c>
      <c r="L516" s="31">
        <v>0</v>
      </c>
      <c r="M516" s="31">
        <v>0</v>
      </c>
      <c r="N516" s="31" t="s">
        <v>861</v>
      </c>
    </row>
    <row r="517" spans="1:14">
      <c r="A517" s="31" t="s">
        <v>586</v>
      </c>
      <c r="B517" s="31" t="s">
        <v>913</v>
      </c>
      <c r="C517" s="31" t="s">
        <v>913</v>
      </c>
      <c r="D517" s="31" t="s">
        <v>913</v>
      </c>
      <c r="E517" s="31" t="s">
        <v>913</v>
      </c>
      <c r="F517" s="31">
        <v>6.5000000000000002E-2</v>
      </c>
      <c r="G517" s="31" t="s">
        <v>913</v>
      </c>
      <c r="H517" s="31" t="s">
        <v>586</v>
      </c>
      <c r="I517" s="31">
        <v>0</v>
      </c>
      <c r="J517" s="31">
        <v>0</v>
      </c>
      <c r="K517" s="31">
        <v>0</v>
      </c>
      <c r="L517" s="31">
        <v>0</v>
      </c>
      <c r="M517" s="31">
        <v>0</v>
      </c>
      <c r="N517" s="31" t="s">
        <v>861</v>
      </c>
    </row>
    <row r="518" spans="1:14">
      <c r="A518" s="32" t="s">
        <v>587</v>
      </c>
      <c r="B518" s="32">
        <v>0.02</v>
      </c>
      <c r="C518" s="32">
        <v>0.02</v>
      </c>
      <c r="D518" s="32"/>
      <c r="E518" s="32"/>
      <c r="F518" s="32"/>
      <c r="G518" s="32"/>
      <c r="H518" s="32" t="s">
        <v>587</v>
      </c>
      <c r="I518" s="32">
        <v>0</v>
      </c>
      <c r="J518" s="32">
        <v>0</v>
      </c>
      <c r="K518" s="32">
        <v>0</v>
      </c>
      <c r="L518" s="32"/>
      <c r="M518" s="32"/>
      <c r="N518" s="32"/>
    </row>
    <row r="519" spans="1:14">
      <c r="A519" s="32" t="s">
        <v>886</v>
      </c>
      <c r="B519" s="32">
        <v>0.25</v>
      </c>
      <c r="C519" s="32">
        <v>0.25</v>
      </c>
      <c r="D519" s="32" t="s">
        <v>913</v>
      </c>
      <c r="E519" s="32" t="s">
        <v>913</v>
      </c>
      <c r="F519" s="32"/>
      <c r="G519" s="32" t="s">
        <v>913</v>
      </c>
      <c r="H519" s="32" t="s">
        <v>886</v>
      </c>
      <c r="I519" s="32">
        <v>0</v>
      </c>
      <c r="J519" s="32">
        <v>0</v>
      </c>
      <c r="K519" s="32" t="s">
        <v>913</v>
      </c>
      <c r="L519" s="32" t="s">
        <v>913</v>
      </c>
      <c r="M519" s="32"/>
      <c r="N519" s="32"/>
    </row>
    <row r="520" spans="1:14">
      <c r="A520" s="31" t="s">
        <v>588</v>
      </c>
      <c r="B520" s="31" t="s">
        <v>913</v>
      </c>
      <c r="C520" s="31" t="s">
        <v>913</v>
      </c>
      <c r="D520" s="31" t="s">
        <v>913</v>
      </c>
      <c r="E520" s="31" t="s">
        <v>913</v>
      </c>
      <c r="F520" s="31">
        <v>0.26</v>
      </c>
      <c r="G520" s="31" t="s">
        <v>913</v>
      </c>
      <c r="H520" s="31" t="s">
        <v>588</v>
      </c>
      <c r="I520" s="31" t="s">
        <v>913</v>
      </c>
      <c r="J520" s="31" t="s">
        <v>913</v>
      </c>
      <c r="K520" s="31" t="s">
        <v>913</v>
      </c>
      <c r="L520" s="31" t="s">
        <v>913</v>
      </c>
      <c r="M520" s="31">
        <v>8.5000000000000006E-3</v>
      </c>
      <c r="N520" s="31" t="s">
        <v>880</v>
      </c>
    </row>
    <row r="521" spans="1:14">
      <c r="A521" s="31" t="s">
        <v>589</v>
      </c>
      <c r="B521" s="31" t="s">
        <v>913</v>
      </c>
      <c r="C521" s="31" t="s">
        <v>913</v>
      </c>
      <c r="D521" s="31" t="s">
        <v>913</v>
      </c>
      <c r="E521" s="31" t="s">
        <v>913</v>
      </c>
      <c r="F521" s="31">
        <v>0.26</v>
      </c>
      <c r="G521" s="31" t="s">
        <v>913</v>
      </c>
      <c r="H521" s="31" t="s">
        <v>589</v>
      </c>
      <c r="I521" s="31" t="s">
        <v>913</v>
      </c>
      <c r="J521" s="31" t="s">
        <v>913</v>
      </c>
      <c r="K521" s="31" t="s">
        <v>913</v>
      </c>
      <c r="L521" s="31" t="s">
        <v>913</v>
      </c>
      <c r="M521" s="31">
        <v>5.1000000000000004E-3</v>
      </c>
      <c r="N521" s="31" t="s">
        <v>880</v>
      </c>
    </row>
    <row r="522" spans="1:14">
      <c r="A522" s="31" t="s">
        <v>590</v>
      </c>
      <c r="B522" s="31" t="s">
        <v>913</v>
      </c>
      <c r="C522" s="31" t="s">
        <v>913</v>
      </c>
      <c r="D522" s="31" t="s">
        <v>913</v>
      </c>
      <c r="E522" s="31" t="s">
        <v>913</v>
      </c>
      <c r="F522" s="31">
        <v>0.39</v>
      </c>
      <c r="G522" s="31" t="s">
        <v>913</v>
      </c>
      <c r="H522" s="31" t="s">
        <v>590</v>
      </c>
      <c r="I522" s="31" t="s">
        <v>913</v>
      </c>
      <c r="J522" s="31" t="s">
        <v>913</v>
      </c>
      <c r="K522" s="31" t="s">
        <v>913</v>
      </c>
      <c r="L522" s="31" t="s">
        <v>913</v>
      </c>
      <c r="M522" s="31">
        <v>8.5000000000000006E-3</v>
      </c>
      <c r="N522" s="31" t="s">
        <v>880</v>
      </c>
    </row>
    <row r="523" spans="1:14">
      <c r="A523" s="31" t="s">
        <v>591</v>
      </c>
      <c r="B523" s="31" t="s">
        <v>913</v>
      </c>
      <c r="C523" s="31" t="s">
        <v>913</v>
      </c>
      <c r="D523" s="31" t="s">
        <v>913</v>
      </c>
      <c r="E523" s="31" t="s">
        <v>913</v>
      </c>
      <c r="F523" s="31">
        <v>0.39</v>
      </c>
      <c r="G523" s="31" t="s">
        <v>913</v>
      </c>
      <c r="H523" s="31" t="s">
        <v>591</v>
      </c>
      <c r="I523" s="31" t="s">
        <v>913</v>
      </c>
      <c r="J523" s="31" t="s">
        <v>913</v>
      </c>
      <c r="K523" s="31" t="s">
        <v>913</v>
      </c>
      <c r="L523" s="31" t="s">
        <v>913</v>
      </c>
      <c r="M523" s="31">
        <v>5.1000000000000004E-3</v>
      </c>
      <c r="N523" s="31" t="s">
        <v>880</v>
      </c>
    </row>
    <row r="524" spans="1:14">
      <c r="A524" s="31" t="s">
        <v>592</v>
      </c>
      <c r="B524" s="31" t="s">
        <v>913</v>
      </c>
      <c r="C524" s="31" t="s">
        <v>913</v>
      </c>
      <c r="D524" s="31" t="s">
        <v>913</v>
      </c>
      <c r="E524" s="31" t="s">
        <v>913</v>
      </c>
      <c r="F524" s="31">
        <v>0.26</v>
      </c>
      <c r="G524" s="31" t="s">
        <v>913</v>
      </c>
      <c r="H524" s="31" t="s">
        <v>592</v>
      </c>
      <c r="I524" s="31" t="s">
        <v>913</v>
      </c>
      <c r="J524" s="31" t="s">
        <v>913</v>
      </c>
      <c r="K524" s="31" t="s">
        <v>913</v>
      </c>
      <c r="L524" s="31" t="s">
        <v>913</v>
      </c>
      <c r="M524" s="31">
        <v>8.5000000000000006E-3</v>
      </c>
      <c r="N524" s="31" t="s">
        <v>880</v>
      </c>
    </row>
    <row r="525" spans="1:14">
      <c r="A525" s="31" t="s">
        <v>593</v>
      </c>
      <c r="B525" s="31" t="s">
        <v>913</v>
      </c>
      <c r="C525" s="31" t="s">
        <v>913</v>
      </c>
      <c r="D525" s="31" t="s">
        <v>913</v>
      </c>
      <c r="E525" s="31" t="s">
        <v>913</v>
      </c>
      <c r="F525" s="31">
        <v>0.26</v>
      </c>
      <c r="G525" s="31" t="s">
        <v>913</v>
      </c>
      <c r="H525" s="31" t="s">
        <v>593</v>
      </c>
      <c r="I525" s="31" t="s">
        <v>913</v>
      </c>
      <c r="J525" s="31" t="s">
        <v>913</v>
      </c>
      <c r="K525" s="31" t="s">
        <v>913</v>
      </c>
      <c r="L525" s="31" t="s">
        <v>913</v>
      </c>
      <c r="M525" s="31">
        <v>5.1000000000000004E-3</v>
      </c>
      <c r="N525" s="31" t="s">
        <v>880</v>
      </c>
    </row>
    <row r="526" spans="1:14">
      <c r="A526" s="31" t="s">
        <v>594</v>
      </c>
      <c r="B526" s="31" t="s">
        <v>913</v>
      </c>
      <c r="C526" s="31" t="s">
        <v>913</v>
      </c>
      <c r="D526" s="31" t="s">
        <v>913</v>
      </c>
      <c r="E526" s="31" t="s">
        <v>913</v>
      </c>
      <c r="F526" s="31">
        <v>0.13</v>
      </c>
      <c r="G526" s="31" t="s">
        <v>913</v>
      </c>
      <c r="H526" s="31" t="s">
        <v>594</v>
      </c>
      <c r="I526" s="31" t="s">
        <v>913</v>
      </c>
      <c r="J526" s="31" t="s">
        <v>913</v>
      </c>
      <c r="K526" s="31" t="s">
        <v>913</v>
      </c>
      <c r="L526" s="31" t="s">
        <v>913</v>
      </c>
      <c r="M526" s="31">
        <v>8.5000000000000006E-3</v>
      </c>
      <c r="N526" s="31" t="s">
        <v>880</v>
      </c>
    </row>
    <row r="527" spans="1:14">
      <c r="A527" s="31" t="s">
        <v>595</v>
      </c>
      <c r="B527" s="31" t="s">
        <v>913</v>
      </c>
      <c r="C527" s="31" t="s">
        <v>913</v>
      </c>
      <c r="D527" s="31" t="s">
        <v>913</v>
      </c>
      <c r="E527" s="31" t="s">
        <v>913</v>
      </c>
      <c r="F527" s="31">
        <v>0.13</v>
      </c>
      <c r="G527" s="31" t="s">
        <v>913</v>
      </c>
      <c r="H527" s="31" t="s">
        <v>595</v>
      </c>
      <c r="I527" s="31" t="s">
        <v>913</v>
      </c>
      <c r="J527" s="31" t="s">
        <v>913</v>
      </c>
      <c r="K527" s="31" t="s">
        <v>913</v>
      </c>
      <c r="L527" s="31" t="s">
        <v>913</v>
      </c>
      <c r="M527" s="31">
        <v>5.1000000000000004E-3</v>
      </c>
      <c r="N527" s="31" t="s">
        <v>880</v>
      </c>
    </row>
    <row r="528" spans="1:14">
      <c r="A528" s="31" t="s">
        <v>596</v>
      </c>
      <c r="B528" s="31" t="s">
        <v>913</v>
      </c>
      <c r="C528" s="31" t="s">
        <v>913</v>
      </c>
      <c r="D528" s="31" t="s">
        <v>913</v>
      </c>
      <c r="E528" s="31" t="s">
        <v>913</v>
      </c>
      <c r="F528" s="31">
        <v>0.26</v>
      </c>
      <c r="G528" s="31" t="s">
        <v>913</v>
      </c>
      <c r="H528" s="31" t="s">
        <v>596</v>
      </c>
      <c r="I528" s="31" t="s">
        <v>913</v>
      </c>
      <c r="J528" s="31" t="s">
        <v>913</v>
      </c>
      <c r="K528" s="31" t="s">
        <v>913</v>
      </c>
      <c r="L528" s="31" t="s">
        <v>913</v>
      </c>
      <c r="M528" s="31">
        <v>8.5000000000000006E-3</v>
      </c>
      <c r="N528" s="31" t="s">
        <v>880</v>
      </c>
    </row>
    <row r="529" spans="1:14">
      <c r="A529" s="31" t="s">
        <v>597</v>
      </c>
      <c r="B529" s="31" t="s">
        <v>913</v>
      </c>
      <c r="C529" s="31" t="s">
        <v>913</v>
      </c>
      <c r="D529" s="31" t="s">
        <v>913</v>
      </c>
      <c r="E529" s="31" t="s">
        <v>913</v>
      </c>
      <c r="F529" s="31">
        <v>0.26</v>
      </c>
      <c r="G529" s="31" t="s">
        <v>913</v>
      </c>
      <c r="H529" s="31" t="s">
        <v>597</v>
      </c>
      <c r="I529" s="31" t="s">
        <v>913</v>
      </c>
      <c r="J529" s="31" t="s">
        <v>913</v>
      </c>
      <c r="K529" s="31" t="s">
        <v>913</v>
      </c>
      <c r="L529" s="31" t="s">
        <v>913</v>
      </c>
      <c r="M529" s="31">
        <v>5.1000000000000004E-3</v>
      </c>
      <c r="N529" s="31" t="s">
        <v>880</v>
      </c>
    </row>
    <row r="530" spans="1:14">
      <c r="A530" s="31" t="s">
        <v>598</v>
      </c>
      <c r="B530" s="31" t="s">
        <v>913</v>
      </c>
      <c r="C530" s="31" t="s">
        <v>913</v>
      </c>
      <c r="D530" s="31" t="s">
        <v>913</v>
      </c>
      <c r="E530" s="31" t="s">
        <v>913</v>
      </c>
      <c r="F530" s="31">
        <v>0.39</v>
      </c>
      <c r="G530" s="31" t="s">
        <v>913</v>
      </c>
      <c r="H530" s="31" t="s">
        <v>598</v>
      </c>
      <c r="I530" s="31" t="s">
        <v>913</v>
      </c>
      <c r="J530" s="31" t="s">
        <v>913</v>
      </c>
      <c r="K530" s="31" t="s">
        <v>913</v>
      </c>
      <c r="L530" s="31" t="s">
        <v>913</v>
      </c>
      <c r="M530" s="31">
        <v>8.5000000000000006E-3</v>
      </c>
      <c r="N530" s="31" t="s">
        <v>880</v>
      </c>
    </row>
    <row r="531" spans="1:14">
      <c r="A531" s="31" t="s">
        <v>599</v>
      </c>
      <c r="B531" s="31" t="s">
        <v>913</v>
      </c>
      <c r="C531" s="31" t="s">
        <v>913</v>
      </c>
      <c r="D531" s="31" t="s">
        <v>913</v>
      </c>
      <c r="E531" s="31" t="s">
        <v>913</v>
      </c>
      <c r="F531" s="31">
        <v>0.39</v>
      </c>
      <c r="G531" s="31" t="s">
        <v>913</v>
      </c>
      <c r="H531" s="31" t="s">
        <v>599</v>
      </c>
      <c r="I531" s="31" t="s">
        <v>913</v>
      </c>
      <c r="J531" s="31" t="s">
        <v>913</v>
      </c>
      <c r="K531" s="31" t="s">
        <v>913</v>
      </c>
      <c r="L531" s="31" t="s">
        <v>913</v>
      </c>
      <c r="M531" s="31">
        <v>5.1000000000000004E-3</v>
      </c>
      <c r="N531" s="31" t="s">
        <v>880</v>
      </c>
    </row>
    <row r="532" spans="1:14">
      <c r="A532" s="31" t="s">
        <v>600</v>
      </c>
      <c r="B532" s="31" t="s">
        <v>913</v>
      </c>
      <c r="C532" s="31" t="s">
        <v>913</v>
      </c>
      <c r="D532" s="31" t="s">
        <v>913</v>
      </c>
      <c r="E532" s="31" t="s">
        <v>913</v>
      </c>
      <c r="F532" s="31">
        <v>0.26</v>
      </c>
      <c r="G532" s="31" t="s">
        <v>913</v>
      </c>
      <c r="H532" s="31" t="s">
        <v>600</v>
      </c>
      <c r="I532" s="31" t="s">
        <v>913</v>
      </c>
      <c r="J532" s="31" t="s">
        <v>913</v>
      </c>
      <c r="K532" s="31" t="s">
        <v>913</v>
      </c>
      <c r="L532" s="31" t="s">
        <v>913</v>
      </c>
      <c r="M532" s="31">
        <v>8.5000000000000006E-3</v>
      </c>
      <c r="N532" s="31" t="s">
        <v>880</v>
      </c>
    </row>
    <row r="533" spans="1:14">
      <c r="A533" s="31" t="s">
        <v>601</v>
      </c>
      <c r="B533" s="31" t="s">
        <v>913</v>
      </c>
      <c r="C533" s="31" t="s">
        <v>913</v>
      </c>
      <c r="D533" s="31" t="s">
        <v>913</v>
      </c>
      <c r="E533" s="31" t="s">
        <v>913</v>
      </c>
      <c r="F533" s="31">
        <v>0.26</v>
      </c>
      <c r="G533" s="31" t="s">
        <v>913</v>
      </c>
      <c r="H533" s="31" t="s">
        <v>601</v>
      </c>
      <c r="I533" s="31" t="s">
        <v>913</v>
      </c>
      <c r="J533" s="31" t="s">
        <v>913</v>
      </c>
      <c r="K533" s="31" t="s">
        <v>913</v>
      </c>
      <c r="L533" s="31" t="s">
        <v>913</v>
      </c>
      <c r="M533" s="31">
        <v>5.1000000000000004E-3</v>
      </c>
      <c r="N533" s="31" t="s">
        <v>880</v>
      </c>
    </row>
    <row r="534" spans="1:14">
      <c r="A534" s="31" t="s">
        <v>602</v>
      </c>
      <c r="B534" s="31" t="s">
        <v>913</v>
      </c>
      <c r="C534" s="31" t="s">
        <v>913</v>
      </c>
      <c r="D534" s="31" t="s">
        <v>913</v>
      </c>
      <c r="E534" s="31" t="s">
        <v>913</v>
      </c>
      <c r="F534" s="31">
        <v>0.13</v>
      </c>
      <c r="G534" s="31" t="s">
        <v>913</v>
      </c>
      <c r="H534" s="31" t="s">
        <v>602</v>
      </c>
      <c r="I534" s="31" t="s">
        <v>913</v>
      </c>
      <c r="J534" s="31" t="s">
        <v>913</v>
      </c>
      <c r="K534" s="31" t="s">
        <v>913</v>
      </c>
      <c r="L534" s="31" t="s">
        <v>913</v>
      </c>
      <c r="M534" s="31">
        <v>8.5000000000000006E-3</v>
      </c>
      <c r="N534" s="31" t="s">
        <v>880</v>
      </c>
    </row>
    <row r="535" spans="1:14">
      <c r="A535" s="31" t="s">
        <v>603</v>
      </c>
      <c r="B535" s="31" t="s">
        <v>913</v>
      </c>
      <c r="C535" s="31" t="s">
        <v>913</v>
      </c>
      <c r="D535" s="31" t="s">
        <v>913</v>
      </c>
      <c r="E535" s="31" t="s">
        <v>913</v>
      </c>
      <c r="F535" s="31">
        <v>0.13</v>
      </c>
      <c r="G535" s="31" t="s">
        <v>913</v>
      </c>
      <c r="H535" s="31" t="s">
        <v>603</v>
      </c>
      <c r="I535" s="31" t="s">
        <v>913</v>
      </c>
      <c r="J535" s="31" t="s">
        <v>913</v>
      </c>
      <c r="K535" s="31" t="s">
        <v>913</v>
      </c>
      <c r="L535" s="31" t="s">
        <v>913</v>
      </c>
      <c r="M535" s="31">
        <v>5.1000000000000004E-3</v>
      </c>
      <c r="N535" s="31" t="s">
        <v>880</v>
      </c>
    </row>
    <row r="536" spans="1:14">
      <c r="A536" s="31" t="s">
        <v>887</v>
      </c>
      <c r="B536" s="31" t="s">
        <v>913</v>
      </c>
      <c r="C536" s="31" t="s">
        <v>913</v>
      </c>
      <c r="D536" s="31" t="s">
        <v>913</v>
      </c>
      <c r="E536" s="31" t="s">
        <v>913</v>
      </c>
      <c r="F536" s="31">
        <v>0.56000000000000005</v>
      </c>
      <c r="G536" s="31" t="s">
        <v>913</v>
      </c>
      <c r="H536" s="31" t="s">
        <v>887</v>
      </c>
      <c r="I536" s="31" t="s">
        <v>913</v>
      </c>
      <c r="J536" s="31" t="s">
        <v>913</v>
      </c>
      <c r="K536" s="31" t="s">
        <v>913</v>
      </c>
      <c r="L536" s="31" t="s">
        <v>913</v>
      </c>
      <c r="M536" s="31">
        <v>6.5000000000000002E-2</v>
      </c>
      <c r="N536" s="31" t="s">
        <v>878</v>
      </c>
    </row>
    <row r="537" spans="1:14">
      <c r="A537" s="31" t="s">
        <v>604</v>
      </c>
      <c r="B537" s="31">
        <v>0.6</v>
      </c>
      <c r="C537" s="31" t="s">
        <v>913</v>
      </c>
      <c r="D537" s="31" t="s">
        <v>913</v>
      </c>
      <c r="E537" s="31" t="s">
        <v>913</v>
      </c>
      <c r="F537" s="31" t="s">
        <v>913</v>
      </c>
      <c r="G537" s="31" t="s">
        <v>913</v>
      </c>
      <c r="H537" s="31" t="s">
        <v>604</v>
      </c>
      <c r="I537" s="31">
        <v>0.12</v>
      </c>
      <c r="J537" s="31" t="s">
        <v>913</v>
      </c>
      <c r="K537" s="31" t="s">
        <v>913</v>
      </c>
      <c r="L537" s="31" t="s">
        <v>913</v>
      </c>
      <c r="M537" s="31" t="s">
        <v>913</v>
      </c>
      <c r="N537" s="31" t="s">
        <v>880</v>
      </c>
    </row>
    <row r="538" spans="1:14">
      <c r="A538" s="31" t="s">
        <v>605</v>
      </c>
      <c r="B538" s="31">
        <v>0.4</v>
      </c>
      <c r="C538" s="31" t="s">
        <v>913</v>
      </c>
      <c r="D538" s="31" t="s">
        <v>913</v>
      </c>
      <c r="E538" s="31" t="s">
        <v>913</v>
      </c>
      <c r="F538" s="31" t="s">
        <v>913</v>
      </c>
      <c r="G538" s="31" t="s">
        <v>913</v>
      </c>
      <c r="H538" s="31" t="s">
        <v>605</v>
      </c>
      <c r="I538" s="31">
        <v>0.08</v>
      </c>
      <c r="J538" s="31" t="s">
        <v>913</v>
      </c>
      <c r="K538" s="31" t="s">
        <v>913</v>
      </c>
      <c r="L538" s="31" t="s">
        <v>913</v>
      </c>
      <c r="M538" s="31" t="s">
        <v>913</v>
      </c>
      <c r="N538" s="31" t="s">
        <v>880</v>
      </c>
    </row>
    <row r="539" spans="1:14">
      <c r="A539" s="31" t="s">
        <v>606</v>
      </c>
      <c r="B539" s="31">
        <v>0.2</v>
      </c>
      <c r="C539" s="31" t="s">
        <v>913</v>
      </c>
      <c r="D539" s="31" t="s">
        <v>913</v>
      </c>
      <c r="E539" s="31" t="s">
        <v>913</v>
      </c>
      <c r="F539" s="31" t="s">
        <v>913</v>
      </c>
      <c r="G539" s="31" t="s">
        <v>913</v>
      </c>
      <c r="H539" s="31" t="s">
        <v>606</v>
      </c>
      <c r="I539" s="31">
        <v>0.04</v>
      </c>
      <c r="J539" s="31" t="s">
        <v>913</v>
      </c>
      <c r="K539" s="31" t="s">
        <v>913</v>
      </c>
      <c r="L539" s="31" t="s">
        <v>913</v>
      </c>
      <c r="M539" s="31" t="s">
        <v>913</v>
      </c>
      <c r="N539" s="31" t="s">
        <v>880</v>
      </c>
    </row>
    <row r="540" spans="1:14">
      <c r="A540" s="31" t="s">
        <v>607</v>
      </c>
      <c r="B540" s="31" t="s">
        <v>913</v>
      </c>
      <c r="C540" s="31" t="s">
        <v>913</v>
      </c>
      <c r="D540" s="31">
        <v>1.05</v>
      </c>
      <c r="E540" s="31" t="s">
        <v>913</v>
      </c>
      <c r="F540" s="31" t="s">
        <v>913</v>
      </c>
      <c r="G540" s="31" t="s">
        <v>913</v>
      </c>
      <c r="H540" s="31" t="s">
        <v>607</v>
      </c>
      <c r="I540" s="31" t="s">
        <v>913</v>
      </c>
      <c r="J540" s="31" t="s">
        <v>913</v>
      </c>
      <c r="K540" s="31">
        <v>0.13500000000000001</v>
      </c>
      <c r="L540" s="31" t="s">
        <v>913</v>
      </c>
      <c r="M540" s="31" t="s">
        <v>913</v>
      </c>
      <c r="N540" s="31" t="s">
        <v>880</v>
      </c>
    </row>
    <row r="541" spans="1:14">
      <c r="A541" s="31" t="s">
        <v>608</v>
      </c>
      <c r="B541" s="31" t="s">
        <v>913</v>
      </c>
      <c r="C541" s="31" t="s">
        <v>913</v>
      </c>
      <c r="D541" s="31">
        <v>0.7</v>
      </c>
      <c r="E541" s="31" t="s">
        <v>913</v>
      </c>
      <c r="F541" s="31" t="s">
        <v>913</v>
      </c>
      <c r="G541" s="31" t="s">
        <v>913</v>
      </c>
      <c r="H541" s="31" t="s">
        <v>608</v>
      </c>
      <c r="I541" s="31" t="s">
        <v>913</v>
      </c>
      <c r="J541" s="31" t="s">
        <v>913</v>
      </c>
      <c r="K541" s="31">
        <v>0.09</v>
      </c>
      <c r="L541" s="31" t="s">
        <v>913</v>
      </c>
      <c r="M541" s="31" t="s">
        <v>913</v>
      </c>
      <c r="N541" s="31" t="s">
        <v>880</v>
      </c>
    </row>
    <row r="542" spans="1:14">
      <c r="A542" s="31" t="s">
        <v>609</v>
      </c>
      <c r="B542" s="31" t="s">
        <v>913</v>
      </c>
      <c r="C542" s="31" t="s">
        <v>913</v>
      </c>
      <c r="D542" s="31">
        <v>0.35</v>
      </c>
      <c r="E542" s="31" t="s">
        <v>913</v>
      </c>
      <c r="F542" s="31" t="s">
        <v>913</v>
      </c>
      <c r="G542" s="31" t="s">
        <v>913</v>
      </c>
      <c r="H542" s="31" t="s">
        <v>609</v>
      </c>
      <c r="I542" s="31" t="s">
        <v>913</v>
      </c>
      <c r="J542" s="31" t="s">
        <v>913</v>
      </c>
      <c r="K542" s="31">
        <v>4.4999999999999998E-2</v>
      </c>
      <c r="L542" s="31" t="s">
        <v>913</v>
      </c>
      <c r="M542" s="31" t="s">
        <v>913</v>
      </c>
      <c r="N542" s="31" t="s">
        <v>880</v>
      </c>
    </row>
    <row r="543" spans="1:14">
      <c r="A543" s="31" t="s">
        <v>610</v>
      </c>
      <c r="B543" s="31" t="s">
        <v>913</v>
      </c>
      <c r="C543" s="31" t="s">
        <v>913</v>
      </c>
      <c r="D543" s="31" t="s">
        <v>913</v>
      </c>
      <c r="E543" s="31">
        <v>1.05</v>
      </c>
      <c r="F543" s="31" t="s">
        <v>913</v>
      </c>
      <c r="G543" s="31" t="s">
        <v>913</v>
      </c>
      <c r="H543" s="31" t="s">
        <v>610</v>
      </c>
      <c r="I543" s="31" t="s">
        <v>913</v>
      </c>
      <c r="J543" s="31" t="s">
        <v>913</v>
      </c>
      <c r="K543" s="31" t="s">
        <v>913</v>
      </c>
      <c r="L543" s="31">
        <v>0.13500000000000001</v>
      </c>
      <c r="M543" s="31" t="s">
        <v>913</v>
      </c>
      <c r="N543" s="31" t="s">
        <v>880</v>
      </c>
    </row>
    <row r="544" spans="1:14">
      <c r="A544" s="31" t="s">
        <v>611</v>
      </c>
      <c r="B544" s="31" t="s">
        <v>913</v>
      </c>
      <c r="C544" s="31" t="s">
        <v>913</v>
      </c>
      <c r="D544" s="31" t="s">
        <v>913</v>
      </c>
      <c r="E544" s="31">
        <v>0.7</v>
      </c>
      <c r="F544" s="31" t="s">
        <v>913</v>
      </c>
      <c r="G544" s="31" t="s">
        <v>913</v>
      </c>
      <c r="H544" s="31" t="s">
        <v>611</v>
      </c>
      <c r="I544" s="31" t="s">
        <v>913</v>
      </c>
      <c r="J544" s="31" t="s">
        <v>913</v>
      </c>
      <c r="K544" s="31" t="s">
        <v>913</v>
      </c>
      <c r="L544" s="31">
        <v>0.09</v>
      </c>
      <c r="M544" s="31" t="s">
        <v>913</v>
      </c>
      <c r="N544" s="31" t="s">
        <v>880</v>
      </c>
    </row>
    <row r="545" spans="1:14">
      <c r="A545" s="31" t="s">
        <v>612</v>
      </c>
      <c r="B545" s="31" t="s">
        <v>913</v>
      </c>
      <c r="C545" s="31" t="s">
        <v>913</v>
      </c>
      <c r="D545" s="31" t="s">
        <v>913</v>
      </c>
      <c r="E545" s="31">
        <v>0.35</v>
      </c>
      <c r="F545" s="31" t="s">
        <v>913</v>
      </c>
      <c r="G545" s="31" t="s">
        <v>913</v>
      </c>
      <c r="H545" s="31" t="s">
        <v>612</v>
      </c>
      <c r="I545" s="31" t="s">
        <v>913</v>
      </c>
      <c r="J545" s="31" t="s">
        <v>913</v>
      </c>
      <c r="K545" s="31" t="s">
        <v>913</v>
      </c>
      <c r="L545" s="31">
        <v>4.4999999999999998E-2</v>
      </c>
      <c r="M545" s="31" t="s">
        <v>913</v>
      </c>
      <c r="N545" s="31" t="s">
        <v>880</v>
      </c>
    </row>
    <row r="546" spans="1:14">
      <c r="A546" s="31" t="s">
        <v>613</v>
      </c>
      <c r="B546" s="31">
        <v>0.6</v>
      </c>
      <c r="C546" s="31" t="s">
        <v>913</v>
      </c>
      <c r="D546" s="31" t="s">
        <v>913</v>
      </c>
      <c r="E546" s="31" t="s">
        <v>913</v>
      </c>
      <c r="F546" s="31" t="s">
        <v>913</v>
      </c>
      <c r="G546" s="31" t="s">
        <v>913</v>
      </c>
      <c r="H546" s="31" t="s">
        <v>613</v>
      </c>
      <c r="I546" s="31">
        <v>0.12</v>
      </c>
      <c r="J546" s="31" t="s">
        <v>913</v>
      </c>
      <c r="K546" s="31" t="s">
        <v>913</v>
      </c>
      <c r="L546" s="31" t="s">
        <v>913</v>
      </c>
      <c r="M546" s="31" t="s">
        <v>913</v>
      </c>
      <c r="N546" s="31" t="s">
        <v>880</v>
      </c>
    </row>
    <row r="547" spans="1:14">
      <c r="A547" s="31" t="s">
        <v>614</v>
      </c>
      <c r="B547" s="31">
        <v>0.4</v>
      </c>
      <c r="C547" s="31" t="s">
        <v>913</v>
      </c>
      <c r="D547" s="31" t="s">
        <v>913</v>
      </c>
      <c r="E547" s="31" t="s">
        <v>913</v>
      </c>
      <c r="F547" s="31" t="s">
        <v>913</v>
      </c>
      <c r="G547" s="31" t="s">
        <v>913</v>
      </c>
      <c r="H547" s="31" t="s">
        <v>614</v>
      </c>
      <c r="I547" s="31">
        <v>0.08</v>
      </c>
      <c r="J547" s="31" t="s">
        <v>913</v>
      </c>
      <c r="K547" s="31" t="s">
        <v>913</v>
      </c>
      <c r="L547" s="31" t="s">
        <v>913</v>
      </c>
      <c r="M547" s="31" t="s">
        <v>913</v>
      </c>
      <c r="N547" s="31" t="s">
        <v>880</v>
      </c>
    </row>
    <row r="548" spans="1:14">
      <c r="A548" s="31" t="s">
        <v>615</v>
      </c>
      <c r="B548" s="31">
        <v>0.2</v>
      </c>
      <c r="C548" s="31" t="s">
        <v>913</v>
      </c>
      <c r="D548" s="31" t="s">
        <v>913</v>
      </c>
      <c r="E548" s="31" t="s">
        <v>913</v>
      </c>
      <c r="F548" s="31" t="s">
        <v>913</v>
      </c>
      <c r="G548" s="31" t="s">
        <v>913</v>
      </c>
      <c r="H548" s="31" t="s">
        <v>615</v>
      </c>
      <c r="I548" s="31">
        <v>0.04</v>
      </c>
      <c r="J548" s="31" t="s">
        <v>913</v>
      </c>
      <c r="K548" s="31" t="s">
        <v>913</v>
      </c>
      <c r="L548" s="31" t="s">
        <v>913</v>
      </c>
      <c r="M548" s="31" t="s">
        <v>913</v>
      </c>
      <c r="N548" s="31" t="s">
        <v>880</v>
      </c>
    </row>
    <row r="549" spans="1:14">
      <c r="A549" s="31" t="s">
        <v>616</v>
      </c>
      <c r="B549" s="31" t="s">
        <v>913</v>
      </c>
      <c r="C549" s="31" t="s">
        <v>913</v>
      </c>
      <c r="D549" s="31">
        <v>1.05</v>
      </c>
      <c r="E549" s="31" t="s">
        <v>913</v>
      </c>
      <c r="F549" s="31" t="s">
        <v>913</v>
      </c>
      <c r="G549" s="31" t="s">
        <v>913</v>
      </c>
      <c r="H549" s="31" t="s">
        <v>616</v>
      </c>
      <c r="I549" s="31" t="s">
        <v>913</v>
      </c>
      <c r="J549" s="31" t="s">
        <v>913</v>
      </c>
      <c r="K549" s="31">
        <v>0.13500000000000001</v>
      </c>
      <c r="L549" s="31" t="s">
        <v>913</v>
      </c>
      <c r="M549" s="31" t="s">
        <v>913</v>
      </c>
      <c r="N549" s="31" t="s">
        <v>880</v>
      </c>
    </row>
    <row r="550" spans="1:14">
      <c r="A550" s="31" t="s">
        <v>617</v>
      </c>
      <c r="B550" s="31" t="s">
        <v>913</v>
      </c>
      <c r="C550" s="31" t="s">
        <v>913</v>
      </c>
      <c r="D550" s="31">
        <v>0.7</v>
      </c>
      <c r="E550" s="31" t="s">
        <v>913</v>
      </c>
      <c r="F550" s="31" t="s">
        <v>913</v>
      </c>
      <c r="G550" s="31" t="s">
        <v>913</v>
      </c>
      <c r="H550" s="31" t="s">
        <v>617</v>
      </c>
      <c r="I550" s="31" t="s">
        <v>913</v>
      </c>
      <c r="J550" s="31" t="s">
        <v>913</v>
      </c>
      <c r="K550" s="31">
        <v>0.09</v>
      </c>
      <c r="L550" s="31" t="s">
        <v>913</v>
      </c>
      <c r="M550" s="31" t="s">
        <v>913</v>
      </c>
      <c r="N550" s="31" t="s">
        <v>880</v>
      </c>
    </row>
    <row r="551" spans="1:14">
      <c r="A551" s="31" t="s">
        <v>618</v>
      </c>
      <c r="B551" s="31" t="s">
        <v>913</v>
      </c>
      <c r="C551" s="31" t="s">
        <v>913</v>
      </c>
      <c r="D551" s="31">
        <v>0.35</v>
      </c>
      <c r="E551" s="31" t="s">
        <v>913</v>
      </c>
      <c r="F551" s="31" t="s">
        <v>913</v>
      </c>
      <c r="G551" s="31" t="s">
        <v>913</v>
      </c>
      <c r="H551" s="31" t="s">
        <v>618</v>
      </c>
      <c r="I551" s="31" t="s">
        <v>913</v>
      </c>
      <c r="J551" s="31" t="s">
        <v>913</v>
      </c>
      <c r="K551" s="31">
        <v>4.4999999999999998E-2</v>
      </c>
      <c r="L551" s="31" t="s">
        <v>913</v>
      </c>
      <c r="M551" s="31" t="s">
        <v>913</v>
      </c>
      <c r="N551" s="31" t="s">
        <v>880</v>
      </c>
    </row>
    <row r="552" spans="1:14">
      <c r="A552" s="31" t="s">
        <v>619</v>
      </c>
      <c r="B552" s="31" t="s">
        <v>913</v>
      </c>
      <c r="C552" s="31" t="s">
        <v>913</v>
      </c>
      <c r="D552" s="31" t="s">
        <v>913</v>
      </c>
      <c r="E552" s="31" t="s">
        <v>913</v>
      </c>
      <c r="F552" s="31">
        <v>0.52500000000000002</v>
      </c>
      <c r="G552" s="31" t="s">
        <v>913</v>
      </c>
      <c r="H552" s="31" t="s">
        <v>619</v>
      </c>
      <c r="I552" s="31" t="s">
        <v>913</v>
      </c>
      <c r="J552" s="31" t="s">
        <v>913</v>
      </c>
      <c r="K552" s="31" t="s">
        <v>913</v>
      </c>
      <c r="L552" s="31" t="s">
        <v>913</v>
      </c>
      <c r="M552" s="31">
        <v>3.4500000000000003E-2</v>
      </c>
      <c r="N552" s="31" t="s">
        <v>880</v>
      </c>
    </row>
    <row r="553" spans="1:14">
      <c r="A553" s="31" t="s">
        <v>620</v>
      </c>
      <c r="B553" s="31" t="s">
        <v>913</v>
      </c>
      <c r="C553" s="31" t="s">
        <v>913</v>
      </c>
      <c r="D553" s="31" t="s">
        <v>913</v>
      </c>
      <c r="E553" s="31" t="s">
        <v>913</v>
      </c>
      <c r="F553" s="31">
        <v>0.35</v>
      </c>
      <c r="G553" s="31" t="s">
        <v>913</v>
      </c>
      <c r="H553" s="31" t="s">
        <v>620</v>
      </c>
      <c r="I553" s="31" t="s">
        <v>913</v>
      </c>
      <c r="J553" s="31" t="s">
        <v>913</v>
      </c>
      <c r="K553" s="31" t="s">
        <v>913</v>
      </c>
      <c r="L553" s="31" t="s">
        <v>913</v>
      </c>
      <c r="M553" s="31">
        <v>2.3E-2</v>
      </c>
      <c r="N553" s="31" t="s">
        <v>880</v>
      </c>
    </row>
    <row r="554" spans="1:14">
      <c r="A554" s="31" t="s">
        <v>621</v>
      </c>
      <c r="B554" s="31" t="s">
        <v>913</v>
      </c>
      <c r="C554" s="31" t="s">
        <v>913</v>
      </c>
      <c r="D554" s="31" t="s">
        <v>913</v>
      </c>
      <c r="E554" s="31" t="s">
        <v>913</v>
      </c>
      <c r="F554" s="31">
        <v>0.17499999999999999</v>
      </c>
      <c r="G554" s="31" t="s">
        <v>913</v>
      </c>
      <c r="H554" s="31" t="s">
        <v>621</v>
      </c>
      <c r="I554" s="31" t="s">
        <v>913</v>
      </c>
      <c r="J554" s="31" t="s">
        <v>913</v>
      </c>
      <c r="K554" s="31" t="s">
        <v>913</v>
      </c>
      <c r="L554" s="31" t="s">
        <v>913</v>
      </c>
      <c r="M554" s="31">
        <v>1.15E-2</v>
      </c>
      <c r="N554" s="31" t="s">
        <v>880</v>
      </c>
    </row>
    <row r="555" spans="1:14">
      <c r="A555" s="31" t="s">
        <v>622</v>
      </c>
      <c r="B555" s="31" t="s">
        <v>913</v>
      </c>
      <c r="C555" s="31" t="s">
        <v>913</v>
      </c>
      <c r="D555" s="31" t="s">
        <v>913</v>
      </c>
      <c r="E555" s="31" t="s">
        <v>913</v>
      </c>
      <c r="F555" s="31">
        <v>0.52500000000000002</v>
      </c>
      <c r="G555" s="31" t="s">
        <v>913</v>
      </c>
      <c r="H555" s="31" t="s">
        <v>622</v>
      </c>
      <c r="I555" s="31" t="s">
        <v>913</v>
      </c>
      <c r="J555" s="31" t="s">
        <v>913</v>
      </c>
      <c r="K555" s="31" t="s">
        <v>913</v>
      </c>
      <c r="L555" s="31" t="s">
        <v>913</v>
      </c>
      <c r="M555" s="31">
        <v>3.4500000000000003E-2</v>
      </c>
      <c r="N555" s="31" t="s">
        <v>880</v>
      </c>
    </row>
    <row r="556" spans="1:14">
      <c r="A556" s="31" t="s">
        <v>623</v>
      </c>
      <c r="B556" s="31" t="s">
        <v>913</v>
      </c>
      <c r="C556" s="31" t="s">
        <v>913</v>
      </c>
      <c r="D556" s="31" t="s">
        <v>913</v>
      </c>
      <c r="E556" s="31" t="s">
        <v>913</v>
      </c>
      <c r="F556" s="31">
        <v>0.35</v>
      </c>
      <c r="G556" s="31" t="s">
        <v>913</v>
      </c>
      <c r="H556" s="31" t="s">
        <v>623</v>
      </c>
      <c r="I556" s="31" t="s">
        <v>913</v>
      </c>
      <c r="J556" s="31" t="s">
        <v>913</v>
      </c>
      <c r="K556" s="31" t="s">
        <v>913</v>
      </c>
      <c r="L556" s="31" t="s">
        <v>913</v>
      </c>
      <c r="M556" s="31">
        <v>2.3E-2</v>
      </c>
      <c r="N556" s="31" t="s">
        <v>880</v>
      </c>
    </row>
    <row r="557" spans="1:14">
      <c r="A557" s="31" t="s">
        <v>624</v>
      </c>
      <c r="B557" s="31" t="s">
        <v>913</v>
      </c>
      <c r="C557" s="31" t="s">
        <v>913</v>
      </c>
      <c r="D557" s="31" t="s">
        <v>913</v>
      </c>
      <c r="E557" s="31" t="s">
        <v>913</v>
      </c>
      <c r="F557" s="31">
        <v>0.17499999999999999</v>
      </c>
      <c r="G557" s="31" t="s">
        <v>913</v>
      </c>
      <c r="H557" s="31" t="s">
        <v>624</v>
      </c>
      <c r="I557" s="31" t="s">
        <v>913</v>
      </c>
      <c r="J557" s="31" t="s">
        <v>913</v>
      </c>
      <c r="K557" s="31" t="s">
        <v>913</v>
      </c>
      <c r="L557" s="31" t="s">
        <v>913</v>
      </c>
      <c r="M557" s="31">
        <v>1.15E-2</v>
      </c>
      <c r="N557" s="31" t="s">
        <v>880</v>
      </c>
    </row>
    <row r="558" spans="1:14">
      <c r="A558" s="31" t="s">
        <v>888</v>
      </c>
      <c r="B558" s="31">
        <v>0.5</v>
      </c>
      <c r="C558" s="31" t="s">
        <v>913</v>
      </c>
      <c r="D558" s="31" t="s">
        <v>913</v>
      </c>
      <c r="E558" s="31" t="s">
        <v>913</v>
      </c>
      <c r="F558" s="31" t="s">
        <v>913</v>
      </c>
      <c r="G558" s="31" t="s">
        <v>913</v>
      </c>
      <c r="H558" s="31" t="s">
        <v>888</v>
      </c>
      <c r="I558" s="31">
        <v>0.2</v>
      </c>
      <c r="J558" s="31" t="s">
        <v>913</v>
      </c>
      <c r="K558" s="31" t="s">
        <v>913</v>
      </c>
      <c r="L558" s="31" t="s">
        <v>913</v>
      </c>
      <c r="M558" s="31" t="s">
        <v>913</v>
      </c>
      <c r="N558" s="31" t="s">
        <v>878</v>
      </c>
    </row>
    <row r="559" spans="1:14">
      <c r="A559" s="31" t="s">
        <v>625</v>
      </c>
      <c r="B559" s="31">
        <v>0.12</v>
      </c>
      <c r="C559" s="31">
        <v>0.12</v>
      </c>
      <c r="D559" s="31" t="s">
        <v>913</v>
      </c>
      <c r="E559" s="31" t="s">
        <v>913</v>
      </c>
      <c r="F559" s="31" t="s">
        <v>913</v>
      </c>
      <c r="G559" s="31" t="s">
        <v>913</v>
      </c>
      <c r="H559" s="31" t="s">
        <v>625</v>
      </c>
      <c r="I559" s="31">
        <v>0</v>
      </c>
      <c r="J559" s="31">
        <v>0</v>
      </c>
      <c r="K559" s="31" t="s">
        <v>913</v>
      </c>
      <c r="L559" s="31" t="s">
        <v>913</v>
      </c>
      <c r="M559" s="31" t="s">
        <v>913</v>
      </c>
      <c r="N559" s="31" t="s">
        <v>880</v>
      </c>
    </row>
    <row r="560" spans="1:14">
      <c r="A560" s="31" t="s">
        <v>626</v>
      </c>
      <c r="B560" s="31" t="s">
        <v>913</v>
      </c>
      <c r="C560" s="31">
        <v>0.12</v>
      </c>
      <c r="D560" s="31">
        <v>0.19500000000000001</v>
      </c>
      <c r="E560" s="31" t="s">
        <v>913</v>
      </c>
      <c r="F560" s="31" t="s">
        <v>913</v>
      </c>
      <c r="G560" s="31" t="s">
        <v>913</v>
      </c>
      <c r="H560" s="31" t="s">
        <v>626</v>
      </c>
      <c r="I560" s="31" t="s">
        <v>913</v>
      </c>
      <c r="J560" s="31">
        <v>0</v>
      </c>
      <c r="K560" s="31">
        <v>0</v>
      </c>
      <c r="L560" s="31" t="s">
        <v>913</v>
      </c>
      <c r="M560" s="31" t="s">
        <v>913</v>
      </c>
      <c r="N560" s="31" t="s">
        <v>880</v>
      </c>
    </row>
    <row r="561" spans="1:14">
      <c r="A561" s="31" t="s">
        <v>627</v>
      </c>
      <c r="B561" s="31" t="s">
        <v>913</v>
      </c>
      <c r="C561" s="31" t="s">
        <v>913</v>
      </c>
      <c r="D561" s="31">
        <v>0.19500000000000001</v>
      </c>
      <c r="E561" s="31">
        <v>0.19500000000000001</v>
      </c>
      <c r="F561" s="31">
        <v>0.15</v>
      </c>
      <c r="G561" s="31" t="s">
        <v>913</v>
      </c>
      <c r="H561" s="31" t="s">
        <v>627</v>
      </c>
      <c r="I561" s="31" t="s">
        <v>913</v>
      </c>
      <c r="J561" s="31" t="s">
        <v>913</v>
      </c>
      <c r="K561" s="31">
        <v>0</v>
      </c>
      <c r="L561" s="31">
        <v>0</v>
      </c>
      <c r="M561" s="31">
        <v>0</v>
      </c>
      <c r="N561" s="31" t="s">
        <v>880</v>
      </c>
    </row>
    <row r="562" spans="1:14">
      <c r="A562" s="31" t="s">
        <v>628</v>
      </c>
      <c r="B562" s="31" t="s">
        <v>913</v>
      </c>
      <c r="C562" s="31" t="s">
        <v>913</v>
      </c>
      <c r="D562" s="31" t="s">
        <v>913</v>
      </c>
      <c r="E562" s="31" t="s">
        <v>913</v>
      </c>
      <c r="F562" s="31">
        <v>0.15</v>
      </c>
      <c r="G562" s="31" t="s">
        <v>913</v>
      </c>
      <c r="H562" s="31" t="s">
        <v>628</v>
      </c>
      <c r="I562" s="31" t="s">
        <v>913</v>
      </c>
      <c r="J562" s="31" t="s">
        <v>913</v>
      </c>
      <c r="K562" s="31" t="s">
        <v>913</v>
      </c>
      <c r="L562" s="31" t="s">
        <v>913</v>
      </c>
      <c r="M562" s="31">
        <v>0</v>
      </c>
      <c r="N562" s="31" t="s">
        <v>880</v>
      </c>
    </row>
    <row r="563" spans="1:14">
      <c r="A563" s="32" t="s">
        <v>629</v>
      </c>
      <c r="B563" s="32">
        <v>0.12</v>
      </c>
      <c r="C563" s="32">
        <v>0.12</v>
      </c>
      <c r="D563" s="32"/>
      <c r="E563" s="32"/>
      <c r="F563" s="32"/>
      <c r="G563" s="32"/>
      <c r="H563" s="32" t="s">
        <v>629</v>
      </c>
      <c r="I563" s="32">
        <v>0</v>
      </c>
      <c r="J563" s="32">
        <v>0</v>
      </c>
      <c r="K563" s="32"/>
      <c r="L563" s="32"/>
      <c r="M563" s="32"/>
      <c r="N563" s="32"/>
    </row>
    <row r="564" spans="1:14">
      <c r="A564" s="31" t="s">
        <v>630</v>
      </c>
      <c r="B564" s="31">
        <v>0.42</v>
      </c>
      <c r="C564" s="31" t="s">
        <v>913</v>
      </c>
      <c r="D564" s="31" t="s">
        <v>913</v>
      </c>
      <c r="E564" s="31" t="s">
        <v>913</v>
      </c>
      <c r="F564" s="31" t="s">
        <v>913</v>
      </c>
      <c r="G564" s="31" t="s">
        <v>913</v>
      </c>
      <c r="H564" s="31" t="s">
        <v>630</v>
      </c>
      <c r="I564" s="31">
        <v>7.8E-2</v>
      </c>
      <c r="J564" s="31" t="s">
        <v>913</v>
      </c>
      <c r="K564" s="31" t="s">
        <v>913</v>
      </c>
      <c r="L564" s="31" t="s">
        <v>913</v>
      </c>
      <c r="M564" s="31" t="s">
        <v>913</v>
      </c>
      <c r="N564" s="31" t="s">
        <v>880</v>
      </c>
    </row>
    <row r="565" spans="1:14">
      <c r="A565" s="31" t="s">
        <v>631</v>
      </c>
      <c r="B565" s="31">
        <v>0.42</v>
      </c>
      <c r="C565" s="31">
        <v>0.42</v>
      </c>
      <c r="D565" s="31" t="s">
        <v>913</v>
      </c>
      <c r="E565" s="31" t="s">
        <v>913</v>
      </c>
      <c r="F565" s="31" t="s">
        <v>913</v>
      </c>
      <c r="G565" s="31" t="s">
        <v>913</v>
      </c>
      <c r="H565" s="31" t="s">
        <v>631</v>
      </c>
      <c r="I565" s="31">
        <v>7.8E-2</v>
      </c>
      <c r="J565" s="31">
        <v>7.8E-2</v>
      </c>
      <c r="K565" s="31" t="s">
        <v>913</v>
      </c>
      <c r="L565" s="31" t="s">
        <v>913</v>
      </c>
      <c r="M565" s="31" t="s">
        <v>913</v>
      </c>
      <c r="N565" s="31" t="s">
        <v>880</v>
      </c>
    </row>
    <row r="566" spans="1:14">
      <c r="A566" s="31" t="s">
        <v>632</v>
      </c>
      <c r="B566" s="31" t="s">
        <v>913</v>
      </c>
      <c r="C566" s="31">
        <v>0.42</v>
      </c>
      <c r="D566" s="31">
        <v>0.73499999999999999</v>
      </c>
      <c r="E566" s="31" t="s">
        <v>913</v>
      </c>
      <c r="F566" s="31" t="s">
        <v>913</v>
      </c>
      <c r="G566" s="31" t="s">
        <v>913</v>
      </c>
      <c r="H566" s="31" t="s">
        <v>632</v>
      </c>
      <c r="I566" s="31" t="s">
        <v>913</v>
      </c>
      <c r="J566" s="31">
        <v>7.8E-2</v>
      </c>
      <c r="K566" s="31">
        <v>0.09</v>
      </c>
      <c r="L566" s="31" t="s">
        <v>913</v>
      </c>
      <c r="M566" s="31" t="s">
        <v>913</v>
      </c>
      <c r="N566" s="31" t="s">
        <v>880</v>
      </c>
    </row>
    <row r="567" spans="1:14">
      <c r="A567" s="31" t="s">
        <v>633</v>
      </c>
      <c r="B567" s="31" t="s">
        <v>913</v>
      </c>
      <c r="C567" s="31" t="s">
        <v>913</v>
      </c>
      <c r="D567" s="31">
        <v>0.73499999999999999</v>
      </c>
      <c r="E567" s="31">
        <v>0.73499999999999999</v>
      </c>
      <c r="F567" s="31" t="s">
        <v>913</v>
      </c>
      <c r="G567" s="31" t="s">
        <v>913</v>
      </c>
      <c r="H567" s="31" t="s">
        <v>633</v>
      </c>
      <c r="I567" s="31" t="s">
        <v>913</v>
      </c>
      <c r="J567" s="31" t="s">
        <v>913</v>
      </c>
      <c r="K567" s="31">
        <v>0.09</v>
      </c>
      <c r="L567" s="31">
        <v>0.09</v>
      </c>
      <c r="M567" s="31" t="s">
        <v>913</v>
      </c>
      <c r="N567" s="31" t="s">
        <v>880</v>
      </c>
    </row>
    <row r="568" spans="1:14">
      <c r="A568" s="31" t="s">
        <v>634</v>
      </c>
      <c r="B568" s="31" t="s">
        <v>913</v>
      </c>
      <c r="C568" s="31" t="s">
        <v>913</v>
      </c>
      <c r="D568" s="31" t="s">
        <v>913</v>
      </c>
      <c r="E568" s="31">
        <v>0.73499999999999999</v>
      </c>
      <c r="F568" s="31">
        <v>0.39</v>
      </c>
      <c r="G568" s="31" t="s">
        <v>913</v>
      </c>
      <c r="H568" s="31" t="s">
        <v>634</v>
      </c>
      <c r="I568" s="31" t="s">
        <v>913</v>
      </c>
      <c r="J568" s="31" t="s">
        <v>913</v>
      </c>
      <c r="K568" s="31" t="s">
        <v>913</v>
      </c>
      <c r="L568" s="31">
        <v>0.09</v>
      </c>
      <c r="M568" s="31">
        <v>2.5499999999999998E-2</v>
      </c>
      <c r="N568" s="31" t="s">
        <v>880</v>
      </c>
    </row>
    <row r="569" spans="1:14">
      <c r="A569" s="31" t="s">
        <v>635</v>
      </c>
      <c r="B569" s="31" t="s">
        <v>913</v>
      </c>
      <c r="C569" s="31" t="s">
        <v>913</v>
      </c>
      <c r="D569" s="31" t="s">
        <v>913</v>
      </c>
      <c r="E569" s="31" t="s">
        <v>913</v>
      </c>
      <c r="F569" s="31">
        <v>0.39</v>
      </c>
      <c r="G569" s="31" t="s">
        <v>913</v>
      </c>
      <c r="H569" s="31" t="s">
        <v>635</v>
      </c>
      <c r="I569" s="31" t="s">
        <v>913</v>
      </c>
      <c r="J569" s="31" t="s">
        <v>913</v>
      </c>
      <c r="K569" s="31" t="s">
        <v>913</v>
      </c>
      <c r="L569" s="31" t="s">
        <v>913</v>
      </c>
      <c r="M569" s="31">
        <v>2.5499999999999998E-2</v>
      </c>
      <c r="N569" s="31" t="s">
        <v>880</v>
      </c>
    </row>
    <row r="570" spans="1:14">
      <c r="A570" s="31" t="s">
        <v>636</v>
      </c>
      <c r="B570" s="31" t="s">
        <v>913</v>
      </c>
      <c r="C570" s="31" t="s">
        <v>913</v>
      </c>
      <c r="D570" s="31" t="s">
        <v>913</v>
      </c>
      <c r="E570" s="31" t="s">
        <v>913</v>
      </c>
      <c r="F570" s="31">
        <v>0.39</v>
      </c>
      <c r="G570" s="31" t="s">
        <v>913</v>
      </c>
      <c r="H570" s="31" t="s">
        <v>636</v>
      </c>
      <c r="I570" s="31" t="s">
        <v>913</v>
      </c>
      <c r="J570" s="31" t="s">
        <v>913</v>
      </c>
      <c r="K570" s="31" t="s">
        <v>913</v>
      </c>
      <c r="L570" s="31" t="s">
        <v>913</v>
      </c>
      <c r="M570" s="31">
        <v>2.5499999999999998E-2</v>
      </c>
      <c r="N570" s="31" t="s">
        <v>880</v>
      </c>
    </row>
    <row r="571" spans="1:14">
      <c r="A571" s="31" t="s">
        <v>889</v>
      </c>
      <c r="B571" s="31">
        <v>0.5</v>
      </c>
      <c r="C571" s="31" t="s">
        <v>913</v>
      </c>
      <c r="D571" s="31" t="s">
        <v>913</v>
      </c>
      <c r="E571" s="31" t="s">
        <v>913</v>
      </c>
      <c r="F571" s="31" t="s">
        <v>913</v>
      </c>
      <c r="G571" s="31" t="s">
        <v>913</v>
      </c>
      <c r="H571" s="31" t="s">
        <v>889</v>
      </c>
      <c r="I571" s="31">
        <v>0.2</v>
      </c>
      <c r="J571" s="31" t="s">
        <v>913</v>
      </c>
      <c r="K571" s="31" t="s">
        <v>913</v>
      </c>
      <c r="L571" s="31" t="s">
        <v>913</v>
      </c>
      <c r="M571" s="31" t="s">
        <v>913</v>
      </c>
      <c r="N571" s="31" t="s">
        <v>878</v>
      </c>
    </row>
    <row r="572" spans="1:14">
      <c r="A572" s="31" t="s">
        <v>637</v>
      </c>
      <c r="B572" s="31">
        <v>0.08</v>
      </c>
      <c r="C572" s="31">
        <v>0.08</v>
      </c>
      <c r="D572" s="31" t="s">
        <v>913</v>
      </c>
      <c r="E572" s="31" t="s">
        <v>913</v>
      </c>
      <c r="F572" s="31" t="s">
        <v>913</v>
      </c>
      <c r="G572" s="31" t="s">
        <v>913</v>
      </c>
      <c r="H572" s="31" t="s">
        <v>637</v>
      </c>
      <c r="I572" s="31">
        <v>0</v>
      </c>
      <c r="J572" s="31">
        <v>0</v>
      </c>
      <c r="K572" s="31" t="s">
        <v>913</v>
      </c>
      <c r="L572" s="31" t="s">
        <v>913</v>
      </c>
      <c r="M572" s="31" t="s">
        <v>913</v>
      </c>
      <c r="N572" s="31" t="s">
        <v>880</v>
      </c>
    </row>
    <row r="573" spans="1:14">
      <c r="A573" s="31" t="s">
        <v>638</v>
      </c>
      <c r="B573" s="31" t="s">
        <v>913</v>
      </c>
      <c r="C573" s="31">
        <v>0.08</v>
      </c>
      <c r="D573" s="31">
        <v>0.13</v>
      </c>
      <c r="E573" s="31" t="s">
        <v>913</v>
      </c>
      <c r="F573" s="31" t="s">
        <v>913</v>
      </c>
      <c r="G573" s="31" t="s">
        <v>913</v>
      </c>
      <c r="H573" s="31" t="s">
        <v>638</v>
      </c>
      <c r="I573" s="31" t="s">
        <v>913</v>
      </c>
      <c r="J573" s="31">
        <v>0</v>
      </c>
      <c r="K573" s="31">
        <v>0</v>
      </c>
      <c r="L573" s="31" t="s">
        <v>913</v>
      </c>
      <c r="M573" s="31" t="s">
        <v>913</v>
      </c>
      <c r="N573" s="31" t="s">
        <v>880</v>
      </c>
    </row>
    <row r="574" spans="1:14">
      <c r="A574" s="31" t="s">
        <v>639</v>
      </c>
      <c r="B574" s="31" t="s">
        <v>913</v>
      </c>
      <c r="C574" s="31" t="s">
        <v>913</v>
      </c>
      <c r="D574" s="31">
        <v>0.13</v>
      </c>
      <c r="E574" s="31">
        <v>0.13</v>
      </c>
      <c r="F574" s="31">
        <v>0.1</v>
      </c>
      <c r="G574" s="31" t="s">
        <v>913</v>
      </c>
      <c r="H574" s="31" t="s">
        <v>639</v>
      </c>
      <c r="I574" s="31" t="s">
        <v>913</v>
      </c>
      <c r="J574" s="31" t="s">
        <v>913</v>
      </c>
      <c r="K574" s="31">
        <v>0</v>
      </c>
      <c r="L574" s="31">
        <v>0</v>
      </c>
      <c r="M574" s="31">
        <v>0</v>
      </c>
      <c r="N574" s="31" t="s">
        <v>880</v>
      </c>
    </row>
    <row r="575" spans="1:14">
      <c r="A575" s="31" t="s">
        <v>640</v>
      </c>
      <c r="B575" s="31" t="s">
        <v>913</v>
      </c>
      <c r="C575" s="31" t="s">
        <v>913</v>
      </c>
      <c r="D575" s="31" t="s">
        <v>913</v>
      </c>
      <c r="E575" s="31" t="s">
        <v>913</v>
      </c>
      <c r="F575" s="31">
        <v>0.1</v>
      </c>
      <c r="G575" s="31" t="s">
        <v>913</v>
      </c>
      <c r="H575" s="31" t="s">
        <v>640</v>
      </c>
      <c r="I575" s="31" t="s">
        <v>913</v>
      </c>
      <c r="J575" s="31" t="s">
        <v>913</v>
      </c>
      <c r="K575" s="31" t="s">
        <v>913</v>
      </c>
      <c r="L575" s="31" t="s">
        <v>913</v>
      </c>
      <c r="M575" s="31">
        <v>0</v>
      </c>
      <c r="N575" s="31" t="s">
        <v>880</v>
      </c>
    </row>
    <row r="576" spans="1:14">
      <c r="A576" s="32" t="s">
        <v>641</v>
      </c>
      <c r="B576" s="32">
        <v>0.08</v>
      </c>
      <c r="C576" s="32">
        <v>0.08</v>
      </c>
      <c r="D576" s="32"/>
      <c r="E576" s="32"/>
      <c r="F576" s="32"/>
      <c r="G576" s="32"/>
      <c r="H576" s="32" t="s">
        <v>641</v>
      </c>
      <c r="I576" s="32">
        <v>0</v>
      </c>
      <c r="J576" s="32">
        <v>0</v>
      </c>
      <c r="K576" s="32"/>
      <c r="L576" s="32"/>
      <c r="M576" s="32"/>
      <c r="N576" s="32"/>
    </row>
    <row r="577" spans="1:14">
      <c r="A577" s="31" t="s">
        <v>642</v>
      </c>
      <c r="B577" s="31">
        <v>0.28000000000000003</v>
      </c>
      <c r="C577" s="31" t="s">
        <v>913</v>
      </c>
      <c r="D577" s="31" t="s">
        <v>913</v>
      </c>
      <c r="E577" s="31" t="s">
        <v>913</v>
      </c>
      <c r="F577" s="31" t="s">
        <v>913</v>
      </c>
      <c r="G577" s="31" t="s">
        <v>913</v>
      </c>
      <c r="H577" s="31" t="s">
        <v>642</v>
      </c>
      <c r="I577" s="31">
        <v>5.1999999999999998E-2</v>
      </c>
      <c r="J577" s="31" t="s">
        <v>913</v>
      </c>
      <c r="K577" s="31" t="s">
        <v>913</v>
      </c>
      <c r="L577" s="31" t="s">
        <v>913</v>
      </c>
      <c r="M577" s="31" t="s">
        <v>913</v>
      </c>
      <c r="N577" s="31" t="s">
        <v>880</v>
      </c>
    </row>
    <row r="578" spans="1:14">
      <c r="A578" s="31" t="s">
        <v>643</v>
      </c>
      <c r="B578" s="31">
        <v>0.28000000000000003</v>
      </c>
      <c r="C578" s="31" t="s">
        <v>913</v>
      </c>
      <c r="D578" s="31" t="s">
        <v>913</v>
      </c>
      <c r="E578" s="31" t="s">
        <v>913</v>
      </c>
      <c r="F578" s="31" t="s">
        <v>913</v>
      </c>
      <c r="G578" s="31" t="s">
        <v>913</v>
      </c>
      <c r="H578" s="31" t="s">
        <v>643</v>
      </c>
      <c r="I578" s="31">
        <v>5.1999999999999998E-2</v>
      </c>
      <c r="J578" s="31" t="s">
        <v>913</v>
      </c>
      <c r="K578" s="31" t="s">
        <v>913</v>
      </c>
      <c r="L578" s="31" t="s">
        <v>913</v>
      </c>
      <c r="M578" s="31" t="s">
        <v>913</v>
      </c>
      <c r="N578" s="31" t="s">
        <v>880</v>
      </c>
    </row>
    <row r="579" spans="1:14">
      <c r="A579" s="31" t="s">
        <v>644</v>
      </c>
      <c r="B579" s="31" t="s">
        <v>913</v>
      </c>
      <c r="C579" s="31">
        <v>0.28000000000000003</v>
      </c>
      <c r="D579" s="31" t="s">
        <v>913</v>
      </c>
      <c r="E579" s="31" t="s">
        <v>913</v>
      </c>
      <c r="F579" s="31" t="s">
        <v>913</v>
      </c>
      <c r="G579" s="31" t="s">
        <v>913</v>
      </c>
      <c r="H579" s="31" t="s">
        <v>644</v>
      </c>
      <c r="I579" s="31" t="s">
        <v>913</v>
      </c>
      <c r="J579" s="31">
        <v>5.1999999999999998E-2</v>
      </c>
      <c r="K579" s="31" t="s">
        <v>913</v>
      </c>
      <c r="L579" s="31" t="s">
        <v>913</v>
      </c>
      <c r="M579" s="31" t="s">
        <v>913</v>
      </c>
      <c r="N579" s="31" t="s">
        <v>880</v>
      </c>
    </row>
    <row r="580" spans="1:14">
      <c r="A580" s="31" t="s">
        <v>645</v>
      </c>
      <c r="B580" s="31" t="s">
        <v>913</v>
      </c>
      <c r="C580" s="31" t="s">
        <v>913</v>
      </c>
      <c r="D580" s="31">
        <v>0.49</v>
      </c>
      <c r="E580" s="31">
        <v>0.49</v>
      </c>
      <c r="F580" s="31" t="s">
        <v>913</v>
      </c>
      <c r="G580" s="31" t="s">
        <v>913</v>
      </c>
      <c r="H580" s="31" t="s">
        <v>645</v>
      </c>
      <c r="I580" s="31" t="s">
        <v>913</v>
      </c>
      <c r="J580" s="31" t="s">
        <v>913</v>
      </c>
      <c r="K580" s="31">
        <v>0.06</v>
      </c>
      <c r="L580" s="31">
        <v>0.06</v>
      </c>
      <c r="M580" s="31" t="s">
        <v>913</v>
      </c>
      <c r="N580" s="31" t="s">
        <v>880</v>
      </c>
    </row>
    <row r="581" spans="1:14">
      <c r="A581" s="31" t="s">
        <v>646</v>
      </c>
      <c r="B581" s="31" t="s">
        <v>913</v>
      </c>
      <c r="C581" s="31" t="s">
        <v>913</v>
      </c>
      <c r="D581" s="31" t="s">
        <v>913</v>
      </c>
      <c r="E581" s="31">
        <v>0.49</v>
      </c>
      <c r="F581" s="31">
        <v>0.26</v>
      </c>
      <c r="G581" s="31" t="s">
        <v>913</v>
      </c>
      <c r="H581" s="31" t="s">
        <v>646</v>
      </c>
      <c r="I581" s="31" t="s">
        <v>913</v>
      </c>
      <c r="J581" s="31" t="s">
        <v>913</v>
      </c>
      <c r="K581" s="31" t="s">
        <v>913</v>
      </c>
      <c r="L581" s="31">
        <v>0.06</v>
      </c>
      <c r="M581" s="31">
        <v>1.7000000000000001E-2</v>
      </c>
      <c r="N581" s="31" t="s">
        <v>880</v>
      </c>
    </row>
    <row r="582" spans="1:14">
      <c r="A582" s="31" t="s">
        <v>647</v>
      </c>
      <c r="B582" s="31" t="s">
        <v>913</v>
      </c>
      <c r="C582" s="31" t="s">
        <v>913</v>
      </c>
      <c r="D582" s="31" t="s">
        <v>913</v>
      </c>
      <c r="E582" s="31" t="s">
        <v>913</v>
      </c>
      <c r="F582" s="31">
        <v>0.26</v>
      </c>
      <c r="G582" s="31" t="s">
        <v>913</v>
      </c>
      <c r="H582" s="31" t="s">
        <v>647</v>
      </c>
      <c r="I582" s="31" t="s">
        <v>913</v>
      </c>
      <c r="J582" s="31" t="s">
        <v>913</v>
      </c>
      <c r="K582" s="31" t="s">
        <v>913</v>
      </c>
      <c r="L582" s="31" t="s">
        <v>913</v>
      </c>
      <c r="M582" s="31">
        <v>1.7000000000000001E-2</v>
      </c>
      <c r="N582" s="31" t="s">
        <v>880</v>
      </c>
    </row>
    <row r="583" spans="1:14">
      <c r="A583" s="31" t="s">
        <v>648</v>
      </c>
      <c r="B583" s="31" t="s">
        <v>913</v>
      </c>
      <c r="C583" s="31" t="s">
        <v>913</v>
      </c>
      <c r="D583" s="31" t="s">
        <v>913</v>
      </c>
      <c r="E583" s="31" t="s">
        <v>913</v>
      </c>
      <c r="F583" s="31">
        <v>0.26</v>
      </c>
      <c r="G583" s="31" t="s">
        <v>913</v>
      </c>
      <c r="H583" s="31" t="s">
        <v>648</v>
      </c>
      <c r="I583" s="31" t="s">
        <v>913</v>
      </c>
      <c r="J583" s="31" t="s">
        <v>913</v>
      </c>
      <c r="K583" s="31" t="s">
        <v>913</v>
      </c>
      <c r="L583" s="31" t="s">
        <v>913</v>
      </c>
      <c r="M583" s="31">
        <v>1.7000000000000001E-2</v>
      </c>
      <c r="N583" s="31" t="s">
        <v>880</v>
      </c>
    </row>
    <row r="584" spans="1:14">
      <c r="A584" s="31" t="s">
        <v>649</v>
      </c>
      <c r="B584" s="31" t="s">
        <v>913</v>
      </c>
      <c r="C584" s="31" t="s">
        <v>913</v>
      </c>
      <c r="D584" s="31" t="s">
        <v>913</v>
      </c>
      <c r="E584" s="31">
        <v>0.49</v>
      </c>
      <c r="F584" s="31">
        <v>0.4</v>
      </c>
      <c r="G584" s="31" t="s">
        <v>913</v>
      </c>
      <c r="H584" s="31" t="s">
        <v>649</v>
      </c>
      <c r="I584" s="31" t="s">
        <v>913</v>
      </c>
      <c r="J584" s="31" t="s">
        <v>913</v>
      </c>
      <c r="K584" s="31" t="s">
        <v>913</v>
      </c>
      <c r="L584" s="31">
        <v>0</v>
      </c>
      <c r="M584" s="31">
        <v>0</v>
      </c>
      <c r="N584" s="31" t="s">
        <v>741</v>
      </c>
    </row>
    <row r="585" spans="1:14">
      <c r="A585" s="31" t="s">
        <v>650</v>
      </c>
      <c r="B585" s="31">
        <v>0.04</v>
      </c>
      <c r="C585" s="31" t="s">
        <v>913</v>
      </c>
      <c r="D585" s="31" t="s">
        <v>913</v>
      </c>
      <c r="E585" s="31" t="s">
        <v>913</v>
      </c>
      <c r="F585" s="31" t="s">
        <v>913</v>
      </c>
      <c r="G585" s="31" t="s">
        <v>913</v>
      </c>
      <c r="H585" s="31" t="s">
        <v>650</v>
      </c>
      <c r="I585" s="31">
        <v>0</v>
      </c>
      <c r="J585" s="31" t="s">
        <v>913</v>
      </c>
      <c r="K585" s="31" t="s">
        <v>913</v>
      </c>
      <c r="L585" s="31" t="s">
        <v>913</v>
      </c>
      <c r="M585" s="31" t="s">
        <v>913</v>
      </c>
      <c r="N585" s="31" t="s">
        <v>880</v>
      </c>
    </row>
    <row r="586" spans="1:14">
      <c r="A586" s="31" t="s">
        <v>651</v>
      </c>
      <c r="B586" s="31" t="s">
        <v>913</v>
      </c>
      <c r="C586" s="31">
        <v>0.04</v>
      </c>
      <c r="D586" s="31">
        <v>6.5000000000000002E-2</v>
      </c>
      <c r="E586" s="31" t="s">
        <v>913</v>
      </c>
      <c r="F586" s="31" t="s">
        <v>913</v>
      </c>
      <c r="G586" s="31" t="s">
        <v>913</v>
      </c>
      <c r="H586" s="31" t="s">
        <v>651</v>
      </c>
      <c r="I586" s="31" t="s">
        <v>913</v>
      </c>
      <c r="J586" s="31">
        <v>0</v>
      </c>
      <c r="K586" s="31">
        <v>0</v>
      </c>
      <c r="L586" s="31" t="s">
        <v>913</v>
      </c>
      <c r="M586" s="31" t="s">
        <v>913</v>
      </c>
      <c r="N586" s="31" t="s">
        <v>880</v>
      </c>
    </row>
    <row r="587" spans="1:14">
      <c r="A587" s="31" t="s">
        <v>652</v>
      </c>
      <c r="B587" s="31" t="s">
        <v>913</v>
      </c>
      <c r="C587" s="31" t="s">
        <v>913</v>
      </c>
      <c r="D587" s="31">
        <v>6.5000000000000002E-2</v>
      </c>
      <c r="E587" s="31">
        <v>6.5000000000000002E-2</v>
      </c>
      <c r="F587" s="31">
        <v>0.05</v>
      </c>
      <c r="G587" s="31" t="s">
        <v>913</v>
      </c>
      <c r="H587" s="31" t="s">
        <v>652</v>
      </c>
      <c r="I587" s="31" t="s">
        <v>913</v>
      </c>
      <c r="J587" s="31" t="s">
        <v>913</v>
      </c>
      <c r="K587" s="31">
        <v>0</v>
      </c>
      <c r="L587" s="31">
        <v>0</v>
      </c>
      <c r="M587" s="31">
        <v>0</v>
      </c>
      <c r="N587" s="31" t="s">
        <v>880</v>
      </c>
    </row>
    <row r="588" spans="1:14">
      <c r="A588" s="31" t="s">
        <v>653</v>
      </c>
      <c r="B588" s="31" t="s">
        <v>913</v>
      </c>
      <c r="C588" s="31" t="s">
        <v>913</v>
      </c>
      <c r="D588" s="31" t="s">
        <v>913</v>
      </c>
      <c r="E588" s="31" t="s">
        <v>913</v>
      </c>
      <c r="F588" s="31">
        <v>0.05</v>
      </c>
      <c r="G588" s="31" t="s">
        <v>913</v>
      </c>
      <c r="H588" s="31" t="s">
        <v>653</v>
      </c>
      <c r="I588" s="31" t="s">
        <v>913</v>
      </c>
      <c r="J588" s="31" t="s">
        <v>913</v>
      </c>
      <c r="K588" s="31" t="s">
        <v>913</v>
      </c>
      <c r="L588" s="31" t="s">
        <v>913</v>
      </c>
      <c r="M588" s="31">
        <v>0</v>
      </c>
      <c r="N588" s="31" t="s">
        <v>880</v>
      </c>
    </row>
    <row r="589" spans="1:14">
      <c r="A589" s="32" t="s">
        <v>654</v>
      </c>
      <c r="B589" s="32">
        <v>0.04</v>
      </c>
      <c r="C589" s="32">
        <v>0.04</v>
      </c>
      <c r="D589" s="32"/>
      <c r="E589" s="32"/>
      <c r="F589" s="32"/>
      <c r="G589" s="32"/>
      <c r="H589" s="32" t="s">
        <v>654</v>
      </c>
      <c r="I589" s="32"/>
      <c r="J589" s="32"/>
      <c r="K589" s="32"/>
      <c r="L589" s="32"/>
      <c r="M589" s="32"/>
      <c r="N589" s="32"/>
    </row>
    <row r="590" spans="1:14">
      <c r="A590" s="31" t="s">
        <v>655</v>
      </c>
      <c r="B590" s="31">
        <v>0.14000000000000001</v>
      </c>
      <c r="C590" s="31" t="s">
        <v>913</v>
      </c>
      <c r="D590" s="31" t="s">
        <v>913</v>
      </c>
      <c r="E590" s="31" t="s">
        <v>913</v>
      </c>
      <c r="F590" s="31" t="s">
        <v>913</v>
      </c>
      <c r="G590" s="31" t="s">
        <v>913</v>
      </c>
      <c r="H590" s="31" t="s">
        <v>655</v>
      </c>
      <c r="I590" s="31">
        <v>2.5999999999999999E-2</v>
      </c>
      <c r="J590" s="31" t="s">
        <v>913</v>
      </c>
      <c r="K590" s="31" t="s">
        <v>913</v>
      </c>
      <c r="L590" s="31" t="s">
        <v>913</v>
      </c>
      <c r="M590" s="31" t="s">
        <v>913</v>
      </c>
      <c r="N590" s="31" t="s">
        <v>880</v>
      </c>
    </row>
    <row r="591" spans="1:14">
      <c r="A591" s="31" t="s">
        <v>656</v>
      </c>
      <c r="B591" s="31">
        <v>0.14000000000000001</v>
      </c>
      <c r="C591" s="31" t="s">
        <v>913</v>
      </c>
      <c r="D591" s="31" t="s">
        <v>913</v>
      </c>
      <c r="E591" s="31" t="s">
        <v>913</v>
      </c>
      <c r="F591" s="31" t="s">
        <v>913</v>
      </c>
      <c r="G591" s="31" t="s">
        <v>913</v>
      </c>
      <c r="H591" s="31" t="s">
        <v>656</v>
      </c>
      <c r="I591" s="31">
        <v>2.5999999999999999E-2</v>
      </c>
      <c r="J591" s="31" t="s">
        <v>913</v>
      </c>
      <c r="K591" s="31" t="s">
        <v>913</v>
      </c>
      <c r="L591" s="31" t="s">
        <v>913</v>
      </c>
      <c r="M591" s="31" t="s">
        <v>913</v>
      </c>
      <c r="N591" s="31" t="s">
        <v>880</v>
      </c>
    </row>
    <row r="592" spans="1:14">
      <c r="A592" s="35" t="s">
        <v>657</v>
      </c>
      <c r="B592" s="35" t="s">
        <v>913</v>
      </c>
      <c r="C592" s="35">
        <v>0.14000000000000001</v>
      </c>
      <c r="D592" s="35" t="s">
        <v>913</v>
      </c>
      <c r="E592" s="35" t="s">
        <v>913</v>
      </c>
      <c r="F592" s="35" t="s">
        <v>913</v>
      </c>
      <c r="G592" s="35" t="s">
        <v>913</v>
      </c>
      <c r="H592" s="31" t="s">
        <v>657</v>
      </c>
      <c r="I592" s="35" t="s">
        <v>913</v>
      </c>
      <c r="J592" s="35">
        <v>2.5999999999999999E-2</v>
      </c>
      <c r="K592" s="35" t="s">
        <v>913</v>
      </c>
      <c r="L592" s="35" t="s">
        <v>913</v>
      </c>
      <c r="M592" s="35" t="s">
        <v>913</v>
      </c>
      <c r="N592" s="35" t="s">
        <v>880</v>
      </c>
    </row>
    <row r="593" spans="1:14">
      <c r="A593" s="35" t="s">
        <v>658</v>
      </c>
      <c r="B593" s="35" t="s">
        <v>913</v>
      </c>
      <c r="C593" s="35" t="s">
        <v>913</v>
      </c>
      <c r="D593" s="35">
        <v>0.245</v>
      </c>
      <c r="E593" s="35">
        <v>0.245</v>
      </c>
      <c r="F593" s="35" t="s">
        <v>913</v>
      </c>
      <c r="G593" s="35" t="s">
        <v>913</v>
      </c>
      <c r="H593" s="31" t="s">
        <v>658</v>
      </c>
      <c r="I593" s="35" t="s">
        <v>913</v>
      </c>
      <c r="J593" s="35" t="s">
        <v>913</v>
      </c>
      <c r="K593" s="35">
        <v>0.03</v>
      </c>
      <c r="L593" s="35">
        <v>0.03</v>
      </c>
      <c r="M593" s="35" t="s">
        <v>913</v>
      </c>
      <c r="N593" s="35" t="s">
        <v>880</v>
      </c>
    </row>
    <row r="594" spans="1:14">
      <c r="A594" s="35" t="s">
        <v>659</v>
      </c>
      <c r="B594" s="35" t="s">
        <v>913</v>
      </c>
      <c r="C594" s="35" t="s">
        <v>913</v>
      </c>
      <c r="D594" s="35" t="s">
        <v>913</v>
      </c>
      <c r="E594" s="35">
        <v>0.245</v>
      </c>
      <c r="F594" s="35">
        <v>0.13</v>
      </c>
      <c r="G594" s="35" t="s">
        <v>913</v>
      </c>
      <c r="H594" s="31" t="s">
        <v>659</v>
      </c>
      <c r="I594" s="35" t="s">
        <v>913</v>
      </c>
      <c r="J594" s="35" t="s">
        <v>913</v>
      </c>
      <c r="K594" s="35" t="s">
        <v>913</v>
      </c>
      <c r="L594" s="35">
        <v>0.03</v>
      </c>
      <c r="M594" s="35">
        <v>8.5000000000000006E-3</v>
      </c>
      <c r="N594" s="35" t="s">
        <v>880</v>
      </c>
    </row>
    <row r="595" spans="1:14">
      <c r="A595" s="35" t="s">
        <v>660</v>
      </c>
      <c r="B595" s="35" t="s">
        <v>913</v>
      </c>
      <c r="C595" s="35" t="s">
        <v>913</v>
      </c>
      <c r="D595" s="35" t="s">
        <v>913</v>
      </c>
      <c r="E595" s="35" t="s">
        <v>913</v>
      </c>
      <c r="F595" s="35">
        <v>0.13</v>
      </c>
      <c r="G595" s="35" t="s">
        <v>913</v>
      </c>
      <c r="H595" s="31" t="s">
        <v>660</v>
      </c>
      <c r="I595" s="35" t="s">
        <v>913</v>
      </c>
      <c r="J595" s="35" t="s">
        <v>913</v>
      </c>
      <c r="K595" s="35" t="s">
        <v>913</v>
      </c>
      <c r="L595" s="35" t="s">
        <v>913</v>
      </c>
      <c r="M595" s="35">
        <v>8.5000000000000006E-3</v>
      </c>
      <c r="N595" s="35" t="s">
        <v>880</v>
      </c>
    </row>
    <row r="596" spans="1:14">
      <c r="A596" s="35" t="s">
        <v>661</v>
      </c>
      <c r="B596" s="35" t="s">
        <v>913</v>
      </c>
      <c r="C596" s="35" t="s">
        <v>913</v>
      </c>
      <c r="D596" s="35" t="s">
        <v>913</v>
      </c>
      <c r="E596" s="35" t="s">
        <v>913</v>
      </c>
      <c r="F596" s="35">
        <v>0.13</v>
      </c>
      <c r="G596" s="35" t="s">
        <v>913</v>
      </c>
      <c r="H596" s="31" t="s">
        <v>661</v>
      </c>
      <c r="I596" s="35" t="s">
        <v>913</v>
      </c>
      <c r="J596" s="35" t="s">
        <v>913</v>
      </c>
      <c r="K596" s="35" t="s">
        <v>913</v>
      </c>
      <c r="L596" s="35" t="s">
        <v>913</v>
      </c>
      <c r="M596" s="35">
        <v>8.5000000000000006E-3</v>
      </c>
      <c r="N596" s="35" t="s">
        <v>880</v>
      </c>
    </row>
    <row r="597" spans="1:14">
      <c r="A597" s="35" t="s">
        <v>662</v>
      </c>
      <c r="B597" s="35" t="s">
        <v>913</v>
      </c>
      <c r="C597" s="35" t="s">
        <v>913</v>
      </c>
      <c r="D597" s="35" t="s">
        <v>913</v>
      </c>
      <c r="E597" s="35" t="s">
        <v>913</v>
      </c>
      <c r="F597" s="35">
        <v>2.5000000000000001E-2</v>
      </c>
      <c r="G597" s="35" t="s">
        <v>913</v>
      </c>
      <c r="H597" s="35" t="s">
        <v>662</v>
      </c>
      <c r="I597" s="35" t="s">
        <v>913</v>
      </c>
      <c r="J597" s="35" t="s">
        <v>913</v>
      </c>
      <c r="K597" s="35" t="s">
        <v>913</v>
      </c>
      <c r="L597" s="35" t="s">
        <v>913</v>
      </c>
      <c r="M597" s="35">
        <v>5.0000000000000001E-4</v>
      </c>
      <c r="N597" s="35" t="s">
        <v>880</v>
      </c>
    </row>
    <row r="598" spans="1:14">
      <c r="A598" s="35" t="s">
        <v>663</v>
      </c>
      <c r="B598" s="35" t="s">
        <v>913</v>
      </c>
      <c r="C598" s="35" t="s">
        <v>913</v>
      </c>
      <c r="D598" s="35" t="s">
        <v>913</v>
      </c>
      <c r="E598" s="35" t="s">
        <v>913</v>
      </c>
      <c r="F598" s="35">
        <v>4.4999999999999998E-2</v>
      </c>
      <c r="G598" s="35" t="s">
        <v>913</v>
      </c>
      <c r="H598" s="35" t="s">
        <v>663</v>
      </c>
      <c r="I598" s="35" t="s">
        <v>913</v>
      </c>
      <c r="J598" s="35" t="s">
        <v>913</v>
      </c>
      <c r="K598" s="35" t="s">
        <v>913</v>
      </c>
      <c r="L598" s="35" t="s">
        <v>913</v>
      </c>
      <c r="M598" s="35">
        <v>8.9999999999999998E-4</v>
      </c>
      <c r="N598" s="35" t="s">
        <v>667</v>
      </c>
    </row>
    <row r="599" spans="1:14">
      <c r="A599" s="35" t="s">
        <v>664</v>
      </c>
      <c r="B599" s="35" t="s">
        <v>913</v>
      </c>
      <c r="C599" s="35" t="s">
        <v>913</v>
      </c>
      <c r="D599" s="35" t="s">
        <v>913</v>
      </c>
      <c r="E599" s="35" t="s">
        <v>913</v>
      </c>
      <c r="F599" s="35">
        <v>4.4999999999999998E-2</v>
      </c>
      <c r="G599" s="35" t="s">
        <v>913</v>
      </c>
      <c r="H599" s="35" t="s">
        <v>664</v>
      </c>
      <c r="I599" s="35" t="s">
        <v>913</v>
      </c>
      <c r="J599" s="35" t="s">
        <v>913</v>
      </c>
      <c r="K599" s="35" t="s">
        <v>913</v>
      </c>
      <c r="L599" s="35" t="s">
        <v>913</v>
      </c>
      <c r="M599" s="35">
        <v>8.9999999999999998E-4</v>
      </c>
      <c r="N599" s="35" t="s">
        <v>667</v>
      </c>
    </row>
    <row r="600" spans="1:14">
      <c r="A600" s="35" t="s">
        <v>665</v>
      </c>
      <c r="B600" s="35" t="s">
        <v>913</v>
      </c>
      <c r="C600" s="35" t="s">
        <v>913</v>
      </c>
      <c r="D600" s="35" t="s">
        <v>913</v>
      </c>
      <c r="E600" s="35" t="s">
        <v>913</v>
      </c>
      <c r="F600" s="35">
        <v>4.4999999999999998E-2</v>
      </c>
      <c r="G600" s="35" t="s">
        <v>913</v>
      </c>
      <c r="H600" s="35" t="s">
        <v>665</v>
      </c>
      <c r="I600" s="35" t="s">
        <v>913</v>
      </c>
      <c r="J600" s="35" t="s">
        <v>913</v>
      </c>
      <c r="K600" s="35" t="s">
        <v>913</v>
      </c>
      <c r="L600" s="35" t="s">
        <v>913</v>
      </c>
      <c r="M600" s="35">
        <v>8.9999999999999998E-4</v>
      </c>
      <c r="N600" s="35" t="s">
        <v>667</v>
      </c>
    </row>
    <row r="601" spans="1:14">
      <c r="A601" s="35" t="s">
        <v>666</v>
      </c>
      <c r="B601" s="35" t="s">
        <v>913</v>
      </c>
      <c r="C601" s="35" t="s">
        <v>913</v>
      </c>
      <c r="D601" s="35" t="s">
        <v>913</v>
      </c>
      <c r="E601" s="35" t="s">
        <v>913</v>
      </c>
      <c r="F601" s="35">
        <v>0.05</v>
      </c>
      <c r="G601" s="35" t="s">
        <v>913</v>
      </c>
      <c r="H601" s="35" t="s">
        <v>666</v>
      </c>
      <c r="I601" s="35" t="s">
        <v>913</v>
      </c>
      <c r="J601" s="35" t="s">
        <v>913</v>
      </c>
      <c r="K601" s="35" t="s">
        <v>913</v>
      </c>
      <c r="L601" s="35" t="s">
        <v>913</v>
      </c>
      <c r="M601" s="35">
        <v>1E-3</v>
      </c>
      <c r="N601" s="35" t="s">
        <v>667</v>
      </c>
    </row>
    <row r="602" spans="1:14">
      <c r="A602" s="35" t="s">
        <v>668</v>
      </c>
      <c r="B602" s="35" t="s">
        <v>913</v>
      </c>
      <c r="C602" s="35" t="s">
        <v>913</v>
      </c>
      <c r="D602" s="35" t="s">
        <v>913</v>
      </c>
      <c r="E602" s="35" t="s">
        <v>913</v>
      </c>
      <c r="F602" s="35">
        <v>2.5000000000000001E-2</v>
      </c>
      <c r="G602" s="35" t="s">
        <v>913</v>
      </c>
      <c r="H602" s="35" t="s">
        <v>668</v>
      </c>
      <c r="I602" s="35" t="s">
        <v>913</v>
      </c>
      <c r="J602" s="35" t="s">
        <v>913</v>
      </c>
      <c r="K602" s="35" t="s">
        <v>913</v>
      </c>
      <c r="L602" s="35" t="s">
        <v>913</v>
      </c>
      <c r="M602" s="35">
        <v>5.0000000000000001E-4</v>
      </c>
      <c r="N602" s="35" t="s">
        <v>880</v>
      </c>
    </row>
    <row r="603" spans="1:14">
      <c r="A603" s="35" t="s">
        <v>669</v>
      </c>
      <c r="B603" s="35" t="s">
        <v>913</v>
      </c>
      <c r="C603" s="35" t="s">
        <v>913</v>
      </c>
      <c r="D603" s="35" t="s">
        <v>913</v>
      </c>
      <c r="E603" s="35" t="s">
        <v>913</v>
      </c>
      <c r="F603" s="35">
        <v>4.4999999999999998E-2</v>
      </c>
      <c r="G603" s="35" t="s">
        <v>913</v>
      </c>
      <c r="H603" s="35" t="s">
        <v>669</v>
      </c>
      <c r="I603" s="35" t="s">
        <v>913</v>
      </c>
      <c r="J603" s="35" t="s">
        <v>913</v>
      </c>
      <c r="K603" s="35" t="s">
        <v>913</v>
      </c>
      <c r="L603" s="35" t="s">
        <v>913</v>
      </c>
      <c r="M603" s="35">
        <v>8.9999999999999998E-4</v>
      </c>
      <c r="N603" s="35" t="s">
        <v>667</v>
      </c>
    </row>
    <row r="604" spans="1:14">
      <c r="A604" s="35" t="s">
        <v>670</v>
      </c>
      <c r="B604" s="35" t="s">
        <v>913</v>
      </c>
      <c r="C604" s="35" t="s">
        <v>913</v>
      </c>
      <c r="D604" s="35" t="s">
        <v>913</v>
      </c>
      <c r="E604" s="35" t="s">
        <v>913</v>
      </c>
      <c r="F604" s="35">
        <v>4.4999999999999998E-2</v>
      </c>
      <c r="G604" s="35"/>
      <c r="H604" s="35" t="s">
        <v>670</v>
      </c>
      <c r="I604" s="35" t="s">
        <v>913</v>
      </c>
      <c r="J604" s="35" t="s">
        <v>913</v>
      </c>
      <c r="K604" s="35" t="s">
        <v>913</v>
      </c>
      <c r="L604" s="35" t="s">
        <v>913</v>
      </c>
      <c r="M604" s="35">
        <v>8.9999999999999998E-4</v>
      </c>
      <c r="N604" s="35" t="s">
        <v>667</v>
      </c>
    </row>
    <row r="605" spans="1:14">
      <c r="A605" s="35" t="s">
        <v>671</v>
      </c>
      <c r="B605" s="35" t="s">
        <v>913</v>
      </c>
      <c r="C605" s="35" t="s">
        <v>913</v>
      </c>
      <c r="D605" s="35" t="s">
        <v>913</v>
      </c>
      <c r="E605" s="35" t="s">
        <v>913</v>
      </c>
      <c r="F605" s="35">
        <v>4.4999999999999998E-2</v>
      </c>
      <c r="G605" s="35" t="s">
        <v>913</v>
      </c>
      <c r="H605" s="35" t="s">
        <v>671</v>
      </c>
      <c r="I605" s="35" t="s">
        <v>913</v>
      </c>
      <c r="J605" s="35" t="s">
        <v>913</v>
      </c>
      <c r="K605" s="35" t="s">
        <v>913</v>
      </c>
      <c r="L605" s="35" t="s">
        <v>913</v>
      </c>
      <c r="M605" s="35">
        <v>8.9999999999999998E-4</v>
      </c>
      <c r="N605" s="35" t="s">
        <v>880</v>
      </c>
    </row>
    <row r="606" spans="1:14">
      <c r="A606" s="35" t="s">
        <v>672</v>
      </c>
      <c r="B606" s="35" t="s">
        <v>913</v>
      </c>
      <c r="C606" s="35" t="s">
        <v>913</v>
      </c>
      <c r="D606" s="35" t="s">
        <v>913</v>
      </c>
      <c r="E606" s="35" t="s">
        <v>913</v>
      </c>
      <c r="F606" s="35">
        <v>4.4999999999999998E-2</v>
      </c>
      <c r="G606" s="35" t="s">
        <v>913</v>
      </c>
      <c r="H606" s="35" t="s">
        <v>672</v>
      </c>
      <c r="I606" s="35" t="s">
        <v>913</v>
      </c>
      <c r="J606" s="35" t="s">
        <v>913</v>
      </c>
      <c r="K606" s="35" t="s">
        <v>913</v>
      </c>
      <c r="L606" s="35" t="s">
        <v>913</v>
      </c>
      <c r="M606" s="35">
        <v>8.9999999999999998E-4</v>
      </c>
      <c r="N606" s="35" t="s">
        <v>667</v>
      </c>
    </row>
    <row r="607" spans="1:14">
      <c r="A607" s="35" t="s">
        <v>673</v>
      </c>
      <c r="B607" s="35" t="s">
        <v>913</v>
      </c>
      <c r="C607" s="35" t="s">
        <v>913</v>
      </c>
      <c r="D607" s="35">
        <v>0.13500000000000001</v>
      </c>
      <c r="E607" s="35">
        <v>0.13500000000000001</v>
      </c>
      <c r="F607" s="35"/>
      <c r="G607" s="35" t="s">
        <v>913</v>
      </c>
      <c r="H607" s="35" t="s">
        <v>673</v>
      </c>
      <c r="I607" s="35" t="s">
        <v>913</v>
      </c>
      <c r="J607" s="35" t="s">
        <v>913</v>
      </c>
      <c r="K607" s="35">
        <v>6.3E-3</v>
      </c>
      <c r="L607" s="35">
        <v>6.3E-3</v>
      </c>
      <c r="M607" s="35"/>
      <c r="N607" s="35" t="s">
        <v>880</v>
      </c>
    </row>
    <row r="608" spans="1:14">
      <c r="A608" s="35" t="s">
        <v>674</v>
      </c>
      <c r="B608" s="35"/>
      <c r="C608" s="35">
        <v>1.2500000000000001E-2</v>
      </c>
      <c r="D608" s="35" t="s">
        <v>913</v>
      </c>
      <c r="E608" s="35" t="s">
        <v>913</v>
      </c>
      <c r="F608" s="35" t="s">
        <v>913</v>
      </c>
      <c r="G608" s="35"/>
      <c r="H608" s="35" t="s">
        <v>674</v>
      </c>
      <c r="I608" s="35"/>
      <c r="J608" s="35">
        <v>0</v>
      </c>
      <c r="K608" s="35" t="s">
        <v>913</v>
      </c>
      <c r="L608" s="35" t="s">
        <v>913</v>
      </c>
      <c r="M608" s="35" t="s">
        <v>913</v>
      </c>
      <c r="N608" s="35" t="s">
        <v>861</v>
      </c>
    </row>
    <row r="609" spans="1:14">
      <c r="A609" s="35" t="s">
        <v>675</v>
      </c>
      <c r="B609" s="35"/>
      <c r="C609" s="35">
        <v>2.5000000000000001E-2</v>
      </c>
      <c r="D609" s="35" t="s">
        <v>913</v>
      </c>
      <c r="E609" s="35" t="s">
        <v>913</v>
      </c>
      <c r="F609" s="35" t="s">
        <v>913</v>
      </c>
      <c r="G609" s="35"/>
      <c r="H609" s="35" t="s">
        <v>675</v>
      </c>
      <c r="I609" s="35"/>
      <c r="J609" s="35">
        <v>0</v>
      </c>
      <c r="K609" s="35" t="s">
        <v>913</v>
      </c>
      <c r="L609" s="35" t="s">
        <v>913</v>
      </c>
      <c r="M609" s="35" t="s">
        <v>913</v>
      </c>
      <c r="N609" s="35" t="s">
        <v>861</v>
      </c>
    </row>
    <row r="610" spans="1:14">
      <c r="A610" s="35" t="s">
        <v>676</v>
      </c>
      <c r="B610" s="35"/>
      <c r="C610" s="35">
        <v>0</v>
      </c>
      <c r="D610" s="35" t="s">
        <v>913</v>
      </c>
      <c r="E610" s="35" t="s">
        <v>913</v>
      </c>
      <c r="F610" s="35" t="s">
        <v>913</v>
      </c>
      <c r="G610" s="35"/>
      <c r="H610" s="35" t="s">
        <v>676</v>
      </c>
      <c r="I610" s="35"/>
      <c r="J610" s="35">
        <v>0</v>
      </c>
      <c r="K610" s="35" t="s">
        <v>913</v>
      </c>
      <c r="L610" s="35" t="s">
        <v>913</v>
      </c>
      <c r="M610" s="35" t="s">
        <v>913</v>
      </c>
      <c r="N610" s="35" t="s">
        <v>871</v>
      </c>
    </row>
    <row r="611" spans="1:14">
      <c r="A611" s="35" t="s">
        <v>677</v>
      </c>
      <c r="B611" s="35"/>
      <c r="C611" s="35">
        <v>0</v>
      </c>
      <c r="D611" s="35" t="s">
        <v>913</v>
      </c>
      <c r="E611" s="35" t="s">
        <v>913</v>
      </c>
      <c r="F611" s="35" t="s">
        <v>913</v>
      </c>
      <c r="G611" s="35"/>
      <c r="H611" s="35" t="s">
        <v>677</v>
      </c>
      <c r="I611" s="35"/>
      <c r="J611" s="35">
        <v>0</v>
      </c>
      <c r="K611" s="35" t="s">
        <v>913</v>
      </c>
      <c r="L611" s="35" t="s">
        <v>913</v>
      </c>
      <c r="M611" s="35" t="s">
        <v>913</v>
      </c>
      <c r="N611" s="35" t="s">
        <v>871</v>
      </c>
    </row>
    <row r="612" spans="1:14">
      <c r="A612" s="35" t="s">
        <v>678</v>
      </c>
      <c r="B612" s="35"/>
      <c r="C612" s="35" t="s">
        <v>913</v>
      </c>
      <c r="D612" s="35">
        <v>0</v>
      </c>
      <c r="E612" s="35" t="s">
        <v>913</v>
      </c>
      <c r="F612" s="35" t="s">
        <v>913</v>
      </c>
      <c r="G612" s="35"/>
      <c r="H612" s="35" t="s">
        <v>678</v>
      </c>
      <c r="I612" s="35"/>
      <c r="J612" s="35" t="s">
        <v>913</v>
      </c>
      <c r="K612" s="35">
        <v>0</v>
      </c>
      <c r="L612" s="35" t="s">
        <v>913</v>
      </c>
      <c r="M612" s="35" t="s">
        <v>913</v>
      </c>
      <c r="N612" s="35" t="s">
        <v>871</v>
      </c>
    </row>
    <row r="613" spans="1:14">
      <c r="A613" s="35" t="s">
        <v>679</v>
      </c>
      <c r="B613" s="35"/>
      <c r="C613" s="35" t="s">
        <v>913</v>
      </c>
      <c r="D613" s="35" t="s">
        <v>913</v>
      </c>
      <c r="E613" s="35" t="s">
        <v>913</v>
      </c>
      <c r="F613" s="35">
        <v>0</v>
      </c>
      <c r="G613" s="35"/>
      <c r="H613" s="35" t="s">
        <v>679</v>
      </c>
      <c r="I613" s="35"/>
      <c r="J613" s="35" t="s">
        <v>913</v>
      </c>
      <c r="K613" s="35" t="s">
        <v>913</v>
      </c>
      <c r="L613" s="35" t="s">
        <v>913</v>
      </c>
      <c r="M613" s="35">
        <v>0</v>
      </c>
      <c r="N613" s="35" t="s">
        <v>871</v>
      </c>
    </row>
    <row r="614" spans="1:14">
      <c r="A614" s="35" t="s">
        <v>680</v>
      </c>
      <c r="B614" s="35"/>
      <c r="C614" s="35">
        <v>0.04</v>
      </c>
      <c r="D614" s="35" t="s">
        <v>913</v>
      </c>
      <c r="E614" s="35" t="s">
        <v>913</v>
      </c>
      <c r="F614" s="35" t="s">
        <v>913</v>
      </c>
      <c r="G614" s="35"/>
      <c r="H614" s="35" t="s">
        <v>680</v>
      </c>
      <c r="I614" s="35"/>
      <c r="J614" s="35">
        <v>2.5000000000000001E-3</v>
      </c>
      <c r="K614" s="35" t="s">
        <v>913</v>
      </c>
      <c r="L614" s="35" t="s">
        <v>913</v>
      </c>
      <c r="M614" s="35" t="s">
        <v>913</v>
      </c>
      <c r="N614" s="35" t="s">
        <v>880</v>
      </c>
    </row>
    <row r="615" spans="1:14">
      <c r="A615" s="35" t="s">
        <v>681</v>
      </c>
      <c r="B615" s="35"/>
      <c r="C615" s="35">
        <v>0.04</v>
      </c>
      <c r="D615" s="35" t="s">
        <v>913</v>
      </c>
      <c r="E615" s="35" t="s">
        <v>913</v>
      </c>
      <c r="F615" s="35" t="s">
        <v>913</v>
      </c>
      <c r="G615" s="35"/>
      <c r="H615" s="35" t="s">
        <v>681</v>
      </c>
      <c r="I615" s="35"/>
      <c r="J615" s="35">
        <v>2.5000000000000001E-3</v>
      </c>
      <c r="K615" s="35" t="s">
        <v>913</v>
      </c>
      <c r="L615" s="35" t="s">
        <v>913</v>
      </c>
      <c r="M615" s="35" t="s">
        <v>913</v>
      </c>
      <c r="N615" s="35" t="s">
        <v>880</v>
      </c>
    </row>
    <row r="616" spans="1:14">
      <c r="A616" s="35" t="s">
        <v>682</v>
      </c>
      <c r="B616" s="35"/>
      <c r="C616" s="35">
        <v>0.08</v>
      </c>
      <c r="D616" s="35" t="s">
        <v>913</v>
      </c>
      <c r="E616" s="35" t="s">
        <v>913</v>
      </c>
      <c r="F616" s="35" t="s">
        <v>913</v>
      </c>
      <c r="G616" s="35"/>
      <c r="H616" s="35" t="s">
        <v>682</v>
      </c>
      <c r="I616" s="35"/>
      <c r="J616" s="35">
        <v>5.0000000000000001E-3</v>
      </c>
      <c r="K616" s="35" t="s">
        <v>913</v>
      </c>
      <c r="L616" s="35" t="s">
        <v>913</v>
      </c>
      <c r="M616" s="35" t="s">
        <v>913</v>
      </c>
      <c r="N616" s="35" t="s">
        <v>667</v>
      </c>
    </row>
    <row r="617" spans="1:14">
      <c r="A617" s="35" t="s">
        <v>683</v>
      </c>
      <c r="B617" s="35"/>
      <c r="C617" s="35">
        <v>0.08</v>
      </c>
      <c r="D617" s="35" t="s">
        <v>913</v>
      </c>
      <c r="E617" s="35" t="s">
        <v>913</v>
      </c>
      <c r="F617" s="35" t="s">
        <v>913</v>
      </c>
      <c r="G617" s="35"/>
      <c r="H617" s="35" t="s">
        <v>683</v>
      </c>
      <c r="I617" s="35"/>
      <c r="J617" s="35">
        <v>5.0000000000000001E-3</v>
      </c>
      <c r="K617" s="35" t="s">
        <v>913</v>
      </c>
      <c r="L617" s="35" t="s">
        <v>913</v>
      </c>
      <c r="M617" s="35" t="s">
        <v>913</v>
      </c>
      <c r="N617" s="35" t="s">
        <v>667</v>
      </c>
    </row>
    <row r="618" spans="1:14">
      <c r="A618" s="35" t="s">
        <v>684</v>
      </c>
      <c r="B618" s="35"/>
      <c r="C618" s="35">
        <v>0.02</v>
      </c>
      <c r="D618" s="35" t="s">
        <v>913</v>
      </c>
      <c r="E618" s="35" t="s">
        <v>913</v>
      </c>
      <c r="F618" s="35" t="s">
        <v>913</v>
      </c>
      <c r="G618" s="35"/>
      <c r="H618" s="35" t="s">
        <v>684</v>
      </c>
      <c r="I618" s="35"/>
      <c r="J618" s="35">
        <v>1.25E-3</v>
      </c>
      <c r="K618" s="35" t="s">
        <v>913</v>
      </c>
      <c r="L618" s="35" t="s">
        <v>913</v>
      </c>
      <c r="M618" s="35" t="s">
        <v>913</v>
      </c>
      <c r="N618" s="35" t="s">
        <v>685</v>
      </c>
    </row>
    <row r="619" spans="1:14">
      <c r="A619" s="35" t="s">
        <v>686</v>
      </c>
      <c r="B619" s="35"/>
      <c r="C619" s="35">
        <v>0.02</v>
      </c>
      <c r="D619" s="35" t="s">
        <v>913</v>
      </c>
      <c r="E619" s="35" t="s">
        <v>913</v>
      </c>
      <c r="F619" s="35" t="s">
        <v>913</v>
      </c>
      <c r="G619" s="35"/>
      <c r="H619" s="35" t="s">
        <v>686</v>
      </c>
      <c r="I619" s="35"/>
      <c r="J619" s="35">
        <v>1.25E-3</v>
      </c>
      <c r="K619" s="35" t="s">
        <v>913</v>
      </c>
      <c r="L619" s="35" t="s">
        <v>913</v>
      </c>
      <c r="M619" s="35" t="s">
        <v>913</v>
      </c>
      <c r="N619" s="35" t="s">
        <v>685</v>
      </c>
    </row>
    <row r="620" spans="1:14">
      <c r="A620" s="35" t="s">
        <v>687</v>
      </c>
      <c r="B620" s="35"/>
      <c r="C620" s="35">
        <v>0.02</v>
      </c>
      <c r="D620" s="35" t="s">
        <v>913</v>
      </c>
      <c r="E620" s="35" t="s">
        <v>913</v>
      </c>
      <c r="F620" s="35" t="s">
        <v>913</v>
      </c>
      <c r="G620" s="35"/>
      <c r="H620" s="35" t="s">
        <v>687</v>
      </c>
      <c r="I620" s="35"/>
      <c r="J620" s="35">
        <v>1.25E-3</v>
      </c>
      <c r="K620" s="35" t="s">
        <v>913</v>
      </c>
      <c r="L620" s="35" t="s">
        <v>913</v>
      </c>
      <c r="M620" s="35" t="s">
        <v>913</v>
      </c>
      <c r="N620" s="35" t="s">
        <v>685</v>
      </c>
    </row>
    <row r="621" spans="1:14">
      <c r="A621" s="35" t="s">
        <v>688</v>
      </c>
      <c r="B621" s="35"/>
      <c r="C621" s="35">
        <v>0.04</v>
      </c>
      <c r="D621" s="35" t="s">
        <v>913</v>
      </c>
      <c r="E621" s="35" t="s">
        <v>913</v>
      </c>
      <c r="F621" s="35" t="s">
        <v>913</v>
      </c>
      <c r="G621" s="35"/>
      <c r="H621" s="35" t="s">
        <v>688</v>
      </c>
      <c r="I621" s="35"/>
      <c r="J621" s="35">
        <v>2.5000000000000001E-3</v>
      </c>
      <c r="K621" s="35" t="s">
        <v>913</v>
      </c>
      <c r="L621" s="35" t="s">
        <v>913</v>
      </c>
      <c r="M621" s="35" t="s">
        <v>913</v>
      </c>
      <c r="N621" s="35" t="s">
        <v>880</v>
      </c>
    </row>
    <row r="622" spans="1:14">
      <c r="A622" s="35" t="s">
        <v>689</v>
      </c>
      <c r="B622" s="35"/>
      <c r="C622" s="35">
        <v>0.04</v>
      </c>
      <c r="D622" s="35" t="s">
        <v>913</v>
      </c>
      <c r="E622" s="35" t="s">
        <v>913</v>
      </c>
      <c r="F622" s="35" t="s">
        <v>913</v>
      </c>
      <c r="G622" s="35"/>
      <c r="H622" s="35" t="s">
        <v>689</v>
      </c>
      <c r="I622" s="35"/>
      <c r="J622" s="35">
        <v>2.5000000000000001E-3</v>
      </c>
      <c r="K622" s="35" t="s">
        <v>913</v>
      </c>
      <c r="L622" s="35" t="s">
        <v>913</v>
      </c>
      <c r="M622" s="35" t="s">
        <v>913</v>
      </c>
      <c r="N622" s="35" t="s">
        <v>880</v>
      </c>
    </row>
    <row r="623" spans="1:14">
      <c r="A623" s="35" t="s">
        <v>690</v>
      </c>
      <c r="B623" s="35"/>
      <c r="C623" s="35">
        <v>0.08</v>
      </c>
      <c r="D623" s="35" t="s">
        <v>913</v>
      </c>
      <c r="E623" s="35" t="s">
        <v>913</v>
      </c>
      <c r="F623" s="35" t="s">
        <v>913</v>
      </c>
      <c r="G623" s="35"/>
      <c r="H623" s="35" t="s">
        <v>690</v>
      </c>
      <c r="I623" s="35"/>
      <c r="J623" s="35">
        <v>5.0000000000000001E-3</v>
      </c>
      <c r="K623" s="35" t="s">
        <v>913</v>
      </c>
      <c r="L623" s="35" t="s">
        <v>913</v>
      </c>
      <c r="M623" s="35" t="s">
        <v>913</v>
      </c>
      <c r="N623" s="35" t="s">
        <v>667</v>
      </c>
    </row>
    <row r="624" spans="1:14">
      <c r="A624" s="35" t="s">
        <v>691</v>
      </c>
      <c r="B624" s="35"/>
      <c r="C624" s="35">
        <v>0.08</v>
      </c>
      <c r="D624" s="35" t="s">
        <v>913</v>
      </c>
      <c r="E624" s="35" t="s">
        <v>913</v>
      </c>
      <c r="F624" s="35" t="s">
        <v>913</v>
      </c>
      <c r="G624" s="35"/>
      <c r="H624" s="35" t="s">
        <v>691</v>
      </c>
      <c r="I624" s="35"/>
      <c r="J624" s="35">
        <v>5.0000000000000001E-3</v>
      </c>
      <c r="K624" s="35" t="s">
        <v>913</v>
      </c>
      <c r="L624" s="35" t="s">
        <v>913</v>
      </c>
      <c r="M624" s="35" t="s">
        <v>913</v>
      </c>
      <c r="N624" s="35" t="s">
        <v>667</v>
      </c>
    </row>
    <row r="625" spans="1:14">
      <c r="A625" s="35" t="s">
        <v>692</v>
      </c>
      <c r="B625" s="35"/>
      <c r="C625" s="35">
        <v>0.02</v>
      </c>
      <c r="D625" s="35" t="s">
        <v>913</v>
      </c>
      <c r="E625" s="35" t="s">
        <v>913</v>
      </c>
      <c r="F625" s="35" t="s">
        <v>913</v>
      </c>
      <c r="G625" s="35"/>
      <c r="H625" s="35" t="s">
        <v>692</v>
      </c>
      <c r="I625" s="35"/>
      <c r="J625" s="35">
        <v>0</v>
      </c>
      <c r="K625" s="35" t="s">
        <v>913</v>
      </c>
      <c r="L625" s="35" t="s">
        <v>913</v>
      </c>
      <c r="M625" s="35" t="s">
        <v>913</v>
      </c>
      <c r="N625" s="35" t="s">
        <v>884</v>
      </c>
    </row>
    <row r="626" spans="1:14">
      <c r="A626" s="35" t="s">
        <v>693</v>
      </c>
      <c r="B626" s="35"/>
      <c r="C626" s="35">
        <v>0.02</v>
      </c>
      <c r="D626" s="35" t="s">
        <v>913</v>
      </c>
      <c r="E626" s="35" t="s">
        <v>913</v>
      </c>
      <c r="F626" s="35" t="s">
        <v>913</v>
      </c>
      <c r="G626" s="35"/>
      <c r="H626" s="35" t="s">
        <v>693</v>
      </c>
      <c r="I626" s="35"/>
      <c r="J626" s="35">
        <v>0</v>
      </c>
      <c r="K626" s="35" t="s">
        <v>913</v>
      </c>
      <c r="L626" s="35" t="s">
        <v>913</v>
      </c>
      <c r="M626" s="35" t="s">
        <v>913</v>
      </c>
      <c r="N626" s="35" t="s">
        <v>884</v>
      </c>
    </row>
    <row r="627" spans="1:14">
      <c r="A627" s="35" t="s">
        <v>694</v>
      </c>
      <c r="B627" s="35"/>
      <c r="C627" s="35" t="s">
        <v>913</v>
      </c>
      <c r="D627" s="35">
        <v>3.7499999999999999E-2</v>
      </c>
      <c r="E627" s="35">
        <v>3.7499999999999999E-2</v>
      </c>
      <c r="F627" s="35" t="s">
        <v>913</v>
      </c>
      <c r="G627" s="35"/>
      <c r="H627" s="35" t="s">
        <v>694</v>
      </c>
      <c r="I627" s="35"/>
      <c r="J627" s="35" t="s">
        <v>913</v>
      </c>
      <c r="K627" s="35">
        <v>0</v>
      </c>
      <c r="L627" s="35">
        <v>0</v>
      </c>
      <c r="M627" s="35" t="s">
        <v>913</v>
      </c>
      <c r="N627" s="35" t="s">
        <v>884</v>
      </c>
    </row>
    <row r="628" spans="1:14">
      <c r="A628" s="35" t="s">
        <v>695</v>
      </c>
      <c r="B628" s="35"/>
      <c r="C628" s="35" t="s">
        <v>913</v>
      </c>
      <c r="D628" s="35" t="s">
        <v>913</v>
      </c>
      <c r="E628" s="35" t="s">
        <v>913</v>
      </c>
      <c r="F628" s="35">
        <v>1.2500000000000001E-2</v>
      </c>
      <c r="G628" s="35"/>
      <c r="H628" s="35" t="s">
        <v>695</v>
      </c>
      <c r="I628" s="35"/>
      <c r="J628" s="35" t="s">
        <v>913</v>
      </c>
      <c r="K628" s="35" t="s">
        <v>913</v>
      </c>
      <c r="L628" s="35" t="s">
        <v>913</v>
      </c>
      <c r="M628" s="35">
        <v>0</v>
      </c>
      <c r="N628" s="35" t="s">
        <v>884</v>
      </c>
    </row>
    <row r="629" spans="1:14">
      <c r="A629" s="35" t="s">
        <v>696</v>
      </c>
      <c r="B629" s="35"/>
      <c r="C629" s="35">
        <v>0.04</v>
      </c>
      <c r="D629" s="35" t="s">
        <v>913</v>
      </c>
      <c r="E629" s="35" t="s">
        <v>913</v>
      </c>
      <c r="F629" s="35" t="s">
        <v>913</v>
      </c>
      <c r="G629" s="35"/>
      <c r="H629" s="35" t="s">
        <v>696</v>
      </c>
      <c r="I629" s="35"/>
      <c r="J629" s="35">
        <v>0</v>
      </c>
      <c r="K629" s="35" t="s">
        <v>913</v>
      </c>
      <c r="L629" s="35" t="s">
        <v>913</v>
      </c>
      <c r="M629" s="35" t="s">
        <v>913</v>
      </c>
      <c r="N629" s="35" t="s">
        <v>884</v>
      </c>
    </row>
    <row r="630" spans="1:14">
      <c r="A630" s="35" t="s">
        <v>697</v>
      </c>
      <c r="B630" s="35"/>
      <c r="C630" s="35">
        <v>0.04</v>
      </c>
      <c r="D630" s="35" t="s">
        <v>913</v>
      </c>
      <c r="E630" s="35" t="s">
        <v>913</v>
      </c>
      <c r="F630" s="35" t="s">
        <v>913</v>
      </c>
      <c r="G630" s="35"/>
      <c r="H630" s="35" t="s">
        <v>697</v>
      </c>
      <c r="I630" s="35"/>
      <c r="J630" s="35">
        <v>0</v>
      </c>
      <c r="K630" s="35" t="s">
        <v>913</v>
      </c>
      <c r="L630" s="35" t="s">
        <v>913</v>
      </c>
      <c r="M630" s="35" t="s">
        <v>913</v>
      </c>
      <c r="N630" s="35" t="s">
        <v>884</v>
      </c>
    </row>
    <row r="631" spans="1:14">
      <c r="A631" s="35" t="s">
        <v>698</v>
      </c>
      <c r="B631" s="35"/>
      <c r="C631" s="35" t="s">
        <v>913</v>
      </c>
      <c r="D631" s="35">
        <v>7.4999999999999997E-2</v>
      </c>
      <c r="E631" s="35">
        <v>7.4999999999999997E-2</v>
      </c>
      <c r="F631" s="35" t="s">
        <v>913</v>
      </c>
      <c r="G631" s="35"/>
      <c r="H631" s="35" t="s">
        <v>698</v>
      </c>
      <c r="I631" s="35"/>
      <c r="J631" s="35" t="s">
        <v>913</v>
      </c>
      <c r="K631" s="35">
        <v>0</v>
      </c>
      <c r="L631" s="35">
        <v>0</v>
      </c>
      <c r="M631" s="35" t="s">
        <v>913</v>
      </c>
      <c r="N631" s="35" t="s">
        <v>884</v>
      </c>
    </row>
    <row r="632" spans="1:14">
      <c r="A632" s="35" t="s">
        <v>699</v>
      </c>
      <c r="B632" s="35"/>
      <c r="C632" s="35" t="s">
        <v>913</v>
      </c>
      <c r="D632" s="35" t="s">
        <v>913</v>
      </c>
      <c r="E632" s="35" t="s">
        <v>913</v>
      </c>
      <c r="F632" s="35">
        <v>2.5000000000000001E-2</v>
      </c>
      <c r="G632" s="35"/>
      <c r="H632" s="35" t="s">
        <v>699</v>
      </c>
      <c r="I632" s="35"/>
      <c r="J632" s="35" t="s">
        <v>913</v>
      </c>
      <c r="K632" s="35" t="s">
        <v>913</v>
      </c>
      <c r="L632" s="35" t="s">
        <v>913</v>
      </c>
      <c r="M632" s="35">
        <v>0</v>
      </c>
      <c r="N632" s="35" t="s">
        <v>884</v>
      </c>
    </row>
    <row r="633" spans="1:14">
      <c r="A633" s="35" t="s">
        <v>700</v>
      </c>
      <c r="B633" s="35"/>
      <c r="C633" s="35">
        <v>0.02</v>
      </c>
      <c r="D633" s="35" t="s">
        <v>913</v>
      </c>
      <c r="E633" s="35" t="s">
        <v>913</v>
      </c>
      <c r="F633" s="35" t="s">
        <v>913</v>
      </c>
      <c r="G633" s="35"/>
      <c r="H633" s="35" t="s">
        <v>700</v>
      </c>
      <c r="I633" s="35"/>
      <c r="J633" s="35">
        <v>1.25E-3</v>
      </c>
      <c r="K633" s="35" t="s">
        <v>913</v>
      </c>
      <c r="L633" s="35" t="s">
        <v>913</v>
      </c>
      <c r="M633" s="35" t="s">
        <v>913</v>
      </c>
      <c r="N633" s="35" t="s">
        <v>685</v>
      </c>
    </row>
    <row r="634" spans="1:14">
      <c r="A634" s="35" t="s">
        <v>701</v>
      </c>
      <c r="B634" s="35"/>
      <c r="C634" s="35">
        <v>0.04</v>
      </c>
      <c r="D634" s="35" t="s">
        <v>913</v>
      </c>
      <c r="E634" s="35" t="s">
        <v>913</v>
      </c>
      <c r="F634" s="35" t="s">
        <v>913</v>
      </c>
      <c r="G634" s="35"/>
      <c r="H634" s="35" t="s">
        <v>701</v>
      </c>
      <c r="I634" s="35"/>
      <c r="J634" s="35">
        <v>2.5000000000000001E-3</v>
      </c>
      <c r="K634" s="35" t="s">
        <v>913</v>
      </c>
      <c r="L634" s="35" t="s">
        <v>913</v>
      </c>
      <c r="M634" s="35" t="s">
        <v>913</v>
      </c>
      <c r="N634" s="35" t="s">
        <v>880</v>
      </c>
    </row>
    <row r="635" spans="1:14">
      <c r="A635" s="35" t="s">
        <v>702</v>
      </c>
      <c r="B635" s="35"/>
      <c r="C635" s="35" t="s">
        <v>913</v>
      </c>
      <c r="D635" s="35" t="s">
        <v>913</v>
      </c>
      <c r="E635" s="35">
        <v>7.4999999999999997E-2</v>
      </c>
      <c r="F635" s="35" t="s">
        <v>913</v>
      </c>
      <c r="G635" s="35"/>
      <c r="H635" s="35" t="s">
        <v>702</v>
      </c>
      <c r="I635" s="35"/>
      <c r="J635" s="35" t="s">
        <v>913</v>
      </c>
      <c r="K635" s="35" t="s">
        <v>913</v>
      </c>
      <c r="L635" s="35">
        <v>3.5000000000000001E-3</v>
      </c>
      <c r="M635" s="35" t="s">
        <v>913</v>
      </c>
      <c r="N635" s="35" t="s">
        <v>880</v>
      </c>
    </row>
    <row r="636" spans="1:14">
      <c r="A636" s="35" t="s">
        <v>703</v>
      </c>
      <c r="B636" s="35"/>
      <c r="C636" s="35">
        <v>0.08</v>
      </c>
      <c r="D636" s="35" t="s">
        <v>913</v>
      </c>
      <c r="E636" s="35" t="s">
        <v>913</v>
      </c>
      <c r="F636" s="35" t="s">
        <v>913</v>
      </c>
      <c r="G636" s="35"/>
      <c r="H636" s="35" t="s">
        <v>703</v>
      </c>
      <c r="I636" s="35"/>
      <c r="J636" s="35">
        <v>5.0000000000000001E-3</v>
      </c>
      <c r="K636" s="35" t="s">
        <v>913</v>
      </c>
      <c r="L636" s="35" t="s">
        <v>913</v>
      </c>
      <c r="M636" s="35" t="s">
        <v>913</v>
      </c>
      <c r="N636" s="35" t="s">
        <v>667</v>
      </c>
    </row>
    <row r="637" spans="1:14">
      <c r="A637" s="35" t="s">
        <v>704</v>
      </c>
      <c r="B637" s="35"/>
      <c r="C637" s="35" t="s">
        <v>913</v>
      </c>
      <c r="D637" s="35" t="s">
        <v>913</v>
      </c>
      <c r="E637" s="35">
        <v>0.15</v>
      </c>
      <c r="F637" s="35" t="s">
        <v>913</v>
      </c>
      <c r="G637" s="35"/>
      <c r="H637" s="35" t="s">
        <v>704</v>
      </c>
      <c r="I637" s="35"/>
      <c r="J637" s="35" t="s">
        <v>913</v>
      </c>
      <c r="K637" s="35" t="s">
        <v>913</v>
      </c>
      <c r="L637" s="35">
        <v>7.0000000000000001E-3</v>
      </c>
      <c r="M637" s="35" t="s">
        <v>913</v>
      </c>
      <c r="N637" s="35" t="s">
        <v>667</v>
      </c>
    </row>
    <row r="638" spans="1:14">
      <c r="A638" s="35" t="s">
        <v>705</v>
      </c>
      <c r="B638" s="35"/>
      <c r="C638" s="35" t="s">
        <v>913</v>
      </c>
      <c r="D638" s="35" t="s">
        <v>913</v>
      </c>
      <c r="E638" s="35" t="s">
        <v>913</v>
      </c>
      <c r="F638" s="35">
        <v>0.05</v>
      </c>
      <c r="G638" s="35"/>
      <c r="H638" s="35" t="s">
        <v>705</v>
      </c>
      <c r="I638" s="35"/>
      <c r="J638" s="35" t="s">
        <v>913</v>
      </c>
      <c r="K638" s="35" t="s">
        <v>913</v>
      </c>
      <c r="L638" s="35" t="s">
        <v>913</v>
      </c>
      <c r="M638" s="35">
        <v>1E-3</v>
      </c>
      <c r="N638" s="35" t="s">
        <v>667</v>
      </c>
    </row>
    <row r="639" spans="1:14">
      <c r="A639" s="35" t="s">
        <v>706</v>
      </c>
      <c r="B639" s="35"/>
      <c r="C639" s="35">
        <v>0.04</v>
      </c>
      <c r="D639" s="35" t="s">
        <v>913</v>
      </c>
      <c r="E639" s="35" t="s">
        <v>913</v>
      </c>
      <c r="F639" s="35" t="s">
        <v>913</v>
      </c>
      <c r="G639" s="35"/>
      <c r="H639" s="35" t="s">
        <v>706</v>
      </c>
      <c r="I639" s="35"/>
      <c r="J639" s="35">
        <v>2.5000000000000001E-3</v>
      </c>
      <c r="K639" s="35" t="s">
        <v>913</v>
      </c>
      <c r="L639" s="35" t="s">
        <v>913</v>
      </c>
      <c r="M639" s="35" t="s">
        <v>913</v>
      </c>
      <c r="N639" s="35" t="s">
        <v>880</v>
      </c>
    </row>
    <row r="640" spans="1:14">
      <c r="A640" s="35" t="s">
        <v>707</v>
      </c>
      <c r="B640" s="35"/>
      <c r="C640" s="35" t="s">
        <v>913</v>
      </c>
      <c r="D640" s="35" t="s">
        <v>913</v>
      </c>
      <c r="E640" s="35">
        <v>7.4999999999999997E-2</v>
      </c>
      <c r="F640" s="35" t="s">
        <v>913</v>
      </c>
      <c r="G640" s="35"/>
      <c r="H640" s="35" t="s">
        <v>707</v>
      </c>
      <c r="I640" s="35"/>
      <c r="J640" s="35" t="s">
        <v>913</v>
      </c>
      <c r="K640" s="35" t="s">
        <v>913</v>
      </c>
      <c r="L640" s="35">
        <v>3.5000000000000001E-3</v>
      </c>
      <c r="M640" s="35" t="s">
        <v>913</v>
      </c>
      <c r="N640" s="35" t="s">
        <v>880</v>
      </c>
    </row>
    <row r="641" spans="1:14">
      <c r="A641" s="35" t="s">
        <v>708</v>
      </c>
      <c r="B641" s="35"/>
      <c r="C641" s="35" t="s">
        <v>913</v>
      </c>
      <c r="D641" s="35" t="s">
        <v>913</v>
      </c>
      <c r="E641" s="35" t="s">
        <v>913</v>
      </c>
      <c r="F641" s="35">
        <v>2.5000000000000001E-2</v>
      </c>
      <c r="G641" s="35"/>
      <c r="H641" s="35" t="s">
        <v>708</v>
      </c>
      <c r="I641" s="35"/>
      <c r="J641" s="35" t="s">
        <v>913</v>
      </c>
      <c r="K641" s="35" t="s">
        <v>913</v>
      </c>
      <c r="L641" s="35" t="s">
        <v>913</v>
      </c>
      <c r="M641" s="35">
        <v>5.0000000000000001E-4</v>
      </c>
      <c r="N641" s="35" t="s">
        <v>880</v>
      </c>
    </row>
    <row r="642" spans="1:14">
      <c r="A642" s="35" t="s">
        <v>709</v>
      </c>
      <c r="B642" s="35"/>
      <c r="C642" s="35">
        <v>0.08</v>
      </c>
      <c r="D642" s="35" t="s">
        <v>913</v>
      </c>
      <c r="E642" s="35" t="s">
        <v>913</v>
      </c>
      <c r="F642" s="35" t="s">
        <v>913</v>
      </c>
      <c r="G642" s="35"/>
      <c r="H642" s="35" t="s">
        <v>709</v>
      </c>
      <c r="I642" s="35"/>
      <c r="J642" s="35">
        <v>5.0000000000000001E-3</v>
      </c>
      <c r="K642" s="35" t="s">
        <v>913</v>
      </c>
      <c r="L642" s="35" t="s">
        <v>913</v>
      </c>
      <c r="M642" s="35" t="s">
        <v>913</v>
      </c>
      <c r="N642" s="35" t="s">
        <v>667</v>
      </c>
    </row>
    <row r="643" spans="1:14">
      <c r="A643" s="35" t="s">
        <v>710</v>
      </c>
      <c r="B643" s="35"/>
      <c r="C643" s="35" t="s">
        <v>913</v>
      </c>
      <c r="D643" s="35" t="s">
        <v>913</v>
      </c>
      <c r="E643" s="35">
        <v>0.15</v>
      </c>
      <c r="F643" s="35" t="s">
        <v>913</v>
      </c>
      <c r="G643" s="35"/>
      <c r="H643" s="35" t="s">
        <v>710</v>
      </c>
      <c r="I643" s="35"/>
      <c r="J643" s="35" t="s">
        <v>913</v>
      </c>
      <c r="K643" s="35" t="s">
        <v>913</v>
      </c>
      <c r="L643" s="35">
        <v>7.0000000000000001E-3</v>
      </c>
      <c r="M643" s="35" t="s">
        <v>913</v>
      </c>
      <c r="N643" s="35" t="s">
        <v>667</v>
      </c>
    </row>
    <row r="644" spans="1:14">
      <c r="A644" s="35" t="s">
        <v>711</v>
      </c>
      <c r="B644" s="35"/>
      <c r="C644" s="35" t="s">
        <v>913</v>
      </c>
      <c r="D644" s="35" t="s">
        <v>913</v>
      </c>
      <c r="E644" s="35" t="s">
        <v>913</v>
      </c>
      <c r="F644" s="35">
        <v>0.05</v>
      </c>
      <c r="G644" s="35"/>
      <c r="H644" s="35" t="s">
        <v>711</v>
      </c>
      <c r="I644" s="35"/>
      <c r="J644" s="35" t="s">
        <v>913</v>
      </c>
      <c r="K644" s="35" t="s">
        <v>913</v>
      </c>
      <c r="L644" s="35" t="s">
        <v>913</v>
      </c>
      <c r="M644" s="35">
        <v>1E-3</v>
      </c>
      <c r="N644" s="35" t="s">
        <v>667</v>
      </c>
    </row>
    <row r="645" spans="1:14">
      <c r="A645" s="35" t="s">
        <v>712</v>
      </c>
      <c r="B645" s="35"/>
      <c r="C645" s="35">
        <v>0.04</v>
      </c>
      <c r="D645" s="35" t="s">
        <v>913</v>
      </c>
      <c r="E645" s="35" t="s">
        <v>913</v>
      </c>
      <c r="F645" s="35" t="s">
        <v>913</v>
      </c>
      <c r="G645" s="35"/>
      <c r="H645" s="35" t="s">
        <v>712</v>
      </c>
      <c r="I645" s="35"/>
      <c r="J645" s="35">
        <v>2.5000000000000001E-3</v>
      </c>
      <c r="K645" s="35" t="s">
        <v>913</v>
      </c>
      <c r="L645" s="35" t="s">
        <v>913</v>
      </c>
      <c r="M645" s="35" t="s">
        <v>913</v>
      </c>
      <c r="N645" s="35" t="s">
        <v>880</v>
      </c>
    </row>
    <row r="646" spans="1:14">
      <c r="A646" s="35" t="s">
        <v>713</v>
      </c>
      <c r="B646" s="35"/>
      <c r="C646" s="35">
        <v>0.04</v>
      </c>
      <c r="D646" s="35" t="s">
        <v>913</v>
      </c>
      <c r="E646" s="35" t="s">
        <v>913</v>
      </c>
      <c r="F646" s="35" t="s">
        <v>913</v>
      </c>
      <c r="G646" s="35"/>
      <c r="H646" s="35" t="s">
        <v>713</v>
      </c>
      <c r="I646" s="35"/>
      <c r="J646" s="35">
        <v>2.5000000000000001E-3</v>
      </c>
      <c r="K646" s="35" t="s">
        <v>913</v>
      </c>
      <c r="L646" s="35" t="s">
        <v>913</v>
      </c>
      <c r="M646" s="35" t="s">
        <v>913</v>
      </c>
      <c r="N646" s="35" t="s">
        <v>880</v>
      </c>
    </row>
    <row r="647" spans="1:14">
      <c r="A647" s="35" t="s">
        <v>714</v>
      </c>
      <c r="B647" s="35"/>
      <c r="C647" s="35">
        <v>0.04</v>
      </c>
      <c r="D647" s="35" t="s">
        <v>913</v>
      </c>
      <c r="E647" s="35" t="s">
        <v>913</v>
      </c>
      <c r="F647" s="35" t="s">
        <v>913</v>
      </c>
      <c r="G647" s="35"/>
      <c r="H647" s="35" t="s">
        <v>714</v>
      </c>
      <c r="I647" s="35"/>
      <c r="J647" s="35">
        <v>2.5000000000000001E-3</v>
      </c>
      <c r="K647" s="35" t="s">
        <v>913</v>
      </c>
      <c r="L647" s="35" t="s">
        <v>913</v>
      </c>
      <c r="M647" s="35" t="s">
        <v>913</v>
      </c>
      <c r="N647" s="35" t="s">
        <v>667</v>
      </c>
    </row>
    <row r="648" spans="1:14">
      <c r="A648" s="35" t="s">
        <v>715</v>
      </c>
      <c r="B648" s="35"/>
      <c r="C648" s="35">
        <v>0.04</v>
      </c>
      <c r="D648" s="35" t="s">
        <v>913</v>
      </c>
      <c r="E648" s="35" t="s">
        <v>913</v>
      </c>
      <c r="F648" s="35" t="s">
        <v>913</v>
      </c>
      <c r="G648" s="35"/>
      <c r="H648" s="35" t="s">
        <v>715</v>
      </c>
      <c r="I648" s="35"/>
      <c r="J648" s="35">
        <v>2.5000000000000001E-3</v>
      </c>
      <c r="K648" s="35" t="s">
        <v>913</v>
      </c>
      <c r="L648" s="35" t="s">
        <v>913</v>
      </c>
      <c r="M648" s="35" t="s">
        <v>913</v>
      </c>
      <c r="N648" s="35" t="s">
        <v>667</v>
      </c>
    </row>
    <row r="649" spans="1:14">
      <c r="A649" s="35" t="s">
        <v>716</v>
      </c>
      <c r="B649" s="35"/>
      <c r="C649" s="35">
        <v>0.02</v>
      </c>
      <c r="D649" s="35" t="s">
        <v>913</v>
      </c>
      <c r="E649" s="35" t="s">
        <v>913</v>
      </c>
      <c r="F649" s="35" t="s">
        <v>913</v>
      </c>
      <c r="G649" s="35"/>
      <c r="H649" s="35" t="s">
        <v>716</v>
      </c>
      <c r="I649" s="35"/>
      <c r="J649" s="35">
        <v>0</v>
      </c>
      <c r="K649" s="35" t="s">
        <v>913</v>
      </c>
      <c r="L649" s="35" t="s">
        <v>913</v>
      </c>
      <c r="M649" s="35" t="s">
        <v>913</v>
      </c>
      <c r="N649" s="35" t="s">
        <v>884</v>
      </c>
    </row>
    <row r="650" spans="1:14">
      <c r="A650" s="35" t="s">
        <v>717</v>
      </c>
      <c r="B650" s="35"/>
      <c r="C650" s="35">
        <v>0.02</v>
      </c>
      <c r="D650" s="35" t="s">
        <v>913</v>
      </c>
      <c r="E650" s="35" t="s">
        <v>913</v>
      </c>
      <c r="F650" s="35" t="s">
        <v>913</v>
      </c>
      <c r="G650" s="35"/>
      <c r="H650" s="35" t="s">
        <v>717</v>
      </c>
      <c r="I650" s="35"/>
      <c r="J650" s="35">
        <v>0</v>
      </c>
      <c r="K650" s="35" t="s">
        <v>913</v>
      </c>
      <c r="L650" s="35" t="s">
        <v>913</v>
      </c>
      <c r="M650" s="35" t="s">
        <v>913</v>
      </c>
      <c r="N650" s="35" t="s">
        <v>884</v>
      </c>
    </row>
    <row r="651" spans="1:14">
      <c r="A651" s="35" t="s">
        <v>718</v>
      </c>
      <c r="B651" s="35"/>
      <c r="C651" s="35" t="s">
        <v>913</v>
      </c>
      <c r="D651" s="35">
        <v>3.7499999999999999E-2</v>
      </c>
      <c r="E651" s="35">
        <v>3.7499999999999999E-2</v>
      </c>
      <c r="F651" s="35" t="s">
        <v>913</v>
      </c>
      <c r="G651" s="35"/>
      <c r="H651" s="35" t="s">
        <v>718</v>
      </c>
      <c r="I651" s="35"/>
      <c r="J651" s="35" t="s">
        <v>913</v>
      </c>
      <c r="K651" s="35">
        <v>0</v>
      </c>
      <c r="L651" s="35">
        <v>0</v>
      </c>
      <c r="M651" s="35" t="s">
        <v>913</v>
      </c>
      <c r="N651" s="35" t="s">
        <v>884</v>
      </c>
    </row>
    <row r="652" spans="1:14">
      <c r="A652" s="35" t="s">
        <v>719</v>
      </c>
      <c r="B652" s="35"/>
      <c r="C652" s="35" t="s">
        <v>913</v>
      </c>
      <c r="D652" s="35" t="s">
        <v>913</v>
      </c>
      <c r="E652" s="35" t="s">
        <v>913</v>
      </c>
      <c r="F652" s="35">
        <v>1.2500000000000001E-2</v>
      </c>
      <c r="G652" s="35"/>
      <c r="H652" s="35" t="s">
        <v>719</v>
      </c>
      <c r="I652" s="35"/>
      <c r="J652" s="35" t="s">
        <v>913</v>
      </c>
      <c r="K652" s="35" t="s">
        <v>913</v>
      </c>
      <c r="L652" s="35" t="s">
        <v>913</v>
      </c>
      <c r="M652" s="35">
        <v>0</v>
      </c>
      <c r="N652" s="35" t="s">
        <v>884</v>
      </c>
    </row>
    <row r="653" spans="1:14">
      <c r="A653" s="35" t="s">
        <v>720</v>
      </c>
      <c r="B653" s="35"/>
      <c r="C653" s="35">
        <v>0.02</v>
      </c>
      <c r="D653" s="35" t="s">
        <v>913</v>
      </c>
      <c r="E653" s="35" t="s">
        <v>913</v>
      </c>
      <c r="F653" s="35" t="s">
        <v>913</v>
      </c>
      <c r="G653" s="35"/>
      <c r="H653" s="35" t="s">
        <v>720</v>
      </c>
      <c r="I653" s="35"/>
      <c r="J653" s="35">
        <v>0</v>
      </c>
      <c r="K653" s="35" t="s">
        <v>913</v>
      </c>
      <c r="L653" s="35" t="s">
        <v>913</v>
      </c>
      <c r="M653" s="35" t="s">
        <v>913</v>
      </c>
      <c r="N653" s="35" t="s">
        <v>884</v>
      </c>
    </row>
    <row r="654" spans="1:14">
      <c r="A654" s="35" t="s">
        <v>721</v>
      </c>
      <c r="B654" s="35"/>
      <c r="C654" s="35">
        <v>0.02</v>
      </c>
      <c r="D654" s="35" t="s">
        <v>913</v>
      </c>
      <c r="E654" s="35" t="s">
        <v>913</v>
      </c>
      <c r="F654" s="35" t="s">
        <v>913</v>
      </c>
      <c r="G654" s="35"/>
      <c r="H654" s="35" t="s">
        <v>721</v>
      </c>
      <c r="I654" s="35"/>
      <c r="J654" s="35">
        <v>0</v>
      </c>
      <c r="K654" s="35" t="s">
        <v>913</v>
      </c>
      <c r="L654" s="35" t="s">
        <v>913</v>
      </c>
      <c r="M654" s="35" t="s">
        <v>913</v>
      </c>
      <c r="N654" s="35" t="s">
        <v>884</v>
      </c>
    </row>
    <row r="655" spans="1:14">
      <c r="A655" s="35" t="s">
        <v>722</v>
      </c>
      <c r="B655" s="35"/>
      <c r="C655" s="35" t="s">
        <v>913</v>
      </c>
      <c r="D655" s="35">
        <v>3.7499999999999999E-2</v>
      </c>
      <c r="E655" s="35">
        <v>3.7499999999999999E-2</v>
      </c>
      <c r="F655" s="35" t="s">
        <v>913</v>
      </c>
      <c r="G655" s="35"/>
      <c r="H655" s="35" t="s">
        <v>722</v>
      </c>
      <c r="I655" s="35"/>
      <c r="J655" s="35" t="s">
        <v>913</v>
      </c>
      <c r="K655" s="35">
        <v>0</v>
      </c>
      <c r="L655" s="35">
        <v>0</v>
      </c>
      <c r="M655" s="35" t="s">
        <v>913</v>
      </c>
      <c r="N655" s="35" t="s">
        <v>884</v>
      </c>
    </row>
    <row r="656" spans="1:14">
      <c r="A656" s="35" t="s">
        <v>723</v>
      </c>
      <c r="B656" s="35"/>
      <c r="C656" s="35" t="s">
        <v>913</v>
      </c>
      <c r="D656" s="35" t="s">
        <v>913</v>
      </c>
      <c r="E656" s="35" t="s">
        <v>913</v>
      </c>
      <c r="F656" s="35">
        <v>1.2500000000000001E-2</v>
      </c>
      <c r="G656" s="35"/>
      <c r="H656" s="35" t="s">
        <v>723</v>
      </c>
      <c r="I656" s="35"/>
      <c r="J656" s="35" t="s">
        <v>913</v>
      </c>
      <c r="K656" s="35" t="s">
        <v>913</v>
      </c>
      <c r="L656" s="35" t="s">
        <v>913</v>
      </c>
      <c r="M656" s="35">
        <v>0</v>
      </c>
      <c r="N656" s="35" t="s">
        <v>884</v>
      </c>
    </row>
    <row r="657" spans="1:14">
      <c r="A657" s="35" t="s">
        <v>724</v>
      </c>
      <c r="B657" s="35"/>
      <c r="C657" s="35">
        <v>0.04</v>
      </c>
      <c r="D657" s="35" t="s">
        <v>913</v>
      </c>
      <c r="E657" s="35" t="s">
        <v>913</v>
      </c>
      <c r="F657" s="35" t="s">
        <v>913</v>
      </c>
      <c r="G657" s="35"/>
      <c r="H657" s="35" t="s">
        <v>724</v>
      </c>
      <c r="I657" s="35"/>
      <c r="J657" s="35">
        <v>2.5000000000000001E-3</v>
      </c>
      <c r="K657" s="35" t="s">
        <v>913</v>
      </c>
      <c r="L657" s="35" t="s">
        <v>913</v>
      </c>
      <c r="M657" s="35" t="s">
        <v>913</v>
      </c>
      <c r="N657" s="35" t="s">
        <v>685</v>
      </c>
    </row>
    <row r="658" spans="1:14">
      <c r="A658" s="35" t="s">
        <v>725</v>
      </c>
      <c r="B658" s="35"/>
      <c r="C658" s="35">
        <v>0.04</v>
      </c>
      <c r="D658" s="35" t="s">
        <v>913</v>
      </c>
      <c r="E658" s="35" t="s">
        <v>913</v>
      </c>
      <c r="F658" s="35" t="s">
        <v>913</v>
      </c>
      <c r="G658" s="35"/>
      <c r="H658" s="35" t="s">
        <v>725</v>
      </c>
      <c r="I658" s="35"/>
      <c r="J658" s="35">
        <v>2.5000000000000001E-3</v>
      </c>
      <c r="K658" s="35" t="s">
        <v>913</v>
      </c>
      <c r="L658" s="35" t="s">
        <v>913</v>
      </c>
      <c r="M658" s="35" t="s">
        <v>913</v>
      </c>
      <c r="N658" s="35" t="s">
        <v>880</v>
      </c>
    </row>
    <row r="659" spans="1:14">
      <c r="A659" s="35" t="s">
        <v>726</v>
      </c>
      <c r="B659" s="35"/>
      <c r="C659" s="35" t="s">
        <v>913</v>
      </c>
      <c r="D659" s="35" t="s">
        <v>913</v>
      </c>
      <c r="E659" s="35">
        <v>7.4999999999999997E-2</v>
      </c>
      <c r="F659" s="35" t="s">
        <v>913</v>
      </c>
      <c r="G659" s="35"/>
      <c r="H659" s="35" t="s">
        <v>726</v>
      </c>
      <c r="I659" s="35"/>
      <c r="J659" s="35" t="s">
        <v>913</v>
      </c>
      <c r="K659" s="35" t="s">
        <v>913</v>
      </c>
      <c r="L659" s="35">
        <v>3.5000000000000001E-3</v>
      </c>
      <c r="M659" s="35" t="s">
        <v>913</v>
      </c>
      <c r="N659" s="35" t="s">
        <v>880</v>
      </c>
    </row>
    <row r="660" spans="1:14">
      <c r="A660" s="35" t="s">
        <v>727</v>
      </c>
      <c r="B660" s="35"/>
      <c r="C660" s="35" t="s">
        <v>913</v>
      </c>
      <c r="D660" s="35" t="s">
        <v>913</v>
      </c>
      <c r="E660" s="35" t="s">
        <v>913</v>
      </c>
      <c r="F660" s="35">
        <v>2.5000000000000001E-2</v>
      </c>
      <c r="G660" s="35"/>
      <c r="H660" s="35" t="s">
        <v>727</v>
      </c>
      <c r="I660" s="35"/>
      <c r="J660" s="35" t="s">
        <v>913</v>
      </c>
      <c r="K660" s="35" t="s">
        <v>913</v>
      </c>
      <c r="L660" s="35" t="s">
        <v>913</v>
      </c>
      <c r="M660" s="35">
        <v>5.0000000000000001E-4</v>
      </c>
      <c r="N660" s="35" t="s">
        <v>880</v>
      </c>
    </row>
    <row r="661" spans="1:14">
      <c r="A661" s="35" t="s">
        <v>728</v>
      </c>
      <c r="B661" s="35"/>
      <c r="C661" s="35">
        <v>0.04</v>
      </c>
      <c r="D661" s="35" t="s">
        <v>913</v>
      </c>
      <c r="E661" s="35" t="s">
        <v>913</v>
      </c>
      <c r="F661" s="35" t="s">
        <v>913</v>
      </c>
      <c r="G661" s="35"/>
      <c r="H661" s="35" t="s">
        <v>728</v>
      </c>
      <c r="I661" s="35"/>
      <c r="J661" s="35">
        <v>2.5000000000000001E-3</v>
      </c>
      <c r="K661" s="35" t="s">
        <v>913</v>
      </c>
      <c r="L661" s="35" t="s">
        <v>913</v>
      </c>
      <c r="M661" s="35" t="s">
        <v>913</v>
      </c>
      <c r="N661" s="35" t="s">
        <v>667</v>
      </c>
    </row>
    <row r="662" spans="1:14">
      <c r="A662" s="35" t="s">
        <v>729</v>
      </c>
      <c r="B662" s="35"/>
      <c r="C662" s="35" t="s">
        <v>913</v>
      </c>
      <c r="D662" s="35" t="s">
        <v>913</v>
      </c>
      <c r="E662" s="35">
        <v>7.4999999999999997E-2</v>
      </c>
      <c r="F662" s="35" t="s">
        <v>913</v>
      </c>
      <c r="G662" s="35"/>
      <c r="H662" s="35" t="s">
        <v>729</v>
      </c>
      <c r="I662" s="35"/>
      <c r="J662" s="35" t="s">
        <v>913</v>
      </c>
      <c r="K662" s="35" t="s">
        <v>913</v>
      </c>
      <c r="L662" s="35">
        <v>3.5000000000000001E-3</v>
      </c>
      <c r="M662" s="35" t="s">
        <v>913</v>
      </c>
      <c r="N662" s="35" t="s">
        <v>667</v>
      </c>
    </row>
    <row r="663" spans="1:14">
      <c r="A663" s="35" t="s">
        <v>730</v>
      </c>
      <c r="B663" s="35"/>
      <c r="C663" s="35" t="s">
        <v>913</v>
      </c>
      <c r="D663" s="35" t="s">
        <v>913</v>
      </c>
      <c r="E663" s="35" t="s">
        <v>913</v>
      </c>
      <c r="F663" s="35">
        <v>2.5000000000000001E-2</v>
      </c>
      <c r="G663" s="35"/>
      <c r="H663" s="35" t="s">
        <v>730</v>
      </c>
      <c r="I663" s="35"/>
      <c r="J663" s="35" t="s">
        <v>913</v>
      </c>
      <c r="K663" s="35" t="s">
        <v>913</v>
      </c>
      <c r="L663" s="35" t="s">
        <v>913</v>
      </c>
      <c r="M663" s="35">
        <v>5.0000000000000001E-4</v>
      </c>
      <c r="N663" s="35" t="s">
        <v>667</v>
      </c>
    </row>
    <row r="664" spans="1:14">
      <c r="A664" s="35" t="s">
        <v>731</v>
      </c>
      <c r="B664" s="35"/>
      <c r="C664" s="35">
        <v>0.04</v>
      </c>
      <c r="D664" s="35" t="s">
        <v>913</v>
      </c>
      <c r="E664" s="35" t="s">
        <v>913</v>
      </c>
      <c r="F664" s="35" t="s">
        <v>913</v>
      </c>
      <c r="G664" s="35"/>
      <c r="H664" s="35" t="s">
        <v>731</v>
      </c>
      <c r="I664" s="35"/>
      <c r="J664" s="35">
        <v>2.5000000000000001E-3</v>
      </c>
      <c r="K664" s="35" t="s">
        <v>913</v>
      </c>
      <c r="L664" s="35" t="s">
        <v>913</v>
      </c>
      <c r="M664" s="35" t="s">
        <v>913</v>
      </c>
      <c r="N664" s="35" t="s">
        <v>880</v>
      </c>
    </row>
    <row r="665" spans="1:14">
      <c r="A665" s="35" t="s">
        <v>732</v>
      </c>
      <c r="B665" s="35"/>
      <c r="C665" s="35" t="s">
        <v>913</v>
      </c>
      <c r="D665" s="35" t="s">
        <v>913</v>
      </c>
      <c r="E665" s="35">
        <v>7.4999999999999997E-2</v>
      </c>
      <c r="F665" s="35" t="s">
        <v>913</v>
      </c>
      <c r="G665" s="35"/>
      <c r="H665" s="35" t="s">
        <v>732</v>
      </c>
      <c r="I665" s="35"/>
      <c r="J665" s="35" t="s">
        <v>913</v>
      </c>
      <c r="K665" s="35" t="s">
        <v>913</v>
      </c>
      <c r="L665" s="35">
        <v>3.5000000000000001E-3</v>
      </c>
      <c r="M665" s="35" t="s">
        <v>913</v>
      </c>
      <c r="N665" s="35" t="s">
        <v>880</v>
      </c>
    </row>
    <row r="666" spans="1:14">
      <c r="A666" s="35" t="s">
        <v>733</v>
      </c>
      <c r="B666" s="35"/>
      <c r="C666" s="35" t="s">
        <v>913</v>
      </c>
      <c r="D666" s="35" t="s">
        <v>913</v>
      </c>
      <c r="E666" s="35" t="s">
        <v>913</v>
      </c>
      <c r="F666" s="35">
        <v>2.5000000000000001E-2</v>
      </c>
      <c r="G666" s="35"/>
      <c r="H666" s="35" t="s">
        <v>733</v>
      </c>
      <c r="I666" s="35"/>
      <c r="J666" s="35" t="s">
        <v>913</v>
      </c>
      <c r="K666" s="35" t="s">
        <v>913</v>
      </c>
      <c r="L666" s="35" t="s">
        <v>913</v>
      </c>
      <c r="M666" s="35">
        <v>5.0000000000000001E-4</v>
      </c>
      <c r="N666" s="35" t="s">
        <v>880</v>
      </c>
    </row>
    <row r="667" spans="1:14">
      <c r="A667" s="35" t="s">
        <v>734</v>
      </c>
      <c r="B667" s="35"/>
      <c r="C667" s="35">
        <v>0.04</v>
      </c>
      <c r="D667" s="35" t="s">
        <v>913</v>
      </c>
      <c r="E667" s="35" t="s">
        <v>913</v>
      </c>
      <c r="F667" s="35" t="s">
        <v>913</v>
      </c>
      <c r="G667" s="35"/>
      <c r="H667" s="35" t="s">
        <v>734</v>
      </c>
      <c r="I667" s="35"/>
      <c r="J667" s="35">
        <v>2.5000000000000001E-3</v>
      </c>
      <c r="K667" s="35" t="s">
        <v>913</v>
      </c>
      <c r="L667" s="35" t="s">
        <v>913</v>
      </c>
      <c r="M667" s="35" t="s">
        <v>913</v>
      </c>
      <c r="N667" s="35" t="s">
        <v>667</v>
      </c>
    </row>
    <row r="668" spans="1:14">
      <c r="A668" s="35" t="s">
        <v>735</v>
      </c>
      <c r="B668" s="35"/>
      <c r="C668" s="35" t="s">
        <v>913</v>
      </c>
      <c r="D668" s="35" t="s">
        <v>913</v>
      </c>
      <c r="E668" s="35">
        <v>7.4999999999999997E-2</v>
      </c>
      <c r="F668" s="35" t="s">
        <v>913</v>
      </c>
      <c r="G668" s="35"/>
      <c r="H668" s="35" t="s">
        <v>735</v>
      </c>
      <c r="I668" s="35"/>
      <c r="J668" s="35" t="s">
        <v>913</v>
      </c>
      <c r="K668" s="35" t="s">
        <v>913</v>
      </c>
      <c r="L668" s="35">
        <v>3.5000000000000001E-3</v>
      </c>
      <c r="M668" s="35" t="s">
        <v>913</v>
      </c>
      <c r="N668" s="35" t="s">
        <v>667</v>
      </c>
    </row>
    <row r="669" spans="1:14">
      <c r="A669" s="35" t="s">
        <v>736</v>
      </c>
      <c r="B669" s="35"/>
      <c r="C669" s="35" t="s">
        <v>913</v>
      </c>
      <c r="D669" s="35" t="s">
        <v>913</v>
      </c>
      <c r="E669" s="35" t="s">
        <v>913</v>
      </c>
      <c r="F669" s="35">
        <v>2.5000000000000001E-2</v>
      </c>
      <c r="G669" s="35"/>
      <c r="H669" s="35" t="s">
        <v>736</v>
      </c>
      <c r="I669" s="35"/>
      <c r="J669" s="35" t="s">
        <v>913</v>
      </c>
      <c r="K669" s="35" t="s">
        <v>913</v>
      </c>
      <c r="L669" s="35" t="s">
        <v>913</v>
      </c>
      <c r="M669" s="35">
        <v>5.0000000000000001E-4</v>
      </c>
      <c r="N669" s="35" t="s">
        <v>667</v>
      </c>
    </row>
    <row r="670" spans="1:14">
      <c r="A670" s="35" t="s">
        <v>737</v>
      </c>
      <c r="B670" s="35"/>
      <c r="C670" s="35">
        <v>4.4999999999999998E-2</v>
      </c>
      <c r="D670" s="35" t="s">
        <v>913</v>
      </c>
      <c r="E670" s="35" t="s">
        <v>913</v>
      </c>
      <c r="F670" s="35" t="s">
        <v>913</v>
      </c>
      <c r="G670" s="35"/>
      <c r="H670" s="35" t="s">
        <v>737</v>
      </c>
      <c r="I670" s="35"/>
      <c r="J670" s="35">
        <v>0</v>
      </c>
      <c r="K670" s="35" t="s">
        <v>913</v>
      </c>
      <c r="L670" s="35" t="s">
        <v>913</v>
      </c>
      <c r="M670" s="35" t="s">
        <v>913</v>
      </c>
      <c r="N670" s="35" t="s">
        <v>880</v>
      </c>
    </row>
    <row r="671" spans="1:14">
      <c r="A671" s="35" t="s">
        <v>738</v>
      </c>
      <c r="B671" s="35"/>
      <c r="C671" s="35" t="s">
        <v>913</v>
      </c>
      <c r="D671" s="35">
        <v>6.3E-2</v>
      </c>
      <c r="E671" s="35">
        <v>6.3E-2</v>
      </c>
      <c r="F671" s="35" t="s">
        <v>913</v>
      </c>
      <c r="G671" s="35"/>
      <c r="H671" s="35" t="s">
        <v>738</v>
      </c>
      <c r="I671" s="35"/>
      <c r="J671" s="35" t="s">
        <v>913</v>
      </c>
      <c r="K671" s="35">
        <v>0</v>
      </c>
      <c r="L671" s="35">
        <v>0</v>
      </c>
      <c r="M671" s="35" t="s">
        <v>913</v>
      </c>
      <c r="N671" s="35" t="s">
        <v>880</v>
      </c>
    </row>
    <row r="672" spans="1:14">
      <c r="A672" s="35" t="s">
        <v>739</v>
      </c>
      <c r="B672" s="35"/>
      <c r="C672" s="35" t="s">
        <v>913</v>
      </c>
      <c r="D672" s="35" t="s">
        <v>913</v>
      </c>
      <c r="E672" s="35" t="s">
        <v>913</v>
      </c>
      <c r="F672" s="35">
        <v>4.4999999999999998E-2</v>
      </c>
      <c r="G672" s="35"/>
      <c r="H672" s="35" t="s">
        <v>739</v>
      </c>
      <c r="I672" s="35"/>
      <c r="J672" s="35" t="s">
        <v>913</v>
      </c>
      <c r="K672" s="35" t="s">
        <v>913</v>
      </c>
      <c r="L672" s="35" t="s">
        <v>913</v>
      </c>
      <c r="M672" s="35">
        <v>0</v>
      </c>
      <c r="N672" s="35" t="s">
        <v>880</v>
      </c>
    </row>
    <row r="673" spans="1:14">
      <c r="A673" s="35" t="s">
        <v>740</v>
      </c>
      <c r="B673" s="35"/>
      <c r="C673" s="35">
        <v>4.4999999999999998E-2</v>
      </c>
      <c r="D673" s="35" t="s">
        <v>913</v>
      </c>
      <c r="E673" s="35" t="s">
        <v>913</v>
      </c>
      <c r="F673" s="35" t="s">
        <v>913</v>
      </c>
      <c r="G673" s="35"/>
      <c r="H673" s="35" t="s">
        <v>740</v>
      </c>
      <c r="I673" s="35"/>
      <c r="J673" s="35">
        <v>0</v>
      </c>
      <c r="K673" s="35" t="s">
        <v>913</v>
      </c>
      <c r="L673" s="35" t="s">
        <v>913</v>
      </c>
      <c r="M673" s="35" t="s">
        <v>913</v>
      </c>
      <c r="N673" s="35" t="s">
        <v>741</v>
      </c>
    </row>
    <row r="674" spans="1:14">
      <c r="A674" s="35" t="s">
        <v>742</v>
      </c>
      <c r="B674" s="35"/>
      <c r="C674" s="35" t="s">
        <v>913</v>
      </c>
      <c r="D674" s="35">
        <v>6.3E-2</v>
      </c>
      <c r="E674" s="35">
        <v>6.3E-2</v>
      </c>
      <c r="F674" s="35" t="s">
        <v>913</v>
      </c>
      <c r="G674" s="35"/>
      <c r="H674" s="35" t="s">
        <v>742</v>
      </c>
      <c r="I674" s="35"/>
      <c r="J674" s="35" t="s">
        <v>913</v>
      </c>
      <c r="K674" s="35">
        <v>0</v>
      </c>
      <c r="L674" s="35">
        <v>0</v>
      </c>
      <c r="M674" s="35" t="s">
        <v>913</v>
      </c>
      <c r="N674" s="35" t="s">
        <v>741</v>
      </c>
    </row>
    <row r="675" spans="1:14">
      <c r="A675" s="35" t="s">
        <v>743</v>
      </c>
      <c r="B675" s="35"/>
      <c r="C675" s="35" t="s">
        <v>913</v>
      </c>
      <c r="D675" s="35">
        <v>3.1500000000000007E-2</v>
      </c>
      <c r="E675" s="35">
        <v>3.1500000000000007E-2</v>
      </c>
      <c r="F675" s="35" t="s">
        <v>913</v>
      </c>
      <c r="G675" s="35"/>
      <c r="H675" s="35" t="s">
        <v>743</v>
      </c>
      <c r="I675" s="35"/>
      <c r="J675" s="35" t="s">
        <v>913</v>
      </c>
      <c r="K675" s="35">
        <v>0</v>
      </c>
      <c r="L675" s="35">
        <v>0</v>
      </c>
      <c r="M675" s="35" t="s">
        <v>913</v>
      </c>
      <c r="N675" s="35" t="s">
        <v>861</v>
      </c>
    </row>
    <row r="676" spans="1:14">
      <c r="A676" s="35" t="s">
        <v>744</v>
      </c>
      <c r="B676" s="35"/>
      <c r="C676" s="35" t="s">
        <v>913</v>
      </c>
      <c r="D676" s="35" t="s">
        <v>913</v>
      </c>
      <c r="E676" s="35" t="s">
        <v>913</v>
      </c>
      <c r="F676" s="35">
        <v>6.7500000000000004E-2</v>
      </c>
      <c r="G676" s="35"/>
      <c r="H676" s="35" t="s">
        <v>744</v>
      </c>
      <c r="I676" s="35"/>
      <c r="J676" s="35" t="s">
        <v>913</v>
      </c>
      <c r="K676" s="35" t="s">
        <v>913</v>
      </c>
      <c r="L676" s="35" t="s">
        <v>913</v>
      </c>
      <c r="M676" s="35">
        <v>0</v>
      </c>
      <c r="N676" s="35" t="s">
        <v>861</v>
      </c>
    </row>
    <row r="677" spans="1:14">
      <c r="A677" s="35" t="s">
        <v>745</v>
      </c>
      <c r="B677" s="35"/>
      <c r="C677" s="35" t="s">
        <v>913</v>
      </c>
      <c r="D677" s="35">
        <v>3.1500000000000007E-2</v>
      </c>
      <c r="E677" s="35">
        <v>3.1500000000000007E-2</v>
      </c>
      <c r="F677" s="35" t="s">
        <v>913</v>
      </c>
      <c r="G677" s="35"/>
      <c r="H677" s="35" t="s">
        <v>745</v>
      </c>
      <c r="I677" s="35"/>
      <c r="J677" s="35" t="s">
        <v>913</v>
      </c>
      <c r="K677" s="35">
        <v>0</v>
      </c>
      <c r="L677" s="35">
        <v>0</v>
      </c>
      <c r="M677" s="35" t="s">
        <v>913</v>
      </c>
      <c r="N677" s="35" t="s">
        <v>861</v>
      </c>
    </row>
    <row r="678" spans="1:14">
      <c r="A678" s="35" t="s">
        <v>746</v>
      </c>
      <c r="B678" s="35"/>
      <c r="C678" s="35" t="s">
        <v>913</v>
      </c>
      <c r="D678" s="35" t="s">
        <v>913</v>
      </c>
      <c r="E678" s="35" t="s">
        <v>913</v>
      </c>
      <c r="F678" s="35">
        <v>7.4999999999999997E-2</v>
      </c>
      <c r="G678" s="35"/>
      <c r="H678" s="35" t="s">
        <v>746</v>
      </c>
      <c r="I678" s="35"/>
      <c r="J678" s="35" t="s">
        <v>913</v>
      </c>
      <c r="K678" s="35" t="s">
        <v>913</v>
      </c>
      <c r="L678" s="35" t="s">
        <v>913</v>
      </c>
      <c r="M678" s="35">
        <v>0</v>
      </c>
      <c r="N678" s="35" t="s">
        <v>861</v>
      </c>
    </row>
    <row r="679" spans="1:14">
      <c r="A679" s="35" t="s">
        <v>747</v>
      </c>
      <c r="B679" s="35"/>
      <c r="C679" s="35" t="s">
        <v>913</v>
      </c>
      <c r="D679" s="35" t="s">
        <v>913</v>
      </c>
      <c r="E679" s="35" t="s">
        <v>913</v>
      </c>
      <c r="F679" s="35">
        <v>7.4999999999999997E-2</v>
      </c>
      <c r="G679" s="35"/>
      <c r="H679" s="35" t="s">
        <v>747</v>
      </c>
      <c r="I679" s="35"/>
      <c r="J679" s="35" t="s">
        <v>913</v>
      </c>
      <c r="K679" s="35" t="s">
        <v>913</v>
      </c>
      <c r="L679" s="35" t="s">
        <v>913</v>
      </c>
      <c r="M679" s="35">
        <v>0</v>
      </c>
      <c r="N679" s="35" t="s">
        <v>861</v>
      </c>
    </row>
    <row r="680" spans="1:14">
      <c r="A680" s="35" t="s">
        <v>748</v>
      </c>
      <c r="B680" s="35"/>
      <c r="C680" s="35">
        <v>4.4999999999999998E-2</v>
      </c>
      <c r="D680" s="35" t="s">
        <v>913</v>
      </c>
      <c r="E680" s="35" t="s">
        <v>913</v>
      </c>
      <c r="F680" s="35" t="s">
        <v>913</v>
      </c>
      <c r="G680" s="35"/>
      <c r="H680" s="35" t="s">
        <v>748</v>
      </c>
      <c r="I680" s="35"/>
      <c r="J680" s="35">
        <v>0</v>
      </c>
      <c r="K680" s="35" t="s">
        <v>913</v>
      </c>
      <c r="L680" s="35" t="s">
        <v>913</v>
      </c>
      <c r="M680" s="35" t="s">
        <v>913</v>
      </c>
      <c r="N680" s="35" t="s">
        <v>880</v>
      </c>
    </row>
    <row r="681" spans="1:14">
      <c r="A681" s="35" t="s">
        <v>749</v>
      </c>
      <c r="B681" s="35"/>
      <c r="C681" s="35">
        <v>4.4999999999999998E-2</v>
      </c>
      <c r="D681" s="35" t="s">
        <v>913</v>
      </c>
      <c r="E681" s="35" t="s">
        <v>913</v>
      </c>
      <c r="F681" s="35" t="s">
        <v>913</v>
      </c>
      <c r="G681" s="35"/>
      <c r="H681" s="35" t="s">
        <v>749</v>
      </c>
      <c r="I681" s="35"/>
      <c r="J681" s="35">
        <v>0</v>
      </c>
      <c r="K681" s="35" t="s">
        <v>913</v>
      </c>
      <c r="L681" s="35" t="s">
        <v>913</v>
      </c>
      <c r="M681" s="35" t="s">
        <v>913</v>
      </c>
      <c r="N681" s="35" t="s">
        <v>880</v>
      </c>
    </row>
    <row r="682" spans="1:14">
      <c r="A682" s="35" t="s">
        <v>750</v>
      </c>
      <c r="B682" s="35"/>
      <c r="C682" s="35" t="s">
        <v>913</v>
      </c>
      <c r="D682" s="35">
        <v>6.3E-2</v>
      </c>
      <c r="E682" s="35">
        <v>6.3E-2</v>
      </c>
      <c r="F682" s="35" t="s">
        <v>913</v>
      </c>
      <c r="G682" s="35"/>
      <c r="H682" s="35" t="s">
        <v>750</v>
      </c>
      <c r="I682" s="35"/>
      <c r="J682" s="35" t="s">
        <v>913</v>
      </c>
      <c r="K682" s="35">
        <v>0</v>
      </c>
      <c r="L682" s="35">
        <v>0</v>
      </c>
      <c r="M682" s="35" t="s">
        <v>913</v>
      </c>
      <c r="N682" s="35" t="s">
        <v>880</v>
      </c>
    </row>
    <row r="683" spans="1:14">
      <c r="A683" s="35" t="s">
        <v>751</v>
      </c>
      <c r="B683" s="35"/>
      <c r="C683" s="35" t="s">
        <v>913</v>
      </c>
      <c r="D683" s="35" t="s">
        <v>913</v>
      </c>
      <c r="E683" s="35" t="s">
        <v>913</v>
      </c>
      <c r="F683" s="35">
        <v>4.4999999999999998E-2</v>
      </c>
      <c r="G683" s="35"/>
      <c r="H683" s="35" t="s">
        <v>751</v>
      </c>
      <c r="I683" s="35"/>
      <c r="J683" s="35" t="s">
        <v>913</v>
      </c>
      <c r="K683" s="35" t="s">
        <v>913</v>
      </c>
      <c r="L683" s="35" t="s">
        <v>913</v>
      </c>
      <c r="M683" s="35">
        <v>0</v>
      </c>
      <c r="N683" s="35" t="s">
        <v>880</v>
      </c>
    </row>
    <row r="684" spans="1:14">
      <c r="A684" s="35" t="s">
        <v>752</v>
      </c>
      <c r="B684" s="35"/>
      <c r="C684" s="35">
        <v>4.4999999999999998E-2</v>
      </c>
      <c r="D684" s="35" t="s">
        <v>913</v>
      </c>
      <c r="E684" s="35" t="s">
        <v>913</v>
      </c>
      <c r="F684" s="35" t="s">
        <v>913</v>
      </c>
      <c r="G684" s="35"/>
      <c r="H684" s="35" t="s">
        <v>752</v>
      </c>
      <c r="I684" s="35"/>
      <c r="J684" s="35">
        <v>0</v>
      </c>
      <c r="K684" s="35" t="s">
        <v>913</v>
      </c>
      <c r="L684" s="35" t="s">
        <v>913</v>
      </c>
      <c r="M684" s="35" t="s">
        <v>913</v>
      </c>
      <c r="N684" s="35" t="s">
        <v>741</v>
      </c>
    </row>
    <row r="685" spans="1:14">
      <c r="A685" s="35" t="s">
        <v>753</v>
      </c>
      <c r="B685" s="35"/>
      <c r="C685" s="35">
        <v>4.4999999999999998E-2</v>
      </c>
      <c r="D685" s="35" t="s">
        <v>913</v>
      </c>
      <c r="E685" s="35" t="s">
        <v>913</v>
      </c>
      <c r="F685" s="35" t="s">
        <v>913</v>
      </c>
      <c r="G685" s="35"/>
      <c r="H685" s="35" t="s">
        <v>753</v>
      </c>
      <c r="I685" s="35"/>
      <c r="J685" s="35">
        <v>0</v>
      </c>
      <c r="K685" s="35" t="s">
        <v>913</v>
      </c>
      <c r="L685" s="35" t="s">
        <v>913</v>
      </c>
      <c r="M685" s="35" t="s">
        <v>913</v>
      </c>
      <c r="N685" s="35" t="s">
        <v>741</v>
      </c>
    </row>
    <row r="686" spans="1:14">
      <c r="A686" s="35" t="s">
        <v>754</v>
      </c>
      <c r="B686" s="35"/>
      <c r="C686" s="35" t="s">
        <v>913</v>
      </c>
      <c r="D686" s="35">
        <v>6.3E-2</v>
      </c>
      <c r="E686" s="35">
        <v>6.3E-2</v>
      </c>
      <c r="F686" s="35" t="s">
        <v>913</v>
      </c>
      <c r="G686" s="35"/>
      <c r="H686" s="35" t="s">
        <v>754</v>
      </c>
      <c r="I686" s="35"/>
      <c r="J686" s="35" t="s">
        <v>913</v>
      </c>
      <c r="K686" s="35">
        <v>0</v>
      </c>
      <c r="L686" s="35">
        <v>0</v>
      </c>
      <c r="M686" s="35" t="s">
        <v>913</v>
      </c>
      <c r="N686" s="35" t="s">
        <v>741</v>
      </c>
    </row>
    <row r="687" spans="1:14">
      <c r="A687" s="35" t="s">
        <v>755</v>
      </c>
      <c r="B687" s="35"/>
      <c r="C687" s="35" t="s">
        <v>913</v>
      </c>
      <c r="D687" s="35" t="s">
        <v>913</v>
      </c>
      <c r="E687" s="35" t="s">
        <v>913</v>
      </c>
      <c r="F687" s="35">
        <v>4.4999999999999998E-2</v>
      </c>
      <c r="G687" s="35"/>
      <c r="H687" s="35" t="s">
        <v>755</v>
      </c>
      <c r="I687" s="35"/>
      <c r="J687" s="35" t="s">
        <v>913</v>
      </c>
      <c r="K687" s="35" t="s">
        <v>913</v>
      </c>
      <c r="L687" s="35" t="s">
        <v>913</v>
      </c>
      <c r="M687" s="35">
        <v>0</v>
      </c>
      <c r="N687" s="35" t="s">
        <v>741</v>
      </c>
    </row>
    <row r="688" spans="1:14">
      <c r="A688" s="35" t="s">
        <v>756</v>
      </c>
      <c r="B688" s="35"/>
      <c r="C688" s="35">
        <v>7.2000000000000008E-2</v>
      </c>
      <c r="D688" s="35" t="s">
        <v>913</v>
      </c>
      <c r="E688" s="35" t="s">
        <v>913</v>
      </c>
      <c r="F688" s="35" t="s">
        <v>913</v>
      </c>
      <c r="G688" s="35"/>
      <c r="H688" s="35" t="s">
        <v>756</v>
      </c>
      <c r="I688" s="35"/>
      <c r="J688" s="35">
        <v>4.5000000000000005E-3</v>
      </c>
      <c r="K688" s="35" t="s">
        <v>913</v>
      </c>
      <c r="L688" s="35" t="s">
        <v>913</v>
      </c>
      <c r="M688" s="35" t="s">
        <v>913</v>
      </c>
      <c r="N688" s="35" t="s">
        <v>880</v>
      </c>
    </row>
    <row r="689" spans="1:14">
      <c r="A689" s="35" t="s">
        <v>757</v>
      </c>
      <c r="B689" s="35"/>
      <c r="C689" s="35">
        <v>7.2000000000000008E-2</v>
      </c>
      <c r="D689" s="35" t="s">
        <v>913</v>
      </c>
      <c r="E689" s="35" t="s">
        <v>913</v>
      </c>
      <c r="F689" s="35" t="s">
        <v>913</v>
      </c>
      <c r="G689" s="35"/>
      <c r="H689" s="35" t="s">
        <v>757</v>
      </c>
      <c r="I689" s="35"/>
      <c r="J689" s="35">
        <v>4.5000000000000005E-3</v>
      </c>
      <c r="K689" s="35" t="s">
        <v>913</v>
      </c>
      <c r="L689" s="35" t="s">
        <v>913</v>
      </c>
      <c r="M689" s="35" t="s">
        <v>913</v>
      </c>
      <c r="N689" s="35" t="s">
        <v>880</v>
      </c>
    </row>
    <row r="690" spans="1:14">
      <c r="A690" s="35" t="s">
        <v>758</v>
      </c>
      <c r="B690" s="35"/>
      <c r="C690" s="35">
        <v>7.2000000000000008E-2</v>
      </c>
      <c r="D690" s="35" t="s">
        <v>913</v>
      </c>
      <c r="E690" s="35" t="s">
        <v>913</v>
      </c>
      <c r="F690" s="35" t="s">
        <v>913</v>
      </c>
      <c r="G690" s="35"/>
      <c r="H690" s="35" t="s">
        <v>758</v>
      </c>
      <c r="I690" s="35"/>
      <c r="J690" s="35">
        <v>4.5000000000000005E-3</v>
      </c>
      <c r="K690" s="35" t="s">
        <v>913</v>
      </c>
      <c r="L690" s="35" t="s">
        <v>913</v>
      </c>
      <c r="M690" s="35" t="s">
        <v>913</v>
      </c>
      <c r="N690" s="35" t="s">
        <v>880</v>
      </c>
    </row>
    <row r="691" spans="1:14">
      <c r="A691" s="35" t="s">
        <v>759</v>
      </c>
      <c r="B691" s="35"/>
      <c r="C691" s="35">
        <v>7.2000000000000008E-2</v>
      </c>
      <c r="D691" s="35" t="s">
        <v>913</v>
      </c>
      <c r="E691" s="35" t="s">
        <v>913</v>
      </c>
      <c r="F691" s="35" t="s">
        <v>913</v>
      </c>
      <c r="G691" s="35"/>
      <c r="H691" s="35" t="s">
        <v>759</v>
      </c>
      <c r="I691" s="35"/>
      <c r="J691" s="35">
        <v>4.5000000000000005E-3</v>
      </c>
      <c r="K691" s="35" t="s">
        <v>913</v>
      </c>
      <c r="L691" s="35" t="s">
        <v>913</v>
      </c>
      <c r="M691" s="35" t="s">
        <v>913</v>
      </c>
      <c r="N691" s="35" t="s">
        <v>880</v>
      </c>
    </row>
    <row r="692" spans="1:14">
      <c r="A692" s="35" t="s">
        <v>760</v>
      </c>
      <c r="B692" s="35"/>
      <c r="C692" s="35" t="s">
        <v>913</v>
      </c>
      <c r="D692" s="35" t="s">
        <v>913</v>
      </c>
      <c r="E692" s="35">
        <v>0.13500000000000001</v>
      </c>
      <c r="F692" s="35" t="s">
        <v>913</v>
      </c>
      <c r="G692" s="35"/>
      <c r="H692" s="35" t="s">
        <v>760</v>
      </c>
      <c r="I692" s="35"/>
      <c r="J692" s="35" t="s">
        <v>913</v>
      </c>
      <c r="K692" s="35" t="s">
        <v>913</v>
      </c>
      <c r="L692" s="35">
        <v>6.3E-3</v>
      </c>
      <c r="M692" s="35" t="s">
        <v>913</v>
      </c>
      <c r="N692" s="35" t="s">
        <v>880</v>
      </c>
    </row>
    <row r="693" spans="1:14">
      <c r="A693" s="35" t="s">
        <v>761</v>
      </c>
      <c r="B693" s="35"/>
      <c r="C693" s="35" t="s">
        <v>913</v>
      </c>
      <c r="D693" s="35" t="s">
        <v>913</v>
      </c>
      <c r="E693" s="35" t="s">
        <v>913</v>
      </c>
      <c r="F693" s="35">
        <v>4.4999999999999998E-2</v>
      </c>
      <c r="G693" s="35"/>
      <c r="H693" s="35" t="s">
        <v>761</v>
      </c>
      <c r="I693" s="35"/>
      <c r="J693" s="35" t="s">
        <v>913</v>
      </c>
      <c r="K693" s="35" t="s">
        <v>913</v>
      </c>
      <c r="L693" s="35" t="s">
        <v>913</v>
      </c>
      <c r="M693" s="35">
        <v>9.0000000000000008E-4</v>
      </c>
      <c r="N693" s="35" t="s">
        <v>880</v>
      </c>
    </row>
    <row r="694" spans="1:14">
      <c r="A694" s="35" t="s">
        <v>762</v>
      </c>
      <c r="B694" s="35"/>
      <c r="C694" s="35">
        <v>7.2000000000000008E-2</v>
      </c>
      <c r="D694" s="35" t="s">
        <v>913</v>
      </c>
      <c r="E694" s="35" t="s">
        <v>913</v>
      </c>
      <c r="F694" s="35" t="s">
        <v>913</v>
      </c>
      <c r="G694" s="35"/>
      <c r="H694" s="35" t="s">
        <v>762</v>
      </c>
      <c r="I694" s="35"/>
      <c r="J694" s="35">
        <v>4.5000000000000005E-3</v>
      </c>
      <c r="K694" s="35" t="s">
        <v>913</v>
      </c>
      <c r="L694" s="35" t="s">
        <v>913</v>
      </c>
      <c r="M694" s="35" t="s">
        <v>913</v>
      </c>
      <c r="N694" s="35" t="s">
        <v>667</v>
      </c>
    </row>
    <row r="695" spans="1:14">
      <c r="A695" s="35" t="s">
        <v>763</v>
      </c>
      <c r="B695" s="35"/>
      <c r="C695" s="35">
        <v>7.2000000000000008E-2</v>
      </c>
      <c r="D695" s="35" t="s">
        <v>913</v>
      </c>
      <c r="E695" s="35" t="s">
        <v>913</v>
      </c>
      <c r="F695" s="35" t="s">
        <v>913</v>
      </c>
      <c r="G695" s="35"/>
      <c r="H695" s="35" t="s">
        <v>763</v>
      </c>
      <c r="I695" s="35"/>
      <c r="J695" s="35">
        <v>4.5000000000000005E-3</v>
      </c>
      <c r="K695" s="35" t="s">
        <v>913</v>
      </c>
      <c r="L695" s="35" t="s">
        <v>913</v>
      </c>
      <c r="M695" s="35" t="s">
        <v>913</v>
      </c>
      <c r="N695" s="35" t="s">
        <v>667</v>
      </c>
    </row>
    <row r="696" spans="1:14">
      <c r="A696" s="35" t="s">
        <v>764</v>
      </c>
      <c r="B696" s="35"/>
      <c r="C696" s="35">
        <v>7.2000000000000008E-2</v>
      </c>
      <c r="D696" s="35" t="s">
        <v>913</v>
      </c>
      <c r="E696" s="35" t="s">
        <v>913</v>
      </c>
      <c r="F696" s="35" t="s">
        <v>913</v>
      </c>
      <c r="G696" s="35"/>
      <c r="H696" s="35" t="s">
        <v>764</v>
      </c>
      <c r="I696" s="35"/>
      <c r="J696" s="35">
        <v>4.5000000000000005E-3</v>
      </c>
      <c r="K696" s="35" t="s">
        <v>913</v>
      </c>
      <c r="L696" s="35" t="s">
        <v>913</v>
      </c>
      <c r="M696" s="35" t="s">
        <v>913</v>
      </c>
      <c r="N696" s="35" t="s">
        <v>667</v>
      </c>
    </row>
    <row r="697" spans="1:14">
      <c r="A697" s="35" t="s">
        <v>765</v>
      </c>
      <c r="B697" s="35"/>
      <c r="C697" s="35">
        <v>7.2000000000000008E-2</v>
      </c>
      <c r="D697" s="35" t="s">
        <v>913</v>
      </c>
      <c r="E697" s="35" t="s">
        <v>913</v>
      </c>
      <c r="F697" s="35" t="s">
        <v>913</v>
      </c>
      <c r="G697" s="35"/>
      <c r="H697" s="35" t="s">
        <v>765</v>
      </c>
      <c r="I697" s="35"/>
      <c r="J697" s="35">
        <v>4.5000000000000005E-3</v>
      </c>
      <c r="K697" s="35" t="s">
        <v>913</v>
      </c>
      <c r="L697" s="35" t="s">
        <v>913</v>
      </c>
      <c r="M697" s="35" t="s">
        <v>913</v>
      </c>
      <c r="N697" s="35" t="s">
        <v>667</v>
      </c>
    </row>
    <row r="698" spans="1:14">
      <c r="A698" s="35" t="s">
        <v>766</v>
      </c>
      <c r="B698" s="35"/>
      <c r="C698" s="35" t="s">
        <v>913</v>
      </c>
      <c r="D698" s="35" t="s">
        <v>913</v>
      </c>
      <c r="E698" s="35">
        <v>0.13500000000000001</v>
      </c>
      <c r="F698" s="35" t="s">
        <v>913</v>
      </c>
      <c r="G698" s="35"/>
      <c r="H698" s="35" t="s">
        <v>766</v>
      </c>
      <c r="I698" s="35"/>
      <c r="J698" s="35" t="s">
        <v>913</v>
      </c>
      <c r="K698" s="35" t="s">
        <v>913</v>
      </c>
      <c r="L698" s="35">
        <v>6.3E-3</v>
      </c>
      <c r="M698" s="35" t="s">
        <v>913</v>
      </c>
      <c r="N698" s="35" t="s">
        <v>667</v>
      </c>
    </row>
    <row r="699" spans="1:14">
      <c r="A699" s="35" t="s">
        <v>767</v>
      </c>
      <c r="B699" s="35"/>
      <c r="C699" s="35" t="s">
        <v>913</v>
      </c>
      <c r="D699" s="35" t="s">
        <v>913</v>
      </c>
      <c r="E699" s="35" t="s">
        <v>913</v>
      </c>
      <c r="F699" s="35">
        <v>4.4999999999999998E-2</v>
      </c>
      <c r="G699" s="35"/>
      <c r="H699" s="35" t="s">
        <v>767</v>
      </c>
      <c r="I699" s="35"/>
      <c r="J699" s="35" t="s">
        <v>913</v>
      </c>
      <c r="K699" s="35" t="s">
        <v>913</v>
      </c>
      <c r="L699" s="35" t="s">
        <v>913</v>
      </c>
      <c r="M699" s="35">
        <v>9.0000000000000008E-4</v>
      </c>
      <c r="N699" s="35" t="s">
        <v>667</v>
      </c>
    </row>
    <row r="700" spans="1:14">
      <c r="A700" s="35" t="s">
        <v>768</v>
      </c>
      <c r="B700" s="35"/>
      <c r="C700" s="35">
        <v>2.2499999999999999E-2</v>
      </c>
      <c r="D700" s="35" t="s">
        <v>913</v>
      </c>
      <c r="E700" s="35" t="s">
        <v>913</v>
      </c>
      <c r="F700" s="35" t="s">
        <v>913</v>
      </c>
      <c r="G700" s="35"/>
      <c r="H700" s="35" t="s">
        <v>768</v>
      </c>
      <c r="I700" s="35"/>
      <c r="J700" s="35">
        <v>0</v>
      </c>
      <c r="K700" s="35" t="s">
        <v>913</v>
      </c>
      <c r="L700" s="35" t="s">
        <v>913</v>
      </c>
      <c r="M700" s="35" t="s">
        <v>913</v>
      </c>
      <c r="N700" s="35" t="s">
        <v>861</v>
      </c>
    </row>
    <row r="701" spans="1:14">
      <c r="A701" s="35" t="s">
        <v>769</v>
      </c>
      <c r="B701" s="35"/>
      <c r="C701" s="35">
        <v>2.2499999999999999E-2</v>
      </c>
      <c r="D701" s="35" t="s">
        <v>913</v>
      </c>
      <c r="E701" s="35" t="s">
        <v>913</v>
      </c>
      <c r="F701" s="35" t="s">
        <v>913</v>
      </c>
      <c r="G701" s="35"/>
      <c r="H701" s="35" t="s">
        <v>769</v>
      </c>
      <c r="I701" s="35"/>
      <c r="J701" s="35">
        <v>0</v>
      </c>
      <c r="K701" s="35" t="s">
        <v>913</v>
      </c>
      <c r="L701" s="35" t="s">
        <v>913</v>
      </c>
      <c r="M701" s="35" t="s">
        <v>913</v>
      </c>
      <c r="N701" s="35" t="s">
        <v>861</v>
      </c>
    </row>
    <row r="702" spans="1:14">
      <c r="A702" s="35" t="s">
        <v>770</v>
      </c>
      <c r="B702" s="35"/>
      <c r="C702" s="35" t="s">
        <v>913</v>
      </c>
      <c r="D702" s="35">
        <v>3.15E-2</v>
      </c>
      <c r="E702" s="35">
        <v>3.15E-2</v>
      </c>
      <c r="F702" s="35" t="s">
        <v>913</v>
      </c>
      <c r="G702" s="35"/>
      <c r="H702" s="35" t="s">
        <v>770</v>
      </c>
      <c r="I702" s="35"/>
      <c r="J702" s="35" t="s">
        <v>913</v>
      </c>
      <c r="K702" s="35">
        <v>0</v>
      </c>
      <c r="L702" s="35">
        <v>0</v>
      </c>
      <c r="M702" s="35" t="s">
        <v>913</v>
      </c>
      <c r="N702" s="35" t="s">
        <v>861</v>
      </c>
    </row>
    <row r="703" spans="1:14">
      <c r="A703" s="35" t="s">
        <v>771</v>
      </c>
      <c r="B703" s="35"/>
      <c r="C703" s="35" t="s">
        <v>913</v>
      </c>
      <c r="D703" s="35" t="s">
        <v>913</v>
      </c>
      <c r="E703" s="35" t="s">
        <v>913</v>
      </c>
      <c r="F703" s="35">
        <v>2.2499999999999999E-2</v>
      </c>
      <c r="G703" s="35"/>
      <c r="H703" s="35" t="s">
        <v>771</v>
      </c>
      <c r="I703" s="35"/>
      <c r="J703" s="35" t="s">
        <v>913</v>
      </c>
      <c r="K703" s="35" t="s">
        <v>913</v>
      </c>
      <c r="L703" s="35" t="s">
        <v>913</v>
      </c>
      <c r="M703" s="35">
        <v>0</v>
      </c>
      <c r="N703" s="35" t="s">
        <v>861</v>
      </c>
    </row>
    <row r="704" spans="1:14">
      <c r="A704" s="35" t="s">
        <v>772</v>
      </c>
      <c r="B704" s="35"/>
      <c r="C704" s="35">
        <v>2.2499999999999999E-2</v>
      </c>
      <c r="D704" s="35" t="s">
        <v>913</v>
      </c>
      <c r="E704" s="35" t="s">
        <v>913</v>
      </c>
      <c r="F704" s="35" t="s">
        <v>913</v>
      </c>
      <c r="G704" s="35"/>
      <c r="H704" s="35" t="s">
        <v>772</v>
      </c>
      <c r="I704" s="35"/>
      <c r="J704" s="35">
        <v>0</v>
      </c>
      <c r="K704" s="35" t="s">
        <v>913</v>
      </c>
      <c r="L704" s="35" t="s">
        <v>913</v>
      </c>
      <c r="M704" s="35" t="s">
        <v>913</v>
      </c>
      <c r="N704" s="35" t="s">
        <v>861</v>
      </c>
    </row>
    <row r="705" spans="1:14">
      <c r="A705" s="35" t="s">
        <v>773</v>
      </c>
      <c r="B705" s="35"/>
      <c r="C705" s="35">
        <v>2.2499999999999999E-2</v>
      </c>
      <c r="D705" s="35" t="s">
        <v>913</v>
      </c>
      <c r="E705" s="35" t="s">
        <v>913</v>
      </c>
      <c r="F705" s="35" t="s">
        <v>913</v>
      </c>
      <c r="G705" s="35"/>
      <c r="H705" s="35" t="s">
        <v>773</v>
      </c>
      <c r="I705" s="35"/>
      <c r="J705" s="35">
        <v>0</v>
      </c>
      <c r="K705" s="35" t="s">
        <v>913</v>
      </c>
      <c r="L705" s="35" t="s">
        <v>913</v>
      </c>
      <c r="M705" s="35" t="s">
        <v>913</v>
      </c>
      <c r="N705" s="35" t="s">
        <v>861</v>
      </c>
    </row>
    <row r="706" spans="1:14">
      <c r="A706" s="35" t="s">
        <v>774</v>
      </c>
      <c r="B706" s="35"/>
      <c r="C706" s="35" t="s">
        <v>913</v>
      </c>
      <c r="D706" s="35">
        <v>3.15E-2</v>
      </c>
      <c r="E706" s="35">
        <v>3.15E-2</v>
      </c>
      <c r="F706" s="35" t="s">
        <v>913</v>
      </c>
      <c r="G706" s="35"/>
      <c r="H706" s="35" t="s">
        <v>774</v>
      </c>
      <c r="I706" s="35"/>
      <c r="J706" s="35" t="s">
        <v>913</v>
      </c>
      <c r="K706" s="35">
        <v>0</v>
      </c>
      <c r="L706" s="35">
        <v>0</v>
      </c>
      <c r="M706" s="35" t="s">
        <v>913</v>
      </c>
      <c r="N706" s="35" t="s">
        <v>861</v>
      </c>
    </row>
    <row r="707" spans="1:14">
      <c r="A707" s="35" t="s">
        <v>775</v>
      </c>
      <c r="B707" s="35"/>
      <c r="C707" s="35" t="s">
        <v>913</v>
      </c>
      <c r="D707" s="35" t="s">
        <v>913</v>
      </c>
      <c r="E707" s="35" t="s">
        <v>913</v>
      </c>
      <c r="F707" s="35">
        <v>2.2499999999999999E-2</v>
      </c>
      <c r="G707" s="35"/>
      <c r="H707" s="35" t="s">
        <v>775</v>
      </c>
      <c r="I707" s="35"/>
      <c r="J707" s="35" t="s">
        <v>913</v>
      </c>
      <c r="K707" s="35" t="s">
        <v>913</v>
      </c>
      <c r="L707" s="35" t="s">
        <v>913</v>
      </c>
      <c r="M707" s="35">
        <v>0</v>
      </c>
      <c r="N707" s="35" t="s">
        <v>861</v>
      </c>
    </row>
    <row r="708" spans="1:14">
      <c r="A708" s="35" t="s">
        <v>776</v>
      </c>
      <c r="B708" s="35"/>
      <c r="C708" s="35">
        <v>3.5999999999999997E-2</v>
      </c>
      <c r="D708" s="35" t="s">
        <v>913</v>
      </c>
      <c r="E708" s="35" t="s">
        <v>913</v>
      </c>
      <c r="F708" s="35" t="s">
        <v>913</v>
      </c>
      <c r="G708" s="35"/>
      <c r="H708" s="35" t="s">
        <v>776</v>
      </c>
      <c r="I708" s="35"/>
      <c r="J708" s="35">
        <v>0</v>
      </c>
      <c r="K708" s="35" t="s">
        <v>913</v>
      </c>
      <c r="L708" s="35" t="s">
        <v>913</v>
      </c>
      <c r="M708" s="35" t="s">
        <v>913</v>
      </c>
      <c r="N708" s="35" t="s">
        <v>884</v>
      </c>
    </row>
    <row r="709" spans="1:14">
      <c r="A709" s="35" t="s">
        <v>777</v>
      </c>
      <c r="B709" s="35"/>
      <c r="C709" s="35">
        <v>3.6000000000000004E-2</v>
      </c>
      <c r="D709" s="35" t="s">
        <v>913</v>
      </c>
      <c r="E709" s="35" t="s">
        <v>913</v>
      </c>
      <c r="F709" s="35" t="s">
        <v>913</v>
      </c>
      <c r="G709" s="35"/>
      <c r="H709" s="35" t="s">
        <v>777</v>
      </c>
      <c r="I709" s="35"/>
      <c r="J709" s="35">
        <v>0</v>
      </c>
      <c r="K709" s="35" t="s">
        <v>913</v>
      </c>
      <c r="L709" s="35" t="s">
        <v>913</v>
      </c>
      <c r="M709" s="35" t="s">
        <v>913</v>
      </c>
      <c r="N709" s="35" t="s">
        <v>884</v>
      </c>
    </row>
    <row r="710" spans="1:14">
      <c r="A710" s="35" t="s">
        <v>778</v>
      </c>
      <c r="B710" s="35"/>
      <c r="C710" s="35" t="s">
        <v>913</v>
      </c>
      <c r="D710" s="35">
        <v>6.7500000000000004E-2</v>
      </c>
      <c r="E710" s="35">
        <v>6.7500000000000004E-2</v>
      </c>
      <c r="F710" s="35" t="s">
        <v>913</v>
      </c>
      <c r="G710" s="35"/>
      <c r="H710" s="35" t="s">
        <v>778</v>
      </c>
      <c r="I710" s="35"/>
      <c r="J710" s="35" t="s">
        <v>913</v>
      </c>
      <c r="K710" s="35">
        <v>0</v>
      </c>
      <c r="L710" s="35">
        <v>0</v>
      </c>
      <c r="M710" s="35" t="s">
        <v>913</v>
      </c>
      <c r="N710" s="35" t="s">
        <v>884</v>
      </c>
    </row>
    <row r="711" spans="1:14">
      <c r="A711" s="35" t="s">
        <v>779</v>
      </c>
      <c r="B711" s="35"/>
      <c r="C711" s="35" t="s">
        <v>913</v>
      </c>
      <c r="D711" s="35" t="s">
        <v>913</v>
      </c>
      <c r="E711" s="35" t="s">
        <v>913</v>
      </c>
      <c r="F711" s="35">
        <v>2.2499999999999999E-2</v>
      </c>
      <c r="G711" s="35"/>
      <c r="H711" s="35" t="s">
        <v>779</v>
      </c>
      <c r="I711" s="35"/>
      <c r="J711" s="35" t="s">
        <v>913</v>
      </c>
      <c r="K711" s="35" t="s">
        <v>913</v>
      </c>
      <c r="L711" s="35" t="s">
        <v>913</v>
      </c>
      <c r="M711" s="35">
        <v>0</v>
      </c>
      <c r="N711" s="35" t="s">
        <v>884</v>
      </c>
    </row>
    <row r="712" spans="1:14">
      <c r="A712" s="35" t="s">
        <v>780</v>
      </c>
      <c r="B712" s="35"/>
      <c r="C712" s="35">
        <v>3.5999999999999997E-2</v>
      </c>
      <c r="D712" s="35" t="s">
        <v>913</v>
      </c>
      <c r="E712" s="35" t="s">
        <v>913</v>
      </c>
      <c r="F712" s="35" t="s">
        <v>913</v>
      </c>
      <c r="G712" s="35"/>
      <c r="H712" s="35" t="s">
        <v>780</v>
      </c>
      <c r="I712" s="35"/>
      <c r="J712" s="35">
        <v>0</v>
      </c>
      <c r="K712" s="35" t="s">
        <v>913</v>
      </c>
      <c r="L712" s="35" t="s">
        <v>913</v>
      </c>
      <c r="M712" s="35" t="s">
        <v>913</v>
      </c>
      <c r="N712" s="35" t="s">
        <v>884</v>
      </c>
    </row>
    <row r="713" spans="1:14">
      <c r="A713" s="35" t="s">
        <v>781</v>
      </c>
      <c r="B713" s="35"/>
      <c r="C713" s="35">
        <v>3.6000000000000004E-2</v>
      </c>
      <c r="D713" s="35" t="s">
        <v>913</v>
      </c>
      <c r="E713" s="35" t="s">
        <v>913</v>
      </c>
      <c r="F713" s="35" t="s">
        <v>913</v>
      </c>
      <c r="G713" s="35"/>
      <c r="H713" s="35" t="s">
        <v>781</v>
      </c>
      <c r="I713" s="35"/>
      <c r="J713" s="35">
        <v>0</v>
      </c>
      <c r="K713" s="35" t="s">
        <v>913</v>
      </c>
      <c r="L713" s="35" t="s">
        <v>913</v>
      </c>
      <c r="M713" s="35" t="s">
        <v>913</v>
      </c>
      <c r="N713" s="35" t="s">
        <v>884</v>
      </c>
    </row>
    <row r="714" spans="1:14">
      <c r="A714" s="35" t="s">
        <v>782</v>
      </c>
      <c r="B714" s="35"/>
      <c r="C714" s="35" t="s">
        <v>913</v>
      </c>
      <c r="D714" s="35">
        <v>6.7500000000000004E-2</v>
      </c>
      <c r="E714" s="35">
        <v>6.7500000000000004E-2</v>
      </c>
      <c r="F714" s="35" t="s">
        <v>913</v>
      </c>
      <c r="G714" s="35"/>
      <c r="H714" s="35" t="s">
        <v>782</v>
      </c>
      <c r="I714" s="35"/>
      <c r="J714" s="35" t="s">
        <v>913</v>
      </c>
      <c r="K714" s="35">
        <v>0</v>
      </c>
      <c r="L714" s="35">
        <v>0</v>
      </c>
      <c r="M714" s="35" t="s">
        <v>913</v>
      </c>
      <c r="N714" s="35" t="s">
        <v>884</v>
      </c>
    </row>
    <row r="715" spans="1:14">
      <c r="A715" s="35" t="s">
        <v>783</v>
      </c>
      <c r="B715" s="35"/>
      <c r="C715" s="35" t="s">
        <v>913</v>
      </c>
      <c r="D715" s="35" t="s">
        <v>913</v>
      </c>
      <c r="E715" s="35" t="s">
        <v>913</v>
      </c>
      <c r="F715" s="35">
        <v>2.2499999999999999E-2</v>
      </c>
      <c r="G715" s="35"/>
      <c r="H715" s="35" t="s">
        <v>783</v>
      </c>
      <c r="I715" s="35"/>
      <c r="J715" s="35" t="s">
        <v>913</v>
      </c>
      <c r="K715" s="35" t="s">
        <v>913</v>
      </c>
      <c r="L715" s="35" t="s">
        <v>913</v>
      </c>
      <c r="M715" s="35">
        <v>0</v>
      </c>
      <c r="N715" s="35" t="s">
        <v>884</v>
      </c>
    </row>
    <row r="716" spans="1:14">
      <c r="A716" s="35" t="s">
        <v>784</v>
      </c>
      <c r="B716" s="35"/>
      <c r="C716" s="35">
        <v>7.2000000000000008E-2</v>
      </c>
      <c r="D716" s="35" t="s">
        <v>913</v>
      </c>
      <c r="E716" s="35" t="s">
        <v>913</v>
      </c>
      <c r="F716" s="35" t="s">
        <v>913</v>
      </c>
      <c r="G716" s="35"/>
      <c r="H716" s="35" t="s">
        <v>784</v>
      </c>
      <c r="I716" s="35"/>
      <c r="J716" s="35">
        <v>4.5000000000000005E-3</v>
      </c>
      <c r="K716" s="35" t="s">
        <v>913</v>
      </c>
      <c r="L716" s="35" t="s">
        <v>913</v>
      </c>
      <c r="M716" s="35" t="s">
        <v>913</v>
      </c>
      <c r="N716" s="35" t="s">
        <v>880</v>
      </c>
    </row>
    <row r="717" spans="1:14">
      <c r="A717" s="35" t="s">
        <v>785</v>
      </c>
      <c r="B717" s="35"/>
      <c r="C717" s="35" t="s">
        <v>913</v>
      </c>
      <c r="D717" s="35" t="s">
        <v>913</v>
      </c>
      <c r="E717" s="35">
        <v>0.13500000000000001</v>
      </c>
      <c r="F717" s="35" t="s">
        <v>913</v>
      </c>
      <c r="G717" s="35"/>
      <c r="H717" s="35" t="s">
        <v>785</v>
      </c>
      <c r="I717" s="35"/>
      <c r="J717" s="35" t="s">
        <v>913</v>
      </c>
      <c r="K717" s="35" t="s">
        <v>913</v>
      </c>
      <c r="L717" s="35">
        <v>6.3E-3</v>
      </c>
      <c r="M717" s="35" t="s">
        <v>913</v>
      </c>
      <c r="N717" s="35" t="s">
        <v>880</v>
      </c>
    </row>
    <row r="718" spans="1:14">
      <c r="A718" s="35" t="s">
        <v>786</v>
      </c>
      <c r="B718" s="35"/>
      <c r="C718" s="35" t="s">
        <v>913</v>
      </c>
      <c r="D718" s="35" t="s">
        <v>913</v>
      </c>
      <c r="E718" s="35" t="s">
        <v>913</v>
      </c>
      <c r="F718" s="35">
        <v>4.4999999999999998E-2</v>
      </c>
      <c r="G718" s="35"/>
      <c r="H718" s="35" t="s">
        <v>786</v>
      </c>
      <c r="I718" s="35"/>
      <c r="J718" s="35" t="s">
        <v>913</v>
      </c>
      <c r="K718" s="35" t="s">
        <v>913</v>
      </c>
      <c r="L718" s="35" t="s">
        <v>913</v>
      </c>
      <c r="M718" s="35">
        <v>9.0000000000000008E-4</v>
      </c>
      <c r="N718" s="35" t="s">
        <v>880</v>
      </c>
    </row>
    <row r="719" spans="1:14">
      <c r="A719" s="35" t="s">
        <v>787</v>
      </c>
      <c r="B719" s="35"/>
      <c r="C719" s="35">
        <v>7.2000000000000008E-2</v>
      </c>
      <c r="D719" s="35" t="s">
        <v>913</v>
      </c>
      <c r="E719" s="35" t="s">
        <v>913</v>
      </c>
      <c r="F719" s="35" t="s">
        <v>913</v>
      </c>
      <c r="G719" s="35"/>
      <c r="H719" s="35" t="s">
        <v>787</v>
      </c>
      <c r="I719" s="35"/>
      <c r="J719" s="35">
        <v>4.5000000000000005E-3</v>
      </c>
      <c r="K719" s="35" t="s">
        <v>913</v>
      </c>
      <c r="L719" s="35" t="s">
        <v>913</v>
      </c>
      <c r="M719" s="35" t="s">
        <v>913</v>
      </c>
      <c r="N719" s="35" t="s">
        <v>667</v>
      </c>
    </row>
    <row r="720" spans="1:14">
      <c r="A720" s="35" t="s">
        <v>788</v>
      </c>
      <c r="B720" s="35"/>
      <c r="C720" s="35" t="s">
        <v>913</v>
      </c>
      <c r="D720" s="35" t="s">
        <v>913</v>
      </c>
      <c r="E720" s="35">
        <v>0.13500000000000001</v>
      </c>
      <c r="F720" s="35" t="s">
        <v>913</v>
      </c>
      <c r="G720" s="35"/>
      <c r="H720" s="35" t="s">
        <v>788</v>
      </c>
      <c r="I720" s="35"/>
      <c r="J720" s="35" t="s">
        <v>913</v>
      </c>
      <c r="K720" s="35" t="s">
        <v>913</v>
      </c>
      <c r="L720" s="35">
        <v>6.3E-3</v>
      </c>
      <c r="M720" s="35" t="s">
        <v>913</v>
      </c>
      <c r="N720" s="35" t="s">
        <v>667</v>
      </c>
    </row>
    <row r="721" spans="1:14">
      <c r="A721" s="35" t="s">
        <v>789</v>
      </c>
      <c r="B721" s="35"/>
      <c r="C721" s="35">
        <v>4.4999999999999998E-2</v>
      </c>
      <c r="D721" s="35" t="s">
        <v>913</v>
      </c>
      <c r="E721" s="35" t="s">
        <v>913</v>
      </c>
      <c r="F721" s="35" t="s">
        <v>913</v>
      </c>
      <c r="G721" s="35"/>
      <c r="H721" s="35" t="s">
        <v>789</v>
      </c>
      <c r="I721" s="35"/>
      <c r="J721" s="35">
        <v>0</v>
      </c>
      <c r="K721" s="35" t="s">
        <v>913</v>
      </c>
      <c r="L721" s="35" t="s">
        <v>913</v>
      </c>
      <c r="M721" s="35" t="s">
        <v>913</v>
      </c>
      <c r="N721" s="35" t="s">
        <v>685</v>
      </c>
    </row>
    <row r="722" spans="1:14">
      <c r="A722" s="35" t="s">
        <v>790</v>
      </c>
      <c r="B722" s="35"/>
      <c r="C722" s="35">
        <v>7.2000000000000008E-2</v>
      </c>
      <c r="D722" s="35" t="s">
        <v>913</v>
      </c>
      <c r="E722" s="35" t="s">
        <v>913</v>
      </c>
      <c r="F722" s="35" t="s">
        <v>913</v>
      </c>
      <c r="G722" s="35"/>
      <c r="H722" s="35" t="s">
        <v>790</v>
      </c>
      <c r="I722" s="35"/>
      <c r="J722" s="35">
        <v>4.5000000000000005E-3</v>
      </c>
      <c r="K722" s="35" t="s">
        <v>913</v>
      </c>
      <c r="L722" s="35" t="s">
        <v>913</v>
      </c>
      <c r="M722" s="35" t="s">
        <v>913</v>
      </c>
      <c r="N722" s="35" t="s">
        <v>685</v>
      </c>
    </row>
    <row r="723" spans="1:14">
      <c r="A723" s="35" t="s">
        <v>791</v>
      </c>
      <c r="B723" s="35"/>
      <c r="C723" s="35">
        <v>7.2000000000000008E-2</v>
      </c>
      <c r="D723" s="35" t="s">
        <v>913</v>
      </c>
      <c r="E723" s="35" t="s">
        <v>913</v>
      </c>
      <c r="F723" s="35" t="s">
        <v>913</v>
      </c>
      <c r="G723" s="35"/>
      <c r="H723" s="35" t="s">
        <v>791</v>
      </c>
      <c r="I723" s="35"/>
      <c r="J723" s="35">
        <v>4.5000000000000005E-3</v>
      </c>
      <c r="K723" s="35" t="s">
        <v>913</v>
      </c>
      <c r="L723" s="35" t="s">
        <v>913</v>
      </c>
      <c r="M723" s="35" t="s">
        <v>913</v>
      </c>
      <c r="N723" s="35" t="s">
        <v>685</v>
      </c>
    </row>
    <row r="724" spans="1:14">
      <c r="A724" s="35" t="s">
        <v>792</v>
      </c>
      <c r="B724" s="35"/>
      <c r="C724" s="35">
        <v>7.2000000000000008E-2</v>
      </c>
      <c r="D724" s="35" t="s">
        <v>913</v>
      </c>
      <c r="E724" s="35" t="s">
        <v>913</v>
      </c>
      <c r="F724" s="35" t="s">
        <v>913</v>
      </c>
      <c r="G724" s="35"/>
      <c r="H724" s="35" t="s">
        <v>792</v>
      </c>
      <c r="I724" s="35"/>
      <c r="J724" s="35">
        <v>4.5000000000000005E-3</v>
      </c>
      <c r="K724" s="35" t="s">
        <v>913</v>
      </c>
      <c r="L724" s="35" t="s">
        <v>913</v>
      </c>
      <c r="M724" s="35" t="s">
        <v>913</v>
      </c>
      <c r="N724" s="35" t="s">
        <v>685</v>
      </c>
    </row>
    <row r="725" spans="1:14">
      <c r="A725" s="35" t="s">
        <v>793</v>
      </c>
      <c r="B725" s="35"/>
      <c r="C725" s="35">
        <v>7.2000000000000008E-2</v>
      </c>
      <c r="D725" s="35" t="s">
        <v>913</v>
      </c>
      <c r="E725" s="35" t="s">
        <v>913</v>
      </c>
      <c r="F725" s="35" t="s">
        <v>913</v>
      </c>
      <c r="G725" s="35"/>
      <c r="H725" s="35" t="s">
        <v>793</v>
      </c>
      <c r="I725" s="35"/>
      <c r="J725" s="35">
        <v>4.5000000000000005E-3</v>
      </c>
      <c r="K725" s="35" t="s">
        <v>913</v>
      </c>
      <c r="L725" s="35" t="s">
        <v>913</v>
      </c>
      <c r="M725" s="35" t="s">
        <v>913</v>
      </c>
      <c r="N725" s="35" t="s">
        <v>880</v>
      </c>
    </row>
    <row r="726" spans="1:14">
      <c r="A726" s="35" t="s">
        <v>794</v>
      </c>
      <c r="B726" s="35"/>
      <c r="C726" s="35" t="s">
        <v>913</v>
      </c>
      <c r="D726" s="35" t="s">
        <v>913</v>
      </c>
      <c r="E726" s="35">
        <v>0.13500000000000001</v>
      </c>
      <c r="F726" s="35" t="s">
        <v>913</v>
      </c>
      <c r="G726" s="35"/>
      <c r="H726" s="35" t="s">
        <v>794</v>
      </c>
      <c r="I726" s="35"/>
      <c r="J726" s="35" t="s">
        <v>913</v>
      </c>
      <c r="K726" s="35" t="s">
        <v>913</v>
      </c>
      <c r="L726" s="35">
        <v>6.3E-3</v>
      </c>
      <c r="M726" s="35" t="s">
        <v>913</v>
      </c>
      <c r="N726" s="35" t="s">
        <v>880</v>
      </c>
    </row>
    <row r="727" spans="1:14">
      <c r="A727" s="35" t="s">
        <v>795</v>
      </c>
      <c r="B727" s="35"/>
      <c r="C727" s="35" t="s">
        <v>913</v>
      </c>
      <c r="D727" s="35" t="s">
        <v>913</v>
      </c>
      <c r="E727" s="35" t="s">
        <v>913</v>
      </c>
      <c r="F727" s="35">
        <v>4.4999999999999998E-2</v>
      </c>
      <c r="G727" s="35"/>
      <c r="H727" s="35" t="s">
        <v>795</v>
      </c>
      <c r="I727" s="35"/>
      <c r="J727" s="35" t="s">
        <v>913</v>
      </c>
      <c r="K727" s="35" t="s">
        <v>913</v>
      </c>
      <c r="L727" s="35" t="s">
        <v>913</v>
      </c>
      <c r="M727" s="35">
        <v>9.0000000000000008E-4</v>
      </c>
      <c r="N727" s="35" t="s">
        <v>880</v>
      </c>
    </row>
    <row r="728" spans="1:14">
      <c r="A728" s="35" t="s">
        <v>796</v>
      </c>
      <c r="B728" s="35"/>
      <c r="C728" s="35">
        <v>7.2000000000000008E-2</v>
      </c>
      <c r="D728" s="35" t="s">
        <v>913</v>
      </c>
      <c r="E728" s="35" t="s">
        <v>913</v>
      </c>
      <c r="F728" s="35" t="s">
        <v>913</v>
      </c>
      <c r="G728" s="35"/>
      <c r="H728" s="35" t="s">
        <v>796</v>
      </c>
      <c r="I728" s="35"/>
      <c r="J728" s="35">
        <v>4.5000000000000005E-3</v>
      </c>
      <c r="K728" s="35" t="s">
        <v>913</v>
      </c>
      <c r="L728" s="35" t="s">
        <v>913</v>
      </c>
      <c r="M728" s="35" t="s">
        <v>913</v>
      </c>
      <c r="N728" s="35" t="s">
        <v>667</v>
      </c>
    </row>
    <row r="729" spans="1:14">
      <c r="A729" s="35" t="s">
        <v>797</v>
      </c>
      <c r="B729" s="35"/>
      <c r="C729" s="35" t="s">
        <v>913</v>
      </c>
      <c r="D729" s="35" t="s">
        <v>913</v>
      </c>
      <c r="E729" s="35">
        <v>0.13500000000000001</v>
      </c>
      <c r="F729" s="35" t="s">
        <v>913</v>
      </c>
      <c r="G729" s="35"/>
      <c r="H729" s="35" t="s">
        <v>797</v>
      </c>
      <c r="I729" s="35"/>
      <c r="J729" s="35" t="s">
        <v>913</v>
      </c>
      <c r="K729" s="35" t="s">
        <v>913</v>
      </c>
      <c r="L729" s="35">
        <v>6.3E-3</v>
      </c>
      <c r="M729" s="35" t="s">
        <v>913</v>
      </c>
      <c r="N729" s="35" t="s">
        <v>667</v>
      </c>
    </row>
    <row r="730" spans="1:14">
      <c r="A730" s="35" t="s">
        <v>798</v>
      </c>
      <c r="B730" s="35"/>
      <c r="C730" s="35">
        <v>7.2000000000000008E-2</v>
      </c>
      <c r="D730" s="35" t="s">
        <v>913</v>
      </c>
      <c r="E730" s="35" t="s">
        <v>913</v>
      </c>
      <c r="F730" s="35" t="s">
        <v>913</v>
      </c>
      <c r="G730" s="35"/>
      <c r="H730" s="35" t="s">
        <v>798</v>
      </c>
      <c r="I730" s="35"/>
      <c r="J730" s="35">
        <v>4.5000000000000005E-3</v>
      </c>
      <c r="K730" s="35" t="s">
        <v>913</v>
      </c>
      <c r="L730" s="35" t="s">
        <v>913</v>
      </c>
      <c r="M730" s="35" t="s">
        <v>913</v>
      </c>
      <c r="N730" s="35" t="s">
        <v>880</v>
      </c>
    </row>
    <row r="731" spans="1:14">
      <c r="A731" s="35" t="s">
        <v>799</v>
      </c>
      <c r="B731" s="35"/>
      <c r="C731" s="35" t="s">
        <v>913</v>
      </c>
      <c r="D731" s="35" t="s">
        <v>913</v>
      </c>
      <c r="E731" s="35" t="s">
        <v>913</v>
      </c>
      <c r="F731" s="35">
        <v>4.4999999999999998E-2</v>
      </c>
      <c r="G731" s="35"/>
      <c r="H731" s="35" t="s">
        <v>799</v>
      </c>
      <c r="I731" s="35"/>
      <c r="J731" s="35" t="s">
        <v>913</v>
      </c>
      <c r="K731" s="35" t="s">
        <v>913</v>
      </c>
      <c r="L731" s="35" t="s">
        <v>913</v>
      </c>
      <c r="M731" s="35">
        <v>9.0000000000000008E-4</v>
      </c>
      <c r="N731" s="35" t="s">
        <v>880</v>
      </c>
    </row>
    <row r="732" spans="1:14">
      <c r="A732" s="35" t="s">
        <v>800</v>
      </c>
      <c r="B732" s="35"/>
      <c r="C732" s="35">
        <v>7.2000000000000008E-2</v>
      </c>
      <c r="D732" s="35" t="s">
        <v>913</v>
      </c>
      <c r="E732" s="35" t="s">
        <v>913</v>
      </c>
      <c r="F732" s="35" t="s">
        <v>913</v>
      </c>
      <c r="G732" s="35"/>
      <c r="H732" s="35" t="s">
        <v>800</v>
      </c>
      <c r="I732" s="35"/>
      <c r="J732" s="35">
        <v>4.5000000000000005E-3</v>
      </c>
      <c r="K732" s="35" t="s">
        <v>913</v>
      </c>
      <c r="L732" s="35" t="s">
        <v>913</v>
      </c>
      <c r="M732" s="35" t="s">
        <v>913</v>
      </c>
      <c r="N732" s="35" t="s">
        <v>667</v>
      </c>
    </row>
    <row r="733" spans="1:14">
      <c r="A733" s="35" t="s">
        <v>801</v>
      </c>
      <c r="B733" s="35"/>
      <c r="C733" s="35" t="s">
        <v>913</v>
      </c>
      <c r="D733" s="35" t="s">
        <v>913</v>
      </c>
      <c r="E733" s="35">
        <v>0.13500000000000001</v>
      </c>
      <c r="F733" s="35" t="s">
        <v>913</v>
      </c>
      <c r="G733" s="35"/>
      <c r="H733" s="35" t="s">
        <v>801</v>
      </c>
      <c r="I733" s="35"/>
      <c r="J733" s="35" t="s">
        <v>913</v>
      </c>
      <c r="K733" s="35" t="s">
        <v>913</v>
      </c>
      <c r="L733" s="35">
        <v>6.3E-3</v>
      </c>
      <c r="M733" s="35" t="s">
        <v>913</v>
      </c>
      <c r="N733" s="35" t="s">
        <v>667</v>
      </c>
    </row>
    <row r="734" spans="1:14">
      <c r="A734" s="35" t="s">
        <v>802</v>
      </c>
      <c r="B734" s="35"/>
      <c r="C734" s="35">
        <v>0.02</v>
      </c>
      <c r="D734" s="35" t="s">
        <v>913</v>
      </c>
      <c r="E734" s="35" t="s">
        <v>913</v>
      </c>
      <c r="F734" s="35" t="s">
        <v>913</v>
      </c>
      <c r="G734" s="35"/>
      <c r="H734" s="35" t="s">
        <v>802</v>
      </c>
      <c r="I734" s="35"/>
      <c r="J734" s="35">
        <v>1.25E-3</v>
      </c>
      <c r="K734" s="35" t="s">
        <v>913</v>
      </c>
      <c r="L734" s="35" t="s">
        <v>913</v>
      </c>
      <c r="M734" s="35" t="s">
        <v>913</v>
      </c>
      <c r="N734" s="35" t="s">
        <v>880</v>
      </c>
    </row>
    <row r="735" spans="1:14">
      <c r="A735" s="35" t="s">
        <v>803</v>
      </c>
      <c r="B735" s="35"/>
      <c r="C735" s="35">
        <v>0.02</v>
      </c>
      <c r="D735" s="35" t="s">
        <v>913</v>
      </c>
      <c r="E735" s="35" t="s">
        <v>913</v>
      </c>
      <c r="F735" s="35" t="s">
        <v>913</v>
      </c>
      <c r="G735" s="35"/>
      <c r="H735" s="35" t="s">
        <v>803</v>
      </c>
      <c r="I735" s="35"/>
      <c r="J735" s="35">
        <v>1.25E-3</v>
      </c>
      <c r="K735" s="35" t="s">
        <v>913</v>
      </c>
      <c r="L735" s="35" t="s">
        <v>913</v>
      </c>
      <c r="M735" s="35" t="s">
        <v>913</v>
      </c>
      <c r="N735" s="35" t="s">
        <v>880</v>
      </c>
    </row>
    <row r="736" spans="1:14">
      <c r="A736" s="35" t="s">
        <v>804</v>
      </c>
      <c r="B736" s="35"/>
      <c r="C736" s="35">
        <v>0.02</v>
      </c>
      <c r="D736" s="35" t="s">
        <v>913</v>
      </c>
      <c r="E736" s="35" t="s">
        <v>913</v>
      </c>
      <c r="F736" s="35" t="s">
        <v>913</v>
      </c>
      <c r="G736" s="35"/>
      <c r="H736" s="35" t="s">
        <v>804</v>
      </c>
      <c r="I736" s="35"/>
      <c r="J736" s="35">
        <v>1.25E-3</v>
      </c>
      <c r="K736" s="35" t="s">
        <v>913</v>
      </c>
      <c r="L736" s="35" t="s">
        <v>913</v>
      </c>
      <c r="M736" s="35" t="s">
        <v>913</v>
      </c>
      <c r="N736" s="35" t="s">
        <v>667</v>
      </c>
    </row>
    <row r="737" spans="1:14">
      <c r="A737" s="35" t="s">
        <v>805</v>
      </c>
      <c r="B737" s="35"/>
      <c r="C737" s="35">
        <v>0.02</v>
      </c>
      <c r="D737" s="35" t="s">
        <v>913</v>
      </c>
      <c r="E737" s="35" t="s">
        <v>913</v>
      </c>
      <c r="F737" s="35" t="s">
        <v>913</v>
      </c>
      <c r="G737" s="35"/>
      <c r="H737" s="35" t="s">
        <v>805</v>
      </c>
      <c r="I737" s="35"/>
      <c r="J737" s="35">
        <v>1.25E-3</v>
      </c>
      <c r="K737" s="35" t="s">
        <v>913</v>
      </c>
      <c r="L737" s="35" t="s">
        <v>913</v>
      </c>
      <c r="M737" s="35" t="s">
        <v>913</v>
      </c>
      <c r="N737" s="35" t="s">
        <v>667</v>
      </c>
    </row>
    <row r="738" spans="1:14">
      <c r="A738" s="35" t="s">
        <v>806</v>
      </c>
      <c r="B738" s="35"/>
      <c r="C738" s="35">
        <v>0.01</v>
      </c>
      <c r="D738" s="35" t="s">
        <v>913</v>
      </c>
      <c r="E738" s="35" t="s">
        <v>913</v>
      </c>
      <c r="F738" s="35" t="s">
        <v>913</v>
      </c>
      <c r="G738" s="35"/>
      <c r="H738" s="35" t="s">
        <v>806</v>
      </c>
      <c r="I738" s="35"/>
      <c r="J738" s="35">
        <v>0</v>
      </c>
      <c r="K738" s="35" t="s">
        <v>913</v>
      </c>
      <c r="L738" s="35" t="s">
        <v>913</v>
      </c>
      <c r="M738" s="35" t="s">
        <v>913</v>
      </c>
      <c r="N738" s="35" t="s">
        <v>884</v>
      </c>
    </row>
    <row r="739" spans="1:14">
      <c r="A739" s="35" t="s">
        <v>807</v>
      </c>
      <c r="B739" s="35"/>
      <c r="C739" s="35">
        <v>0.01</v>
      </c>
      <c r="D739" s="35" t="s">
        <v>913</v>
      </c>
      <c r="E739" s="35" t="s">
        <v>913</v>
      </c>
      <c r="F739" s="35" t="s">
        <v>913</v>
      </c>
      <c r="G739" s="35"/>
      <c r="H739" s="35" t="s">
        <v>807</v>
      </c>
      <c r="I739" s="35"/>
      <c r="J739" s="35">
        <v>0</v>
      </c>
      <c r="K739" s="35" t="s">
        <v>913</v>
      </c>
      <c r="L739" s="35" t="s">
        <v>913</v>
      </c>
      <c r="M739" s="35" t="s">
        <v>913</v>
      </c>
      <c r="N739" s="35" t="s">
        <v>884</v>
      </c>
    </row>
    <row r="740" spans="1:14">
      <c r="A740" s="35" t="s">
        <v>808</v>
      </c>
      <c r="B740" s="35"/>
      <c r="C740" s="35" t="s">
        <v>913</v>
      </c>
      <c r="D740" s="35">
        <v>1.8749999999999999E-2</v>
      </c>
      <c r="E740" s="35">
        <v>1.8749999999999999E-2</v>
      </c>
      <c r="F740" s="35" t="s">
        <v>913</v>
      </c>
      <c r="G740" s="35"/>
      <c r="H740" s="35" t="s">
        <v>808</v>
      </c>
      <c r="I740" s="35"/>
      <c r="J740" s="35" t="s">
        <v>913</v>
      </c>
      <c r="K740" s="35">
        <v>0</v>
      </c>
      <c r="L740" s="35">
        <v>0</v>
      </c>
      <c r="M740" s="35" t="s">
        <v>913</v>
      </c>
      <c r="N740" s="35" t="s">
        <v>884</v>
      </c>
    </row>
    <row r="741" spans="1:14">
      <c r="A741" s="35" t="s">
        <v>809</v>
      </c>
      <c r="B741" s="35"/>
      <c r="C741" s="35" t="s">
        <v>913</v>
      </c>
      <c r="D741" s="35" t="s">
        <v>913</v>
      </c>
      <c r="E741" s="35" t="s">
        <v>913</v>
      </c>
      <c r="F741" s="35">
        <v>6.2500000000000003E-3</v>
      </c>
      <c r="G741" s="35"/>
      <c r="H741" s="35" t="s">
        <v>809</v>
      </c>
      <c r="I741" s="35"/>
      <c r="J741" s="35" t="s">
        <v>913</v>
      </c>
      <c r="K741" s="35" t="s">
        <v>913</v>
      </c>
      <c r="L741" s="35" t="s">
        <v>913</v>
      </c>
      <c r="M741" s="35">
        <v>0</v>
      </c>
      <c r="N741" s="35" t="s">
        <v>884</v>
      </c>
    </row>
    <row r="742" spans="1:14">
      <c r="A742" s="35" t="s">
        <v>810</v>
      </c>
      <c r="B742" s="35"/>
      <c r="C742" s="35">
        <v>0.01</v>
      </c>
      <c r="D742" s="35" t="s">
        <v>913</v>
      </c>
      <c r="E742" s="35" t="s">
        <v>913</v>
      </c>
      <c r="F742" s="35" t="s">
        <v>913</v>
      </c>
      <c r="G742" s="35"/>
      <c r="H742" s="35" t="s">
        <v>810</v>
      </c>
      <c r="I742" s="35"/>
      <c r="J742" s="35">
        <v>0</v>
      </c>
      <c r="K742" s="35" t="s">
        <v>913</v>
      </c>
      <c r="L742" s="35" t="s">
        <v>913</v>
      </c>
      <c r="M742" s="35" t="s">
        <v>913</v>
      </c>
      <c r="N742" s="35" t="s">
        <v>884</v>
      </c>
    </row>
    <row r="743" spans="1:14">
      <c r="A743" s="35" t="s">
        <v>811</v>
      </c>
      <c r="B743" s="35"/>
      <c r="C743" s="35">
        <v>0.01</v>
      </c>
      <c r="D743" s="35" t="s">
        <v>913</v>
      </c>
      <c r="E743" s="35" t="s">
        <v>913</v>
      </c>
      <c r="F743" s="35" t="s">
        <v>913</v>
      </c>
      <c r="G743" s="35"/>
      <c r="H743" s="35" t="s">
        <v>811</v>
      </c>
      <c r="I743" s="35"/>
      <c r="J743" s="35">
        <v>0</v>
      </c>
      <c r="K743" s="35" t="s">
        <v>913</v>
      </c>
      <c r="L743" s="35" t="s">
        <v>913</v>
      </c>
      <c r="M743" s="35" t="s">
        <v>913</v>
      </c>
      <c r="N743" s="35" t="s">
        <v>884</v>
      </c>
    </row>
    <row r="744" spans="1:14">
      <c r="A744" s="35" t="s">
        <v>812</v>
      </c>
      <c r="B744" s="35"/>
      <c r="C744" s="35" t="s">
        <v>913</v>
      </c>
      <c r="D744" s="35">
        <v>1.8749999999999999E-2</v>
      </c>
      <c r="E744" s="35">
        <v>1.8749999999999999E-2</v>
      </c>
      <c r="F744" s="35" t="s">
        <v>913</v>
      </c>
      <c r="G744" s="35"/>
      <c r="H744" s="35" t="s">
        <v>812</v>
      </c>
      <c r="I744" s="35"/>
      <c r="J744" s="35" t="s">
        <v>913</v>
      </c>
      <c r="K744" s="35">
        <v>0</v>
      </c>
      <c r="L744" s="35">
        <v>0</v>
      </c>
      <c r="M744" s="35" t="s">
        <v>913</v>
      </c>
      <c r="N744" s="35" t="s">
        <v>884</v>
      </c>
    </row>
    <row r="745" spans="1:14">
      <c r="A745" s="35" t="s">
        <v>813</v>
      </c>
      <c r="B745" s="35"/>
      <c r="C745" s="35" t="s">
        <v>913</v>
      </c>
      <c r="D745" s="35" t="s">
        <v>913</v>
      </c>
      <c r="E745" s="35" t="s">
        <v>913</v>
      </c>
      <c r="F745" s="35">
        <v>6.2500000000000003E-3</v>
      </c>
      <c r="G745" s="35"/>
      <c r="H745" s="35" t="s">
        <v>813</v>
      </c>
      <c r="I745" s="35"/>
      <c r="J745" s="35" t="s">
        <v>913</v>
      </c>
      <c r="K745" s="35" t="s">
        <v>913</v>
      </c>
      <c r="L745" s="35" t="s">
        <v>913</v>
      </c>
      <c r="M745" s="35">
        <v>0</v>
      </c>
      <c r="N745" s="35" t="s">
        <v>884</v>
      </c>
    </row>
    <row r="746" spans="1:14">
      <c r="A746" s="35" t="s">
        <v>814</v>
      </c>
      <c r="B746" s="35"/>
      <c r="C746" s="35">
        <v>0.02</v>
      </c>
      <c r="D746" s="35" t="s">
        <v>913</v>
      </c>
      <c r="E746" s="35" t="s">
        <v>913</v>
      </c>
      <c r="F746" s="35" t="s">
        <v>913</v>
      </c>
      <c r="G746" s="35"/>
      <c r="H746" s="35" t="s">
        <v>814</v>
      </c>
      <c r="I746" s="35"/>
      <c r="J746" s="35">
        <v>1.25E-3</v>
      </c>
      <c r="K746" s="35" t="s">
        <v>913</v>
      </c>
      <c r="L746" s="35" t="s">
        <v>913</v>
      </c>
      <c r="M746" s="35" t="s">
        <v>913</v>
      </c>
      <c r="N746" s="35" t="s">
        <v>685</v>
      </c>
    </row>
    <row r="747" spans="1:14">
      <c r="A747" s="35" t="s">
        <v>815</v>
      </c>
      <c r="B747" s="35"/>
      <c r="C747" s="35">
        <v>0.02</v>
      </c>
      <c r="D747" s="35" t="s">
        <v>913</v>
      </c>
      <c r="E747" s="35" t="s">
        <v>913</v>
      </c>
      <c r="F747" s="35" t="s">
        <v>913</v>
      </c>
      <c r="G747" s="35"/>
      <c r="H747" s="35" t="s">
        <v>815</v>
      </c>
      <c r="I747" s="35"/>
      <c r="J747" s="35">
        <v>1.25E-3</v>
      </c>
      <c r="K747" s="35" t="s">
        <v>913</v>
      </c>
      <c r="L747" s="35" t="s">
        <v>913</v>
      </c>
      <c r="M747" s="35" t="s">
        <v>913</v>
      </c>
      <c r="N747" s="35" t="s">
        <v>880</v>
      </c>
    </row>
    <row r="748" spans="1:14">
      <c r="A748" s="35" t="s">
        <v>816</v>
      </c>
      <c r="B748" s="35"/>
      <c r="C748" s="35" t="s">
        <v>913</v>
      </c>
      <c r="D748" s="35" t="s">
        <v>913</v>
      </c>
      <c r="E748" s="35">
        <v>3.7499999999999999E-2</v>
      </c>
      <c r="F748" s="35" t="s">
        <v>913</v>
      </c>
      <c r="G748" s="35"/>
      <c r="H748" s="35" t="s">
        <v>816</v>
      </c>
      <c r="I748" s="35"/>
      <c r="J748" s="35" t="s">
        <v>913</v>
      </c>
      <c r="K748" s="35" t="s">
        <v>913</v>
      </c>
      <c r="L748" s="35">
        <v>1.75E-3</v>
      </c>
      <c r="M748" s="35" t="s">
        <v>913</v>
      </c>
      <c r="N748" s="35" t="s">
        <v>880</v>
      </c>
    </row>
    <row r="749" spans="1:14">
      <c r="A749" s="35" t="s">
        <v>817</v>
      </c>
      <c r="B749" s="35"/>
      <c r="C749" s="35" t="s">
        <v>913</v>
      </c>
      <c r="D749" s="35" t="s">
        <v>913</v>
      </c>
      <c r="E749" s="35" t="s">
        <v>913</v>
      </c>
      <c r="F749" s="35">
        <v>1.2500000000000001E-2</v>
      </c>
      <c r="G749" s="35"/>
      <c r="H749" s="35" t="s">
        <v>817</v>
      </c>
      <c r="I749" s="35"/>
      <c r="J749" s="35" t="s">
        <v>913</v>
      </c>
      <c r="K749" s="35" t="s">
        <v>913</v>
      </c>
      <c r="L749" s="35" t="s">
        <v>913</v>
      </c>
      <c r="M749" s="35">
        <v>2.5000000000000001E-4</v>
      </c>
      <c r="N749" s="35" t="s">
        <v>880</v>
      </c>
    </row>
    <row r="750" spans="1:14">
      <c r="A750" s="35" t="s">
        <v>818</v>
      </c>
      <c r="B750" s="35"/>
      <c r="C750" s="35">
        <v>0.02</v>
      </c>
      <c r="D750" s="35" t="s">
        <v>913</v>
      </c>
      <c r="E750" s="35" t="s">
        <v>913</v>
      </c>
      <c r="F750" s="35" t="s">
        <v>913</v>
      </c>
      <c r="G750" s="35"/>
      <c r="H750" s="35" t="s">
        <v>818</v>
      </c>
      <c r="I750" s="35"/>
      <c r="J750" s="35">
        <v>1.25E-3</v>
      </c>
      <c r="K750" s="35" t="s">
        <v>913</v>
      </c>
      <c r="L750" s="35" t="s">
        <v>913</v>
      </c>
      <c r="M750" s="35" t="s">
        <v>913</v>
      </c>
      <c r="N750" s="35" t="s">
        <v>667</v>
      </c>
    </row>
    <row r="751" spans="1:14">
      <c r="A751" s="35" t="s">
        <v>819</v>
      </c>
      <c r="B751" s="35"/>
      <c r="C751" s="35" t="s">
        <v>913</v>
      </c>
      <c r="D751" s="35" t="s">
        <v>913</v>
      </c>
      <c r="E751" s="35">
        <v>3.7499999999999999E-2</v>
      </c>
      <c r="F751" s="35" t="s">
        <v>913</v>
      </c>
      <c r="G751" s="35"/>
      <c r="H751" s="35" t="s">
        <v>819</v>
      </c>
      <c r="I751" s="35"/>
      <c r="J751" s="35" t="s">
        <v>913</v>
      </c>
      <c r="K751" s="35" t="s">
        <v>913</v>
      </c>
      <c r="L751" s="35">
        <v>1.75E-3</v>
      </c>
      <c r="M751" s="35" t="s">
        <v>913</v>
      </c>
      <c r="N751" s="35" t="s">
        <v>667</v>
      </c>
    </row>
    <row r="752" spans="1:14">
      <c r="A752" s="35" t="s">
        <v>820</v>
      </c>
      <c r="B752" s="35"/>
      <c r="C752" s="35" t="s">
        <v>913</v>
      </c>
      <c r="D752" s="35" t="s">
        <v>913</v>
      </c>
      <c r="E752" s="35" t="s">
        <v>913</v>
      </c>
      <c r="F752" s="35">
        <v>1.2500000000000001E-2</v>
      </c>
      <c r="G752" s="35"/>
      <c r="H752" s="35" t="s">
        <v>820</v>
      </c>
      <c r="I752" s="35"/>
      <c r="J752" s="35" t="s">
        <v>913</v>
      </c>
      <c r="K752" s="35" t="s">
        <v>913</v>
      </c>
      <c r="L752" s="35" t="s">
        <v>913</v>
      </c>
      <c r="M752" s="35">
        <v>2.5000000000000001E-4</v>
      </c>
      <c r="N752" s="35" t="s">
        <v>667</v>
      </c>
    </row>
    <row r="753" spans="1:14">
      <c r="A753" s="35" t="s">
        <v>821</v>
      </c>
      <c r="B753" s="35"/>
      <c r="C753" s="35">
        <v>0.02</v>
      </c>
      <c r="D753" s="35" t="s">
        <v>913</v>
      </c>
      <c r="E753" s="35" t="s">
        <v>913</v>
      </c>
      <c r="F753" s="35" t="s">
        <v>913</v>
      </c>
      <c r="G753" s="35"/>
      <c r="H753" s="35" t="s">
        <v>821</v>
      </c>
      <c r="I753" s="35"/>
      <c r="J753" s="35">
        <v>1.25E-3</v>
      </c>
      <c r="K753" s="35" t="s">
        <v>913</v>
      </c>
      <c r="L753" s="35" t="s">
        <v>913</v>
      </c>
      <c r="M753" s="35" t="s">
        <v>913</v>
      </c>
      <c r="N753" s="35" t="s">
        <v>880</v>
      </c>
    </row>
    <row r="754" spans="1:14">
      <c r="A754" s="35" t="s">
        <v>822</v>
      </c>
      <c r="B754" s="35"/>
      <c r="C754" s="35" t="s">
        <v>913</v>
      </c>
      <c r="D754" s="35" t="s">
        <v>913</v>
      </c>
      <c r="E754" s="35">
        <v>3.7499999999999999E-2</v>
      </c>
      <c r="F754" s="35" t="s">
        <v>913</v>
      </c>
      <c r="G754" s="35"/>
      <c r="H754" s="35" t="s">
        <v>822</v>
      </c>
      <c r="I754" s="35"/>
      <c r="J754" s="35" t="s">
        <v>913</v>
      </c>
      <c r="K754" s="35" t="s">
        <v>913</v>
      </c>
      <c r="L754" s="35">
        <v>1.75E-3</v>
      </c>
      <c r="M754" s="35" t="s">
        <v>913</v>
      </c>
      <c r="N754" s="35" t="s">
        <v>880</v>
      </c>
    </row>
    <row r="755" spans="1:14">
      <c r="A755" s="35" t="s">
        <v>823</v>
      </c>
      <c r="B755" s="35"/>
      <c r="C755" s="35" t="s">
        <v>913</v>
      </c>
      <c r="D755" s="35" t="s">
        <v>913</v>
      </c>
      <c r="E755" s="35" t="s">
        <v>913</v>
      </c>
      <c r="F755" s="35">
        <v>1.2500000000000001E-2</v>
      </c>
      <c r="G755" s="35"/>
      <c r="H755" s="35" t="s">
        <v>823</v>
      </c>
      <c r="I755" s="35"/>
      <c r="J755" s="35" t="s">
        <v>913</v>
      </c>
      <c r="K755" s="35" t="s">
        <v>913</v>
      </c>
      <c r="L755" s="35" t="s">
        <v>913</v>
      </c>
      <c r="M755" s="35">
        <v>2.5000000000000001E-4</v>
      </c>
      <c r="N755" s="35" t="s">
        <v>880</v>
      </c>
    </row>
    <row r="756" spans="1:14">
      <c r="A756" s="35" t="s">
        <v>824</v>
      </c>
      <c r="B756" s="35"/>
      <c r="C756" s="35">
        <v>0.02</v>
      </c>
      <c r="D756" s="35" t="s">
        <v>913</v>
      </c>
      <c r="E756" s="35" t="s">
        <v>913</v>
      </c>
      <c r="F756" s="35" t="s">
        <v>913</v>
      </c>
      <c r="G756" s="35"/>
      <c r="H756" s="35" t="s">
        <v>824</v>
      </c>
      <c r="I756" s="35"/>
      <c r="J756" s="35">
        <v>1.25E-3</v>
      </c>
      <c r="K756" s="35" t="s">
        <v>913</v>
      </c>
      <c r="L756" s="35" t="s">
        <v>913</v>
      </c>
      <c r="M756" s="35" t="s">
        <v>913</v>
      </c>
      <c r="N756" s="35" t="s">
        <v>667</v>
      </c>
    </row>
    <row r="757" spans="1:14">
      <c r="A757" s="35" t="s">
        <v>825</v>
      </c>
      <c r="B757" s="35"/>
      <c r="C757" s="35" t="s">
        <v>913</v>
      </c>
      <c r="D757" s="35" t="s">
        <v>913</v>
      </c>
      <c r="E757" s="35">
        <v>3.7499999999999999E-2</v>
      </c>
      <c r="F757" s="35" t="s">
        <v>913</v>
      </c>
      <c r="G757" s="35"/>
      <c r="H757" s="35" t="s">
        <v>825</v>
      </c>
      <c r="I757" s="35"/>
      <c r="J757" s="35" t="s">
        <v>913</v>
      </c>
      <c r="K757" s="35" t="s">
        <v>913</v>
      </c>
      <c r="L757" s="35">
        <v>1.75E-3</v>
      </c>
      <c r="M757" s="35" t="s">
        <v>913</v>
      </c>
      <c r="N757" s="35" t="s">
        <v>667</v>
      </c>
    </row>
    <row r="758" spans="1:14">
      <c r="A758" s="35" t="s">
        <v>826</v>
      </c>
      <c r="B758" s="35"/>
      <c r="C758" s="35" t="s">
        <v>913</v>
      </c>
      <c r="D758" s="35" t="s">
        <v>913</v>
      </c>
      <c r="E758" s="35" t="s">
        <v>913</v>
      </c>
      <c r="F758" s="35">
        <v>1.2500000000000001E-2</v>
      </c>
      <c r="G758" s="35"/>
      <c r="H758" s="35" t="s">
        <v>826</v>
      </c>
      <c r="I758" s="35"/>
      <c r="J758" s="35" t="s">
        <v>913</v>
      </c>
      <c r="K758" s="35" t="s">
        <v>913</v>
      </c>
      <c r="L758" s="35" t="s">
        <v>913</v>
      </c>
      <c r="M758" s="35">
        <v>2.5000000000000001E-4</v>
      </c>
      <c r="N758" s="35" t="s">
        <v>667</v>
      </c>
    </row>
    <row r="759" spans="1:14">
      <c r="A759" s="35" t="s">
        <v>827</v>
      </c>
      <c r="B759" s="35"/>
      <c r="C759" s="35" t="s">
        <v>913</v>
      </c>
      <c r="D759" s="35" t="s">
        <v>913</v>
      </c>
      <c r="E759" s="35" t="s">
        <v>913</v>
      </c>
      <c r="F759" s="35">
        <v>1.2500000000000001E-2</v>
      </c>
      <c r="G759" s="35"/>
      <c r="H759" s="35" t="s">
        <v>827</v>
      </c>
      <c r="I759" s="35"/>
      <c r="J759" s="35" t="s">
        <v>913</v>
      </c>
      <c r="K759" s="35" t="s">
        <v>913</v>
      </c>
      <c r="L759" s="35" t="s">
        <v>913</v>
      </c>
      <c r="M759" s="35">
        <v>0</v>
      </c>
      <c r="N759" s="35" t="s">
        <v>884</v>
      </c>
    </row>
    <row r="760" spans="1:14">
      <c r="A760" s="35" t="s">
        <v>828</v>
      </c>
      <c r="B760" s="35"/>
      <c r="C760" s="35" t="s">
        <v>913</v>
      </c>
      <c r="D760" s="35" t="s">
        <v>913</v>
      </c>
      <c r="E760" s="35" t="s">
        <v>913</v>
      </c>
      <c r="F760" s="35">
        <v>2.5000000000000001E-2</v>
      </c>
      <c r="G760" s="35"/>
      <c r="H760" s="35" t="s">
        <v>828</v>
      </c>
      <c r="I760" s="35"/>
      <c r="J760" s="35" t="s">
        <v>913</v>
      </c>
      <c r="K760" s="35" t="s">
        <v>913</v>
      </c>
      <c r="L760" s="35" t="s">
        <v>913</v>
      </c>
      <c r="M760" s="35">
        <v>0</v>
      </c>
      <c r="N760" s="35" t="s">
        <v>884</v>
      </c>
    </row>
    <row r="761" spans="1:14">
      <c r="A761" s="35" t="s">
        <v>829</v>
      </c>
      <c r="B761" s="35"/>
      <c r="C761" s="35" t="s">
        <v>913</v>
      </c>
      <c r="D761" s="35">
        <v>7.4999999999999997E-2</v>
      </c>
      <c r="E761" s="35" t="s">
        <v>913</v>
      </c>
      <c r="F761" s="35" t="s">
        <v>913</v>
      </c>
      <c r="G761" s="35"/>
      <c r="H761" s="35" t="s">
        <v>829</v>
      </c>
      <c r="I761" s="35"/>
      <c r="J761" s="35" t="s">
        <v>913</v>
      </c>
      <c r="K761" s="35">
        <v>3.5000000000000001E-3</v>
      </c>
      <c r="L761" s="35" t="s">
        <v>913</v>
      </c>
      <c r="M761" s="35" t="s">
        <v>913</v>
      </c>
      <c r="N761" s="35" t="s">
        <v>880</v>
      </c>
    </row>
    <row r="762" spans="1:14">
      <c r="A762" s="35" t="s">
        <v>830</v>
      </c>
      <c r="B762" s="35"/>
      <c r="C762" s="35" t="s">
        <v>913</v>
      </c>
      <c r="D762" s="35" t="s">
        <v>913</v>
      </c>
      <c r="E762" s="35" t="s">
        <v>913</v>
      </c>
      <c r="F762" s="35">
        <v>2.5000000000000001E-2</v>
      </c>
      <c r="G762" s="35"/>
      <c r="H762" s="35" t="s">
        <v>830</v>
      </c>
      <c r="I762" s="35"/>
      <c r="J762" s="35" t="s">
        <v>913</v>
      </c>
      <c r="K762" s="35" t="s">
        <v>913</v>
      </c>
      <c r="L762" s="35" t="s">
        <v>913</v>
      </c>
      <c r="M762" s="35">
        <v>5.0000000000000001E-4</v>
      </c>
      <c r="N762" s="35" t="s">
        <v>880</v>
      </c>
    </row>
    <row r="763" spans="1:14">
      <c r="A763" s="35" t="s">
        <v>831</v>
      </c>
      <c r="B763" s="35"/>
      <c r="C763" s="35" t="s">
        <v>913</v>
      </c>
      <c r="D763" s="35">
        <v>0.15</v>
      </c>
      <c r="E763" s="35" t="s">
        <v>913</v>
      </c>
      <c r="F763" s="35" t="s">
        <v>913</v>
      </c>
      <c r="G763" s="35"/>
      <c r="H763" s="35" t="s">
        <v>831</v>
      </c>
      <c r="I763" s="35"/>
      <c r="J763" s="35" t="s">
        <v>913</v>
      </c>
      <c r="K763" s="35">
        <v>7.0000000000000001E-3</v>
      </c>
      <c r="L763" s="35" t="s">
        <v>913</v>
      </c>
      <c r="M763" s="35" t="s">
        <v>913</v>
      </c>
      <c r="N763" s="35" t="s">
        <v>667</v>
      </c>
    </row>
    <row r="764" spans="1:14">
      <c r="A764" s="35" t="s">
        <v>832</v>
      </c>
      <c r="B764" s="35"/>
      <c r="C764" s="35" t="s">
        <v>913</v>
      </c>
      <c r="D764" s="35">
        <v>7.4999999999999997E-2</v>
      </c>
      <c r="E764" s="35" t="s">
        <v>913</v>
      </c>
      <c r="F764" s="35" t="s">
        <v>913</v>
      </c>
      <c r="G764" s="35"/>
      <c r="H764" s="35" t="s">
        <v>832</v>
      </c>
      <c r="I764" s="35"/>
      <c r="J764" s="35" t="s">
        <v>913</v>
      </c>
      <c r="K764" s="35">
        <v>3.5000000000000001E-3</v>
      </c>
      <c r="L764" s="35" t="s">
        <v>913</v>
      </c>
      <c r="M764" s="35" t="s">
        <v>913</v>
      </c>
      <c r="N764" s="35" t="s">
        <v>880</v>
      </c>
    </row>
    <row r="765" spans="1:14">
      <c r="A765" s="35" t="s">
        <v>833</v>
      </c>
      <c r="B765" s="35"/>
      <c r="C765" s="35" t="s">
        <v>913</v>
      </c>
      <c r="D765" s="35">
        <v>0.15</v>
      </c>
      <c r="E765" s="35" t="s">
        <v>913</v>
      </c>
      <c r="F765" s="35" t="s">
        <v>913</v>
      </c>
      <c r="G765" s="35"/>
      <c r="H765" s="35" t="s">
        <v>833</v>
      </c>
      <c r="I765" s="35"/>
      <c r="J765" s="35" t="s">
        <v>913</v>
      </c>
      <c r="K765" s="35">
        <v>7.0000000000000001E-3</v>
      </c>
      <c r="L765" s="35" t="s">
        <v>913</v>
      </c>
      <c r="M765" s="35" t="s">
        <v>913</v>
      </c>
      <c r="N765" s="35" t="s">
        <v>667</v>
      </c>
    </row>
    <row r="766" spans="1:14">
      <c r="A766" s="35" t="s">
        <v>834</v>
      </c>
      <c r="B766" s="35"/>
      <c r="C766" s="35" t="s">
        <v>913</v>
      </c>
      <c r="D766" s="35" t="s">
        <v>913</v>
      </c>
      <c r="E766" s="35" t="s">
        <v>913</v>
      </c>
      <c r="F766" s="35">
        <v>0.05</v>
      </c>
      <c r="G766" s="35"/>
      <c r="H766" s="35" t="s">
        <v>834</v>
      </c>
      <c r="I766" s="35"/>
      <c r="J766" s="35" t="s">
        <v>913</v>
      </c>
      <c r="K766" s="35" t="s">
        <v>913</v>
      </c>
      <c r="L766" s="35" t="s">
        <v>913</v>
      </c>
      <c r="M766" s="35">
        <v>1E-3</v>
      </c>
      <c r="N766" s="35" t="s">
        <v>667</v>
      </c>
    </row>
    <row r="767" spans="1:14">
      <c r="A767" s="35" t="s">
        <v>835</v>
      </c>
      <c r="B767" s="35"/>
      <c r="C767" s="35" t="s">
        <v>913</v>
      </c>
      <c r="D767" s="35">
        <v>0.13500000000000001</v>
      </c>
      <c r="E767" s="35" t="s">
        <v>913</v>
      </c>
      <c r="F767" s="35" t="s">
        <v>913</v>
      </c>
      <c r="G767" s="35"/>
      <c r="H767" s="35" t="s">
        <v>835</v>
      </c>
      <c r="I767" s="35"/>
      <c r="J767" s="35" t="s">
        <v>913</v>
      </c>
      <c r="K767" s="35">
        <v>6.3E-3</v>
      </c>
      <c r="L767" s="35" t="s">
        <v>913</v>
      </c>
      <c r="M767" s="35" t="s">
        <v>913</v>
      </c>
      <c r="N767" s="35" t="s">
        <v>880</v>
      </c>
    </row>
    <row r="768" spans="1:14">
      <c r="A768" s="35" t="s">
        <v>836</v>
      </c>
      <c r="B768" s="35"/>
      <c r="C768" s="35" t="s">
        <v>913</v>
      </c>
      <c r="D768" s="35" t="s">
        <v>913</v>
      </c>
      <c r="E768" s="35" t="s">
        <v>913</v>
      </c>
      <c r="F768" s="35">
        <v>4.4999999999999998E-2</v>
      </c>
      <c r="G768" s="35"/>
      <c r="H768" s="35" t="s">
        <v>836</v>
      </c>
      <c r="I768" s="35"/>
      <c r="J768" s="35" t="s">
        <v>913</v>
      </c>
      <c r="K768" s="35" t="s">
        <v>913</v>
      </c>
      <c r="L768" s="35" t="s">
        <v>913</v>
      </c>
      <c r="M768" s="35">
        <v>9.0000000000000008E-4</v>
      </c>
      <c r="N768" s="35" t="s">
        <v>880</v>
      </c>
    </row>
    <row r="769" spans="1:14">
      <c r="A769" s="35" t="s">
        <v>837</v>
      </c>
      <c r="B769" s="35"/>
      <c r="C769" s="35" t="s">
        <v>913</v>
      </c>
      <c r="D769" s="35">
        <v>0.13500000000000001</v>
      </c>
      <c r="E769" s="35" t="s">
        <v>913</v>
      </c>
      <c r="F769" s="35" t="s">
        <v>913</v>
      </c>
      <c r="G769" s="35"/>
      <c r="H769" s="35" t="s">
        <v>837</v>
      </c>
      <c r="I769" s="35"/>
      <c r="J769" s="35" t="s">
        <v>913</v>
      </c>
      <c r="K769" s="35">
        <v>6.3E-3</v>
      </c>
      <c r="L769" s="35" t="s">
        <v>913</v>
      </c>
      <c r="M769" s="35" t="s">
        <v>913</v>
      </c>
      <c r="N769" s="35" t="s">
        <v>667</v>
      </c>
    </row>
    <row r="770" spans="1:14">
      <c r="A770" s="35" t="s">
        <v>838</v>
      </c>
      <c r="B770" s="35"/>
      <c r="C770" s="35" t="s">
        <v>913</v>
      </c>
      <c r="D770" s="35" t="s">
        <v>913</v>
      </c>
      <c r="E770" s="35" t="s">
        <v>913</v>
      </c>
      <c r="F770" s="35">
        <v>4.4999999999999998E-2</v>
      </c>
      <c r="G770" s="35"/>
      <c r="H770" s="35" t="s">
        <v>838</v>
      </c>
      <c r="I770" s="35"/>
      <c r="J770" s="35" t="s">
        <v>913</v>
      </c>
      <c r="K770" s="35" t="s">
        <v>913</v>
      </c>
      <c r="L770" s="35" t="s">
        <v>913</v>
      </c>
      <c r="M770" s="35">
        <v>9.0000000000000008E-4</v>
      </c>
      <c r="N770" s="35" t="s">
        <v>667</v>
      </c>
    </row>
    <row r="771" spans="1:14">
      <c r="A771" s="35" t="s">
        <v>839</v>
      </c>
      <c r="B771" s="35"/>
      <c r="C771" s="35" t="s">
        <v>913</v>
      </c>
      <c r="D771" s="35" t="s">
        <v>913</v>
      </c>
      <c r="E771" s="35" t="s">
        <v>913</v>
      </c>
      <c r="F771" s="35">
        <v>2.2499999999999999E-2</v>
      </c>
      <c r="G771" s="35"/>
      <c r="H771" s="35" t="s">
        <v>839</v>
      </c>
      <c r="I771" s="35"/>
      <c r="J771" s="35" t="s">
        <v>913</v>
      </c>
      <c r="K771" s="35" t="s">
        <v>913</v>
      </c>
      <c r="L771" s="35" t="s">
        <v>913</v>
      </c>
      <c r="M771" s="35">
        <v>0</v>
      </c>
      <c r="N771" s="35" t="s">
        <v>861</v>
      </c>
    </row>
    <row r="772" spans="1:14">
      <c r="A772" s="35" t="s">
        <v>840</v>
      </c>
      <c r="B772" s="35"/>
      <c r="C772" s="35" t="s">
        <v>913</v>
      </c>
      <c r="D772" s="35" t="s">
        <v>913</v>
      </c>
      <c r="E772" s="35" t="s">
        <v>913</v>
      </c>
      <c r="F772" s="35">
        <v>2.2499999999999999E-2</v>
      </c>
      <c r="G772" s="35"/>
      <c r="H772" s="35" t="s">
        <v>840</v>
      </c>
      <c r="I772" s="35"/>
      <c r="J772" s="35" t="s">
        <v>913</v>
      </c>
      <c r="K772" s="35" t="s">
        <v>913</v>
      </c>
      <c r="L772" s="35" t="s">
        <v>913</v>
      </c>
      <c r="M772" s="35">
        <v>0</v>
      </c>
      <c r="N772" s="35" t="s">
        <v>861</v>
      </c>
    </row>
    <row r="773" spans="1:14">
      <c r="A773" s="35" t="s">
        <v>841</v>
      </c>
      <c r="B773" s="35"/>
      <c r="C773" s="35" t="s">
        <v>913</v>
      </c>
      <c r="D773" s="35" t="s">
        <v>913</v>
      </c>
      <c r="E773" s="35" t="s">
        <v>913</v>
      </c>
      <c r="F773" s="35">
        <v>2.2499999999999999E-2</v>
      </c>
      <c r="G773" s="35"/>
      <c r="H773" s="35" t="s">
        <v>841</v>
      </c>
      <c r="I773" s="35"/>
      <c r="J773" s="35" t="s">
        <v>913</v>
      </c>
      <c r="K773" s="35" t="s">
        <v>913</v>
      </c>
      <c r="L773" s="35" t="s">
        <v>913</v>
      </c>
      <c r="M773" s="35">
        <v>0</v>
      </c>
      <c r="N773" s="35" t="s">
        <v>884</v>
      </c>
    </row>
    <row r="774" spans="1:14">
      <c r="A774" s="35" t="s">
        <v>842</v>
      </c>
      <c r="B774" s="35"/>
      <c r="C774" s="35" t="s">
        <v>913</v>
      </c>
      <c r="D774" s="35" t="s">
        <v>913</v>
      </c>
      <c r="E774" s="35" t="s">
        <v>913</v>
      </c>
      <c r="F774" s="35">
        <v>2.2499999999999999E-2</v>
      </c>
      <c r="G774" s="35"/>
      <c r="H774" s="35" t="s">
        <v>842</v>
      </c>
      <c r="I774" s="35"/>
      <c r="J774" s="35" t="s">
        <v>913</v>
      </c>
      <c r="K774" s="35" t="s">
        <v>913</v>
      </c>
      <c r="L774" s="35" t="s">
        <v>913</v>
      </c>
      <c r="M774" s="35">
        <v>0</v>
      </c>
      <c r="N774" s="35" t="s">
        <v>884</v>
      </c>
    </row>
    <row r="775" spans="1:14">
      <c r="A775" s="35" t="s">
        <v>843</v>
      </c>
      <c r="B775" s="35"/>
      <c r="C775" s="35" t="s">
        <v>913</v>
      </c>
      <c r="D775" s="35">
        <v>0.13500000000000001</v>
      </c>
      <c r="E775" s="35" t="s">
        <v>913</v>
      </c>
      <c r="F775" s="35" t="s">
        <v>913</v>
      </c>
      <c r="G775" s="35"/>
      <c r="H775" s="35" t="s">
        <v>843</v>
      </c>
      <c r="I775" s="35"/>
      <c r="J775" s="35" t="s">
        <v>913</v>
      </c>
      <c r="K775" s="35">
        <v>6.3E-3</v>
      </c>
      <c r="L775" s="35" t="s">
        <v>913</v>
      </c>
      <c r="M775" s="35" t="s">
        <v>913</v>
      </c>
      <c r="N775" s="35" t="s">
        <v>880</v>
      </c>
    </row>
    <row r="776" spans="1:14">
      <c r="A776" s="35" t="s">
        <v>844</v>
      </c>
      <c r="B776" s="35"/>
      <c r="C776" s="35" t="s">
        <v>913</v>
      </c>
      <c r="D776" s="35" t="s">
        <v>913</v>
      </c>
      <c r="E776" s="35" t="s">
        <v>913</v>
      </c>
      <c r="F776" s="35">
        <v>4.4999999999999998E-2</v>
      </c>
      <c r="G776" s="35"/>
      <c r="H776" s="35" t="s">
        <v>844</v>
      </c>
      <c r="I776" s="35"/>
      <c r="J776" s="35" t="s">
        <v>913</v>
      </c>
      <c r="K776" s="35" t="s">
        <v>913</v>
      </c>
      <c r="L776" s="35" t="s">
        <v>913</v>
      </c>
      <c r="M776" s="35">
        <v>9.0000000000000008E-4</v>
      </c>
      <c r="N776" s="35" t="s">
        <v>880</v>
      </c>
    </row>
    <row r="777" spans="1:14">
      <c r="A777" s="35" t="s">
        <v>845</v>
      </c>
      <c r="B777" s="35"/>
      <c r="C777" s="35" t="s">
        <v>913</v>
      </c>
      <c r="D777" s="35">
        <v>0.13500000000000001</v>
      </c>
      <c r="E777" s="35" t="s">
        <v>913</v>
      </c>
      <c r="F777" s="35" t="s">
        <v>913</v>
      </c>
      <c r="G777" s="35"/>
      <c r="H777" s="35" t="s">
        <v>845</v>
      </c>
      <c r="I777" s="35"/>
      <c r="J777" s="35" t="s">
        <v>913</v>
      </c>
      <c r="K777" s="35">
        <v>6.3E-3</v>
      </c>
      <c r="L777" s="35" t="s">
        <v>913</v>
      </c>
      <c r="M777" s="35" t="s">
        <v>913</v>
      </c>
      <c r="N777" s="35" t="s">
        <v>667</v>
      </c>
    </row>
    <row r="778" spans="1:14">
      <c r="A778" s="35" t="s">
        <v>846</v>
      </c>
      <c r="B778" s="35"/>
      <c r="C778" s="35" t="s">
        <v>913</v>
      </c>
      <c r="D778" s="35">
        <v>0.13500000000000001</v>
      </c>
      <c r="E778" s="35" t="s">
        <v>913</v>
      </c>
      <c r="F778" s="35" t="s">
        <v>913</v>
      </c>
      <c r="G778" s="35"/>
      <c r="H778" s="35" t="s">
        <v>846</v>
      </c>
      <c r="I778" s="35"/>
      <c r="J778" s="35" t="s">
        <v>913</v>
      </c>
      <c r="K778" s="35">
        <v>6.3E-3</v>
      </c>
      <c r="L778" s="35" t="s">
        <v>913</v>
      </c>
      <c r="M778" s="35" t="s">
        <v>913</v>
      </c>
      <c r="N778" s="35" t="s">
        <v>880</v>
      </c>
    </row>
    <row r="779" spans="1:14">
      <c r="A779" s="35" t="s">
        <v>847</v>
      </c>
      <c r="B779" s="35"/>
      <c r="C779" s="35" t="s">
        <v>913</v>
      </c>
      <c r="D779" s="35" t="s">
        <v>913</v>
      </c>
      <c r="E779" s="35" t="s">
        <v>913</v>
      </c>
      <c r="F779" s="35">
        <v>4.4999999999999998E-2</v>
      </c>
      <c r="G779" s="35"/>
      <c r="H779" s="35" t="s">
        <v>847</v>
      </c>
      <c r="I779" s="35"/>
      <c r="J779" s="35" t="s">
        <v>913</v>
      </c>
      <c r="K779" s="35" t="s">
        <v>913</v>
      </c>
      <c r="L779" s="35" t="s">
        <v>913</v>
      </c>
      <c r="M779" s="35">
        <v>9.0000000000000008E-4</v>
      </c>
      <c r="N779" s="35" t="s">
        <v>880</v>
      </c>
    </row>
    <row r="780" spans="1:14">
      <c r="A780" s="35" t="s">
        <v>848</v>
      </c>
      <c r="B780" s="35"/>
      <c r="C780" s="35" t="s">
        <v>913</v>
      </c>
      <c r="D780" s="35">
        <v>0.13500000000000001</v>
      </c>
      <c r="E780" s="35" t="s">
        <v>913</v>
      </c>
      <c r="F780" s="35" t="s">
        <v>913</v>
      </c>
      <c r="G780" s="35"/>
      <c r="H780" s="35" t="s">
        <v>848</v>
      </c>
      <c r="I780" s="35"/>
      <c r="J780" s="35" t="s">
        <v>913</v>
      </c>
      <c r="K780" s="35">
        <v>6.3E-3</v>
      </c>
      <c r="L780" s="35" t="s">
        <v>913</v>
      </c>
      <c r="M780" s="35" t="s">
        <v>913</v>
      </c>
      <c r="N780" s="35" t="s">
        <v>667</v>
      </c>
    </row>
    <row r="781" spans="1:14">
      <c r="A781" s="35" t="s">
        <v>849</v>
      </c>
      <c r="B781" s="35"/>
      <c r="C781" s="35" t="s">
        <v>913</v>
      </c>
      <c r="D781" s="35">
        <v>0.13500000000000001</v>
      </c>
      <c r="E781" s="35" t="s">
        <v>913</v>
      </c>
      <c r="F781" s="35" t="s">
        <v>913</v>
      </c>
      <c r="G781" s="35"/>
      <c r="H781" s="35" t="s">
        <v>849</v>
      </c>
      <c r="I781" s="35"/>
      <c r="J781" s="35" t="s">
        <v>913</v>
      </c>
      <c r="K781" s="35">
        <v>6.3E-3</v>
      </c>
      <c r="L781" s="35" t="s">
        <v>913</v>
      </c>
      <c r="M781" s="35" t="s">
        <v>913</v>
      </c>
      <c r="N781" s="35" t="s">
        <v>880</v>
      </c>
    </row>
    <row r="782" spans="1:14">
      <c r="A782" s="35" t="s">
        <v>850</v>
      </c>
      <c r="B782" s="35"/>
      <c r="C782" s="35" t="s">
        <v>913</v>
      </c>
      <c r="D782" s="35">
        <v>0.13500000000000001</v>
      </c>
      <c r="E782" s="35" t="s">
        <v>913</v>
      </c>
      <c r="F782" s="35" t="s">
        <v>913</v>
      </c>
      <c r="G782" s="35"/>
      <c r="H782" s="35" t="s">
        <v>850</v>
      </c>
      <c r="I782" s="35"/>
      <c r="J782" s="35" t="s">
        <v>913</v>
      </c>
      <c r="K782" s="35">
        <v>6.3E-3</v>
      </c>
      <c r="L782" s="35" t="s">
        <v>913</v>
      </c>
      <c r="M782" s="35" t="s">
        <v>913</v>
      </c>
      <c r="N782" s="35" t="s">
        <v>667</v>
      </c>
    </row>
    <row r="783" spans="1:14">
      <c r="A783" s="35" t="s">
        <v>851</v>
      </c>
      <c r="B783" s="35"/>
      <c r="C783" s="35">
        <v>0</v>
      </c>
      <c r="D783" s="35" t="s">
        <v>913</v>
      </c>
      <c r="E783" s="35" t="s">
        <v>913</v>
      </c>
      <c r="F783" s="35" t="s">
        <v>913</v>
      </c>
      <c r="G783" s="35"/>
      <c r="H783" s="35" t="s">
        <v>851</v>
      </c>
      <c r="I783" s="35"/>
      <c r="J783" s="35">
        <v>0</v>
      </c>
      <c r="K783" s="35" t="s">
        <v>913</v>
      </c>
      <c r="L783" s="35" t="s">
        <v>913</v>
      </c>
      <c r="M783" s="35" t="s">
        <v>913</v>
      </c>
      <c r="N783" s="35" t="s">
        <v>871</v>
      </c>
    </row>
    <row r="784" spans="1:14">
      <c r="A784" s="35" t="s">
        <v>852</v>
      </c>
      <c r="B784" s="35"/>
      <c r="C784" s="35">
        <v>0</v>
      </c>
      <c r="D784" s="35" t="s">
        <v>913</v>
      </c>
      <c r="E784" s="35" t="s">
        <v>913</v>
      </c>
      <c r="F784" s="35" t="s">
        <v>913</v>
      </c>
      <c r="G784" s="35"/>
      <c r="H784" s="35" t="s">
        <v>852</v>
      </c>
      <c r="I784" s="35"/>
      <c r="J784" s="35">
        <v>0</v>
      </c>
      <c r="K784" s="35" t="s">
        <v>913</v>
      </c>
      <c r="L784" s="35" t="s">
        <v>913</v>
      </c>
      <c r="M784" s="35" t="s">
        <v>913</v>
      </c>
      <c r="N784" s="35" t="s">
        <v>871</v>
      </c>
    </row>
    <row r="785" spans="1:14">
      <c r="A785" s="35" t="s">
        <v>853</v>
      </c>
      <c r="B785" s="35"/>
      <c r="C785" s="35">
        <v>0</v>
      </c>
      <c r="D785" s="35" t="s">
        <v>913</v>
      </c>
      <c r="E785" s="35" t="s">
        <v>913</v>
      </c>
      <c r="F785" s="35" t="s">
        <v>913</v>
      </c>
      <c r="G785" s="35"/>
      <c r="H785" s="35" t="s">
        <v>853</v>
      </c>
      <c r="I785" s="35"/>
      <c r="J785" s="35">
        <v>0</v>
      </c>
      <c r="K785" s="35" t="s">
        <v>913</v>
      </c>
      <c r="L785" s="35" t="s">
        <v>913</v>
      </c>
      <c r="M785" s="35" t="s">
        <v>913</v>
      </c>
      <c r="N785" s="35" t="s">
        <v>871</v>
      </c>
    </row>
    <row r="786" spans="1:14">
      <c r="A786" s="35" t="s">
        <v>854</v>
      </c>
      <c r="B786" s="35"/>
      <c r="C786" s="35">
        <v>0</v>
      </c>
      <c r="D786" s="35" t="s">
        <v>913</v>
      </c>
      <c r="E786" s="35" t="s">
        <v>913</v>
      </c>
      <c r="F786" s="35" t="s">
        <v>913</v>
      </c>
      <c r="G786" s="35"/>
      <c r="H786" s="35" t="s">
        <v>854</v>
      </c>
      <c r="I786" s="35"/>
      <c r="J786" s="35">
        <v>0</v>
      </c>
      <c r="K786" s="35" t="s">
        <v>913</v>
      </c>
      <c r="L786" s="35" t="s">
        <v>913</v>
      </c>
      <c r="M786" s="35" t="s">
        <v>913</v>
      </c>
      <c r="N786" s="35" t="s">
        <v>1561</v>
      </c>
    </row>
    <row r="787" spans="1:14">
      <c r="A787" s="35" t="s">
        <v>855</v>
      </c>
      <c r="B787" s="35"/>
      <c r="C787" s="35">
        <v>0</v>
      </c>
      <c r="D787" s="35" t="s">
        <v>913</v>
      </c>
      <c r="E787" s="35" t="s">
        <v>913</v>
      </c>
      <c r="F787" s="35" t="s">
        <v>913</v>
      </c>
      <c r="G787" s="35"/>
      <c r="H787" s="35" t="s">
        <v>855</v>
      </c>
      <c r="I787" s="35"/>
      <c r="J787" s="35">
        <v>0</v>
      </c>
      <c r="K787" s="35" t="s">
        <v>913</v>
      </c>
      <c r="L787" s="35" t="s">
        <v>913</v>
      </c>
      <c r="M787" s="35" t="s">
        <v>913</v>
      </c>
      <c r="N787" s="35" t="s">
        <v>1561</v>
      </c>
    </row>
    <row r="788" spans="1:14">
      <c r="A788" s="35" t="s">
        <v>856</v>
      </c>
      <c r="B788" s="35"/>
      <c r="C788" s="35">
        <v>0</v>
      </c>
      <c r="D788" s="35" t="s">
        <v>913</v>
      </c>
      <c r="E788" s="35" t="s">
        <v>913</v>
      </c>
      <c r="F788" s="35" t="s">
        <v>913</v>
      </c>
      <c r="G788" s="35"/>
      <c r="H788" s="35" t="s">
        <v>856</v>
      </c>
      <c r="I788" s="35"/>
      <c r="J788" s="35">
        <v>0</v>
      </c>
      <c r="K788" s="35" t="s">
        <v>913</v>
      </c>
      <c r="L788" s="35" t="s">
        <v>913</v>
      </c>
      <c r="M788" s="35" t="s">
        <v>913</v>
      </c>
      <c r="N788" s="35" t="s">
        <v>1561</v>
      </c>
    </row>
    <row r="789" spans="1:14">
      <c r="A789" s="35" t="s">
        <v>1562</v>
      </c>
      <c r="B789" s="35" t="s">
        <v>913</v>
      </c>
      <c r="C789" s="35" t="s">
        <v>913</v>
      </c>
      <c r="D789" s="35" t="s">
        <v>913</v>
      </c>
      <c r="E789" s="35" t="s">
        <v>913</v>
      </c>
      <c r="F789" s="35">
        <v>2.5000000000000001E-2</v>
      </c>
      <c r="G789" s="35" t="s">
        <v>913</v>
      </c>
      <c r="H789" s="35" t="s">
        <v>1562</v>
      </c>
      <c r="I789" s="35" t="s">
        <v>913</v>
      </c>
      <c r="J789" s="35" t="s">
        <v>913</v>
      </c>
      <c r="K789" s="35" t="s">
        <v>913</v>
      </c>
      <c r="L789" s="35" t="s">
        <v>913</v>
      </c>
      <c r="M789" s="35">
        <v>5.0000000000000001E-4</v>
      </c>
      <c r="N789" s="35" t="s">
        <v>880</v>
      </c>
    </row>
    <row r="790" spans="1:14">
      <c r="A790" s="35" t="s">
        <v>1563</v>
      </c>
      <c r="B790" s="35" t="s">
        <v>913</v>
      </c>
      <c r="C790" s="35" t="s">
        <v>913</v>
      </c>
      <c r="D790" s="35" t="s">
        <v>913</v>
      </c>
      <c r="E790" s="35" t="s">
        <v>913</v>
      </c>
      <c r="F790" s="35">
        <v>4.4999999999999998E-2</v>
      </c>
      <c r="G790" s="35" t="s">
        <v>913</v>
      </c>
      <c r="H790" s="35" t="s">
        <v>1563</v>
      </c>
      <c r="I790" s="35" t="s">
        <v>913</v>
      </c>
      <c r="J790" s="35" t="s">
        <v>913</v>
      </c>
      <c r="K790" s="35" t="s">
        <v>913</v>
      </c>
      <c r="L790" s="35" t="s">
        <v>913</v>
      </c>
      <c r="M790" s="35">
        <v>8.9999999999999998E-4</v>
      </c>
      <c r="N790" s="35" t="s">
        <v>880</v>
      </c>
    </row>
    <row r="791" spans="1:14">
      <c r="A791" s="35" t="s">
        <v>1564</v>
      </c>
      <c r="B791" s="306"/>
      <c r="C791" s="35">
        <v>0.04</v>
      </c>
      <c r="D791" s="35" t="s">
        <v>913</v>
      </c>
      <c r="E791" s="35" t="s">
        <v>913</v>
      </c>
      <c r="F791" s="35" t="s">
        <v>913</v>
      </c>
      <c r="G791" s="35"/>
      <c r="H791" s="35" t="s">
        <v>1564</v>
      </c>
      <c r="I791" s="35"/>
      <c r="J791" s="35">
        <v>2.5000000000000001E-3</v>
      </c>
      <c r="K791" s="35" t="s">
        <v>913</v>
      </c>
      <c r="L791" s="35" t="s">
        <v>913</v>
      </c>
      <c r="M791" s="35" t="s">
        <v>913</v>
      </c>
      <c r="N791" s="35" t="s">
        <v>880</v>
      </c>
    </row>
    <row r="792" spans="1:14">
      <c r="A792" s="35" t="s">
        <v>1565</v>
      </c>
      <c r="B792" s="306"/>
      <c r="C792" s="35" t="s">
        <v>913</v>
      </c>
      <c r="D792" s="35" t="s">
        <v>913</v>
      </c>
      <c r="E792" s="35">
        <v>7.4999999999999997E-2</v>
      </c>
      <c r="F792" s="35" t="s">
        <v>913</v>
      </c>
      <c r="G792" s="35"/>
      <c r="H792" s="35" t="s">
        <v>1565</v>
      </c>
      <c r="I792" s="35"/>
      <c r="J792" s="35" t="s">
        <v>913</v>
      </c>
      <c r="K792" s="35" t="s">
        <v>913</v>
      </c>
      <c r="L792" s="35">
        <v>3.5000000000000001E-3</v>
      </c>
      <c r="M792" s="35" t="s">
        <v>913</v>
      </c>
      <c r="N792" s="35" t="s">
        <v>880</v>
      </c>
    </row>
    <row r="793" spans="1:14">
      <c r="A793" s="35" t="s">
        <v>1566</v>
      </c>
      <c r="B793" s="306"/>
      <c r="C793" s="35" t="s">
        <v>913</v>
      </c>
      <c r="D793" s="35" t="s">
        <v>913</v>
      </c>
      <c r="E793" s="35" t="s">
        <v>913</v>
      </c>
      <c r="F793" s="35">
        <v>2.5000000000000001E-2</v>
      </c>
      <c r="G793" s="35"/>
      <c r="H793" s="35" t="s">
        <v>1566</v>
      </c>
      <c r="I793" s="35"/>
      <c r="J793" s="35" t="s">
        <v>913</v>
      </c>
      <c r="K793" s="35" t="s">
        <v>913</v>
      </c>
      <c r="L793" s="35" t="s">
        <v>913</v>
      </c>
      <c r="M793" s="35">
        <v>5.0000000000000001E-4</v>
      </c>
      <c r="N793" s="35" t="s">
        <v>880</v>
      </c>
    </row>
    <row r="794" spans="1:14">
      <c r="A794" s="35" t="s">
        <v>1567</v>
      </c>
      <c r="B794" s="306"/>
      <c r="C794" s="35">
        <v>0.04</v>
      </c>
      <c r="D794" s="35" t="s">
        <v>913</v>
      </c>
      <c r="E794" s="35" t="s">
        <v>913</v>
      </c>
      <c r="F794" s="35" t="s">
        <v>913</v>
      </c>
      <c r="G794" s="35"/>
      <c r="H794" s="35" t="s">
        <v>1567</v>
      </c>
      <c r="I794" s="35"/>
      <c r="J794" s="35">
        <v>2.5000000000000001E-3</v>
      </c>
      <c r="K794" s="35" t="s">
        <v>913</v>
      </c>
      <c r="L794" s="35" t="s">
        <v>913</v>
      </c>
      <c r="M794" s="35" t="s">
        <v>913</v>
      </c>
      <c r="N794" s="35" t="s">
        <v>880</v>
      </c>
    </row>
    <row r="795" spans="1:14">
      <c r="A795" s="35" t="s">
        <v>1568</v>
      </c>
      <c r="B795" s="306"/>
      <c r="C795" s="35" t="s">
        <v>913</v>
      </c>
      <c r="D795" s="35" t="s">
        <v>913</v>
      </c>
      <c r="E795" s="35">
        <v>7.4999999999999997E-2</v>
      </c>
      <c r="F795" s="35" t="s">
        <v>913</v>
      </c>
      <c r="G795" s="35"/>
      <c r="H795" s="35" t="s">
        <v>1568</v>
      </c>
      <c r="I795" s="35"/>
      <c r="J795" s="35" t="s">
        <v>913</v>
      </c>
      <c r="K795" s="35" t="s">
        <v>913</v>
      </c>
      <c r="L795" s="35">
        <v>3.5000000000000001E-3</v>
      </c>
      <c r="M795" s="35" t="s">
        <v>913</v>
      </c>
      <c r="N795" s="35" t="s">
        <v>880</v>
      </c>
    </row>
    <row r="796" spans="1:14">
      <c r="A796" s="35" t="s">
        <v>1569</v>
      </c>
      <c r="B796" s="306"/>
      <c r="C796" s="35" t="s">
        <v>913</v>
      </c>
      <c r="D796" s="35" t="s">
        <v>913</v>
      </c>
      <c r="E796" s="35" t="s">
        <v>913</v>
      </c>
      <c r="F796" s="35">
        <v>2.5000000000000001E-2</v>
      </c>
      <c r="G796" s="35"/>
      <c r="H796" s="35" t="s">
        <v>1569</v>
      </c>
      <c r="I796" s="35"/>
      <c r="J796" s="35" t="s">
        <v>913</v>
      </c>
      <c r="K796" s="35" t="s">
        <v>913</v>
      </c>
      <c r="L796" s="35" t="s">
        <v>913</v>
      </c>
      <c r="M796" s="35">
        <v>5.0000000000000001E-4</v>
      </c>
      <c r="N796" s="35" t="s">
        <v>880</v>
      </c>
    </row>
    <row r="797" spans="1:14">
      <c r="A797" s="35" t="s">
        <v>1570</v>
      </c>
      <c r="B797" s="306"/>
      <c r="C797" s="35">
        <v>0.02</v>
      </c>
      <c r="D797" s="35" t="s">
        <v>913</v>
      </c>
      <c r="E797" s="35" t="s">
        <v>913</v>
      </c>
      <c r="F797" s="35" t="s">
        <v>913</v>
      </c>
      <c r="G797" s="35"/>
      <c r="H797" s="35" t="s">
        <v>1570</v>
      </c>
      <c r="I797" s="35"/>
      <c r="J797" s="35">
        <v>1.25E-3</v>
      </c>
      <c r="K797" s="35" t="s">
        <v>913</v>
      </c>
      <c r="L797" s="35" t="s">
        <v>913</v>
      </c>
      <c r="M797" s="35" t="s">
        <v>913</v>
      </c>
      <c r="N797" s="35" t="s">
        <v>880</v>
      </c>
    </row>
    <row r="798" spans="1:14">
      <c r="A798" s="35" t="s">
        <v>1571</v>
      </c>
      <c r="B798" s="306"/>
      <c r="C798" s="35" t="s">
        <v>913</v>
      </c>
      <c r="D798" s="35" t="s">
        <v>913</v>
      </c>
      <c r="E798" s="35">
        <v>3.7499999999999999E-2</v>
      </c>
      <c r="F798" s="35" t="s">
        <v>913</v>
      </c>
      <c r="G798" s="35"/>
      <c r="H798" s="35" t="s">
        <v>1571</v>
      </c>
      <c r="I798" s="35"/>
      <c r="J798" s="35" t="s">
        <v>913</v>
      </c>
      <c r="K798" s="35" t="s">
        <v>913</v>
      </c>
      <c r="L798" s="35">
        <v>1.75E-3</v>
      </c>
      <c r="M798" s="35" t="s">
        <v>913</v>
      </c>
      <c r="N798" s="35" t="s">
        <v>880</v>
      </c>
    </row>
    <row r="799" spans="1:14">
      <c r="A799" s="35" t="s">
        <v>1572</v>
      </c>
      <c r="B799" s="306"/>
      <c r="C799" s="35" t="s">
        <v>913</v>
      </c>
      <c r="D799" s="35" t="s">
        <v>913</v>
      </c>
      <c r="E799" s="35" t="s">
        <v>913</v>
      </c>
      <c r="F799" s="35">
        <v>1.2500000000000001E-2</v>
      </c>
      <c r="G799" s="35"/>
      <c r="H799" s="35" t="s">
        <v>1572</v>
      </c>
      <c r="I799" s="35"/>
      <c r="J799" s="35" t="s">
        <v>913</v>
      </c>
      <c r="K799" s="35" t="s">
        <v>913</v>
      </c>
      <c r="L799" s="35" t="s">
        <v>913</v>
      </c>
      <c r="M799" s="35">
        <v>2.5000000000000001E-4</v>
      </c>
      <c r="N799" s="35" t="s">
        <v>880</v>
      </c>
    </row>
    <row r="800" spans="1:14">
      <c r="A800" s="35" t="s">
        <v>1573</v>
      </c>
      <c r="B800" s="306"/>
      <c r="C800" s="35" t="s">
        <v>913</v>
      </c>
      <c r="D800" s="35">
        <v>7.4999999999999997E-2</v>
      </c>
      <c r="E800" s="35" t="s">
        <v>913</v>
      </c>
      <c r="F800" s="35" t="s">
        <v>913</v>
      </c>
      <c r="G800" s="35"/>
      <c r="H800" s="35" t="s">
        <v>1573</v>
      </c>
      <c r="I800" s="35"/>
      <c r="J800" s="35" t="s">
        <v>913</v>
      </c>
      <c r="K800" s="35">
        <v>3.5000000000000001E-3</v>
      </c>
      <c r="L800" s="35" t="s">
        <v>913</v>
      </c>
      <c r="M800" s="35" t="s">
        <v>913</v>
      </c>
      <c r="N800" s="35" t="s">
        <v>880</v>
      </c>
    </row>
    <row r="801" spans="1:14">
      <c r="A801" s="35" t="s">
        <v>1574</v>
      </c>
      <c r="B801" s="306"/>
      <c r="C801" s="35" t="s">
        <v>913</v>
      </c>
      <c r="D801" s="35">
        <v>0.13500000000000001</v>
      </c>
      <c r="E801" s="35" t="s">
        <v>913</v>
      </c>
      <c r="F801" s="35" t="s">
        <v>913</v>
      </c>
      <c r="G801" s="35"/>
      <c r="H801" s="35" t="s">
        <v>1574</v>
      </c>
      <c r="I801" s="35"/>
      <c r="J801" s="35" t="s">
        <v>913</v>
      </c>
      <c r="K801" s="35">
        <v>6.3E-3</v>
      </c>
      <c r="L801" s="35" t="s">
        <v>913</v>
      </c>
      <c r="M801" s="35" t="s">
        <v>913</v>
      </c>
      <c r="N801" s="35" t="s">
        <v>880</v>
      </c>
    </row>
    <row r="802" spans="1:14">
      <c r="A802" s="35" t="s">
        <v>1575</v>
      </c>
      <c r="B802" s="35" t="s">
        <v>913</v>
      </c>
      <c r="C802" s="35" t="s">
        <v>913</v>
      </c>
      <c r="D802" s="35" t="s">
        <v>913</v>
      </c>
      <c r="E802" s="35" t="s">
        <v>913</v>
      </c>
      <c r="F802" s="35">
        <v>4.4999999999999998E-2</v>
      </c>
      <c r="G802" s="35" t="s">
        <v>913</v>
      </c>
      <c r="H802" s="35" t="s">
        <v>1575</v>
      </c>
      <c r="I802" s="35" t="s">
        <v>913</v>
      </c>
      <c r="J802" s="35" t="s">
        <v>913</v>
      </c>
      <c r="K802" s="35" t="s">
        <v>913</v>
      </c>
      <c r="L802" s="35" t="s">
        <v>913</v>
      </c>
      <c r="M802" s="35">
        <v>8.9999999999999998E-4</v>
      </c>
      <c r="N802" s="35" t="s">
        <v>667</v>
      </c>
    </row>
    <row r="803" spans="1:14">
      <c r="A803" s="35" t="s">
        <v>1576</v>
      </c>
      <c r="B803" s="35" t="s">
        <v>913</v>
      </c>
      <c r="C803" s="35" t="s">
        <v>913</v>
      </c>
      <c r="D803" s="35" t="s">
        <v>913</v>
      </c>
      <c r="E803" s="35" t="s">
        <v>913</v>
      </c>
      <c r="F803" s="35">
        <v>4.4999999999999998E-2</v>
      </c>
      <c r="G803" s="35" t="s">
        <v>913</v>
      </c>
      <c r="H803" s="35" t="s">
        <v>1576</v>
      </c>
      <c r="I803" s="35" t="s">
        <v>913</v>
      </c>
      <c r="J803" s="35" t="s">
        <v>913</v>
      </c>
      <c r="K803" s="35" t="s">
        <v>913</v>
      </c>
      <c r="L803" s="35" t="s">
        <v>913</v>
      </c>
      <c r="M803" s="35">
        <v>8.9999999999999998E-4</v>
      </c>
      <c r="N803" s="35" t="s">
        <v>667</v>
      </c>
    </row>
    <row r="804" spans="1:14">
      <c r="A804" s="35" t="s">
        <v>1577</v>
      </c>
      <c r="B804" s="306"/>
      <c r="C804" s="35">
        <v>0.08</v>
      </c>
      <c r="D804" s="35" t="s">
        <v>913</v>
      </c>
      <c r="E804" s="35" t="s">
        <v>913</v>
      </c>
      <c r="F804" s="35" t="s">
        <v>913</v>
      </c>
      <c r="G804" s="35"/>
      <c r="H804" s="35" t="s">
        <v>1577</v>
      </c>
      <c r="I804" s="35"/>
      <c r="J804" s="35">
        <v>5.0000000000000001E-3</v>
      </c>
      <c r="K804" s="35" t="s">
        <v>913</v>
      </c>
      <c r="L804" s="35" t="s">
        <v>913</v>
      </c>
      <c r="M804" s="35" t="s">
        <v>913</v>
      </c>
      <c r="N804" s="35" t="s">
        <v>667</v>
      </c>
    </row>
    <row r="805" spans="1:14">
      <c r="A805" s="35" t="s">
        <v>1578</v>
      </c>
      <c r="B805" s="306"/>
      <c r="C805" s="35" t="s">
        <v>913</v>
      </c>
      <c r="D805" s="35" t="s">
        <v>913</v>
      </c>
      <c r="E805" s="35">
        <v>0.15</v>
      </c>
      <c r="F805" s="35" t="s">
        <v>913</v>
      </c>
      <c r="G805" s="35"/>
      <c r="H805" s="35" t="s">
        <v>1578</v>
      </c>
      <c r="I805" s="35"/>
      <c r="J805" s="35" t="s">
        <v>913</v>
      </c>
      <c r="K805" s="35" t="s">
        <v>913</v>
      </c>
      <c r="L805" s="35">
        <v>7.0000000000000001E-3</v>
      </c>
      <c r="M805" s="35" t="s">
        <v>913</v>
      </c>
      <c r="N805" s="35" t="s">
        <v>667</v>
      </c>
    </row>
    <row r="806" spans="1:14">
      <c r="A806" s="35" t="s">
        <v>1579</v>
      </c>
      <c r="B806" s="306"/>
      <c r="C806" s="35" t="s">
        <v>913</v>
      </c>
      <c r="D806" s="35" t="s">
        <v>913</v>
      </c>
      <c r="E806" s="35" t="s">
        <v>913</v>
      </c>
      <c r="F806" s="35">
        <v>0.05</v>
      </c>
      <c r="G806" s="35"/>
      <c r="H806" s="35" t="s">
        <v>1579</v>
      </c>
      <c r="I806" s="35"/>
      <c r="J806" s="35" t="s">
        <v>913</v>
      </c>
      <c r="K806" s="35" t="s">
        <v>913</v>
      </c>
      <c r="L806" s="35" t="s">
        <v>913</v>
      </c>
      <c r="M806" s="35">
        <v>1E-3</v>
      </c>
      <c r="N806" s="35" t="s">
        <v>667</v>
      </c>
    </row>
    <row r="807" spans="1:14">
      <c r="A807" s="35" t="s">
        <v>1580</v>
      </c>
      <c r="B807" s="306"/>
      <c r="C807" s="35">
        <v>0.04</v>
      </c>
      <c r="D807" s="35" t="s">
        <v>913</v>
      </c>
      <c r="E807" s="35" t="s">
        <v>913</v>
      </c>
      <c r="F807" s="35" t="s">
        <v>913</v>
      </c>
      <c r="G807" s="35"/>
      <c r="H807" s="35" t="s">
        <v>1580</v>
      </c>
      <c r="I807" s="35"/>
      <c r="J807" s="35">
        <v>2.5000000000000001E-3</v>
      </c>
      <c r="K807" s="35" t="s">
        <v>913</v>
      </c>
      <c r="L807" s="35" t="s">
        <v>913</v>
      </c>
      <c r="M807" s="35" t="s">
        <v>913</v>
      </c>
      <c r="N807" s="35" t="s">
        <v>667</v>
      </c>
    </row>
    <row r="808" spans="1:14">
      <c r="A808" s="35" t="s">
        <v>1581</v>
      </c>
      <c r="B808" s="306"/>
      <c r="C808" s="35" t="s">
        <v>913</v>
      </c>
      <c r="D808" s="35" t="s">
        <v>913</v>
      </c>
      <c r="E808" s="35">
        <v>7.4999999999999997E-2</v>
      </c>
      <c r="F808" s="35" t="s">
        <v>913</v>
      </c>
      <c r="G808" s="35"/>
      <c r="H808" s="35" t="s">
        <v>1581</v>
      </c>
      <c r="I808" s="35"/>
      <c r="J808" s="35" t="s">
        <v>913</v>
      </c>
      <c r="K808" s="35" t="s">
        <v>913</v>
      </c>
      <c r="L808" s="35">
        <v>3.5000000000000001E-3</v>
      </c>
      <c r="M808" s="35" t="s">
        <v>913</v>
      </c>
      <c r="N808" s="35" t="s">
        <v>667</v>
      </c>
    </row>
    <row r="809" spans="1:14">
      <c r="A809" s="35" t="s">
        <v>1582</v>
      </c>
      <c r="B809" s="306"/>
      <c r="C809" s="35" t="s">
        <v>913</v>
      </c>
      <c r="D809" s="35" t="s">
        <v>913</v>
      </c>
      <c r="E809" s="35" t="s">
        <v>913</v>
      </c>
      <c r="F809" s="35">
        <v>2.5000000000000001E-2</v>
      </c>
      <c r="G809" s="35"/>
      <c r="H809" s="35" t="s">
        <v>1582</v>
      </c>
      <c r="I809" s="35"/>
      <c r="J809" s="35" t="s">
        <v>913</v>
      </c>
      <c r="K809" s="35" t="s">
        <v>913</v>
      </c>
      <c r="L809" s="35" t="s">
        <v>913</v>
      </c>
      <c r="M809" s="35">
        <v>5.0000000000000001E-4</v>
      </c>
      <c r="N809" s="35" t="s">
        <v>667</v>
      </c>
    </row>
    <row r="810" spans="1:14">
      <c r="A810" s="35" t="s">
        <v>1583</v>
      </c>
      <c r="B810" s="306"/>
      <c r="C810" s="35">
        <v>7.2000000000000008E-2</v>
      </c>
      <c r="D810" s="35" t="s">
        <v>913</v>
      </c>
      <c r="E810" s="35" t="s">
        <v>913</v>
      </c>
      <c r="F810" s="35" t="s">
        <v>913</v>
      </c>
      <c r="G810" s="35"/>
      <c r="H810" s="35" t="s">
        <v>1583</v>
      </c>
      <c r="I810" s="35"/>
      <c r="J810" s="35">
        <v>4.5000000000000005E-3</v>
      </c>
      <c r="K810" s="35" t="s">
        <v>913</v>
      </c>
      <c r="L810" s="35" t="s">
        <v>913</v>
      </c>
      <c r="M810" s="35" t="s">
        <v>913</v>
      </c>
      <c r="N810" s="35" t="s">
        <v>667</v>
      </c>
    </row>
    <row r="811" spans="1:14">
      <c r="A811" s="35" t="s">
        <v>1584</v>
      </c>
      <c r="B811" s="306"/>
      <c r="C811" s="35" t="s">
        <v>913</v>
      </c>
      <c r="D811" s="35" t="s">
        <v>913</v>
      </c>
      <c r="E811" s="35">
        <v>0.13500000000000001</v>
      </c>
      <c r="F811" s="35" t="s">
        <v>913</v>
      </c>
      <c r="G811" s="35"/>
      <c r="H811" s="35" t="s">
        <v>1584</v>
      </c>
      <c r="I811" s="35"/>
      <c r="J811" s="35" t="s">
        <v>913</v>
      </c>
      <c r="K811" s="35" t="s">
        <v>913</v>
      </c>
      <c r="L811" s="35">
        <v>6.3E-3</v>
      </c>
      <c r="M811" s="35" t="s">
        <v>913</v>
      </c>
      <c r="N811" s="35" t="s">
        <v>667</v>
      </c>
    </row>
    <row r="812" spans="1:14">
      <c r="A812" s="35" t="s">
        <v>1585</v>
      </c>
      <c r="B812" s="306"/>
      <c r="C812" s="35" t="s">
        <v>913</v>
      </c>
      <c r="D812" s="35">
        <v>0.15</v>
      </c>
      <c r="E812" s="35" t="s">
        <v>913</v>
      </c>
      <c r="F812" s="35" t="s">
        <v>913</v>
      </c>
      <c r="G812" s="35"/>
      <c r="H812" s="35" t="s">
        <v>1585</v>
      </c>
      <c r="I812" s="35"/>
      <c r="J812" s="35" t="s">
        <v>913</v>
      </c>
      <c r="K812" s="35">
        <v>7.0000000000000001E-3</v>
      </c>
      <c r="L812" s="35" t="s">
        <v>913</v>
      </c>
      <c r="M812" s="35" t="s">
        <v>913</v>
      </c>
      <c r="N812" s="35" t="s">
        <v>667</v>
      </c>
    </row>
    <row r="813" spans="1:14">
      <c r="A813" s="35" t="s">
        <v>1586</v>
      </c>
      <c r="B813" s="306"/>
      <c r="C813" s="35" t="s">
        <v>913</v>
      </c>
      <c r="D813" s="35" t="s">
        <v>913</v>
      </c>
      <c r="E813" s="35" t="s">
        <v>913</v>
      </c>
      <c r="F813" s="35">
        <v>0.05</v>
      </c>
      <c r="G813" s="35"/>
      <c r="H813" s="35" t="s">
        <v>1586</v>
      </c>
      <c r="I813" s="35"/>
      <c r="J813" s="35" t="s">
        <v>913</v>
      </c>
      <c r="K813" s="35" t="s">
        <v>913</v>
      </c>
      <c r="L813" s="35" t="s">
        <v>913</v>
      </c>
      <c r="M813" s="35">
        <v>1E-3</v>
      </c>
      <c r="N813" s="35" t="s">
        <v>667</v>
      </c>
    </row>
    <row r="814" spans="1:14">
      <c r="A814" s="35" t="s">
        <v>1587</v>
      </c>
      <c r="B814" s="306"/>
      <c r="C814" s="35" t="s">
        <v>913</v>
      </c>
      <c r="D814" s="35">
        <v>0.13500000000000001</v>
      </c>
      <c r="E814" s="35" t="s">
        <v>913</v>
      </c>
      <c r="F814" s="35" t="s">
        <v>913</v>
      </c>
      <c r="G814" s="35"/>
      <c r="H814" s="35" t="s">
        <v>1587</v>
      </c>
      <c r="I814" s="35"/>
      <c r="J814" s="35" t="s">
        <v>913</v>
      </c>
      <c r="K814" s="35">
        <v>6.3E-3</v>
      </c>
      <c r="L814" s="35" t="s">
        <v>913</v>
      </c>
      <c r="M814" s="35" t="s">
        <v>913</v>
      </c>
      <c r="N814" s="35" t="s">
        <v>667</v>
      </c>
    </row>
    <row r="815" spans="1:14">
      <c r="A815" s="35" t="s">
        <v>1588</v>
      </c>
      <c r="B815" s="306"/>
      <c r="C815" s="35">
        <v>7.2000000000000008E-2</v>
      </c>
      <c r="D815" s="35" t="s">
        <v>913</v>
      </c>
      <c r="E815" s="35" t="s">
        <v>913</v>
      </c>
      <c r="F815" s="35" t="s">
        <v>913</v>
      </c>
      <c r="G815" s="35"/>
      <c r="H815" s="35" t="s">
        <v>1588</v>
      </c>
      <c r="I815" s="35"/>
      <c r="J815" s="35">
        <v>4.5000000000000005E-3</v>
      </c>
      <c r="K815" s="35" t="s">
        <v>913</v>
      </c>
      <c r="L815" s="35" t="s">
        <v>913</v>
      </c>
      <c r="M815" s="35" t="s">
        <v>913</v>
      </c>
      <c r="N815" s="35" t="s">
        <v>880</v>
      </c>
    </row>
    <row r="816" spans="1:14">
      <c r="A816" s="35" t="s">
        <v>1589</v>
      </c>
      <c r="B816" s="306"/>
      <c r="C816" s="35" t="s">
        <v>913</v>
      </c>
      <c r="D816" s="35" t="s">
        <v>913</v>
      </c>
      <c r="E816" s="35" t="s">
        <v>913</v>
      </c>
      <c r="F816" s="35">
        <v>4.4999999999999998E-2</v>
      </c>
      <c r="G816" s="35"/>
      <c r="H816" s="35" t="s">
        <v>1589</v>
      </c>
      <c r="I816" s="35"/>
      <c r="J816" s="35" t="s">
        <v>913</v>
      </c>
      <c r="K816" s="35" t="s">
        <v>913</v>
      </c>
      <c r="L816" s="35" t="s">
        <v>913</v>
      </c>
      <c r="M816" s="35">
        <v>9.0000000000000008E-4</v>
      </c>
      <c r="N816" s="35" t="s">
        <v>880</v>
      </c>
    </row>
    <row r="817" spans="1:14">
      <c r="A817" s="35" t="s">
        <v>1590</v>
      </c>
      <c r="B817" s="306"/>
      <c r="C817" s="35">
        <v>0.02</v>
      </c>
      <c r="D817" s="35" t="s">
        <v>913</v>
      </c>
      <c r="E817" s="35" t="s">
        <v>913</v>
      </c>
      <c r="F817" s="35" t="s">
        <v>913</v>
      </c>
      <c r="G817" s="35"/>
      <c r="H817" s="35" t="s">
        <v>1590</v>
      </c>
      <c r="I817" s="35"/>
      <c r="J817" s="35">
        <v>1.25E-3</v>
      </c>
      <c r="K817" s="35" t="s">
        <v>913</v>
      </c>
      <c r="L817" s="35" t="s">
        <v>913</v>
      </c>
      <c r="M817" s="35" t="s">
        <v>913</v>
      </c>
      <c r="N817" s="35" t="s">
        <v>667</v>
      </c>
    </row>
    <row r="818" spans="1:14">
      <c r="A818" s="35" t="s">
        <v>1591</v>
      </c>
      <c r="B818" s="306"/>
      <c r="C818" s="35" t="s">
        <v>913</v>
      </c>
      <c r="D818" s="35" t="s">
        <v>913</v>
      </c>
      <c r="E818" s="35">
        <v>3.7499999999999999E-2</v>
      </c>
      <c r="F818" s="35" t="s">
        <v>913</v>
      </c>
      <c r="G818" s="35"/>
      <c r="H818" s="35" t="s">
        <v>1591</v>
      </c>
      <c r="I818" s="35"/>
      <c r="J818" s="35" t="s">
        <v>913</v>
      </c>
      <c r="K818" s="35" t="s">
        <v>913</v>
      </c>
      <c r="L818" s="35">
        <v>1.75E-3</v>
      </c>
      <c r="M818" s="35" t="s">
        <v>913</v>
      </c>
      <c r="N818" s="35" t="s">
        <v>667</v>
      </c>
    </row>
    <row r="819" spans="1:14">
      <c r="A819" s="35" t="s">
        <v>1592</v>
      </c>
      <c r="B819" s="306"/>
      <c r="C819" s="35" t="s">
        <v>913</v>
      </c>
      <c r="D819" s="35" t="s">
        <v>913</v>
      </c>
      <c r="E819" s="35" t="s">
        <v>913</v>
      </c>
      <c r="F819" s="35">
        <v>1.2500000000000001E-2</v>
      </c>
      <c r="G819" s="35"/>
      <c r="H819" s="35" t="s">
        <v>1592</v>
      </c>
      <c r="I819" s="35"/>
      <c r="J819" s="35" t="s">
        <v>913</v>
      </c>
      <c r="K819" s="35" t="s">
        <v>913</v>
      </c>
      <c r="L819" s="35" t="s">
        <v>913</v>
      </c>
      <c r="M819" s="35">
        <v>2.5000000000000001E-4</v>
      </c>
      <c r="N819" s="35" t="s">
        <v>667</v>
      </c>
    </row>
    <row r="820" spans="1:14">
      <c r="A820" s="35" t="s">
        <v>1593</v>
      </c>
      <c r="B820" s="35" t="s">
        <v>913</v>
      </c>
      <c r="C820" s="35" t="s">
        <v>913</v>
      </c>
      <c r="D820" s="35">
        <v>0.13500000000000001</v>
      </c>
      <c r="E820" s="35">
        <v>0.13500000000000001</v>
      </c>
      <c r="F820" s="35"/>
      <c r="G820" s="35" t="s">
        <v>913</v>
      </c>
      <c r="H820" s="35" t="s">
        <v>1593</v>
      </c>
      <c r="I820" s="35" t="s">
        <v>913</v>
      </c>
      <c r="J820" s="35" t="s">
        <v>913</v>
      </c>
      <c r="K820" s="35">
        <v>6.3E-3</v>
      </c>
      <c r="L820" s="35">
        <v>6.3E-3</v>
      </c>
      <c r="M820" s="35"/>
      <c r="N820" s="35" t="s">
        <v>880</v>
      </c>
    </row>
    <row r="821" spans="1:14">
      <c r="A821" s="36" t="s">
        <v>1637</v>
      </c>
      <c r="B821" s="36"/>
      <c r="C821" s="36">
        <v>0.05</v>
      </c>
      <c r="D821" s="36"/>
      <c r="E821" s="36"/>
      <c r="F821" s="36"/>
      <c r="G821" s="36"/>
      <c r="H821" s="36" t="s">
        <v>1637</v>
      </c>
      <c r="I821" s="36"/>
      <c r="J821" s="36">
        <v>0</v>
      </c>
      <c r="K821" s="36"/>
      <c r="L821" s="36"/>
      <c r="M821" s="36"/>
      <c r="N821" s="36" t="s">
        <v>741</v>
      </c>
    </row>
    <row r="822" spans="1:14">
      <c r="A822" s="36" t="s">
        <v>1638</v>
      </c>
      <c r="B822" s="36"/>
      <c r="C822" s="36">
        <v>2.5000000000000001E-2</v>
      </c>
      <c r="D822" s="36"/>
      <c r="E822" s="36"/>
      <c r="F822" s="36"/>
      <c r="G822" s="36"/>
      <c r="H822" s="36" t="s">
        <v>1638</v>
      </c>
      <c r="I822" s="36"/>
      <c r="J822" s="36">
        <v>0</v>
      </c>
      <c r="K822" s="36"/>
      <c r="L822" s="36"/>
      <c r="M822" s="36"/>
      <c r="N822" s="36" t="s">
        <v>880</v>
      </c>
    </row>
    <row r="823" spans="1:14">
      <c r="A823" s="36" t="s">
        <v>1639</v>
      </c>
      <c r="B823" s="36"/>
      <c r="C823" s="36">
        <v>1.2500000000000001E-2</v>
      </c>
      <c r="D823" s="36"/>
      <c r="E823" s="36"/>
      <c r="F823" s="36"/>
      <c r="G823" s="36"/>
      <c r="H823" s="36" t="s">
        <v>1639</v>
      </c>
      <c r="I823" s="36"/>
      <c r="J823" s="36">
        <v>0</v>
      </c>
      <c r="K823" s="36"/>
      <c r="L823" s="36"/>
      <c r="M823" s="36"/>
      <c r="N823" s="36" t="s">
        <v>685</v>
      </c>
    </row>
    <row r="824" spans="1:14">
      <c r="A824" s="36" t="s">
        <v>1640</v>
      </c>
      <c r="B824" s="36"/>
      <c r="C824" s="36">
        <v>3.7499999999999999E-2</v>
      </c>
      <c r="D824" s="36"/>
      <c r="E824" s="36"/>
      <c r="F824" s="36"/>
      <c r="G824" s="36"/>
      <c r="H824" s="36" t="s">
        <v>1640</v>
      </c>
      <c r="I824" s="36"/>
      <c r="J824" s="36">
        <v>0</v>
      </c>
      <c r="K824" s="36"/>
      <c r="L824" s="36"/>
      <c r="M824" s="36"/>
      <c r="N824" s="36" t="s">
        <v>1056</v>
      </c>
    </row>
    <row r="825" spans="1:14">
      <c r="A825" s="36" t="s">
        <v>1641</v>
      </c>
      <c r="B825" s="36"/>
      <c r="C825" s="36">
        <v>3.7499999999999999E-2</v>
      </c>
      <c r="D825" s="36"/>
      <c r="E825" s="36"/>
      <c r="F825" s="36"/>
      <c r="G825" s="36"/>
      <c r="H825" s="36" t="s">
        <v>1641</v>
      </c>
      <c r="I825" s="36"/>
      <c r="J825" s="36">
        <v>0</v>
      </c>
      <c r="K825" s="36"/>
      <c r="L825" s="36"/>
      <c r="M825" s="36"/>
      <c r="N825" s="36" t="s">
        <v>880</v>
      </c>
    </row>
    <row r="826" spans="1:14">
      <c r="A826" s="36" t="s">
        <v>1642</v>
      </c>
      <c r="B826" s="36"/>
      <c r="C826" s="36">
        <v>3.7499999999999999E-2</v>
      </c>
      <c r="D826" s="36"/>
      <c r="E826" s="36"/>
      <c r="F826" s="36"/>
      <c r="G826" s="36"/>
      <c r="H826" s="36" t="s">
        <v>1642</v>
      </c>
      <c r="I826" s="36"/>
      <c r="J826" s="36">
        <v>0</v>
      </c>
      <c r="K826" s="36"/>
      <c r="L826" s="36"/>
      <c r="M826" s="36"/>
      <c r="N826" s="36" t="s">
        <v>685</v>
      </c>
    </row>
    <row r="827" spans="1:14">
      <c r="A827" s="36" t="s">
        <v>1643</v>
      </c>
      <c r="B827" s="36"/>
      <c r="C827" s="36">
        <v>2.5000000000000001E-2</v>
      </c>
      <c r="D827" s="36"/>
      <c r="E827" s="36"/>
      <c r="F827" s="36"/>
      <c r="G827" s="36"/>
      <c r="H827" s="36" t="s">
        <v>1643</v>
      </c>
      <c r="I827" s="36"/>
      <c r="J827" s="36">
        <v>0</v>
      </c>
      <c r="K827" s="36"/>
      <c r="L827" s="36"/>
      <c r="M827" s="36"/>
      <c r="N827" s="36" t="s">
        <v>1057</v>
      </c>
    </row>
    <row r="828" spans="1:14">
      <c r="A828" s="36" t="s">
        <v>1644</v>
      </c>
      <c r="B828" s="36"/>
      <c r="C828" s="36">
        <v>2.5000000000000001E-2</v>
      </c>
      <c r="D828" s="36"/>
      <c r="E828" s="36"/>
      <c r="F828" s="36"/>
      <c r="G828" s="36"/>
      <c r="H828" s="36" t="s">
        <v>1644</v>
      </c>
      <c r="I828" s="36"/>
      <c r="J828" s="36">
        <v>0</v>
      </c>
      <c r="K828" s="36"/>
      <c r="L828" s="36"/>
      <c r="M828" s="36"/>
      <c r="N828" s="36" t="s">
        <v>880</v>
      </c>
    </row>
    <row r="829" spans="1:14">
      <c r="A829" s="36" t="s">
        <v>1645</v>
      </c>
      <c r="B829" s="36"/>
      <c r="C829" s="36">
        <v>2.5000000000000001E-2</v>
      </c>
      <c r="D829" s="36"/>
      <c r="E829" s="36"/>
      <c r="F829" s="36"/>
      <c r="G829" s="36"/>
      <c r="H829" s="36" t="s">
        <v>1645</v>
      </c>
      <c r="I829" s="36"/>
      <c r="J829" s="36">
        <v>0</v>
      </c>
      <c r="K829" s="36"/>
      <c r="L829" s="36"/>
      <c r="M829" s="36"/>
      <c r="N829" s="36" t="s">
        <v>685</v>
      </c>
    </row>
    <row r="830" spans="1:14">
      <c r="A830" s="36" t="s">
        <v>1646</v>
      </c>
      <c r="B830" s="36"/>
      <c r="C830" s="36">
        <v>1.2500000000000001E-2</v>
      </c>
      <c r="D830" s="36"/>
      <c r="E830" s="36"/>
      <c r="F830" s="36"/>
      <c r="G830" s="36"/>
      <c r="H830" s="36" t="s">
        <v>1646</v>
      </c>
      <c r="I830" s="36"/>
      <c r="J830" s="36">
        <v>0</v>
      </c>
      <c r="K830" s="36"/>
      <c r="L830" s="36"/>
      <c r="M830" s="36"/>
      <c r="N830" s="36" t="s">
        <v>1647</v>
      </c>
    </row>
    <row r="831" spans="1:14">
      <c r="A831" s="36" t="s">
        <v>1648</v>
      </c>
      <c r="B831" s="36"/>
      <c r="C831" s="36">
        <v>1.2500000000000001E-2</v>
      </c>
      <c r="D831" s="36"/>
      <c r="E831" s="36"/>
      <c r="F831" s="36"/>
      <c r="G831" s="36"/>
      <c r="H831" s="36" t="s">
        <v>1648</v>
      </c>
      <c r="I831" s="36"/>
      <c r="J831" s="36">
        <v>0</v>
      </c>
      <c r="K831" s="36"/>
      <c r="L831" s="36"/>
      <c r="M831" s="36"/>
      <c r="N831" s="36" t="s">
        <v>880</v>
      </c>
    </row>
    <row r="832" spans="1:14">
      <c r="A832" s="36" t="s">
        <v>1649</v>
      </c>
      <c r="B832" s="36"/>
      <c r="C832" s="36">
        <v>1.2500000000000001E-2</v>
      </c>
      <c r="D832" s="36"/>
      <c r="E832" s="36"/>
      <c r="F832" s="36"/>
      <c r="G832" s="36"/>
      <c r="H832" s="36" t="s">
        <v>1649</v>
      </c>
      <c r="I832" s="36"/>
      <c r="J832" s="36">
        <v>0</v>
      </c>
      <c r="K832" s="36"/>
      <c r="L832" s="36"/>
      <c r="M832" s="36"/>
      <c r="N832" s="36" t="s">
        <v>685</v>
      </c>
    </row>
    <row r="833" spans="1:14">
      <c r="A833" s="36" t="s">
        <v>1650</v>
      </c>
      <c r="B833" s="36"/>
      <c r="C833" s="36"/>
      <c r="D833" s="36">
        <v>7.0000000000000007E-2</v>
      </c>
      <c r="E833" s="36">
        <v>7.0000000000000007E-2</v>
      </c>
      <c r="F833" s="36"/>
      <c r="G833" s="36"/>
      <c r="H833" s="36" t="s">
        <v>1650</v>
      </c>
      <c r="I833" s="36"/>
      <c r="J833" s="36"/>
      <c r="K833" s="36">
        <v>0</v>
      </c>
      <c r="L833" s="36">
        <v>0</v>
      </c>
      <c r="M833" s="36"/>
      <c r="N833" s="36" t="s">
        <v>741</v>
      </c>
    </row>
    <row r="834" spans="1:14">
      <c r="A834" s="36" t="s">
        <v>1651</v>
      </c>
      <c r="B834" s="36"/>
      <c r="C834" s="36"/>
      <c r="D834" s="36">
        <v>3.5000000000000003E-2</v>
      </c>
      <c r="E834" s="36">
        <v>3.5000000000000003E-2</v>
      </c>
      <c r="F834" s="36"/>
      <c r="G834" s="36"/>
      <c r="H834" s="36" t="s">
        <v>1651</v>
      </c>
      <c r="I834" s="36"/>
      <c r="J834" s="36"/>
      <c r="K834" s="36">
        <v>0</v>
      </c>
      <c r="L834" s="36">
        <v>0</v>
      </c>
      <c r="M834" s="36"/>
      <c r="N834" s="36" t="s">
        <v>880</v>
      </c>
    </row>
    <row r="835" spans="1:14">
      <c r="A835" s="36" t="s">
        <v>1652</v>
      </c>
      <c r="B835" s="36"/>
      <c r="C835" s="36"/>
      <c r="D835" s="36">
        <v>1.7500000000000002E-2</v>
      </c>
      <c r="E835" s="36">
        <v>1.7500000000000002E-2</v>
      </c>
      <c r="F835" s="36"/>
      <c r="G835" s="36"/>
      <c r="H835" s="36" t="s">
        <v>1652</v>
      </c>
      <c r="I835" s="36"/>
      <c r="J835" s="36"/>
      <c r="K835" s="36">
        <v>0</v>
      </c>
      <c r="L835" s="36">
        <v>0</v>
      </c>
      <c r="M835" s="36"/>
      <c r="N835" s="36" t="s">
        <v>685</v>
      </c>
    </row>
    <row r="836" spans="1:14">
      <c r="A836" s="36" t="s">
        <v>1653</v>
      </c>
      <c r="B836" s="36"/>
      <c r="C836" s="36"/>
      <c r="D836" s="36">
        <v>5.2499999999999998E-2</v>
      </c>
      <c r="E836" s="36">
        <v>5.2499999999999998E-2</v>
      </c>
      <c r="F836" s="36"/>
      <c r="G836" s="36"/>
      <c r="H836" s="36" t="s">
        <v>1653</v>
      </c>
      <c r="I836" s="36"/>
      <c r="J836" s="36"/>
      <c r="K836" s="36">
        <v>0</v>
      </c>
      <c r="L836" s="36">
        <v>0</v>
      </c>
      <c r="M836" s="36"/>
      <c r="N836" s="36" t="s">
        <v>1056</v>
      </c>
    </row>
    <row r="837" spans="1:14">
      <c r="A837" s="36" t="s">
        <v>1654</v>
      </c>
      <c r="B837" s="36"/>
      <c r="C837" s="36"/>
      <c r="D837" s="36">
        <v>5.2499999999999998E-2</v>
      </c>
      <c r="E837" s="36">
        <v>5.2499999999999998E-2</v>
      </c>
      <c r="F837" s="36"/>
      <c r="G837" s="36"/>
      <c r="H837" s="36" t="s">
        <v>1654</v>
      </c>
      <c r="I837" s="36"/>
      <c r="J837" s="36"/>
      <c r="K837" s="36">
        <v>0</v>
      </c>
      <c r="L837" s="36">
        <v>0</v>
      </c>
      <c r="M837" s="36"/>
      <c r="N837" s="36" t="s">
        <v>880</v>
      </c>
    </row>
    <row r="838" spans="1:14">
      <c r="A838" s="36" t="s">
        <v>1655</v>
      </c>
      <c r="B838" s="36"/>
      <c r="C838" s="36"/>
      <c r="D838" s="36">
        <v>5.2499999999999998E-2</v>
      </c>
      <c r="E838" s="36">
        <v>5.2499999999999998E-2</v>
      </c>
      <c r="F838" s="36"/>
      <c r="G838" s="36"/>
      <c r="H838" s="36" t="s">
        <v>1655</v>
      </c>
      <c r="I838" s="36"/>
      <c r="J838" s="36"/>
      <c r="K838" s="36">
        <v>0</v>
      </c>
      <c r="L838" s="36">
        <v>0</v>
      </c>
      <c r="M838" s="36"/>
      <c r="N838" s="36" t="s">
        <v>685</v>
      </c>
    </row>
    <row r="839" spans="1:14">
      <c r="A839" s="36" t="s">
        <v>1656</v>
      </c>
      <c r="B839" s="36"/>
      <c r="C839" s="36"/>
      <c r="D839" s="36">
        <v>3.5000000000000003E-2</v>
      </c>
      <c r="E839" s="36">
        <v>3.5000000000000003E-2</v>
      </c>
      <c r="F839" s="36"/>
      <c r="G839" s="36"/>
      <c r="H839" s="36" t="s">
        <v>1656</v>
      </c>
      <c r="I839" s="36"/>
      <c r="J839" s="36"/>
      <c r="K839" s="36">
        <v>0</v>
      </c>
      <c r="L839" s="36">
        <v>0</v>
      </c>
      <c r="M839" s="36"/>
      <c r="N839" s="36" t="s">
        <v>1057</v>
      </c>
    </row>
    <row r="840" spans="1:14">
      <c r="A840" s="36" t="s">
        <v>1657</v>
      </c>
      <c r="B840" s="36"/>
      <c r="C840" s="36"/>
      <c r="D840" s="36">
        <v>3.5000000000000003E-2</v>
      </c>
      <c r="E840" s="36">
        <v>3.5000000000000003E-2</v>
      </c>
      <c r="F840" s="36"/>
      <c r="G840" s="36"/>
      <c r="H840" s="36" t="s">
        <v>1657</v>
      </c>
      <c r="I840" s="36"/>
      <c r="J840" s="36"/>
      <c r="K840" s="36">
        <v>0</v>
      </c>
      <c r="L840" s="36">
        <v>0</v>
      </c>
      <c r="M840" s="36"/>
      <c r="N840" s="36" t="s">
        <v>880</v>
      </c>
    </row>
    <row r="841" spans="1:14">
      <c r="A841" s="36" t="s">
        <v>1658</v>
      </c>
      <c r="B841" s="36"/>
      <c r="C841" s="36"/>
      <c r="D841" s="36">
        <v>3.5000000000000003E-2</v>
      </c>
      <c r="E841" s="36">
        <v>3.5000000000000003E-2</v>
      </c>
      <c r="F841" s="36"/>
      <c r="G841" s="36"/>
      <c r="H841" s="36" t="s">
        <v>1658</v>
      </c>
      <c r="I841" s="36"/>
      <c r="J841" s="36"/>
      <c r="K841" s="36">
        <v>0</v>
      </c>
      <c r="L841" s="36">
        <v>0</v>
      </c>
      <c r="M841" s="36"/>
      <c r="N841" s="36" t="s">
        <v>685</v>
      </c>
    </row>
    <row r="842" spans="1:14">
      <c r="A842" s="36" t="s">
        <v>1659</v>
      </c>
      <c r="B842" s="36"/>
      <c r="C842" s="36"/>
      <c r="D842" s="36">
        <v>1.7500000000000002E-2</v>
      </c>
      <c r="E842" s="36">
        <v>1.7500000000000002E-2</v>
      </c>
      <c r="F842" s="36"/>
      <c r="G842" s="36"/>
      <c r="H842" s="36" t="s">
        <v>1659</v>
      </c>
      <c r="I842" s="36"/>
      <c r="J842" s="36"/>
      <c r="K842" s="36">
        <v>0</v>
      </c>
      <c r="L842" s="36">
        <v>0</v>
      </c>
      <c r="M842" s="36"/>
      <c r="N842" s="36" t="s">
        <v>1647</v>
      </c>
    </row>
    <row r="843" spans="1:14">
      <c r="A843" s="36" t="s">
        <v>1660</v>
      </c>
      <c r="B843" s="36"/>
      <c r="C843" s="36"/>
      <c r="D843" s="36">
        <v>1.7500000000000002E-2</v>
      </c>
      <c r="E843" s="36">
        <v>1.7500000000000002E-2</v>
      </c>
      <c r="F843" s="36"/>
      <c r="G843" s="36"/>
      <c r="H843" s="36" t="s">
        <v>1660</v>
      </c>
      <c r="I843" s="36"/>
      <c r="J843" s="36"/>
      <c r="K843" s="36">
        <v>0</v>
      </c>
      <c r="L843" s="36">
        <v>0</v>
      </c>
      <c r="M843" s="36"/>
      <c r="N843" s="36" t="s">
        <v>880</v>
      </c>
    </row>
    <row r="844" spans="1:14">
      <c r="A844" s="36" t="s">
        <v>1661</v>
      </c>
      <c r="B844" s="36"/>
      <c r="C844" s="36"/>
      <c r="D844" s="36">
        <v>1.7500000000000002E-2</v>
      </c>
      <c r="E844" s="36">
        <v>1.7500000000000002E-2</v>
      </c>
      <c r="F844" s="36"/>
      <c r="G844" s="36"/>
      <c r="H844" s="36" t="s">
        <v>1661</v>
      </c>
      <c r="I844" s="36"/>
      <c r="J844" s="36"/>
      <c r="K844" s="36">
        <v>0</v>
      </c>
      <c r="L844" s="36">
        <v>0</v>
      </c>
      <c r="M844" s="36"/>
      <c r="N844" s="36" t="s">
        <v>685</v>
      </c>
    </row>
    <row r="845" spans="1:14">
      <c r="A845" s="36" t="s">
        <v>1662</v>
      </c>
      <c r="B845" s="36"/>
      <c r="C845" s="36">
        <v>0.15</v>
      </c>
      <c r="D845" s="36"/>
      <c r="E845" s="36"/>
      <c r="F845" s="36"/>
      <c r="G845" s="36"/>
      <c r="H845" s="36" t="s">
        <v>1662</v>
      </c>
      <c r="I845" s="36"/>
      <c r="J845" s="36">
        <v>5.0000000000000001E-3</v>
      </c>
      <c r="K845" s="36"/>
      <c r="L845" s="36"/>
      <c r="M845" s="36"/>
      <c r="N845" s="36" t="s">
        <v>1663</v>
      </c>
    </row>
    <row r="846" spans="1:14">
      <c r="A846" s="36" t="s">
        <v>1664</v>
      </c>
      <c r="B846" s="36"/>
      <c r="C846" s="36">
        <v>7.4999999999999997E-2</v>
      </c>
      <c r="D846" s="36"/>
      <c r="E846" s="36"/>
      <c r="F846" s="36"/>
      <c r="G846" s="36"/>
      <c r="H846" s="36" t="s">
        <v>1664</v>
      </c>
      <c r="I846" s="36"/>
      <c r="J846" s="36">
        <v>2.5000000000000001E-3</v>
      </c>
      <c r="K846" s="36"/>
      <c r="L846" s="36"/>
      <c r="M846" s="36"/>
      <c r="N846" s="36" t="s">
        <v>880</v>
      </c>
    </row>
    <row r="847" spans="1:14">
      <c r="A847" s="36" t="s">
        <v>1665</v>
      </c>
      <c r="B847" s="36"/>
      <c r="C847" s="36">
        <v>3.7499999999999999E-2</v>
      </c>
      <c r="D847" s="36"/>
      <c r="E847" s="36"/>
      <c r="F847" s="36"/>
      <c r="G847" s="36"/>
      <c r="H847" s="36" t="s">
        <v>1665</v>
      </c>
      <c r="I847" s="36"/>
      <c r="J847" s="36">
        <v>1.25E-3</v>
      </c>
      <c r="K847" s="36"/>
      <c r="L847" s="36"/>
      <c r="M847" s="36"/>
      <c r="N847" s="36" t="s">
        <v>685</v>
      </c>
    </row>
    <row r="848" spans="1:14">
      <c r="A848" s="36" t="s">
        <v>1666</v>
      </c>
      <c r="B848" s="36"/>
      <c r="C848" s="36">
        <v>0.1125</v>
      </c>
      <c r="D848" s="36"/>
      <c r="E848" s="36"/>
      <c r="F848" s="36"/>
      <c r="G848" s="36"/>
      <c r="H848" s="36" t="s">
        <v>1666</v>
      </c>
      <c r="I848" s="36"/>
      <c r="J848" s="36">
        <v>3.7499999999999999E-3</v>
      </c>
      <c r="K848" s="36"/>
      <c r="L848" s="36"/>
      <c r="M848" s="36"/>
      <c r="N848" s="36" t="s">
        <v>1663</v>
      </c>
    </row>
    <row r="849" spans="1:14">
      <c r="A849" s="36" t="s">
        <v>1667</v>
      </c>
      <c r="B849" s="36"/>
      <c r="C849" s="36">
        <v>0.1125</v>
      </c>
      <c r="D849" s="36"/>
      <c r="E849" s="36"/>
      <c r="F849" s="36"/>
      <c r="G849" s="36"/>
      <c r="H849" s="36" t="s">
        <v>1667</v>
      </c>
      <c r="I849" s="36"/>
      <c r="J849" s="36">
        <v>3.7499999999999999E-3</v>
      </c>
      <c r="K849" s="36"/>
      <c r="L849" s="36"/>
      <c r="M849" s="36"/>
      <c r="N849" s="36" t="s">
        <v>880</v>
      </c>
    </row>
    <row r="850" spans="1:14">
      <c r="A850" s="36" t="s">
        <v>1668</v>
      </c>
      <c r="B850" s="36"/>
      <c r="C850" s="36">
        <v>0.1125</v>
      </c>
      <c r="D850" s="36"/>
      <c r="E850" s="36"/>
      <c r="F850" s="36"/>
      <c r="G850" s="36"/>
      <c r="H850" s="36" t="s">
        <v>1668</v>
      </c>
      <c r="I850" s="36"/>
      <c r="J850" s="36">
        <v>3.7499999999999999E-3</v>
      </c>
      <c r="K850" s="36"/>
      <c r="L850" s="36"/>
      <c r="M850" s="36"/>
      <c r="N850" s="36" t="s">
        <v>685</v>
      </c>
    </row>
    <row r="851" spans="1:14">
      <c r="A851" s="36" t="s">
        <v>1669</v>
      </c>
      <c r="B851" s="36"/>
      <c r="C851" s="36">
        <v>7.4999999999999997E-2</v>
      </c>
      <c r="D851" s="36"/>
      <c r="E851" s="36"/>
      <c r="F851" s="36"/>
      <c r="G851" s="36"/>
      <c r="H851" s="36" t="s">
        <v>1669</v>
      </c>
      <c r="I851" s="36"/>
      <c r="J851" s="36">
        <v>2.5000000000000001E-3</v>
      </c>
      <c r="K851" s="36"/>
      <c r="L851" s="36"/>
      <c r="M851" s="36"/>
      <c r="N851" s="36" t="s">
        <v>1663</v>
      </c>
    </row>
    <row r="852" spans="1:14">
      <c r="A852" s="36" t="s">
        <v>1670</v>
      </c>
      <c r="B852" s="36"/>
      <c r="C852" s="36">
        <v>7.4999999999999997E-2</v>
      </c>
      <c r="D852" s="36"/>
      <c r="E852" s="36"/>
      <c r="F852" s="36"/>
      <c r="G852" s="36"/>
      <c r="H852" s="36" t="s">
        <v>1670</v>
      </c>
      <c r="I852" s="36"/>
      <c r="J852" s="36">
        <v>2.5000000000000001E-3</v>
      </c>
      <c r="K852" s="36"/>
      <c r="L852" s="36"/>
      <c r="M852" s="36"/>
      <c r="N852" s="36" t="s">
        <v>880</v>
      </c>
    </row>
    <row r="853" spans="1:14">
      <c r="A853" s="36" t="s">
        <v>1671</v>
      </c>
      <c r="B853" s="36"/>
      <c r="C853" s="36">
        <v>7.4999999999999997E-2</v>
      </c>
      <c r="D853" s="36"/>
      <c r="E853" s="36"/>
      <c r="F853" s="36"/>
      <c r="G853" s="36"/>
      <c r="H853" s="36" t="s">
        <v>1671</v>
      </c>
      <c r="I853" s="36"/>
      <c r="J853" s="36">
        <v>2.5000000000000001E-3</v>
      </c>
      <c r="K853" s="36"/>
      <c r="L853" s="36"/>
      <c r="M853" s="36"/>
      <c r="N853" s="36" t="s">
        <v>685</v>
      </c>
    </row>
    <row r="854" spans="1:14">
      <c r="A854" s="36" t="s">
        <v>1672</v>
      </c>
      <c r="B854" s="36"/>
      <c r="C854" s="36">
        <v>3.7499999999999999E-2</v>
      </c>
      <c r="D854" s="36"/>
      <c r="E854" s="36"/>
      <c r="F854" s="36"/>
      <c r="G854" s="36"/>
      <c r="H854" s="36" t="s">
        <v>1672</v>
      </c>
      <c r="I854" s="36"/>
      <c r="J854" s="36">
        <v>1.25E-3</v>
      </c>
      <c r="K854" s="36"/>
      <c r="L854" s="36"/>
      <c r="M854" s="36"/>
      <c r="N854" s="36" t="s">
        <v>1663</v>
      </c>
    </row>
    <row r="855" spans="1:14">
      <c r="A855" s="36" t="s">
        <v>1673</v>
      </c>
      <c r="B855" s="36"/>
      <c r="C855" s="36">
        <v>3.7499999999999999E-2</v>
      </c>
      <c r="D855" s="36"/>
      <c r="E855" s="36"/>
      <c r="F855" s="36"/>
      <c r="G855" s="36"/>
      <c r="H855" s="36" t="s">
        <v>1673</v>
      </c>
      <c r="I855" s="36"/>
      <c r="J855" s="36">
        <v>1.25E-3</v>
      </c>
      <c r="K855" s="36"/>
      <c r="L855" s="36"/>
      <c r="M855" s="36"/>
      <c r="N855" s="36" t="s">
        <v>880</v>
      </c>
    </row>
    <row r="856" spans="1:14">
      <c r="A856" s="36" t="s">
        <v>1674</v>
      </c>
      <c r="B856" s="36"/>
      <c r="C856" s="36">
        <v>3.7499999999999999E-2</v>
      </c>
      <c r="D856" s="36"/>
      <c r="E856" s="36"/>
      <c r="F856" s="36"/>
      <c r="G856" s="36"/>
      <c r="H856" s="36" t="s">
        <v>1674</v>
      </c>
      <c r="I856" s="36"/>
      <c r="J856" s="36">
        <v>1.25E-3</v>
      </c>
      <c r="K856" s="36"/>
      <c r="L856" s="36"/>
      <c r="M856" s="36"/>
      <c r="N856" s="36" t="s">
        <v>685</v>
      </c>
    </row>
    <row r="857" spans="1:14">
      <c r="A857" s="36" t="s">
        <v>1675</v>
      </c>
      <c r="B857" s="36"/>
      <c r="C857" s="36"/>
      <c r="D857" s="36">
        <v>0.24</v>
      </c>
      <c r="E857" s="36">
        <v>0.24</v>
      </c>
      <c r="F857" s="36"/>
      <c r="G857" s="36"/>
      <c r="H857" s="36" t="s">
        <v>1675</v>
      </c>
      <c r="I857" s="36"/>
      <c r="J857" s="36"/>
      <c r="K857" s="36">
        <v>7.0000000000000001E-3</v>
      </c>
      <c r="L857" s="36">
        <v>7.0000000000000001E-3</v>
      </c>
      <c r="M857" s="36"/>
      <c r="N857" s="36" t="s">
        <v>1663</v>
      </c>
    </row>
    <row r="858" spans="1:14">
      <c r="A858" s="36" t="s">
        <v>1676</v>
      </c>
      <c r="B858" s="36"/>
      <c r="C858" s="36"/>
      <c r="D858" s="36">
        <v>0.12</v>
      </c>
      <c r="E858" s="36">
        <v>0.12</v>
      </c>
      <c r="F858" s="36"/>
      <c r="G858" s="36"/>
      <c r="H858" s="36" t="s">
        <v>1676</v>
      </c>
      <c r="I858" s="36"/>
      <c r="J858" s="36"/>
      <c r="K858" s="36">
        <v>3.5000000000000001E-3</v>
      </c>
      <c r="L858" s="36">
        <v>3.5000000000000001E-3</v>
      </c>
      <c r="M858" s="36"/>
      <c r="N858" s="36" t="s">
        <v>880</v>
      </c>
    </row>
    <row r="859" spans="1:14">
      <c r="A859" s="36" t="s">
        <v>1677</v>
      </c>
      <c r="B859" s="36"/>
      <c r="C859" s="36"/>
      <c r="D859" s="36">
        <v>0.06</v>
      </c>
      <c r="E859" s="36">
        <v>0.06</v>
      </c>
      <c r="F859" s="36"/>
      <c r="G859" s="36"/>
      <c r="H859" s="36" t="s">
        <v>1677</v>
      </c>
      <c r="I859" s="36"/>
      <c r="J859" s="36"/>
      <c r="K859" s="36">
        <v>1.75E-3</v>
      </c>
      <c r="L859" s="36">
        <v>1.75E-3</v>
      </c>
      <c r="M859" s="36"/>
      <c r="N859" s="36" t="s">
        <v>685</v>
      </c>
    </row>
    <row r="860" spans="1:14">
      <c r="A860" s="36" t="s">
        <v>1678</v>
      </c>
      <c r="B860" s="36"/>
      <c r="C860" s="36"/>
      <c r="D860" s="36">
        <v>0.18</v>
      </c>
      <c r="E860" s="36">
        <v>0.18</v>
      </c>
      <c r="F860" s="36"/>
      <c r="G860" s="36"/>
      <c r="H860" s="36" t="s">
        <v>1678</v>
      </c>
      <c r="I860" s="36"/>
      <c r="J860" s="36"/>
      <c r="K860" s="36">
        <v>5.2500000000000003E-3</v>
      </c>
      <c r="L860" s="36">
        <v>5.2500000000000003E-3</v>
      </c>
      <c r="M860" s="36"/>
      <c r="N860" s="36" t="s">
        <v>1663</v>
      </c>
    </row>
    <row r="861" spans="1:14">
      <c r="A861" s="36" t="s">
        <v>1679</v>
      </c>
      <c r="B861" s="36"/>
      <c r="C861" s="36"/>
      <c r="D861" s="36">
        <v>0.18</v>
      </c>
      <c r="E861" s="36">
        <v>0.18</v>
      </c>
      <c r="F861" s="36"/>
      <c r="G861" s="36"/>
      <c r="H861" s="36" t="s">
        <v>1679</v>
      </c>
      <c r="I861" s="36"/>
      <c r="J861" s="36"/>
      <c r="K861" s="36">
        <v>5.2500000000000003E-3</v>
      </c>
      <c r="L861" s="36">
        <v>5.2500000000000003E-3</v>
      </c>
      <c r="M861" s="36"/>
      <c r="N861" s="36" t="s">
        <v>880</v>
      </c>
    </row>
    <row r="862" spans="1:14">
      <c r="A862" s="36" t="s">
        <v>1680</v>
      </c>
      <c r="B862" s="36"/>
      <c r="C862" s="36"/>
      <c r="D862" s="36">
        <v>0.18</v>
      </c>
      <c r="E862" s="36">
        <v>0.18</v>
      </c>
      <c r="F862" s="36"/>
      <c r="G862" s="36"/>
      <c r="H862" s="36" t="s">
        <v>1680</v>
      </c>
      <c r="I862" s="36"/>
      <c r="J862" s="36"/>
      <c r="K862" s="36">
        <v>5.2500000000000003E-3</v>
      </c>
      <c r="L862" s="36">
        <v>5.2500000000000003E-3</v>
      </c>
      <c r="M862" s="36"/>
      <c r="N862" s="36" t="s">
        <v>685</v>
      </c>
    </row>
    <row r="863" spans="1:14">
      <c r="A863" s="36" t="s">
        <v>1681</v>
      </c>
      <c r="B863" s="36"/>
      <c r="C863" s="36"/>
      <c r="D863" s="36">
        <v>0.12</v>
      </c>
      <c r="E863" s="36">
        <v>0.12</v>
      </c>
      <c r="F863" s="36"/>
      <c r="G863" s="36"/>
      <c r="H863" s="36" t="s">
        <v>1681</v>
      </c>
      <c r="I863" s="36"/>
      <c r="J863" s="36"/>
      <c r="K863" s="36">
        <v>0.35</v>
      </c>
      <c r="L863" s="36">
        <v>0.35</v>
      </c>
      <c r="M863" s="36"/>
      <c r="N863" s="36" t="s">
        <v>1663</v>
      </c>
    </row>
    <row r="864" spans="1:14">
      <c r="A864" s="36" t="s">
        <v>1682</v>
      </c>
      <c r="B864" s="36"/>
      <c r="C864" s="36"/>
      <c r="D864" s="36">
        <v>0.12</v>
      </c>
      <c r="E864" s="36">
        <v>0.12</v>
      </c>
      <c r="F864" s="36"/>
      <c r="G864" s="36"/>
      <c r="H864" s="36" t="s">
        <v>1682</v>
      </c>
      <c r="I864" s="36"/>
      <c r="J864" s="36"/>
      <c r="K864" s="36">
        <v>0.35</v>
      </c>
      <c r="L864" s="36">
        <v>0.35</v>
      </c>
      <c r="M864" s="36"/>
      <c r="N864" s="36" t="s">
        <v>880</v>
      </c>
    </row>
    <row r="865" spans="1:14">
      <c r="A865" s="36" t="s">
        <v>1683</v>
      </c>
      <c r="B865" s="36"/>
      <c r="C865" s="36"/>
      <c r="D865" s="36">
        <v>0.12</v>
      </c>
      <c r="E865" s="36">
        <v>0.12</v>
      </c>
      <c r="F865" s="36"/>
      <c r="G865" s="36"/>
      <c r="H865" s="36" t="s">
        <v>1683</v>
      </c>
      <c r="I865" s="36"/>
      <c r="J865" s="36"/>
      <c r="K865" s="36">
        <v>0.35</v>
      </c>
      <c r="L865" s="36">
        <v>0.35</v>
      </c>
      <c r="M865" s="36"/>
      <c r="N865" s="36" t="s">
        <v>685</v>
      </c>
    </row>
    <row r="866" spans="1:14">
      <c r="A866" s="36" t="s">
        <v>1684</v>
      </c>
      <c r="B866" s="36"/>
      <c r="C866" s="36"/>
      <c r="D866" s="36">
        <v>0.06</v>
      </c>
      <c r="E866" s="36">
        <v>0.06</v>
      </c>
      <c r="F866" s="36"/>
      <c r="G866" s="36"/>
      <c r="H866" s="36" t="s">
        <v>1684</v>
      </c>
      <c r="I866" s="36"/>
      <c r="J866" s="36"/>
      <c r="K866" s="36">
        <v>1.75E-3</v>
      </c>
      <c r="L866" s="36">
        <v>1.75E-3</v>
      </c>
      <c r="M866" s="36"/>
      <c r="N866" s="36" t="s">
        <v>1663</v>
      </c>
    </row>
    <row r="867" spans="1:14">
      <c r="A867" s="36" t="s">
        <v>1685</v>
      </c>
      <c r="B867" s="36"/>
      <c r="C867" s="36"/>
      <c r="D867" s="36">
        <v>0.06</v>
      </c>
      <c r="E867" s="36">
        <v>0.06</v>
      </c>
      <c r="F867" s="36"/>
      <c r="G867" s="36"/>
      <c r="H867" s="36" t="s">
        <v>1685</v>
      </c>
      <c r="I867" s="36"/>
      <c r="J867" s="36"/>
      <c r="K867" s="36">
        <v>1.75E-3</v>
      </c>
      <c r="L867" s="36">
        <v>1.75E-3</v>
      </c>
      <c r="M867" s="36"/>
      <c r="N867" s="36" t="s">
        <v>880</v>
      </c>
    </row>
    <row r="868" spans="1:14">
      <c r="A868" s="36" t="s">
        <v>1686</v>
      </c>
      <c r="B868" s="36"/>
      <c r="C868" s="36"/>
      <c r="D868" s="36">
        <v>0.06</v>
      </c>
      <c r="E868" s="36">
        <v>0.06</v>
      </c>
      <c r="F868" s="36"/>
      <c r="G868" s="36"/>
      <c r="H868" s="36" t="s">
        <v>1686</v>
      </c>
      <c r="I868" s="36"/>
      <c r="J868" s="36"/>
      <c r="K868" s="36">
        <v>1.75E-3</v>
      </c>
      <c r="L868" s="36">
        <v>1.75E-3</v>
      </c>
      <c r="M868" s="36"/>
      <c r="N868" s="36" t="s">
        <v>685</v>
      </c>
    </row>
    <row r="869" spans="1:14">
      <c r="A869" s="36" t="s">
        <v>1687</v>
      </c>
      <c r="B869" s="36"/>
      <c r="C869" s="36"/>
      <c r="D869" s="36"/>
      <c r="E869" s="36"/>
      <c r="F869" s="36">
        <v>0.03</v>
      </c>
      <c r="G869" s="36"/>
      <c r="H869" s="36" t="s">
        <v>1687</v>
      </c>
      <c r="I869" s="36"/>
      <c r="J869" s="36"/>
      <c r="K869" s="36"/>
      <c r="L869" s="36"/>
      <c r="M869" s="36">
        <v>1E-3</v>
      </c>
      <c r="N869" s="36" t="s">
        <v>1663</v>
      </c>
    </row>
    <row r="870" spans="1:14">
      <c r="A870" s="36" t="s">
        <v>1688</v>
      </c>
      <c r="B870" s="36"/>
      <c r="C870" s="36"/>
      <c r="D870" s="36"/>
      <c r="E870" s="36"/>
      <c r="F870" s="36">
        <v>0.03</v>
      </c>
      <c r="G870" s="36"/>
      <c r="H870" s="36" t="s">
        <v>1688</v>
      </c>
      <c r="I870" s="36"/>
      <c r="J870" s="36"/>
      <c r="K870" s="36"/>
      <c r="L870" s="36"/>
      <c r="M870" s="36">
        <v>1E-3</v>
      </c>
      <c r="N870" s="36" t="s">
        <v>1663</v>
      </c>
    </row>
    <row r="871" spans="1:14">
      <c r="A871" s="36" t="s">
        <v>1689</v>
      </c>
      <c r="B871" s="36"/>
      <c r="C871" s="36"/>
      <c r="D871" s="36"/>
      <c r="E871" s="36"/>
      <c r="F871" s="36">
        <v>0.03</v>
      </c>
      <c r="G871" s="36"/>
      <c r="H871" s="36" t="s">
        <v>1689</v>
      </c>
      <c r="I871" s="36"/>
      <c r="J871" s="36"/>
      <c r="K871" s="36"/>
      <c r="L871" s="36"/>
      <c r="M871" s="36">
        <v>1E-3</v>
      </c>
      <c r="N871" s="36" t="s">
        <v>1663</v>
      </c>
    </row>
    <row r="872" spans="1:14">
      <c r="A872" s="36" t="s">
        <v>1690</v>
      </c>
      <c r="B872" s="36"/>
      <c r="C872" s="36"/>
      <c r="D872" s="36"/>
      <c r="E872" s="36"/>
      <c r="F872" s="36">
        <v>0.03</v>
      </c>
      <c r="G872" s="36"/>
      <c r="H872" s="36" t="s">
        <v>1690</v>
      </c>
      <c r="I872" s="36"/>
      <c r="J872" s="36"/>
      <c r="K872" s="36"/>
      <c r="L872" s="36"/>
      <c r="M872" s="36">
        <v>1E-3</v>
      </c>
      <c r="N872" s="36" t="s">
        <v>1663</v>
      </c>
    </row>
    <row r="873" spans="1:14">
      <c r="A873" s="36" t="s">
        <v>1691</v>
      </c>
      <c r="B873" s="36"/>
      <c r="C873" s="36"/>
      <c r="D873" s="36"/>
      <c r="E873" s="36"/>
      <c r="F873" s="36">
        <v>0.03</v>
      </c>
      <c r="G873" s="36"/>
      <c r="H873" s="36" t="s">
        <v>1691</v>
      </c>
      <c r="I873" s="36"/>
      <c r="J873" s="36"/>
      <c r="K873" s="36"/>
      <c r="L873" s="36"/>
      <c r="M873" s="36">
        <v>1E-3</v>
      </c>
      <c r="N873" s="36" t="s">
        <v>1663</v>
      </c>
    </row>
    <row r="874" spans="1:14">
      <c r="A874" s="36" t="s">
        <v>1692</v>
      </c>
      <c r="B874" s="36"/>
      <c r="C874" s="36"/>
      <c r="D874" s="36"/>
      <c r="E874" s="36"/>
      <c r="F874" s="36">
        <v>1.4999999999999999E-2</v>
      </c>
      <c r="G874" s="36"/>
      <c r="H874" s="36" t="s">
        <v>1692</v>
      </c>
      <c r="I874" s="36"/>
      <c r="J874" s="36"/>
      <c r="K874" s="36"/>
      <c r="L874" s="36"/>
      <c r="M874" s="36">
        <v>5.0000000000000001E-4</v>
      </c>
      <c r="N874" s="36" t="s">
        <v>880</v>
      </c>
    </row>
    <row r="875" spans="1:14">
      <c r="A875" s="36" t="s">
        <v>1693</v>
      </c>
      <c r="B875" s="36"/>
      <c r="C875" s="36"/>
      <c r="D875" s="36"/>
      <c r="E875" s="36"/>
      <c r="F875" s="36">
        <v>1.4999999999999999E-2</v>
      </c>
      <c r="G875" s="36"/>
      <c r="H875" s="36" t="s">
        <v>1693</v>
      </c>
      <c r="I875" s="36"/>
      <c r="J875" s="36"/>
      <c r="K875" s="36"/>
      <c r="L875" s="36"/>
      <c r="M875" s="36">
        <v>5.0000000000000001E-4</v>
      </c>
      <c r="N875" s="36" t="s">
        <v>880</v>
      </c>
    </row>
    <row r="876" spans="1:14">
      <c r="A876" s="36" t="s">
        <v>1694</v>
      </c>
      <c r="B876" s="36"/>
      <c r="C876" s="36"/>
      <c r="D876" s="36"/>
      <c r="E876" s="36"/>
      <c r="F876" s="36">
        <v>1.4999999999999999E-2</v>
      </c>
      <c r="G876" s="36"/>
      <c r="H876" s="36" t="s">
        <v>1694</v>
      </c>
      <c r="I876" s="36"/>
      <c r="J876" s="36"/>
      <c r="K876" s="36"/>
      <c r="L876" s="36"/>
      <c r="M876" s="36">
        <v>5.0000000000000001E-4</v>
      </c>
      <c r="N876" s="36" t="s">
        <v>880</v>
      </c>
    </row>
    <row r="877" spans="1:14">
      <c r="A877" s="36" t="s">
        <v>1695</v>
      </c>
      <c r="B877" s="36"/>
      <c r="C877" s="36"/>
      <c r="D877" s="36"/>
      <c r="E877" s="36"/>
      <c r="F877" s="36">
        <v>1.4999999999999999E-2</v>
      </c>
      <c r="G877" s="36"/>
      <c r="H877" s="36" t="s">
        <v>1695</v>
      </c>
      <c r="I877" s="36"/>
      <c r="J877" s="36"/>
      <c r="K877" s="36"/>
      <c r="L877" s="36"/>
      <c r="M877" s="36">
        <v>5.0000000000000001E-4</v>
      </c>
      <c r="N877" s="36" t="s">
        <v>880</v>
      </c>
    </row>
    <row r="878" spans="1:14">
      <c r="A878" s="36" t="s">
        <v>1696</v>
      </c>
      <c r="B878" s="36"/>
      <c r="C878" s="36"/>
      <c r="D878" s="36"/>
      <c r="E878" s="36"/>
      <c r="F878" s="36">
        <v>1.4999999999999999E-2</v>
      </c>
      <c r="G878" s="36"/>
      <c r="H878" s="36" t="s">
        <v>1696</v>
      </c>
      <c r="I878" s="36"/>
      <c r="J878" s="36"/>
      <c r="K878" s="36"/>
      <c r="L878" s="36"/>
      <c r="M878" s="36">
        <v>5.0000000000000001E-4</v>
      </c>
      <c r="N878" s="36" t="s">
        <v>880</v>
      </c>
    </row>
    <row r="879" spans="1:14">
      <c r="A879" s="36" t="s">
        <v>1697</v>
      </c>
      <c r="B879" s="36"/>
      <c r="C879" s="36"/>
      <c r="D879" s="36"/>
      <c r="E879" s="36"/>
      <c r="F879" s="36">
        <v>7.4999999999999997E-3</v>
      </c>
      <c r="G879" s="36"/>
      <c r="H879" s="36" t="s">
        <v>1697</v>
      </c>
      <c r="I879" s="36"/>
      <c r="J879" s="36"/>
      <c r="K879" s="36"/>
      <c r="L879" s="36"/>
      <c r="M879" s="36">
        <v>2.5000000000000001E-4</v>
      </c>
      <c r="N879" s="36" t="s">
        <v>685</v>
      </c>
    </row>
    <row r="880" spans="1:14">
      <c r="A880" s="36" t="s">
        <v>1698</v>
      </c>
      <c r="B880" s="36"/>
      <c r="C880" s="36">
        <v>2.5000000000000001E-2</v>
      </c>
      <c r="D880" s="36"/>
      <c r="E880" s="36"/>
      <c r="F880" s="36"/>
      <c r="G880" s="36"/>
      <c r="H880" s="36" t="s">
        <v>1698</v>
      </c>
      <c r="I880" s="36"/>
      <c r="J880" s="36">
        <v>0</v>
      </c>
      <c r="K880" s="36"/>
      <c r="L880" s="36"/>
      <c r="M880" s="36"/>
      <c r="N880" s="36" t="s">
        <v>861</v>
      </c>
    </row>
    <row r="881" spans="1:14">
      <c r="A881" s="36" t="s">
        <v>1699</v>
      </c>
      <c r="B881" s="36"/>
      <c r="C881" s="36">
        <v>1.2500000000000001E-2</v>
      </c>
      <c r="D881" s="36"/>
      <c r="E881" s="36"/>
      <c r="F881" s="36"/>
      <c r="G881" s="36"/>
      <c r="H881" s="36" t="s">
        <v>1699</v>
      </c>
      <c r="I881" s="36"/>
      <c r="J881" s="36">
        <v>0</v>
      </c>
      <c r="K881" s="36"/>
      <c r="L881" s="36"/>
      <c r="M881" s="36"/>
      <c r="N881" s="36" t="s">
        <v>861</v>
      </c>
    </row>
    <row r="882" spans="1:14">
      <c r="A882" s="36" t="s">
        <v>1700</v>
      </c>
      <c r="B882" s="36"/>
      <c r="C882" s="36">
        <v>1.8749999999999999E-2</v>
      </c>
      <c r="D882" s="36"/>
      <c r="E882" s="36"/>
      <c r="F882" s="36"/>
      <c r="G882" s="36"/>
      <c r="H882" s="36" t="s">
        <v>1700</v>
      </c>
      <c r="I882" s="36"/>
      <c r="J882" s="36">
        <v>0</v>
      </c>
      <c r="K882" s="36"/>
      <c r="L882" s="36"/>
      <c r="M882" s="36"/>
      <c r="N882" s="36" t="s">
        <v>861</v>
      </c>
    </row>
    <row r="883" spans="1:14">
      <c r="A883" s="36" t="s">
        <v>1701</v>
      </c>
      <c r="B883" s="36"/>
      <c r="C883" s="36">
        <v>1.8749999999999999E-2</v>
      </c>
      <c r="D883" s="36"/>
      <c r="E883" s="36"/>
      <c r="F883" s="36"/>
      <c r="G883" s="36"/>
      <c r="H883" s="36" t="s">
        <v>1701</v>
      </c>
      <c r="I883" s="36"/>
      <c r="J883" s="36">
        <v>0</v>
      </c>
      <c r="K883" s="36"/>
      <c r="L883" s="36"/>
      <c r="M883" s="36"/>
      <c r="N883" s="36" t="s">
        <v>861</v>
      </c>
    </row>
    <row r="884" spans="1:14">
      <c r="A884" s="36" t="s">
        <v>1702</v>
      </c>
      <c r="B884" s="36"/>
      <c r="C884" s="36">
        <v>1.2500000000000001E-2</v>
      </c>
      <c r="D884" s="36"/>
      <c r="E884" s="36"/>
      <c r="F884" s="36"/>
      <c r="G884" s="36"/>
      <c r="H884" s="36" t="s">
        <v>1702</v>
      </c>
      <c r="I884" s="36"/>
      <c r="J884" s="36">
        <v>0</v>
      </c>
      <c r="K884" s="36"/>
      <c r="L884" s="36"/>
      <c r="M884" s="36"/>
      <c r="N884" s="36" t="s">
        <v>861</v>
      </c>
    </row>
    <row r="885" spans="1:14">
      <c r="A885" s="36" t="s">
        <v>1703</v>
      </c>
      <c r="B885" s="36"/>
      <c r="C885" s="36">
        <v>1.2500000000000001E-2</v>
      </c>
      <c r="D885" s="36"/>
      <c r="E885" s="36"/>
      <c r="F885" s="36"/>
      <c r="G885" s="36"/>
      <c r="H885" s="36" t="s">
        <v>1703</v>
      </c>
      <c r="I885" s="36"/>
      <c r="J885" s="36">
        <v>0</v>
      </c>
      <c r="K885" s="36"/>
      <c r="L885" s="36"/>
      <c r="M885" s="36"/>
      <c r="N885" s="36" t="s">
        <v>861</v>
      </c>
    </row>
    <row r="886" spans="1:14">
      <c r="A886" s="36" t="s">
        <v>1704</v>
      </c>
      <c r="B886" s="36"/>
      <c r="C886" s="36">
        <v>6.2500000000000003E-3</v>
      </c>
      <c r="D886" s="36"/>
      <c r="E886" s="36"/>
      <c r="F886" s="36"/>
      <c r="G886" s="36"/>
      <c r="H886" s="36" t="s">
        <v>1704</v>
      </c>
      <c r="I886" s="36"/>
      <c r="J886" s="36">
        <v>0</v>
      </c>
      <c r="K886" s="36"/>
      <c r="L886" s="36"/>
      <c r="M886" s="36"/>
      <c r="N886" s="36" t="s">
        <v>861</v>
      </c>
    </row>
    <row r="887" spans="1:14">
      <c r="A887" s="36" t="s">
        <v>1705</v>
      </c>
      <c r="B887" s="36"/>
      <c r="C887" s="36">
        <v>6.2500000000000003E-3</v>
      </c>
      <c r="D887" s="36"/>
      <c r="E887" s="36"/>
      <c r="F887" s="36"/>
      <c r="G887" s="36"/>
      <c r="H887" s="36" t="s">
        <v>1705</v>
      </c>
      <c r="I887" s="36"/>
      <c r="J887" s="36">
        <v>0</v>
      </c>
      <c r="K887" s="36"/>
      <c r="L887" s="36"/>
      <c r="M887" s="36"/>
      <c r="N887" s="36" t="s">
        <v>861</v>
      </c>
    </row>
    <row r="888" spans="1:14">
      <c r="A888" s="36" t="s">
        <v>1706</v>
      </c>
      <c r="B888" s="36"/>
      <c r="C888" s="36"/>
      <c r="D888" s="36">
        <v>3.5000000000000003E-2</v>
      </c>
      <c r="E888" s="36">
        <v>3.5000000000000003E-2</v>
      </c>
      <c r="F888" s="36"/>
      <c r="G888" s="36"/>
      <c r="H888" s="36" t="s">
        <v>1706</v>
      </c>
      <c r="I888" s="36"/>
      <c r="J888" s="36"/>
      <c r="K888" s="36">
        <v>0</v>
      </c>
      <c r="L888" s="36">
        <v>0</v>
      </c>
      <c r="M888" s="36"/>
      <c r="N888" s="36" t="s">
        <v>861</v>
      </c>
    </row>
    <row r="889" spans="1:14">
      <c r="A889" s="36" t="s">
        <v>1707</v>
      </c>
      <c r="B889" s="36"/>
      <c r="C889" s="36"/>
      <c r="D889" s="36">
        <v>1.7500000000000002E-2</v>
      </c>
      <c r="E889" s="36">
        <v>1.7500000000000002E-2</v>
      </c>
      <c r="F889" s="36"/>
      <c r="G889" s="36"/>
      <c r="H889" s="36" t="s">
        <v>1707</v>
      </c>
      <c r="I889" s="36"/>
      <c r="J889" s="36"/>
      <c r="K889" s="36">
        <v>0</v>
      </c>
      <c r="L889" s="36">
        <v>0</v>
      </c>
      <c r="M889" s="36"/>
      <c r="N889" s="36" t="s">
        <v>861</v>
      </c>
    </row>
    <row r="890" spans="1:14">
      <c r="A890" s="36" t="s">
        <v>1708</v>
      </c>
      <c r="B890" s="36"/>
      <c r="C890" s="36"/>
      <c r="D890" s="36">
        <v>2.6249999999999999E-2</v>
      </c>
      <c r="E890" s="36">
        <v>2.6249999999999999E-2</v>
      </c>
      <c r="F890" s="36"/>
      <c r="G890" s="36"/>
      <c r="H890" s="36" t="s">
        <v>1708</v>
      </c>
      <c r="I890" s="36"/>
      <c r="J890" s="36"/>
      <c r="K890" s="36">
        <v>0</v>
      </c>
      <c r="L890" s="36">
        <v>0</v>
      </c>
      <c r="M890" s="36"/>
      <c r="N890" s="36" t="s">
        <v>861</v>
      </c>
    </row>
    <row r="891" spans="1:14">
      <c r="A891" s="36" t="s">
        <v>1709</v>
      </c>
      <c r="B891" s="36"/>
      <c r="C891" s="36"/>
      <c r="D891" s="36">
        <v>2.6249999999999999E-2</v>
      </c>
      <c r="E891" s="36">
        <v>2.6249999999999999E-2</v>
      </c>
      <c r="F891" s="36"/>
      <c r="G891" s="36"/>
      <c r="H891" s="36" t="s">
        <v>1709</v>
      </c>
      <c r="I891" s="36"/>
      <c r="J891" s="36"/>
      <c r="K891" s="36">
        <v>0</v>
      </c>
      <c r="L891" s="36">
        <v>0</v>
      </c>
      <c r="M891" s="36"/>
      <c r="N891" s="36" t="s">
        <v>861</v>
      </c>
    </row>
    <row r="892" spans="1:14">
      <c r="A892" s="36" t="s">
        <v>1710</v>
      </c>
      <c r="B892" s="36"/>
      <c r="C892" s="36"/>
      <c r="D892" s="36">
        <v>1.7500000000000002E-2</v>
      </c>
      <c r="E892" s="36">
        <v>1.7500000000000002E-2</v>
      </c>
      <c r="F892" s="36"/>
      <c r="G892" s="36"/>
      <c r="H892" s="36" t="s">
        <v>1710</v>
      </c>
      <c r="I892" s="36"/>
      <c r="J892" s="36"/>
      <c r="K892" s="36">
        <v>0</v>
      </c>
      <c r="L892" s="36">
        <v>0</v>
      </c>
      <c r="M892" s="36"/>
      <c r="N892" s="36" t="s">
        <v>861</v>
      </c>
    </row>
    <row r="893" spans="1:14">
      <c r="A893" s="36" t="s">
        <v>1711</v>
      </c>
      <c r="B893" s="36"/>
      <c r="C893" s="36"/>
      <c r="D893" s="36">
        <v>1.7500000000000002E-2</v>
      </c>
      <c r="E893" s="36">
        <v>1.7500000000000002E-2</v>
      </c>
      <c r="F893" s="36"/>
      <c r="G893" s="36"/>
      <c r="H893" s="36" t="s">
        <v>1711</v>
      </c>
      <c r="I893" s="36"/>
      <c r="J893" s="36"/>
      <c r="K893" s="36">
        <v>0</v>
      </c>
      <c r="L893" s="36">
        <v>0</v>
      </c>
      <c r="M893" s="36"/>
      <c r="N893" s="36" t="s">
        <v>861</v>
      </c>
    </row>
    <row r="894" spans="1:14">
      <c r="A894" s="36" t="s">
        <v>1712</v>
      </c>
      <c r="B894" s="36"/>
      <c r="C894" s="36"/>
      <c r="D894" s="36">
        <v>8.7500000000000008E-3</v>
      </c>
      <c r="E894" s="36">
        <v>8.7500000000000008E-3</v>
      </c>
      <c r="F894" s="36"/>
      <c r="G894" s="36"/>
      <c r="H894" s="36" t="s">
        <v>1712</v>
      </c>
      <c r="I894" s="36"/>
      <c r="J894" s="36"/>
      <c r="K894" s="36">
        <v>0</v>
      </c>
      <c r="L894" s="36">
        <v>0</v>
      </c>
      <c r="M894" s="36"/>
      <c r="N894" s="36" t="s">
        <v>861</v>
      </c>
    </row>
    <row r="895" spans="1:14">
      <c r="A895" s="36" t="s">
        <v>1713</v>
      </c>
      <c r="B895" s="36"/>
      <c r="C895" s="36"/>
      <c r="D895" s="36">
        <v>8.7500000000000008E-3</v>
      </c>
      <c r="E895" s="36">
        <v>8.7500000000000008E-3</v>
      </c>
      <c r="F895" s="36"/>
      <c r="G895" s="36"/>
      <c r="H895" s="36" t="s">
        <v>1713</v>
      </c>
      <c r="I895" s="36"/>
      <c r="J895" s="36"/>
      <c r="K895" s="36">
        <v>0</v>
      </c>
      <c r="L895" s="36">
        <v>0</v>
      </c>
      <c r="M895" s="36"/>
      <c r="N895" s="36" t="s">
        <v>861</v>
      </c>
    </row>
    <row r="896" spans="1:14">
      <c r="A896" s="36" t="s">
        <v>1714</v>
      </c>
      <c r="B896" s="36"/>
      <c r="C896" s="36"/>
      <c r="D896" s="36"/>
      <c r="E896" s="36"/>
      <c r="F896" s="36">
        <v>1.4999999999999999E-2</v>
      </c>
      <c r="G896" s="36"/>
      <c r="H896" s="36" t="s">
        <v>1714</v>
      </c>
      <c r="I896" s="36"/>
      <c r="J896" s="36"/>
      <c r="K896" s="36"/>
      <c r="L896" s="36"/>
      <c r="M896" s="36">
        <v>0</v>
      </c>
      <c r="N896" s="36" t="s">
        <v>861</v>
      </c>
    </row>
    <row r="897" spans="1:14">
      <c r="A897" s="36" t="s">
        <v>1715</v>
      </c>
      <c r="B897" s="36"/>
      <c r="C897" s="36"/>
      <c r="D897" s="36"/>
      <c r="E897" s="36"/>
      <c r="F897" s="36">
        <v>7.4999999999999997E-3</v>
      </c>
      <c r="G897" s="36"/>
      <c r="H897" s="36" t="s">
        <v>1715</v>
      </c>
      <c r="I897" s="36"/>
      <c r="J897" s="36"/>
      <c r="K897" s="36"/>
      <c r="L897" s="36"/>
      <c r="M897" s="36">
        <v>0</v>
      </c>
      <c r="N897" s="36" t="s">
        <v>861</v>
      </c>
    </row>
    <row r="898" spans="1:14">
      <c r="A898" s="36" t="s">
        <v>1716</v>
      </c>
      <c r="B898" s="36"/>
      <c r="C898" s="36">
        <v>7.4999999999999997E-2</v>
      </c>
      <c r="D898" s="36"/>
      <c r="E898" s="36"/>
      <c r="F898" s="36"/>
      <c r="G898" s="36"/>
      <c r="H898" s="36" t="s">
        <v>1716</v>
      </c>
      <c r="I898" s="36"/>
      <c r="J898" s="36">
        <v>0</v>
      </c>
      <c r="K898" s="36"/>
      <c r="L898" s="36"/>
      <c r="M898" s="36"/>
      <c r="N898" s="36" t="s">
        <v>884</v>
      </c>
    </row>
    <row r="899" spans="1:14">
      <c r="A899" s="36" t="s">
        <v>1717</v>
      </c>
      <c r="B899" s="36"/>
      <c r="C899" s="36">
        <v>3.7499999999999999E-2</v>
      </c>
      <c r="D899" s="36"/>
      <c r="E899" s="36"/>
      <c r="F899" s="36"/>
      <c r="G899" s="36"/>
      <c r="H899" s="36" t="s">
        <v>1717</v>
      </c>
      <c r="I899" s="36"/>
      <c r="J899" s="36">
        <v>0</v>
      </c>
      <c r="K899" s="36"/>
      <c r="L899" s="36"/>
      <c r="M899" s="36"/>
      <c r="N899" s="36" t="s">
        <v>884</v>
      </c>
    </row>
    <row r="900" spans="1:14">
      <c r="A900" s="36" t="s">
        <v>1718</v>
      </c>
      <c r="B900" s="36"/>
      <c r="C900" s="36">
        <v>5.6250000000000001E-2</v>
      </c>
      <c r="D900" s="36"/>
      <c r="E900" s="36"/>
      <c r="F900" s="36"/>
      <c r="G900" s="36"/>
      <c r="H900" s="36" t="s">
        <v>1718</v>
      </c>
      <c r="I900" s="36"/>
      <c r="J900" s="36">
        <v>0</v>
      </c>
      <c r="K900" s="36"/>
      <c r="L900" s="36"/>
      <c r="M900" s="36"/>
      <c r="N900" s="36" t="s">
        <v>884</v>
      </c>
    </row>
    <row r="901" spans="1:14">
      <c r="A901" s="36" t="s">
        <v>1719</v>
      </c>
      <c r="B901" s="36"/>
      <c r="C901" s="36">
        <v>5.6250000000000001E-2</v>
      </c>
      <c r="D901" s="36"/>
      <c r="E901" s="36"/>
      <c r="F901" s="36"/>
      <c r="G901" s="36"/>
      <c r="H901" s="36" t="s">
        <v>1719</v>
      </c>
      <c r="I901" s="36"/>
      <c r="J901" s="36">
        <v>0</v>
      </c>
      <c r="K901" s="36"/>
      <c r="L901" s="36"/>
      <c r="M901" s="36"/>
      <c r="N901" s="36" t="s">
        <v>884</v>
      </c>
    </row>
    <row r="902" spans="1:14">
      <c r="A902" s="36" t="s">
        <v>1720</v>
      </c>
      <c r="B902" s="36"/>
      <c r="C902" s="36">
        <v>3.7499999999999999E-2</v>
      </c>
      <c r="D902" s="36"/>
      <c r="E902" s="36"/>
      <c r="F902" s="36"/>
      <c r="G902" s="36"/>
      <c r="H902" s="36" t="s">
        <v>1720</v>
      </c>
      <c r="I902" s="36"/>
      <c r="J902" s="36">
        <v>0</v>
      </c>
      <c r="K902" s="36"/>
      <c r="L902" s="36"/>
      <c r="M902" s="36"/>
      <c r="N902" s="36" t="s">
        <v>884</v>
      </c>
    </row>
    <row r="903" spans="1:14">
      <c r="A903" s="36" t="s">
        <v>1721</v>
      </c>
      <c r="B903" s="36"/>
      <c r="C903" s="36">
        <v>3.7499999999999999E-2</v>
      </c>
      <c r="D903" s="36"/>
      <c r="E903" s="36"/>
      <c r="F903" s="36"/>
      <c r="G903" s="36"/>
      <c r="H903" s="36" t="s">
        <v>1721</v>
      </c>
      <c r="I903" s="36"/>
      <c r="J903" s="36">
        <v>0</v>
      </c>
      <c r="K903" s="36"/>
      <c r="L903" s="36"/>
      <c r="M903" s="36"/>
      <c r="N903" s="36" t="s">
        <v>884</v>
      </c>
    </row>
    <row r="904" spans="1:14">
      <c r="A904" s="36" t="s">
        <v>1722</v>
      </c>
      <c r="B904" s="36"/>
      <c r="C904" s="36">
        <v>1.8749999999999999E-2</v>
      </c>
      <c r="D904" s="36"/>
      <c r="E904" s="36"/>
      <c r="F904" s="36"/>
      <c r="G904" s="36"/>
      <c r="H904" s="36" t="s">
        <v>1722</v>
      </c>
      <c r="I904" s="36"/>
      <c r="J904" s="36">
        <v>0</v>
      </c>
      <c r="K904" s="36"/>
      <c r="L904" s="36"/>
      <c r="M904" s="36"/>
      <c r="N904" s="36" t="s">
        <v>884</v>
      </c>
    </row>
    <row r="905" spans="1:14">
      <c r="A905" s="36" t="s">
        <v>1723</v>
      </c>
      <c r="B905" s="36"/>
      <c r="C905" s="36">
        <v>1.8749999999999999E-2</v>
      </c>
      <c r="D905" s="36"/>
      <c r="E905" s="36"/>
      <c r="F905" s="36"/>
      <c r="G905" s="36"/>
      <c r="H905" s="36" t="s">
        <v>1723</v>
      </c>
      <c r="I905" s="36"/>
      <c r="J905" s="36">
        <v>0</v>
      </c>
      <c r="K905" s="36"/>
      <c r="L905" s="36"/>
      <c r="M905" s="36"/>
      <c r="N905" s="36" t="s">
        <v>884</v>
      </c>
    </row>
    <row r="906" spans="1:14">
      <c r="A906" s="36" t="s">
        <v>1724</v>
      </c>
      <c r="B906" s="36"/>
      <c r="C906" s="36"/>
      <c r="D906" s="36">
        <v>0.12</v>
      </c>
      <c r="E906" s="36">
        <v>0.12</v>
      </c>
      <c r="F906" s="36"/>
      <c r="G906" s="36"/>
      <c r="H906" s="36" t="s">
        <v>1724</v>
      </c>
      <c r="I906" s="36"/>
      <c r="J906" s="36"/>
      <c r="K906" s="36">
        <v>0</v>
      </c>
      <c r="L906" s="36">
        <v>0</v>
      </c>
      <c r="M906" s="36"/>
      <c r="N906" s="36" t="s">
        <v>884</v>
      </c>
    </row>
    <row r="907" spans="1:14">
      <c r="A907" s="36" t="s">
        <v>1725</v>
      </c>
      <c r="B907" s="36"/>
      <c r="C907" s="36"/>
      <c r="D907" s="36">
        <v>0.06</v>
      </c>
      <c r="E907" s="36">
        <v>0.06</v>
      </c>
      <c r="F907" s="36"/>
      <c r="G907" s="36"/>
      <c r="H907" s="36" t="s">
        <v>1725</v>
      </c>
      <c r="I907" s="36"/>
      <c r="J907" s="36"/>
      <c r="K907" s="36">
        <v>0</v>
      </c>
      <c r="L907" s="36">
        <v>0</v>
      </c>
      <c r="M907" s="36"/>
      <c r="N907" s="36" t="s">
        <v>884</v>
      </c>
    </row>
    <row r="908" spans="1:14">
      <c r="A908" s="36" t="s">
        <v>1726</v>
      </c>
      <c r="B908" s="36"/>
      <c r="C908" s="36"/>
      <c r="D908" s="36">
        <v>0.09</v>
      </c>
      <c r="E908" s="36">
        <v>0.09</v>
      </c>
      <c r="F908" s="36"/>
      <c r="G908" s="36"/>
      <c r="H908" s="36" t="s">
        <v>1726</v>
      </c>
      <c r="I908" s="36"/>
      <c r="J908" s="36"/>
      <c r="K908" s="36">
        <v>0</v>
      </c>
      <c r="L908" s="36">
        <v>0</v>
      </c>
      <c r="M908" s="36"/>
      <c r="N908" s="36" t="s">
        <v>884</v>
      </c>
    </row>
    <row r="909" spans="1:14">
      <c r="A909" s="36" t="s">
        <v>1727</v>
      </c>
      <c r="B909" s="36"/>
      <c r="C909" s="36"/>
      <c r="D909" s="36">
        <v>0.09</v>
      </c>
      <c r="E909" s="36">
        <v>0.09</v>
      </c>
      <c r="F909" s="36"/>
      <c r="G909" s="36"/>
      <c r="H909" s="36" t="s">
        <v>1727</v>
      </c>
      <c r="I909" s="36"/>
      <c r="J909" s="36"/>
      <c r="K909" s="36">
        <v>0</v>
      </c>
      <c r="L909" s="36">
        <v>0</v>
      </c>
      <c r="M909" s="36"/>
      <c r="N909" s="36" t="s">
        <v>884</v>
      </c>
    </row>
    <row r="910" spans="1:14">
      <c r="A910" s="36" t="s">
        <v>1728</v>
      </c>
      <c r="B910" s="36"/>
      <c r="C910" s="36"/>
      <c r="D910" s="36">
        <v>0.06</v>
      </c>
      <c r="E910" s="36">
        <v>0.06</v>
      </c>
      <c r="F910" s="36"/>
      <c r="G910" s="36"/>
      <c r="H910" s="36" t="s">
        <v>1728</v>
      </c>
      <c r="I910" s="36"/>
      <c r="J910" s="36"/>
      <c r="K910" s="36">
        <v>0</v>
      </c>
      <c r="L910" s="36">
        <v>0</v>
      </c>
      <c r="M910" s="36"/>
      <c r="N910" s="36" t="s">
        <v>884</v>
      </c>
    </row>
    <row r="911" spans="1:14">
      <c r="A911" s="36" t="s">
        <v>1729</v>
      </c>
      <c r="B911" s="36"/>
      <c r="C911" s="36"/>
      <c r="D911" s="36">
        <v>0.06</v>
      </c>
      <c r="E911" s="36">
        <v>0.06</v>
      </c>
      <c r="F911" s="36"/>
      <c r="G911" s="36"/>
      <c r="H911" s="36" t="s">
        <v>1729</v>
      </c>
      <c r="I911" s="36"/>
      <c r="J911" s="36"/>
      <c r="K911" s="36">
        <v>0</v>
      </c>
      <c r="L911" s="36">
        <v>0</v>
      </c>
      <c r="M911" s="36"/>
      <c r="N911" s="36" t="s">
        <v>884</v>
      </c>
    </row>
    <row r="912" spans="1:14">
      <c r="A912" s="36" t="s">
        <v>1730</v>
      </c>
      <c r="B912" s="36"/>
      <c r="C912" s="36"/>
      <c r="D912" s="36">
        <v>0.03</v>
      </c>
      <c r="E912" s="36">
        <v>0.03</v>
      </c>
      <c r="F912" s="36"/>
      <c r="G912" s="36"/>
      <c r="H912" s="36" t="s">
        <v>1730</v>
      </c>
      <c r="I912" s="36"/>
      <c r="J912" s="36"/>
      <c r="K912" s="36">
        <v>0</v>
      </c>
      <c r="L912" s="36">
        <v>0</v>
      </c>
      <c r="M912" s="36"/>
      <c r="N912" s="36" t="s">
        <v>884</v>
      </c>
    </row>
    <row r="913" spans="1:14">
      <c r="A913" s="36" t="s">
        <v>1731</v>
      </c>
      <c r="B913" s="36"/>
      <c r="C913" s="36"/>
      <c r="D913" s="36">
        <v>0.03</v>
      </c>
      <c r="E913" s="36">
        <v>0.03</v>
      </c>
      <c r="F913" s="36"/>
      <c r="G913" s="36"/>
      <c r="H913" s="36" t="s">
        <v>1731</v>
      </c>
      <c r="I913" s="36"/>
      <c r="J913" s="36"/>
      <c r="K913" s="36">
        <v>0</v>
      </c>
      <c r="L913" s="36">
        <v>0</v>
      </c>
      <c r="M913" s="36"/>
      <c r="N913" s="36" t="s">
        <v>884</v>
      </c>
    </row>
    <row r="914" spans="1:14">
      <c r="A914" s="36" t="s">
        <v>1732</v>
      </c>
      <c r="B914" s="36"/>
      <c r="C914" s="36"/>
      <c r="D914" s="36"/>
      <c r="E914" s="36"/>
      <c r="F914" s="36">
        <v>1.4999999999999999E-2</v>
      </c>
      <c r="G914" s="36"/>
      <c r="H914" s="36" t="s">
        <v>1732</v>
      </c>
      <c r="I914" s="36"/>
      <c r="J914" s="36"/>
      <c r="K914" s="36"/>
      <c r="L914" s="36"/>
      <c r="M914" s="36">
        <v>0</v>
      </c>
      <c r="N914" s="36" t="s">
        <v>884</v>
      </c>
    </row>
    <row r="915" spans="1:14">
      <c r="A915" s="36" t="s">
        <v>1733</v>
      </c>
      <c r="B915" s="36"/>
      <c r="C915" s="36"/>
      <c r="D915" s="36"/>
      <c r="E915" s="36"/>
      <c r="F915" s="36">
        <v>7.4999999999999997E-3</v>
      </c>
      <c r="G915" s="36"/>
      <c r="H915" s="36" t="s">
        <v>1733</v>
      </c>
      <c r="I915" s="36"/>
      <c r="J915" s="36"/>
      <c r="K915" s="36"/>
      <c r="L915" s="36"/>
      <c r="M915" s="36">
        <v>0</v>
      </c>
      <c r="N915" s="36" t="s">
        <v>884</v>
      </c>
    </row>
    <row r="916" spans="1:14">
      <c r="A916" s="36" t="s">
        <v>1734</v>
      </c>
      <c r="B916" s="36">
        <v>0.05</v>
      </c>
      <c r="C916" s="36"/>
      <c r="D916" s="36"/>
      <c r="E916" s="36"/>
      <c r="F916" s="36"/>
      <c r="G916" s="36"/>
      <c r="H916" s="36" t="s">
        <v>1734</v>
      </c>
      <c r="I916" s="36">
        <v>0</v>
      </c>
      <c r="J916" s="36"/>
      <c r="K916" s="36"/>
      <c r="L916" s="36"/>
      <c r="M916" s="36"/>
      <c r="N916" s="36" t="s">
        <v>741</v>
      </c>
    </row>
    <row r="917" spans="1:14">
      <c r="A917" s="36" t="s">
        <v>1735</v>
      </c>
      <c r="B917" s="36">
        <v>2.5000000000000001E-2</v>
      </c>
      <c r="C917" s="36"/>
      <c r="D917" s="36"/>
      <c r="E917" s="36"/>
      <c r="F917" s="36"/>
      <c r="G917" s="36"/>
      <c r="H917" s="36" t="s">
        <v>1735</v>
      </c>
      <c r="I917" s="36">
        <v>0</v>
      </c>
      <c r="J917" s="36"/>
      <c r="K917" s="36"/>
      <c r="L917" s="36"/>
      <c r="M917" s="36"/>
      <c r="N917" s="36" t="s">
        <v>880</v>
      </c>
    </row>
    <row r="918" spans="1:14">
      <c r="A918" s="36" t="s">
        <v>1736</v>
      </c>
      <c r="B918" s="36">
        <v>1.2500000000000001E-2</v>
      </c>
      <c r="C918" s="36"/>
      <c r="D918" s="36"/>
      <c r="E918" s="36"/>
      <c r="F918" s="36"/>
      <c r="G918" s="36"/>
      <c r="H918" s="36" t="s">
        <v>1736</v>
      </c>
      <c r="I918" s="36">
        <v>0</v>
      </c>
      <c r="J918" s="36"/>
      <c r="K918" s="36"/>
      <c r="L918" s="36"/>
      <c r="M918" s="36"/>
      <c r="N918" s="36" t="s">
        <v>685</v>
      </c>
    </row>
    <row r="919" spans="1:14">
      <c r="A919" s="36" t="s">
        <v>1737</v>
      </c>
      <c r="B919" s="36">
        <v>3.7499999999999999E-2</v>
      </c>
      <c r="C919" s="36"/>
      <c r="D919" s="36"/>
      <c r="E919" s="36"/>
      <c r="F919" s="36"/>
      <c r="G919" s="36"/>
      <c r="H919" s="36" t="s">
        <v>1737</v>
      </c>
      <c r="I919" s="36">
        <v>0</v>
      </c>
      <c r="J919" s="36"/>
      <c r="K919" s="36"/>
      <c r="L919" s="36"/>
      <c r="M919" s="36"/>
      <c r="N919" s="36" t="s">
        <v>1056</v>
      </c>
    </row>
    <row r="920" spans="1:14">
      <c r="A920" s="36" t="s">
        <v>1738</v>
      </c>
      <c r="B920" s="36">
        <v>3.7499999999999999E-2</v>
      </c>
      <c r="C920" s="36"/>
      <c r="D920" s="36"/>
      <c r="E920" s="36"/>
      <c r="F920" s="36"/>
      <c r="G920" s="36"/>
      <c r="H920" s="36" t="s">
        <v>1738</v>
      </c>
      <c r="I920" s="36">
        <v>0</v>
      </c>
      <c r="J920" s="36"/>
      <c r="K920" s="36"/>
      <c r="L920" s="36"/>
      <c r="M920" s="36"/>
      <c r="N920" s="36" t="s">
        <v>880</v>
      </c>
    </row>
    <row r="921" spans="1:14">
      <c r="A921" s="36" t="s">
        <v>1739</v>
      </c>
      <c r="B921" s="36">
        <v>3.7499999999999999E-2</v>
      </c>
      <c r="C921" s="36"/>
      <c r="D921" s="36"/>
      <c r="E921" s="36"/>
      <c r="F921" s="36"/>
      <c r="G921" s="36"/>
      <c r="H921" s="36" t="s">
        <v>1739</v>
      </c>
      <c r="I921" s="36">
        <v>0</v>
      </c>
      <c r="J921" s="36"/>
      <c r="K921" s="36"/>
      <c r="L921" s="36"/>
      <c r="M921" s="36"/>
      <c r="N921" s="36" t="s">
        <v>685</v>
      </c>
    </row>
    <row r="922" spans="1:14">
      <c r="A922" s="36" t="s">
        <v>1740</v>
      </c>
      <c r="B922" s="36">
        <v>2.5000000000000001E-2</v>
      </c>
      <c r="C922" s="36"/>
      <c r="D922" s="36"/>
      <c r="E922" s="36"/>
      <c r="F922" s="36"/>
      <c r="G922" s="36"/>
      <c r="H922" s="36" t="s">
        <v>1740</v>
      </c>
      <c r="I922" s="36">
        <v>0</v>
      </c>
      <c r="J922" s="36"/>
      <c r="K922" s="36"/>
      <c r="L922" s="36"/>
      <c r="M922" s="36"/>
      <c r="N922" s="36" t="s">
        <v>1057</v>
      </c>
    </row>
    <row r="923" spans="1:14">
      <c r="A923" s="36" t="s">
        <v>1741</v>
      </c>
      <c r="B923" s="36">
        <v>2.5000000000000001E-2</v>
      </c>
      <c r="C923" s="36"/>
      <c r="D923" s="36"/>
      <c r="E923" s="36"/>
      <c r="F923" s="36"/>
      <c r="G923" s="36"/>
      <c r="H923" s="36" t="s">
        <v>1741</v>
      </c>
      <c r="I923" s="36">
        <v>0</v>
      </c>
      <c r="J923" s="36"/>
      <c r="K923" s="36"/>
      <c r="L923" s="36"/>
      <c r="M923" s="36"/>
      <c r="N923" s="36" t="s">
        <v>880</v>
      </c>
    </row>
    <row r="924" spans="1:14">
      <c r="A924" s="36" t="s">
        <v>1742</v>
      </c>
      <c r="B924" s="36">
        <v>2.5000000000000001E-2</v>
      </c>
      <c r="C924" s="36"/>
      <c r="D924" s="36"/>
      <c r="E924" s="36"/>
      <c r="F924" s="36"/>
      <c r="G924" s="36"/>
      <c r="H924" s="36" t="s">
        <v>1742</v>
      </c>
      <c r="I924" s="36">
        <v>0</v>
      </c>
      <c r="J924" s="36"/>
      <c r="K924" s="36"/>
      <c r="L924" s="36"/>
      <c r="M924" s="36"/>
      <c r="N924" s="36" t="s">
        <v>685</v>
      </c>
    </row>
    <row r="925" spans="1:14">
      <c r="A925" s="36" t="s">
        <v>1743</v>
      </c>
      <c r="B925" s="36">
        <v>1.2500000000000001E-2</v>
      </c>
      <c r="C925" s="36"/>
      <c r="D925" s="36"/>
      <c r="E925" s="36"/>
      <c r="F925" s="36"/>
      <c r="G925" s="36"/>
      <c r="H925" s="36" t="s">
        <v>1743</v>
      </c>
      <c r="I925" s="36">
        <v>0</v>
      </c>
      <c r="J925" s="36"/>
      <c r="K925" s="36"/>
      <c r="L925" s="36"/>
      <c r="M925" s="36"/>
      <c r="N925" s="36" t="s">
        <v>1647</v>
      </c>
    </row>
    <row r="926" spans="1:14">
      <c r="A926" s="36" t="s">
        <v>1744</v>
      </c>
      <c r="B926" s="36">
        <v>1.2500000000000001E-2</v>
      </c>
      <c r="C926" s="36"/>
      <c r="D926" s="36"/>
      <c r="E926" s="36"/>
      <c r="F926" s="36"/>
      <c r="G926" s="36"/>
      <c r="H926" s="36" t="s">
        <v>1744</v>
      </c>
      <c r="I926" s="36">
        <v>0</v>
      </c>
      <c r="J926" s="36"/>
      <c r="K926" s="36"/>
      <c r="L926" s="36"/>
      <c r="M926" s="36"/>
      <c r="N926" s="36" t="s">
        <v>880</v>
      </c>
    </row>
    <row r="927" spans="1:14">
      <c r="A927" s="36" t="s">
        <v>1745</v>
      </c>
      <c r="B927" s="36">
        <v>1.2500000000000001E-2</v>
      </c>
      <c r="C927" s="36"/>
      <c r="D927" s="36"/>
      <c r="E927" s="36"/>
      <c r="F927" s="36"/>
      <c r="G927" s="36"/>
      <c r="H927" s="36" t="s">
        <v>1745</v>
      </c>
      <c r="I927" s="36">
        <v>0</v>
      </c>
      <c r="J927" s="36"/>
      <c r="K927" s="36"/>
      <c r="L927" s="36"/>
      <c r="M927" s="36"/>
      <c r="N927" s="36" t="s">
        <v>685</v>
      </c>
    </row>
    <row r="928" spans="1:14">
      <c r="A928" s="36" t="s">
        <v>1746</v>
      </c>
      <c r="B928" s="36">
        <v>0.15</v>
      </c>
      <c r="C928" s="36"/>
      <c r="D928" s="36"/>
      <c r="E928" s="36"/>
      <c r="F928" s="36"/>
      <c r="G928" s="36"/>
      <c r="H928" s="36" t="s">
        <v>1746</v>
      </c>
      <c r="I928" s="36">
        <v>5.0000000000000001E-3</v>
      </c>
      <c r="J928" s="36"/>
      <c r="K928" s="36"/>
      <c r="L928" s="36"/>
      <c r="M928" s="36"/>
      <c r="N928" s="36" t="s">
        <v>1663</v>
      </c>
    </row>
    <row r="929" spans="1:14">
      <c r="A929" s="36" t="s">
        <v>1747</v>
      </c>
      <c r="B929" s="36">
        <v>7.4999999999999997E-2</v>
      </c>
      <c r="C929" s="36"/>
      <c r="D929" s="36"/>
      <c r="E929" s="36"/>
      <c r="F929" s="36"/>
      <c r="G929" s="36"/>
      <c r="H929" s="36" t="s">
        <v>1747</v>
      </c>
      <c r="I929" s="36">
        <v>2.5000000000000001E-3</v>
      </c>
      <c r="J929" s="36"/>
      <c r="K929" s="36"/>
      <c r="L929" s="36"/>
      <c r="M929" s="36"/>
      <c r="N929" s="36" t="s">
        <v>880</v>
      </c>
    </row>
    <row r="930" spans="1:14">
      <c r="A930" s="36" t="s">
        <v>1748</v>
      </c>
      <c r="B930" s="36">
        <v>3.7499999999999999E-2</v>
      </c>
      <c r="C930" s="36"/>
      <c r="D930" s="36"/>
      <c r="E930" s="36"/>
      <c r="F930" s="36"/>
      <c r="G930" s="36"/>
      <c r="H930" s="36" t="s">
        <v>1748</v>
      </c>
      <c r="I930" s="36">
        <v>1.25E-3</v>
      </c>
      <c r="J930" s="36"/>
      <c r="K930" s="36"/>
      <c r="L930" s="36"/>
      <c r="M930" s="36"/>
      <c r="N930" s="36" t="s">
        <v>685</v>
      </c>
    </row>
    <row r="931" spans="1:14">
      <c r="A931" s="36" t="s">
        <v>1749</v>
      </c>
      <c r="B931" s="36">
        <v>0.1125</v>
      </c>
      <c r="C931" s="36"/>
      <c r="D931" s="36"/>
      <c r="E931" s="36"/>
      <c r="F931" s="36"/>
      <c r="G931" s="36"/>
      <c r="H931" s="36" t="s">
        <v>1749</v>
      </c>
      <c r="I931" s="36">
        <v>3.7499999999999999E-3</v>
      </c>
      <c r="J931" s="36"/>
      <c r="K931" s="36"/>
      <c r="L931" s="36"/>
      <c r="M931" s="36"/>
      <c r="N931" s="36" t="s">
        <v>1663</v>
      </c>
    </row>
    <row r="932" spans="1:14">
      <c r="A932" s="36" t="s">
        <v>1750</v>
      </c>
      <c r="B932" s="36">
        <v>0.1125</v>
      </c>
      <c r="C932" s="36"/>
      <c r="D932" s="36"/>
      <c r="E932" s="36"/>
      <c r="F932" s="36"/>
      <c r="G932" s="36"/>
      <c r="H932" s="36" t="s">
        <v>1750</v>
      </c>
      <c r="I932" s="36">
        <v>3.7499999999999999E-3</v>
      </c>
      <c r="J932" s="36"/>
      <c r="K932" s="36"/>
      <c r="L932" s="36"/>
      <c r="M932" s="36"/>
      <c r="N932" s="36" t="s">
        <v>880</v>
      </c>
    </row>
    <row r="933" spans="1:14">
      <c r="A933" s="36" t="s">
        <v>1751</v>
      </c>
      <c r="B933" s="36">
        <v>0.1125</v>
      </c>
      <c r="C933" s="36"/>
      <c r="D933" s="36"/>
      <c r="E933" s="36"/>
      <c r="F933" s="36"/>
      <c r="G933" s="36"/>
      <c r="H933" s="36" t="s">
        <v>1751</v>
      </c>
      <c r="I933" s="36">
        <v>3.7499999999999999E-3</v>
      </c>
      <c r="J933" s="36"/>
      <c r="K933" s="36"/>
      <c r="L933" s="36"/>
      <c r="M933" s="36"/>
      <c r="N933" s="36" t="s">
        <v>685</v>
      </c>
    </row>
    <row r="934" spans="1:14">
      <c r="A934" s="36" t="s">
        <v>1752</v>
      </c>
      <c r="B934" s="36">
        <v>7.4999999999999997E-2</v>
      </c>
      <c r="C934" s="36"/>
      <c r="D934" s="36"/>
      <c r="E934" s="36"/>
      <c r="F934" s="36"/>
      <c r="G934" s="36"/>
      <c r="H934" s="36" t="s">
        <v>1752</v>
      </c>
      <c r="I934" s="36">
        <v>2.5000000000000001E-3</v>
      </c>
      <c r="J934" s="36"/>
      <c r="K934" s="36"/>
      <c r="L934" s="36"/>
      <c r="M934" s="36"/>
      <c r="N934" s="36" t="s">
        <v>1663</v>
      </c>
    </row>
    <row r="935" spans="1:14">
      <c r="A935" s="36" t="s">
        <v>1753</v>
      </c>
      <c r="B935" s="36">
        <v>7.4999999999999997E-2</v>
      </c>
      <c r="C935" s="36"/>
      <c r="D935" s="36"/>
      <c r="E935" s="36"/>
      <c r="F935" s="36"/>
      <c r="G935" s="36"/>
      <c r="H935" s="36" t="s">
        <v>1753</v>
      </c>
      <c r="I935" s="36">
        <v>2.5000000000000001E-3</v>
      </c>
      <c r="J935" s="36"/>
      <c r="K935" s="36"/>
      <c r="L935" s="36"/>
      <c r="M935" s="36"/>
      <c r="N935" s="36" t="s">
        <v>880</v>
      </c>
    </row>
    <row r="936" spans="1:14">
      <c r="A936" s="36" t="s">
        <v>1754</v>
      </c>
      <c r="B936" s="36">
        <v>7.4999999999999997E-2</v>
      </c>
      <c r="C936" s="36"/>
      <c r="D936" s="36"/>
      <c r="E936" s="36"/>
      <c r="F936" s="36"/>
      <c r="G936" s="36"/>
      <c r="H936" s="36" t="s">
        <v>1754</v>
      </c>
      <c r="I936" s="36">
        <v>2.5000000000000001E-3</v>
      </c>
      <c r="J936" s="36"/>
      <c r="K936" s="36"/>
      <c r="L936" s="36"/>
      <c r="M936" s="36"/>
      <c r="N936" s="36" t="s">
        <v>685</v>
      </c>
    </row>
    <row r="937" spans="1:14">
      <c r="A937" s="36" t="s">
        <v>1755</v>
      </c>
      <c r="B937" s="36">
        <v>3.7499999999999999E-2</v>
      </c>
      <c r="C937" s="36"/>
      <c r="D937" s="36"/>
      <c r="E937" s="36"/>
      <c r="F937" s="36"/>
      <c r="G937" s="36"/>
      <c r="H937" s="36" t="s">
        <v>1755</v>
      </c>
      <c r="I937" s="36">
        <v>1.25E-3</v>
      </c>
      <c r="J937" s="36"/>
      <c r="K937" s="36"/>
      <c r="L937" s="36"/>
      <c r="M937" s="36"/>
      <c r="N937" s="36" t="s">
        <v>1663</v>
      </c>
    </row>
    <row r="938" spans="1:14">
      <c r="A938" s="36" t="s">
        <v>1756</v>
      </c>
      <c r="B938" s="36">
        <v>3.7499999999999999E-2</v>
      </c>
      <c r="C938" s="36"/>
      <c r="D938" s="36"/>
      <c r="E938" s="36"/>
      <c r="F938" s="36"/>
      <c r="G938" s="36"/>
      <c r="H938" s="36" t="s">
        <v>1756</v>
      </c>
      <c r="I938" s="36">
        <v>1.25E-3</v>
      </c>
      <c r="J938" s="36"/>
      <c r="K938" s="36"/>
      <c r="L938" s="36"/>
      <c r="M938" s="36"/>
      <c r="N938" s="36" t="s">
        <v>880</v>
      </c>
    </row>
    <row r="939" spans="1:14">
      <c r="A939" s="36" t="s">
        <v>1757</v>
      </c>
      <c r="B939" s="36">
        <v>3.7499999999999999E-2</v>
      </c>
      <c r="C939" s="36"/>
      <c r="D939" s="36"/>
      <c r="E939" s="36"/>
      <c r="F939" s="36"/>
      <c r="G939" s="36"/>
      <c r="H939" s="36" t="s">
        <v>1757</v>
      </c>
      <c r="I939" s="36">
        <v>1.25E-3</v>
      </c>
      <c r="J939" s="36"/>
      <c r="K939" s="36"/>
      <c r="L939" s="36"/>
      <c r="M939" s="36"/>
      <c r="N939" s="36" t="s">
        <v>685</v>
      </c>
    </row>
    <row r="940" spans="1:14">
      <c r="A940" s="36" t="s">
        <v>1758</v>
      </c>
      <c r="B940" s="36">
        <v>2.5000000000000001E-2</v>
      </c>
      <c r="C940" s="36"/>
      <c r="D940" s="36"/>
      <c r="E940" s="36"/>
      <c r="F940" s="36"/>
      <c r="G940" s="36"/>
      <c r="H940" s="36" t="s">
        <v>1758</v>
      </c>
      <c r="I940" s="36">
        <v>0</v>
      </c>
      <c r="J940" s="36"/>
      <c r="K940" s="36"/>
      <c r="L940" s="36"/>
      <c r="M940" s="36"/>
      <c r="N940" s="36" t="s">
        <v>861</v>
      </c>
    </row>
    <row r="941" spans="1:14">
      <c r="A941" s="36" t="s">
        <v>1759</v>
      </c>
      <c r="B941" s="36">
        <v>1.2500000000000001E-2</v>
      </c>
      <c r="C941" s="36"/>
      <c r="D941" s="36"/>
      <c r="E941" s="36"/>
      <c r="F941" s="36"/>
      <c r="G941" s="36"/>
      <c r="H941" s="36" t="s">
        <v>1759</v>
      </c>
      <c r="I941" s="36">
        <v>0</v>
      </c>
      <c r="J941" s="36"/>
      <c r="K941" s="36"/>
      <c r="L941" s="36"/>
      <c r="M941" s="36"/>
      <c r="N941" s="36" t="s">
        <v>861</v>
      </c>
    </row>
    <row r="942" spans="1:14">
      <c r="A942" s="36" t="s">
        <v>1760</v>
      </c>
      <c r="B942" s="36">
        <v>1.8749999999999999E-2</v>
      </c>
      <c r="C942" s="36"/>
      <c r="D942" s="36"/>
      <c r="E942" s="36"/>
      <c r="F942" s="36"/>
      <c r="G942" s="36"/>
      <c r="H942" s="36" t="s">
        <v>1760</v>
      </c>
      <c r="I942" s="36">
        <v>0</v>
      </c>
      <c r="J942" s="36"/>
      <c r="K942" s="36"/>
      <c r="L942" s="36"/>
      <c r="M942" s="36"/>
      <c r="N942" s="36" t="s">
        <v>861</v>
      </c>
    </row>
    <row r="943" spans="1:14">
      <c r="A943" s="36" t="s">
        <v>1761</v>
      </c>
      <c r="B943" s="36">
        <v>1.8749999999999999E-2</v>
      </c>
      <c r="C943" s="36"/>
      <c r="D943" s="36"/>
      <c r="E943" s="36"/>
      <c r="F943" s="36"/>
      <c r="G943" s="36"/>
      <c r="H943" s="36" t="s">
        <v>1761</v>
      </c>
      <c r="I943" s="36">
        <v>0</v>
      </c>
      <c r="J943" s="36"/>
      <c r="K943" s="36"/>
      <c r="L943" s="36"/>
      <c r="M943" s="36"/>
      <c r="N943" s="36" t="s">
        <v>861</v>
      </c>
    </row>
    <row r="944" spans="1:14">
      <c r="A944" s="36" t="s">
        <v>1762</v>
      </c>
      <c r="B944" s="36">
        <v>1.2500000000000001E-2</v>
      </c>
      <c r="C944" s="36"/>
      <c r="D944" s="36"/>
      <c r="E944" s="36"/>
      <c r="F944" s="36"/>
      <c r="G944" s="36"/>
      <c r="H944" s="36" t="s">
        <v>1762</v>
      </c>
      <c r="I944" s="36">
        <v>0</v>
      </c>
      <c r="J944" s="36"/>
      <c r="K944" s="36"/>
      <c r="L944" s="36"/>
      <c r="M944" s="36"/>
      <c r="N944" s="36" t="s">
        <v>861</v>
      </c>
    </row>
    <row r="945" spans="1:14">
      <c r="A945" s="36" t="s">
        <v>1763</v>
      </c>
      <c r="B945" s="36">
        <v>1.2500000000000001E-2</v>
      </c>
      <c r="C945" s="36"/>
      <c r="D945" s="36"/>
      <c r="E945" s="36"/>
      <c r="F945" s="36"/>
      <c r="G945" s="36"/>
      <c r="H945" s="36" t="s">
        <v>1763</v>
      </c>
      <c r="I945" s="36">
        <v>0</v>
      </c>
      <c r="J945" s="36"/>
      <c r="K945" s="36"/>
      <c r="L945" s="36"/>
      <c r="M945" s="36"/>
      <c r="N945" s="36" t="s">
        <v>861</v>
      </c>
    </row>
    <row r="946" spans="1:14">
      <c r="A946" s="36" t="s">
        <v>1764</v>
      </c>
      <c r="B946" s="36">
        <v>6.2500000000000003E-3</v>
      </c>
      <c r="C946" s="36"/>
      <c r="D946" s="36"/>
      <c r="E946" s="36"/>
      <c r="F946" s="36"/>
      <c r="G946" s="36"/>
      <c r="H946" s="36" t="s">
        <v>1764</v>
      </c>
      <c r="I946" s="36">
        <v>0</v>
      </c>
      <c r="J946" s="36"/>
      <c r="K946" s="36"/>
      <c r="L946" s="36"/>
      <c r="M946" s="36"/>
      <c r="N946" s="36" t="s">
        <v>861</v>
      </c>
    </row>
    <row r="947" spans="1:14">
      <c r="A947" s="36" t="s">
        <v>1765</v>
      </c>
      <c r="B947" s="36">
        <v>6.2500000000000003E-3</v>
      </c>
      <c r="C947" s="36"/>
      <c r="D947" s="36"/>
      <c r="E947" s="36"/>
      <c r="F947" s="36"/>
      <c r="G947" s="36"/>
      <c r="H947" s="36" t="s">
        <v>1765</v>
      </c>
      <c r="I947" s="36">
        <v>0</v>
      </c>
      <c r="J947" s="36"/>
      <c r="K947" s="36"/>
      <c r="L947" s="36"/>
      <c r="M947" s="36"/>
      <c r="N947" s="36" t="s">
        <v>861</v>
      </c>
    </row>
    <row r="948" spans="1:14">
      <c r="A948" s="36" t="s">
        <v>1766</v>
      </c>
      <c r="B948" s="36">
        <v>7.4999999999999997E-2</v>
      </c>
      <c r="C948" s="36"/>
      <c r="D948" s="36"/>
      <c r="E948" s="36"/>
      <c r="F948" s="36"/>
      <c r="G948" s="36"/>
      <c r="H948" s="36" t="s">
        <v>1766</v>
      </c>
      <c r="I948" s="36">
        <v>0</v>
      </c>
      <c r="J948" s="36"/>
      <c r="K948" s="36"/>
      <c r="L948" s="36"/>
      <c r="M948" s="36"/>
      <c r="N948" s="36" t="s">
        <v>884</v>
      </c>
    </row>
    <row r="949" spans="1:14">
      <c r="A949" s="36" t="s">
        <v>1767</v>
      </c>
      <c r="B949" s="36">
        <v>3.7499999999999999E-2</v>
      </c>
      <c r="C949" s="36"/>
      <c r="D949" s="36"/>
      <c r="E949" s="36"/>
      <c r="F949" s="36"/>
      <c r="G949" s="36"/>
      <c r="H949" s="36" t="s">
        <v>1767</v>
      </c>
      <c r="I949" s="36">
        <v>0</v>
      </c>
      <c r="J949" s="36"/>
      <c r="K949" s="36"/>
      <c r="L949" s="36"/>
      <c r="M949" s="36"/>
      <c r="N949" s="36" t="s">
        <v>884</v>
      </c>
    </row>
    <row r="950" spans="1:14">
      <c r="A950" s="36" t="s">
        <v>1768</v>
      </c>
      <c r="B950" s="36">
        <v>5.6250000000000001E-2</v>
      </c>
      <c r="C950" s="36"/>
      <c r="D950" s="36"/>
      <c r="E950" s="36"/>
      <c r="F950" s="36"/>
      <c r="G950" s="36"/>
      <c r="H950" s="36" t="s">
        <v>1768</v>
      </c>
      <c r="I950" s="36">
        <v>0</v>
      </c>
      <c r="J950" s="36"/>
      <c r="K950" s="36"/>
      <c r="L950" s="36"/>
      <c r="M950" s="36"/>
      <c r="N950" s="36" t="s">
        <v>884</v>
      </c>
    </row>
    <row r="951" spans="1:14">
      <c r="A951" s="36" t="s">
        <v>1769</v>
      </c>
      <c r="B951" s="36">
        <v>5.6250000000000001E-2</v>
      </c>
      <c r="C951" s="36"/>
      <c r="D951" s="36"/>
      <c r="E951" s="36"/>
      <c r="F951" s="36"/>
      <c r="G951" s="36"/>
      <c r="H951" s="36" t="s">
        <v>1769</v>
      </c>
      <c r="I951" s="36">
        <v>0</v>
      </c>
      <c r="J951" s="36"/>
      <c r="K951" s="36"/>
      <c r="L951" s="36"/>
      <c r="M951" s="36"/>
      <c r="N951" s="36" t="s">
        <v>884</v>
      </c>
    </row>
    <row r="952" spans="1:14">
      <c r="A952" s="36" t="s">
        <v>1770</v>
      </c>
      <c r="B952" s="36">
        <v>3.7499999999999999E-2</v>
      </c>
      <c r="C952" s="36"/>
      <c r="D952" s="36"/>
      <c r="E952" s="36"/>
      <c r="F952" s="36"/>
      <c r="G952" s="36"/>
      <c r="H952" s="36" t="s">
        <v>1770</v>
      </c>
      <c r="I952" s="36">
        <v>0</v>
      </c>
      <c r="J952" s="36"/>
      <c r="K952" s="36"/>
      <c r="L952" s="36"/>
      <c r="M952" s="36"/>
      <c r="N952" s="36" t="s">
        <v>884</v>
      </c>
    </row>
    <row r="953" spans="1:14">
      <c r="A953" s="36" t="s">
        <v>1771</v>
      </c>
      <c r="B953" s="36">
        <v>3.7499999999999999E-2</v>
      </c>
      <c r="C953" s="36"/>
      <c r="D953" s="36"/>
      <c r="E953" s="36"/>
      <c r="F953" s="36"/>
      <c r="G953" s="36"/>
      <c r="H953" s="36" t="s">
        <v>1771</v>
      </c>
      <c r="I953" s="36">
        <v>0</v>
      </c>
      <c r="J953" s="36"/>
      <c r="K953" s="36"/>
      <c r="L953" s="36"/>
      <c r="M953" s="36"/>
      <c r="N953" s="36" t="s">
        <v>884</v>
      </c>
    </row>
    <row r="954" spans="1:14">
      <c r="A954" s="36" t="s">
        <v>1772</v>
      </c>
      <c r="B954" s="36">
        <v>1.8749999999999999E-2</v>
      </c>
      <c r="C954" s="36"/>
      <c r="D954" s="36"/>
      <c r="E954" s="36"/>
      <c r="F954" s="36"/>
      <c r="G954" s="36"/>
      <c r="H954" s="36" t="s">
        <v>1772</v>
      </c>
      <c r="I954" s="36">
        <v>0</v>
      </c>
      <c r="J954" s="36"/>
      <c r="K954" s="36"/>
      <c r="L954" s="36"/>
      <c r="M954" s="36"/>
      <c r="N954" s="36" t="s">
        <v>884</v>
      </c>
    </row>
    <row r="955" spans="1:14">
      <c r="A955" s="36" t="s">
        <v>1773</v>
      </c>
      <c r="B955" s="36">
        <v>1.8749999999999999E-2</v>
      </c>
      <c r="C955" s="36"/>
      <c r="D955" s="36"/>
      <c r="E955" s="36"/>
      <c r="F955" s="36"/>
      <c r="G955" s="36"/>
      <c r="H955" s="36" t="s">
        <v>1773</v>
      </c>
      <c r="I955" s="36">
        <v>0</v>
      </c>
      <c r="J955" s="36"/>
      <c r="K955" s="36"/>
      <c r="L955" s="36"/>
      <c r="M955" s="36"/>
      <c r="N955" s="36" t="s">
        <v>884</v>
      </c>
    </row>
    <row r="956" spans="1:14">
      <c r="A956" s="562" t="s">
        <v>3618</v>
      </c>
      <c r="B956" s="562">
        <v>0.05</v>
      </c>
      <c r="C956" s="562"/>
      <c r="D956" s="562"/>
      <c r="E956" s="562"/>
      <c r="F956" s="562"/>
      <c r="G956" s="562"/>
      <c r="H956" s="562" t="s">
        <v>3619</v>
      </c>
      <c r="I956" s="562"/>
      <c r="J956" s="562"/>
      <c r="K956" s="562"/>
      <c r="L956" s="562"/>
      <c r="M956" s="562"/>
      <c r="N956" s="562" t="s">
        <v>741</v>
      </c>
    </row>
    <row r="957" spans="1:14">
      <c r="A957" s="562" t="s">
        <v>3620</v>
      </c>
      <c r="B957" s="562">
        <v>2.5000000000000001E-2</v>
      </c>
      <c r="C957" s="562"/>
      <c r="D957" s="562"/>
      <c r="E957" s="562"/>
      <c r="F957" s="562"/>
      <c r="G957" s="562"/>
      <c r="H957" s="562" t="s">
        <v>3621</v>
      </c>
      <c r="I957" s="562">
        <v>0</v>
      </c>
      <c r="J957" s="562"/>
      <c r="K957" s="562"/>
      <c r="L957" s="562"/>
      <c r="M957" s="562"/>
      <c r="N957" s="562" t="s">
        <v>880</v>
      </c>
    </row>
  </sheetData>
  <sheetProtection algorithmName="SHA-512" hashValue="0qOEODWDheKSNY7we1Q2q17SBL8Q0/M8MGqqfXSlgHrUqBAX9fYvofUsbNo/1KjgwdgXrGVWwuotMLo0CHx1PA==" saltValue="CH3/ePycHO4oTwkLdTJ1VA==" spinCount="100000" sheet="1" objects="1" scenarios="1"/>
  <autoFilter ref="A3:N3" xr:uid="{00000000-0009-0000-0000-000010000000}"/>
  <phoneticPr fontId="9"/>
  <pageMargins left="0.16" right="0.16" top="0.27559055118110237" bottom="0.27559055118110237" header="0.19685039370078741" footer="0.19685039370078741"/>
  <pageSetup paperSize="9" scale="59" fitToHeight="5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rgb="FFFFFF00"/>
  </sheetPr>
  <dimension ref="A1:AB44"/>
  <sheetViews>
    <sheetView zoomScale="85" zoomScaleNormal="85" workbookViewId="0"/>
  </sheetViews>
  <sheetFormatPr defaultColWidth="9" defaultRowHeight="10.8"/>
  <cols>
    <col min="1" max="1" width="9.88671875" style="38" bestFit="1" customWidth="1"/>
    <col min="2" max="2" width="9" style="38"/>
    <col min="3" max="3" width="2.44140625" style="38" customWidth="1"/>
    <col min="4" max="4" width="17.109375" style="38" bestFit="1" customWidth="1"/>
    <col min="5" max="5" width="7.6640625" style="38" bestFit="1" customWidth="1"/>
    <col min="6" max="6" width="9.109375" style="38" bestFit="1" customWidth="1"/>
    <col min="7" max="7" width="7.6640625" style="38" bestFit="1" customWidth="1"/>
    <col min="8" max="8" width="2.44140625" style="38" customWidth="1"/>
    <col min="9" max="9" width="7.6640625" style="38" bestFit="1" customWidth="1"/>
    <col min="10" max="10" width="7.44140625" style="38" bestFit="1" customWidth="1"/>
    <col min="11" max="11" width="2.44140625" style="38" customWidth="1"/>
    <col min="12" max="12" width="20.44140625" style="38" bestFit="1" customWidth="1"/>
    <col min="13" max="13" width="7.6640625" style="38" bestFit="1" customWidth="1"/>
    <col min="14" max="14" width="12.109375" style="38" bestFit="1" customWidth="1"/>
    <col min="15" max="15" width="2.44140625" style="38" customWidth="1"/>
    <col min="16" max="16" width="13" style="38" bestFit="1" customWidth="1"/>
    <col min="17" max="17" width="4.44140625" style="38" bestFit="1" customWidth="1"/>
    <col min="18" max="18" width="5.109375" style="38" bestFit="1" customWidth="1"/>
    <col min="19" max="20" width="8.109375" style="38" bestFit="1" customWidth="1"/>
    <col min="21" max="21" width="2.44140625" style="38" customWidth="1"/>
    <col min="22" max="22" width="38.44140625" style="38" bestFit="1" customWidth="1"/>
    <col min="23" max="23" width="2.88671875" style="38" customWidth="1"/>
    <col min="24" max="28" width="11" style="38" customWidth="1"/>
    <col min="29" max="16384" width="9" style="38"/>
  </cols>
  <sheetData>
    <row r="1" spans="1:28" ht="43.2">
      <c r="A1" s="324" t="s">
        <v>1303</v>
      </c>
      <c r="B1" s="325" t="s">
        <v>1304</v>
      </c>
      <c r="C1" s="37"/>
      <c r="D1" s="326" t="s">
        <v>2868</v>
      </c>
      <c r="E1" s="326" t="s">
        <v>2862</v>
      </c>
      <c r="F1" s="326" t="s">
        <v>2867</v>
      </c>
      <c r="G1" s="326" t="s">
        <v>2826</v>
      </c>
      <c r="H1" s="40"/>
      <c r="I1" s="326" t="s">
        <v>1305</v>
      </c>
      <c r="J1" s="326" t="s">
        <v>2854</v>
      </c>
      <c r="K1" s="40"/>
      <c r="L1" s="326" t="s">
        <v>2839</v>
      </c>
      <c r="M1" s="326" t="s">
        <v>2860</v>
      </c>
      <c r="N1" s="326" t="s">
        <v>1225</v>
      </c>
      <c r="O1" s="40"/>
      <c r="P1" s="326" t="s">
        <v>1227</v>
      </c>
      <c r="Q1" s="326" t="s">
        <v>1306</v>
      </c>
      <c r="R1" s="326" t="s">
        <v>1307</v>
      </c>
      <c r="S1" s="327" t="s">
        <v>1308</v>
      </c>
      <c r="T1" s="327" t="s">
        <v>1309</v>
      </c>
      <c r="U1" s="40"/>
      <c r="V1" s="327" t="s">
        <v>3013</v>
      </c>
      <c r="W1" s="40"/>
      <c r="X1" s="565" t="s">
        <v>3622</v>
      </c>
      <c r="Y1" s="565" t="s">
        <v>3623</v>
      </c>
      <c r="Z1" s="565" t="s">
        <v>3624</v>
      </c>
      <c r="AA1" s="565" t="s">
        <v>3625</v>
      </c>
      <c r="AB1" s="565" t="s">
        <v>3830</v>
      </c>
    </row>
    <row r="2" spans="1:28">
      <c r="A2" s="543" t="s">
        <v>3517</v>
      </c>
      <c r="B2" s="544">
        <v>6</v>
      </c>
      <c r="C2" s="41"/>
      <c r="D2" s="39" t="s">
        <v>1231</v>
      </c>
      <c r="E2" s="39" t="s">
        <v>1232</v>
      </c>
      <c r="F2" s="39">
        <v>1</v>
      </c>
      <c r="G2" s="39" t="s">
        <v>1228</v>
      </c>
      <c r="H2" s="40"/>
      <c r="I2" s="307" t="s">
        <v>2827</v>
      </c>
      <c r="J2" s="39" t="s">
        <v>1228</v>
      </c>
      <c r="K2" s="40"/>
      <c r="L2" s="308" t="s">
        <v>1809</v>
      </c>
      <c r="M2" s="309" t="s">
        <v>1250</v>
      </c>
      <c r="N2" s="309">
        <v>0</v>
      </c>
      <c r="O2" s="40"/>
      <c r="P2" s="39">
        <v>0</v>
      </c>
      <c r="Q2" s="39">
        <v>0.48</v>
      </c>
      <c r="R2" s="39">
        <v>5.5E-2</v>
      </c>
      <c r="S2" s="39">
        <v>5.5E-2</v>
      </c>
      <c r="T2" s="39">
        <v>5.5E-2</v>
      </c>
      <c r="U2" s="40"/>
      <c r="V2" s="39" t="s">
        <v>3234</v>
      </c>
      <c r="W2" s="43"/>
      <c r="X2" s="566" t="s">
        <v>3614</v>
      </c>
      <c r="Y2" s="567" t="s">
        <v>3626</v>
      </c>
      <c r="Z2" s="567" t="s">
        <v>3627</v>
      </c>
      <c r="AA2" s="567" t="s">
        <v>3628</v>
      </c>
      <c r="AB2" s="567" t="s">
        <v>3659</v>
      </c>
    </row>
    <row r="3" spans="1:28">
      <c r="A3" s="543" t="s">
        <v>3518</v>
      </c>
      <c r="B3" s="544">
        <v>6</v>
      </c>
      <c r="C3" s="41"/>
      <c r="D3" s="39" t="s">
        <v>1236</v>
      </c>
      <c r="E3" s="39" t="s">
        <v>1232</v>
      </c>
      <c r="F3" s="39">
        <v>2</v>
      </c>
      <c r="G3" s="39" t="s">
        <v>1229</v>
      </c>
      <c r="H3" s="40"/>
      <c r="I3" s="307" t="s">
        <v>2828</v>
      </c>
      <c r="J3" s="39" t="s">
        <v>1315</v>
      </c>
      <c r="K3" s="40"/>
      <c r="L3" s="308" t="s">
        <v>1247</v>
      </c>
      <c r="M3" s="309" t="s">
        <v>1248</v>
      </c>
      <c r="N3" s="309">
        <v>0</v>
      </c>
      <c r="O3" s="40"/>
      <c r="P3" s="39">
        <v>1</v>
      </c>
      <c r="Q3" s="39">
        <v>0.48</v>
      </c>
      <c r="R3" s="39">
        <v>5.5E-2</v>
      </c>
      <c r="S3" s="39">
        <v>0.08</v>
      </c>
      <c r="T3" s="39">
        <v>5.1999999999999998E-2</v>
      </c>
      <c r="U3" s="40"/>
      <c r="V3" s="563" t="s">
        <v>3832</v>
      </c>
      <c r="W3" s="43"/>
      <c r="X3" s="566" t="s">
        <v>3629</v>
      </c>
      <c r="Y3" s="567" t="s">
        <v>3630</v>
      </c>
      <c r="Z3" s="567" t="s">
        <v>3631</v>
      </c>
      <c r="AA3" s="567" t="s">
        <v>3632</v>
      </c>
      <c r="AB3" s="567" t="s">
        <v>3673</v>
      </c>
    </row>
    <row r="4" spans="1:28">
      <c r="A4" s="543" t="s">
        <v>3519</v>
      </c>
      <c r="B4" s="544">
        <v>5</v>
      </c>
      <c r="C4" s="41"/>
      <c r="D4" s="39" t="s">
        <v>1238</v>
      </c>
      <c r="E4" s="39" t="s">
        <v>1232</v>
      </c>
      <c r="F4" s="39">
        <v>3</v>
      </c>
      <c r="G4" s="39" t="s">
        <v>1310</v>
      </c>
      <c r="H4" s="40"/>
      <c r="I4" s="307" t="s">
        <v>2829</v>
      </c>
      <c r="J4" s="39" t="s">
        <v>1235</v>
      </c>
      <c r="K4" s="40"/>
      <c r="L4" s="309" t="s">
        <v>1317</v>
      </c>
      <c r="M4" s="309" t="s">
        <v>1316</v>
      </c>
      <c r="N4" s="309">
        <v>2.3199999999999998</v>
      </c>
      <c r="O4" s="40"/>
      <c r="P4" s="39">
        <v>2</v>
      </c>
      <c r="Q4" s="39">
        <v>0.63</v>
      </c>
      <c r="R4" s="39">
        <v>0.06</v>
      </c>
      <c r="S4" s="39">
        <v>0.09</v>
      </c>
      <c r="T4" s="39">
        <v>0.06</v>
      </c>
      <c r="U4" s="40"/>
      <c r="V4" s="563" t="s">
        <v>3833</v>
      </c>
      <c r="W4" s="43"/>
      <c r="X4" s="566" t="s">
        <v>3633</v>
      </c>
      <c r="Y4" s="567" t="s">
        <v>3634</v>
      </c>
      <c r="Z4" s="567" t="s">
        <v>3635</v>
      </c>
      <c r="AA4" s="567" t="s">
        <v>3636</v>
      </c>
    </row>
    <row r="5" spans="1:28">
      <c r="A5" s="543" t="s">
        <v>3520</v>
      </c>
      <c r="B5" s="544">
        <v>5</v>
      </c>
      <c r="C5" s="41"/>
      <c r="D5" s="39" t="s">
        <v>1240</v>
      </c>
      <c r="E5" s="39" t="s">
        <v>1232</v>
      </c>
      <c r="F5" s="39">
        <v>4</v>
      </c>
      <c r="G5" s="39" t="s">
        <v>1310</v>
      </c>
      <c r="H5" s="40"/>
      <c r="I5" s="307" t="s">
        <v>2830</v>
      </c>
      <c r="J5" s="39" t="s">
        <v>1229</v>
      </c>
      <c r="K5" s="40"/>
      <c r="L5" s="308" t="s">
        <v>1810</v>
      </c>
      <c r="M5" s="310" t="s">
        <v>2840</v>
      </c>
      <c r="N5" s="309">
        <v>1.71</v>
      </c>
      <c r="O5" s="40"/>
      <c r="P5" s="39">
        <v>3</v>
      </c>
      <c r="Q5" s="39">
        <v>0.63</v>
      </c>
      <c r="R5" s="39">
        <v>0.06</v>
      </c>
      <c r="S5" s="39">
        <v>0.09</v>
      </c>
      <c r="T5" s="39">
        <v>0.06</v>
      </c>
      <c r="U5" s="40"/>
      <c r="V5" s="564" t="s">
        <v>3834</v>
      </c>
      <c r="W5" s="43"/>
      <c r="X5" s="566" t="s">
        <v>3637</v>
      </c>
      <c r="Y5" s="567" t="s">
        <v>3638</v>
      </c>
      <c r="Z5" s="567" t="s">
        <v>3639</v>
      </c>
      <c r="AA5" s="567" t="s">
        <v>3640</v>
      </c>
    </row>
    <row r="6" spans="1:28">
      <c r="A6" s="545" t="s">
        <v>3521</v>
      </c>
      <c r="B6" s="544">
        <v>4</v>
      </c>
      <c r="C6" s="41"/>
      <c r="D6" s="39" t="s">
        <v>1237</v>
      </c>
      <c r="E6" s="39" t="s">
        <v>1241</v>
      </c>
      <c r="F6" s="39">
        <v>5</v>
      </c>
      <c r="G6" s="39" t="s">
        <v>1235</v>
      </c>
      <c r="H6" s="40"/>
      <c r="I6" s="307" t="s">
        <v>2831</v>
      </c>
      <c r="J6" s="39" t="s">
        <v>1235</v>
      </c>
      <c r="K6" s="40"/>
      <c r="L6" s="308" t="s">
        <v>1807</v>
      </c>
      <c r="M6" s="309" t="s">
        <v>1316</v>
      </c>
      <c r="N6" s="309">
        <v>2.3199999999999998</v>
      </c>
      <c r="O6" s="40"/>
      <c r="P6" s="39">
        <v>4</v>
      </c>
      <c r="Q6" s="39">
        <v>0.35</v>
      </c>
      <c r="R6" s="39">
        <v>2.3E-2</v>
      </c>
      <c r="S6" s="39">
        <v>2.3E-2</v>
      </c>
      <c r="T6" s="39">
        <v>1.7000000000000001E-2</v>
      </c>
      <c r="U6" s="40"/>
      <c r="V6" s="564" t="s">
        <v>3835</v>
      </c>
      <c r="W6" s="43"/>
      <c r="X6" s="566" t="s">
        <v>3641</v>
      </c>
      <c r="Y6" s="567" t="s">
        <v>3642</v>
      </c>
      <c r="Z6" s="567" t="s">
        <v>3643</v>
      </c>
      <c r="AA6" s="567" t="s">
        <v>3644</v>
      </c>
    </row>
    <row r="7" spans="1:28">
      <c r="A7" s="543" t="s">
        <v>3522</v>
      </c>
      <c r="B7" s="544">
        <v>3</v>
      </c>
      <c r="C7" s="41"/>
      <c r="D7" s="39" t="s">
        <v>1243</v>
      </c>
      <c r="E7" s="39" t="s">
        <v>1234</v>
      </c>
      <c r="F7" s="39">
        <v>6</v>
      </c>
      <c r="G7" s="39" t="s">
        <v>1235</v>
      </c>
      <c r="H7" s="40"/>
      <c r="I7" s="307" t="s">
        <v>2832</v>
      </c>
      <c r="J7" s="39" t="s">
        <v>1229</v>
      </c>
      <c r="K7" s="40"/>
      <c r="L7" s="308" t="s">
        <v>1808</v>
      </c>
      <c r="M7" s="309" t="s">
        <v>1244</v>
      </c>
      <c r="N7" s="309">
        <v>2.58</v>
      </c>
      <c r="O7" s="40"/>
      <c r="P7" s="40"/>
      <c r="Q7" s="40"/>
      <c r="R7" s="40"/>
      <c r="S7" s="40"/>
      <c r="T7" s="40"/>
      <c r="U7" s="40"/>
      <c r="V7" s="40"/>
      <c r="W7" s="43"/>
      <c r="X7" s="566" t="s">
        <v>3645</v>
      </c>
      <c r="Y7" s="567" t="s">
        <v>3646</v>
      </c>
      <c r="Z7" s="567" t="s">
        <v>3647</v>
      </c>
      <c r="AA7" s="567" t="s">
        <v>3648</v>
      </c>
    </row>
    <row r="8" spans="1:28">
      <c r="A8" s="543" t="s">
        <v>3523</v>
      </c>
      <c r="B8" s="544">
        <v>2</v>
      </c>
      <c r="C8" s="41"/>
      <c r="D8" s="39" t="s">
        <v>1239</v>
      </c>
      <c r="E8" s="39" t="s">
        <v>1234</v>
      </c>
      <c r="F8" s="39">
        <v>7</v>
      </c>
      <c r="G8" s="39" t="s">
        <v>1229</v>
      </c>
      <c r="H8" s="40"/>
      <c r="I8" s="307" t="s">
        <v>2833</v>
      </c>
      <c r="J8" s="39" t="s">
        <v>1235</v>
      </c>
      <c r="K8" s="40"/>
      <c r="L8" s="308" t="s">
        <v>1806</v>
      </c>
      <c r="M8" s="309" t="s">
        <v>1311</v>
      </c>
      <c r="N8" s="309">
        <v>2.23</v>
      </c>
      <c r="O8" s="40"/>
      <c r="P8" s="40"/>
      <c r="Q8" s="40"/>
      <c r="R8" s="40"/>
      <c r="S8" s="40"/>
      <c r="T8" s="40"/>
      <c r="U8" s="40"/>
      <c r="V8" s="40"/>
      <c r="W8" s="43"/>
      <c r="X8" s="566" t="s">
        <v>3649</v>
      </c>
      <c r="Y8" s="567" t="s">
        <v>3650</v>
      </c>
      <c r="Z8" s="568"/>
      <c r="AA8" s="567" t="s">
        <v>3651</v>
      </c>
    </row>
    <row r="9" spans="1:28">
      <c r="A9" s="543" t="s">
        <v>3524</v>
      </c>
      <c r="B9" s="544">
        <v>1</v>
      </c>
      <c r="C9" s="41"/>
      <c r="D9" s="39" t="s">
        <v>1242</v>
      </c>
      <c r="E9" s="39" t="s">
        <v>1249</v>
      </c>
      <c r="F9" s="39">
        <v>8</v>
      </c>
      <c r="G9" s="39" t="s">
        <v>1245</v>
      </c>
      <c r="H9" s="40"/>
      <c r="I9" s="307" t="s">
        <v>2834</v>
      </c>
      <c r="J9" s="39" t="s">
        <v>1230</v>
      </c>
      <c r="K9" s="40"/>
      <c r="L9" s="47" t="s">
        <v>1804</v>
      </c>
      <c r="M9" s="39" t="s">
        <v>1314</v>
      </c>
      <c r="N9" s="39">
        <v>1.71</v>
      </c>
      <c r="O9" s="40"/>
      <c r="P9" s="40"/>
      <c r="Q9" s="40"/>
      <c r="R9" s="40"/>
      <c r="S9" s="40"/>
      <c r="T9" s="40"/>
      <c r="U9" s="40"/>
      <c r="V9" s="40"/>
      <c r="W9" s="43"/>
      <c r="X9" s="566" t="s">
        <v>3652</v>
      </c>
      <c r="Y9" s="567" t="s">
        <v>3653</v>
      </c>
      <c r="Z9" s="568"/>
      <c r="AA9" s="567" t="s">
        <v>3654</v>
      </c>
    </row>
    <row r="10" spans="1:28">
      <c r="A10" s="543" t="s">
        <v>3525</v>
      </c>
      <c r="B10" s="544">
        <v>0</v>
      </c>
      <c r="D10" s="39" t="s">
        <v>1246</v>
      </c>
      <c r="E10" s="39" t="s">
        <v>1249</v>
      </c>
      <c r="F10" s="39">
        <v>9</v>
      </c>
      <c r="G10" s="39" t="s">
        <v>1245</v>
      </c>
      <c r="H10" s="40"/>
      <c r="I10" s="307" t="s">
        <v>2835</v>
      </c>
      <c r="J10" s="39" t="s">
        <v>1245</v>
      </c>
      <c r="K10" s="40"/>
      <c r="L10" s="308" t="s">
        <v>1312</v>
      </c>
      <c r="M10" s="309" t="s">
        <v>1313</v>
      </c>
      <c r="N10" s="309">
        <v>2.3199999999999998</v>
      </c>
      <c r="O10" s="40"/>
      <c r="P10" s="40"/>
      <c r="Q10" s="40"/>
      <c r="R10" s="40"/>
      <c r="S10" s="40"/>
      <c r="T10" s="40"/>
      <c r="U10" s="40"/>
      <c r="V10" s="40"/>
      <c r="W10" s="43"/>
      <c r="X10" s="566" t="s">
        <v>3655</v>
      </c>
      <c r="Y10" s="567" t="s">
        <v>3656</v>
      </c>
      <c r="Z10" s="568"/>
      <c r="AA10" s="567" t="s">
        <v>3657</v>
      </c>
    </row>
    <row r="11" spans="1:28">
      <c r="D11" s="40"/>
      <c r="E11" s="40"/>
      <c r="F11" s="40"/>
      <c r="G11" s="40"/>
      <c r="H11" s="40"/>
      <c r="I11" s="307" t="s">
        <v>2855</v>
      </c>
      <c r="J11" s="39" t="s">
        <v>1245</v>
      </c>
      <c r="K11" s="40"/>
      <c r="L11" s="308" t="s">
        <v>1233</v>
      </c>
      <c r="M11" s="309" t="s">
        <v>1234</v>
      </c>
      <c r="N11" s="309">
        <v>2.58</v>
      </c>
      <c r="O11" s="40"/>
      <c r="P11" s="40"/>
      <c r="Q11" s="40"/>
      <c r="R11" s="40"/>
      <c r="S11" s="40"/>
      <c r="T11" s="40"/>
      <c r="U11" s="40"/>
      <c r="V11" s="40"/>
      <c r="W11" s="43"/>
      <c r="X11" s="566" t="s">
        <v>3658</v>
      </c>
      <c r="Y11" s="571"/>
      <c r="Z11" s="568"/>
      <c r="AA11" s="568"/>
    </row>
    <row r="12" spans="1:28">
      <c r="D12" s="40"/>
      <c r="E12" s="40"/>
      <c r="F12" s="40"/>
      <c r="G12" s="40"/>
      <c r="H12" s="40"/>
      <c r="I12" s="40"/>
      <c r="J12" s="40"/>
      <c r="K12" s="40"/>
      <c r="L12" s="40"/>
      <c r="M12" s="40"/>
      <c r="N12" s="40"/>
      <c r="O12" s="40"/>
      <c r="P12" s="40"/>
      <c r="Q12" s="40"/>
      <c r="R12" s="40"/>
      <c r="S12" s="40"/>
      <c r="T12" s="40"/>
      <c r="U12" s="40"/>
      <c r="V12" s="40"/>
      <c r="W12" s="43"/>
      <c r="X12" s="566" t="s">
        <v>3660</v>
      </c>
      <c r="Y12" s="572"/>
      <c r="Z12" s="568"/>
      <c r="AA12" s="568"/>
    </row>
    <row r="13" spans="1:28">
      <c r="D13" s="40"/>
      <c r="E13" s="40"/>
      <c r="F13" s="40"/>
      <c r="G13" s="40"/>
      <c r="H13" s="40"/>
      <c r="I13" s="40"/>
      <c r="J13" s="40"/>
      <c r="K13" s="40"/>
      <c r="L13" s="40"/>
      <c r="M13" s="40"/>
      <c r="N13" s="40"/>
      <c r="O13" s="40"/>
      <c r="P13" s="40"/>
      <c r="Q13" s="40"/>
      <c r="R13" s="40"/>
      <c r="S13" s="40"/>
      <c r="T13" s="40"/>
      <c r="U13" s="40"/>
      <c r="V13" s="40"/>
      <c r="W13" s="43"/>
      <c r="X13" s="566" t="s">
        <v>3661</v>
      </c>
      <c r="Y13" s="568"/>
      <c r="Z13" s="568"/>
      <c r="AA13" s="568"/>
    </row>
    <row r="14" spans="1:28">
      <c r="D14" s="40"/>
      <c r="E14" s="40"/>
      <c r="F14" s="40"/>
      <c r="G14" s="40"/>
      <c r="H14" s="40"/>
      <c r="I14" s="40"/>
      <c r="J14" s="40"/>
      <c r="K14" s="40"/>
      <c r="L14" s="40"/>
      <c r="M14" s="40"/>
      <c r="N14" s="40"/>
      <c r="O14" s="40"/>
      <c r="P14" s="40"/>
      <c r="Q14" s="40"/>
      <c r="R14" s="40"/>
      <c r="S14" s="40"/>
      <c r="T14" s="40"/>
      <c r="U14" s="40"/>
      <c r="V14" s="40"/>
      <c r="W14" s="42"/>
      <c r="X14" s="566" t="s">
        <v>3662</v>
      </c>
      <c r="Y14" s="568"/>
      <c r="Z14" s="568"/>
      <c r="AA14" s="568"/>
    </row>
    <row r="15" spans="1:28">
      <c r="D15" s="40"/>
      <c r="E15" s="40"/>
      <c r="F15" s="40"/>
      <c r="G15" s="40"/>
      <c r="H15" s="40"/>
      <c r="I15" s="40"/>
      <c r="J15" s="40"/>
      <c r="K15" s="40"/>
      <c r="L15" s="40"/>
      <c r="M15" s="40"/>
      <c r="N15" s="40"/>
      <c r="O15" s="40"/>
      <c r="P15" s="40"/>
      <c r="Q15" s="40"/>
      <c r="R15" s="40"/>
      <c r="S15" s="40"/>
      <c r="T15" s="40"/>
      <c r="U15" s="40"/>
      <c r="V15" s="40"/>
      <c r="W15" s="42"/>
      <c r="X15" s="566" t="s">
        <v>3663</v>
      </c>
      <c r="Y15" s="568"/>
      <c r="Z15" s="568"/>
      <c r="AA15" s="568"/>
    </row>
    <row r="16" spans="1:28">
      <c r="D16" s="40"/>
      <c r="E16" s="40"/>
      <c r="F16" s="40"/>
      <c r="G16" s="40"/>
      <c r="H16" s="40"/>
      <c r="I16" s="40"/>
      <c r="J16" s="40"/>
      <c r="K16" s="45"/>
      <c r="L16" s="45"/>
      <c r="M16" s="45"/>
      <c r="N16" s="45"/>
      <c r="O16" s="45"/>
      <c r="P16" s="40"/>
      <c r="Q16" s="40"/>
      <c r="R16" s="40"/>
      <c r="S16" s="40"/>
      <c r="T16" s="40"/>
      <c r="U16" s="40"/>
      <c r="V16" s="40"/>
      <c r="W16" s="42"/>
      <c r="X16" s="566" t="s">
        <v>3664</v>
      </c>
      <c r="Y16" s="568"/>
      <c r="Z16" s="568"/>
      <c r="AA16" s="568"/>
    </row>
    <row r="17" spans="4:27">
      <c r="D17" s="40"/>
      <c r="E17" s="40"/>
      <c r="F17" s="40"/>
      <c r="G17" s="40"/>
      <c r="H17" s="40"/>
      <c r="I17" s="40"/>
      <c r="J17" s="40"/>
      <c r="K17" s="46"/>
      <c r="L17" s="46"/>
      <c r="M17" s="46"/>
      <c r="N17" s="46"/>
      <c r="O17" s="46"/>
      <c r="P17" s="40"/>
      <c r="Q17" s="40"/>
      <c r="R17" s="40"/>
      <c r="S17" s="40"/>
      <c r="T17" s="40"/>
      <c r="U17" s="40"/>
      <c r="V17" s="40"/>
      <c r="W17" s="42"/>
      <c r="X17" s="566" t="s">
        <v>3665</v>
      </c>
      <c r="Y17" s="568"/>
      <c r="Z17" s="568"/>
      <c r="AA17" s="568"/>
    </row>
    <row r="18" spans="4:27">
      <c r="D18" s="40"/>
      <c r="E18" s="40"/>
      <c r="F18" s="40"/>
      <c r="G18" s="40"/>
      <c r="H18" s="40"/>
      <c r="I18" s="40"/>
      <c r="J18" s="40"/>
      <c r="K18" s="46"/>
      <c r="L18" s="46"/>
      <c r="M18" s="46"/>
      <c r="N18" s="46"/>
      <c r="O18" s="46"/>
      <c r="P18" s="40"/>
      <c r="Q18" s="40"/>
      <c r="R18" s="40"/>
      <c r="S18" s="40"/>
      <c r="T18" s="40"/>
      <c r="U18" s="40"/>
      <c r="V18" s="40"/>
      <c r="W18" s="42"/>
      <c r="X18" s="566" t="s">
        <v>3666</v>
      </c>
      <c r="Y18" s="568"/>
      <c r="Z18" s="568"/>
      <c r="AA18" s="568"/>
    </row>
    <row r="19" spans="4:27">
      <c r="D19" s="40"/>
      <c r="E19" s="40"/>
      <c r="F19" s="40"/>
      <c r="G19" s="40"/>
      <c r="H19" s="40"/>
      <c r="I19" s="40"/>
      <c r="J19" s="40"/>
      <c r="K19" s="46"/>
      <c r="L19" s="46"/>
      <c r="M19" s="46"/>
      <c r="N19" s="46"/>
      <c r="O19" s="46"/>
      <c r="P19" s="40"/>
      <c r="Q19" s="40"/>
      <c r="R19" s="40"/>
      <c r="S19" s="40"/>
      <c r="T19" s="40"/>
      <c r="U19" s="40"/>
      <c r="V19" s="40"/>
      <c r="W19" s="42"/>
      <c r="X19" s="566" t="s">
        <v>3667</v>
      </c>
      <c r="Y19" s="568"/>
      <c r="Z19" s="568"/>
      <c r="AA19" s="568"/>
    </row>
    <row r="20" spans="4:27">
      <c r="D20" s="40"/>
      <c r="E20" s="40"/>
      <c r="F20" s="40"/>
      <c r="G20" s="40"/>
      <c r="H20" s="40"/>
      <c r="I20" s="40"/>
      <c r="J20" s="40"/>
      <c r="K20" s="46"/>
      <c r="L20" s="46"/>
      <c r="M20" s="46"/>
      <c r="N20" s="46"/>
      <c r="O20" s="46"/>
      <c r="P20" s="40"/>
      <c r="Q20" s="40"/>
      <c r="R20" s="40"/>
      <c r="S20" s="40"/>
      <c r="T20" s="40"/>
      <c r="U20" s="40"/>
      <c r="V20" s="40"/>
      <c r="W20" s="42"/>
      <c r="X20" s="566" t="s">
        <v>3668</v>
      </c>
      <c r="Y20" s="568"/>
      <c r="Z20" s="568"/>
      <c r="AA20" s="568"/>
    </row>
    <row r="21" spans="4:27">
      <c r="D21" s="40"/>
      <c r="E21" s="40"/>
      <c r="F21" s="40"/>
      <c r="G21" s="40"/>
      <c r="H21" s="40"/>
      <c r="I21" s="40"/>
      <c r="J21" s="40"/>
      <c r="K21" s="46"/>
      <c r="L21" s="46"/>
      <c r="M21" s="46"/>
      <c r="N21" s="46"/>
      <c r="O21" s="46"/>
      <c r="P21" s="40"/>
      <c r="Q21" s="40"/>
      <c r="R21" s="40"/>
      <c r="S21" s="40"/>
      <c r="T21" s="40"/>
      <c r="U21" s="40"/>
      <c r="V21" s="40"/>
      <c r="W21" s="42"/>
      <c r="X21" s="566" t="s">
        <v>3669</v>
      </c>
      <c r="Y21" s="568"/>
      <c r="Z21" s="568"/>
      <c r="AA21" s="568"/>
    </row>
    <row r="22" spans="4:27">
      <c r="D22" s="40"/>
      <c r="E22" s="40"/>
      <c r="F22" s="40"/>
      <c r="G22" s="40"/>
      <c r="H22" s="40"/>
      <c r="I22" s="40"/>
      <c r="J22" s="40"/>
      <c r="K22" s="46"/>
      <c r="L22" s="46"/>
      <c r="M22" s="46"/>
      <c r="N22" s="46"/>
      <c r="O22" s="46"/>
      <c r="P22" s="40"/>
      <c r="Q22" s="40"/>
      <c r="R22" s="40"/>
      <c r="S22" s="40"/>
      <c r="T22" s="40"/>
      <c r="U22" s="40"/>
      <c r="V22" s="40"/>
      <c r="W22" s="42"/>
      <c r="X22" s="566" t="s">
        <v>3670</v>
      </c>
      <c r="Y22" s="568"/>
      <c r="Z22" s="568"/>
      <c r="AA22" s="568"/>
    </row>
    <row r="23" spans="4:27">
      <c r="D23" s="40"/>
      <c r="E23" s="40"/>
      <c r="F23" s="40"/>
      <c r="G23" s="40"/>
      <c r="H23" s="40"/>
      <c r="I23" s="40"/>
      <c r="J23" s="40"/>
      <c r="K23" s="46"/>
      <c r="L23" s="46"/>
      <c r="M23" s="46"/>
      <c r="N23" s="46"/>
      <c r="O23" s="46"/>
      <c r="P23" s="40"/>
      <c r="Q23" s="40"/>
      <c r="R23" s="40"/>
      <c r="S23" s="40"/>
      <c r="T23" s="40"/>
      <c r="U23" s="40"/>
      <c r="V23" s="40"/>
      <c r="W23" s="42"/>
      <c r="X23" s="569" t="s">
        <v>3671</v>
      </c>
      <c r="Y23" s="568"/>
      <c r="Z23" s="568"/>
      <c r="AA23" s="568"/>
    </row>
    <row r="24" spans="4:27">
      <c r="D24" s="42"/>
      <c r="E24" s="42"/>
      <c r="F24" s="42"/>
      <c r="G24" s="42"/>
      <c r="H24" s="42"/>
      <c r="I24" s="42"/>
      <c r="J24" s="42"/>
      <c r="K24" s="42"/>
      <c r="L24" s="42"/>
      <c r="M24" s="42"/>
      <c r="N24" s="42"/>
      <c r="O24" s="42"/>
      <c r="P24" s="42"/>
      <c r="Q24" s="42"/>
      <c r="R24" s="42"/>
      <c r="S24" s="42"/>
      <c r="T24" s="42"/>
      <c r="U24" s="42"/>
      <c r="V24" s="42"/>
      <c r="W24" s="42"/>
    </row>
    <row r="25" spans="4:27">
      <c r="D25" s="42"/>
      <c r="E25" s="42"/>
      <c r="F25" s="42"/>
      <c r="G25" s="42"/>
      <c r="H25" s="42"/>
      <c r="I25" s="42"/>
      <c r="J25" s="42"/>
      <c r="K25" s="42"/>
      <c r="L25" s="42"/>
      <c r="M25" s="42"/>
      <c r="N25" s="42"/>
      <c r="O25" s="42"/>
      <c r="P25" s="42"/>
      <c r="Q25" s="42"/>
      <c r="R25" s="42"/>
      <c r="S25" s="42"/>
      <c r="T25" s="42"/>
      <c r="U25" s="42"/>
      <c r="V25" s="42"/>
      <c r="W25" s="42"/>
    </row>
    <row r="26" spans="4:27">
      <c r="D26" s="42"/>
      <c r="E26" s="42"/>
      <c r="F26" s="42"/>
      <c r="G26" s="42"/>
      <c r="H26" s="42"/>
      <c r="I26" s="42"/>
      <c r="J26" s="42"/>
      <c r="K26" s="42"/>
      <c r="L26" s="42"/>
      <c r="M26" s="42"/>
      <c r="N26" s="42"/>
      <c r="O26" s="42"/>
      <c r="P26" s="42"/>
      <c r="Q26" s="42"/>
      <c r="R26" s="42"/>
      <c r="S26" s="42"/>
      <c r="T26" s="42"/>
      <c r="U26" s="42"/>
      <c r="V26" s="42"/>
      <c r="W26" s="42"/>
    </row>
    <row r="27" spans="4:27">
      <c r="D27" s="42"/>
      <c r="E27" s="42"/>
      <c r="F27" s="42"/>
      <c r="G27" s="42"/>
      <c r="H27" s="42"/>
      <c r="I27" s="42"/>
      <c r="J27" s="42"/>
      <c r="K27" s="42"/>
      <c r="L27" s="42"/>
      <c r="M27" s="42"/>
      <c r="N27" s="42"/>
      <c r="O27" s="42"/>
      <c r="P27" s="42"/>
      <c r="Q27" s="42"/>
      <c r="R27" s="42"/>
      <c r="S27" s="42"/>
      <c r="T27" s="42"/>
      <c r="U27" s="42"/>
      <c r="V27" s="42"/>
      <c r="W27" s="42"/>
    </row>
    <row r="28" spans="4:27">
      <c r="D28" s="42"/>
      <c r="E28" s="42"/>
      <c r="F28" s="42"/>
      <c r="G28" s="42"/>
      <c r="H28" s="42"/>
      <c r="I28" s="42"/>
      <c r="J28" s="42"/>
      <c r="K28" s="42"/>
      <c r="L28" s="42"/>
      <c r="M28" s="42"/>
      <c r="N28" s="42"/>
      <c r="O28" s="42"/>
      <c r="P28" s="42"/>
      <c r="Q28" s="42"/>
      <c r="R28" s="42"/>
      <c r="S28" s="42"/>
      <c r="T28" s="42"/>
      <c r="U28" s="42"/>
      <c r="V28" s="42"/>
      <c r="W28" s="42"/>
    </row>
    <row r="29" spans="4:27">
      <c r="D29" s="42"/>
      <c r="E29" s="42"/>
      <c r="F29" s="42"/>
      <c r="G29" s="42"/>
      <c r="H29" s="42"/>
      <c r="I29" s="42"/>
      <c r="J29" s="42"/>
      <c r="K29" s="42"/>
      <c r="L29" s="42"/>
      <c r="M29" s="42"/>
      <c r="N29" s="42"/>
      <c r="O29" s="42"/>
      <c r="P29" s="42"/>
      <c r="Q29" s="42"/>
      <c r="R29" s="42"/>
      <c r="S29" s="42"/>
      <c r="T29" s="42"/>
      <c r="U29" s="42"/>
      <c r="V29" s="42"/>
      <c r="W29" s="42"/>
    </row>
    <row r="30" spans="4:27">
      <c r="D30" s="42"/>
      <c r="E30" s="42"/>
      <c r="F30" s="42"/>
      <c r="G30" s="42"/>
      <c r="H30" s="42"/>
      <c r="I30" s="42"/>
      <c r="J30" s="42"/>
      <c r="K30" s="42"/>
      <c r="L30" s="42"/>
      <c r="M30" s="42"/>
      <c r="N30" s="42"/>
      <c r="O30" s="42"/>
      <c r="P30" s="42"/>
      <c r="Q30" s="42"/>
      <c r="R30" s="42"/>
      <c r="S30" s="42"/>
      <c r="T30" s="42"/>
      <c r="U30" s="42"/>
      <c r="V30" s="42"/>
      <c r="W30" s="42"/>
    </row>
    <row r="31" spans="4:27">
      <c r="D31" s="42"/>
      <c r="E31" s="42"/>
      <c r="F31" s="42"/>
      <c r="G31" s="42"/>
      <c r="H31" s="42"/>
      <c r="I31" s="42"/>
      <c r="J31" s="42"/>
      <c r="K31" s="42"/>
      <c r="L31" s="42"/>
      <c r="M31" s="42"/>
      <c r="N31" s="42"/>
      <c r="O31" s="42"/>
      <c r="P31" s="42"/>
      <c r="Q31" s="42"/>
      <c r="R31" s="42"/>
      <c r="S31" s="42"/>
      <c r="T31" s="42"/>
      <c r="U31" s="42"/>
      <c r="V31" s="42"/>
      <c r="W31" s="42"/>
    </row>
    <row r="32" spans="4:27">
      <c r="D32" s="42"/>
      <c r="E32" s="42"/>
      <c r="F32" s="42"/>
      <c r="G32" s="42"/>
      <c r="H32" s="42"/>
      <c r="I32" s="42"/>
      <c r="J32" s="42"/>
      <c r="K32" s="42"/>
      <c r="L32" s="42"/>
      <c r="M32" s="42"/>
      <c r="N32" s="42"/>
      <c r="O32" s="42"/>
      <c r="P32" s="42"/>
      <c r="Q32" s="42"/>
      <c r="R32" s="42"/>
      <c r="S32" s="42"/>
      <c r="T32" s="42"/>
      <c r="U32" s="42"/>
      <c r="V32" s="42"/>
      <c r="W32" s="42"/>
    </row>
    <row r="33" spans="4:23">
      <c r="D33" s="42"/>
      <c r="E33" s="42"/>
      <c r="F33" s="42"/>
      <c r="G33" s="42"/>
      <c r="H33" s="42"/>
      <c r="I33" s="42"/>
      <c r="J33" s="42"/>
      <c r="K33" s="42"/>
      <c r="L33" s="42"/>
      <c r="M33" s="42"/>
      <c r="N33" s="42"/>
      <c r="O33" s="42"/>
      <c r="P33" s="42"/>
      <c r="Q33" s="42"/>
      <c r="R33" s="42"/>
      <c r="S33" s="42"/>
      <c r="T33" s="42"/>
      <c r="U33" s="42"/>
      <c r="V33" s="42"/>
      <c r="W33" s="42"/>
    </row>
    <row r="34" spans="4:23">
      <c r="D34" s="42"/>
      <c r="E34" s="42"/>
      <c r="F34" s="42"/>
      <c r="G34" s="42"/>
      <c r="H34" s="42"/>
      <c r="I34" s="42"/>
      <c r="J34" s="42"/>
      <c r="K34" s="42"/>
      <c r="L34" s="42"/>
      <c r="M34" s="42"/>
      <c r="N34" s="42"/>
      <c r="O34" s="42"/>
      <c r="P34" s="42"/>
      <c r="Q34" s="42"/>
      <c r="R34" s="42"/>
      <c r="S34" s="42"/>
      <c r="T34" s="42"/>
      <c r="U34" s="42"/>
      <c r="V34" s="42"/>
      <c r="W34" s="42"/>
    </row>
    <row r="35" spans="4:23">
      <c r="D35" s="42"/>
      <c r="E35" s="42"/>
      <c r="F35" s="42"/>
      <c r="G35" s="42"/>
      <c r="H35" s="42"/>
      <c r="I35" s="42"/>
      <c r="J35" s="42"/>
      <c r="K35" s="42"/>
      <c r="L35" s="42"/>
      <c r="M35" s="42"/>
      <c r="N35" s="42"/>
      <c r="O35" s="42"/>
      <c r="P35" s="42"/>
      <c r="Q35" s="42"/>
      <c r="R35" s="42"/>
      <c r="S35" s="42"/>
      <c r="T35" s="42"/>
      <c r="U35" s="42"/>
      <c r="V35" s="42"/>
      <c r="W35" s="42"/>
    </row>
    <row r="36" spans="4:23">
      <c r="D36" s="42"/>
      <c r="E36" s="42"/>
      <c r="F36" s="42"/>
      <c r="G36" s="42"/>
      <c r="H36" s="42"/>
      <c r="I36" s="42"/>
      <c r="J36" s="42"/>
      <c r="K36" s="42"/>
      <c r="L36" s="42"/>
      <c r="M36" s="42"/>
      <c r="N36" s="42"/>
      <c r="O36" s="42"/>
      <c r="P36" s="42"/>
      <c r="Q36" s="42"/>
      <c r="R36" s="42"/>
      <c r="S36" s="42"/>
      <c r="T36" s="42"/>
      <c r="U36" s="42"/>
      <c r="V36" s="42"/>
      <c r="W36" s="42"/>
    </row>
    <row r="37" spans="4:23">
      <c r="D37" s="42"/>
      <c r="E37" s="42"/>
      <c r="F37" s="42"/>
      <c r="G37" s="42"/>
      <c r="H37" s="42"/>
      <c r="I37" s="42"/>
      <c r="J37" s="42"/>
      <c r="K37" s="42"/>
      <c r="L37" s="42"/>
      <c r="M37" s="42"/>
      <c r="N37" s="42"/>
      <c r="O37" s="42"/>
      <c r="P37" s="42"/>
      <c r="Q37" s="42"/>
      <c r="R37" s="42"/>
      <c r="S37" s="42"/>
      <c r="T37" s="42"/>
      <c r="U37" s="42"/>
      <c r="V37" s="42"/>
      <c r="W37" s="42"/>
    </row>
    <row r="38" spans="4:23">
      <c r="D38" s="42"/>
      <c r="E38" s="42"/>
      <c r="F38" s="42"/>
      <c r="G38" s="42"/>
      <c r="H38" s="42"/>
      <c r="I38" s="42"/>
      <c r="J38" s="42"/>
      <c r="K38" s="42"/>
      <c r="L38" s="42"/>
      <c r="M38" s="42"/>
      <c r="N38" s="42"/>
      <c r="O38" s="42"/>
      <c r="P38" s="42"/>
      <c r="Q38" s="42"/>
      <c r="R38" s="42"/>
      <c r="S38" s="42"/>
      <c r="T38" s="42"/>
      <c r="U38" s="42"/>
      <c r="V38" s="42"/>
      <c r="W38" s="42"/>
    </row>
    <row r="39" spans="4:23">
      <c r="D39" s="42"/>
      <c r="E39" s="42"/>
      <c r="F39" s="42"/>
      <c r="G39" s="42"/>
      <c r="H39" s="42"/>
      <c r="I39" s="42"/>
      <c r="J39" s="42"/>
      <c r="K39" s="42"/>
      <c r="L39" s="42"/>
      <c r="M39" s="42"/>
      <c r="N39" s="42"/>
      <c r="O39" s="42"/>
      <c r="P39" s="42"/>
      <c r="Q39" s="42"/>
      <c r="R39" s="42"/>
      <c r="S39" s="42"/>
      <c r="T39" s="42"/>
      <c r="U39" s="42"/>
      <c r="V39" s="42"/>
      <c r="W39" s="42"/>
    </row>
    <row r="40" spans="4:23">
      <c r="D40" s="42"/>
      <c r="E40" s="42"/>
      <c r="F40" s="42"/>
      <c r="G40" s="42"/>
      <c r="H40" s="42"/>
      <c r="I40" s="42"/>
      <c r="J40" s="42"/>
      <c r="K40" s="42"/>
      <c r="L40" s="42"/>
      <c r="M40" s="42"/>
      <c r="N40" s="42"/>
      <c r="O40" s="42"/>
      <c r="P40" s="42"/>
      <c r="Q40" s="42"/>
      <c r="R40" s="42"/>
      <c r="S40" s="42"/>
      <c r="T40" s="42"/>
      <c r="U40" s="42"/>
      <c r="V40" s="42"/>
      <c r="W40" s="42"/>
    </row>
    <row r="41" spans="4:23">
      <c r="D41" s="42"/>
      <c r="E41" s="42"/>
      <c r="F41" s="42"/>
      <c r="G41" s="42"/>
      <c r="H41" s="42"/>
      <c r="I41" s="42"/>
      <c r="J41" s="42"/>
      <c r="K41" s="42"/>
      <c r="L41" s="42"/>
      <c r="M41" s="42"/>
      <c r="N41" s="42"/>
      <c r="O41" s="42"/>
      <c r="P41" s="42"/>
      <c r="Q41" s="42"/>
      <c r="R41" s="42"/>
      <c r="S41" s="42"/>
      <c r="T41" s="42"/>
      <c r="U41" s="42"/>
      <c r="V41" s="42"/>
      <c r="W41" s="42"/>
    </row>
    <row r="42" spans="4:23">
      <c r="D42" s="42"/>
      <c r="E42" s="42"/>
      <c r="F42" s="42"/>
      <c r="G42" s="42"/>
      <c r="H42" s="42"/>
      <c r="I42" s="42"/>
      <c r="J42" s="42"/>
      <c r="K42" s="42"/>
      <c r="L42" s="42"/>
      <c r="M42" s="42"/>
      <c r="N42" s="42"/>
      <c r="O42" s="42"/>
      <c r="P42" s="42"/>
      <c r="Q42" s="42"/>
      <c r="R42" s="42"/>
      <c r="S42" s="42"/>
      <c r="T42" s="42"/>
      <c r="U42" s="42"/>
      <c r="V42" s="42"/>
      <c r="W42" s="42"/>
    </row>
    <row r="43" spans="4:23">
      <c r="D43" s="42"/>
      <c r="E43" s="42"/>
      <c r="F43" s="42"/>
      <c r="G43" s="42"/>
      <c r="H43" s="42"/>
      <c r="I43" s="42"/>
      <c r="J43" s="42"/>
      <c r="K43" s="42"/>
      <c r="L43" s="42"/>
      <c r="M43" s="42"/>
      <c r="N43" s="42"/>
      <c r="O43" s="42"/>
      <c r="P43" s="42"/>
      <c r="Q43" s="42"/>
      <c r="R43" s="42"/>
      <c r="S43" s="42"/>
      <c r="T43" s="42"/>
      <c r="U43" s="42"/>
      <c r="V43" s="42"/>
      <c r="W43" s="42"/>
    </row>
    <row r="44" spans="4:23">
      <c r="D44" s="42"/>
      <c r="E44" s="42"/>
      <c r="F44" s="42"/>
      <c r="G44" s="42"/>
      <c r="H44" s="42"/>
      <c r="I44" s="42"/>
      <c r="J44" s="42"/>
      <c r="K44" s="42"/>
      <c r="L44" s="42"/>
      <c r="M44" s="42"/>
      <c r="N44" s="42"/>
      <c r="O44" s="42"/>
      <c r="P44" s="42"/>
      <c r="Q44" s="42"/>
      <c r="R44" s="42"/>
      <c r="S44" s="42"/>
      <c r="T44" s="42"/>
      <c r="U44" s="42"/>
      <c r="V44" s="42"/>
      <c r="W44" s="42"/>
    </row>
  </sheetData>
  <sheetProtection algorithmName="SHA-512" hashValue="ozsEUvoPI8foRPLXwC99CYykISgX+4tXoz78d00QXYwlaN9A6kyJJTWu94jVxBvrOSQIoTK7ZCfSh8lBr+j66w==" saltValue="7xL8P4PkwUifuZh+HCO/rg==" spinCount="100000" sheet="1" objects="1" scenarios="1"/>
  <phoneticPr fontId="9"/>
  <conditionalFormatting sqref="X2:AA23">
    <cfRule type="duplicateValues" dxfId="2" priority="2"/>
  </conditionalFormatting>
  <conditionalFormatting sqref="AB2:AB3">
    <cfRule type="duplicateValues" dxfId="1" priority="1"/>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
    <tabColor rgb="FFFFFF00"/>
  </sheetPr>
  <dimension ref="A1:C4"/>
  <sheetViews>
    <sheetView workbookViewId="0"/>
  </sheetViews>
  <sheetFormatPr defaultRowHeight="13.2"/>
  <cols>
    <col min="1" max="1" width="24.88671875" customWidth="1"/>
    <col min="2" max="2" width="17.88671875" bestFit="1" customWidth="1"/>
    <col min="3" max="3" width="12.44140625" customWidth="1"/>
  </cols>
  <sheetData>
    <row r="1" spans="1:3" ht="16.5" customHeight="1">
      <c r="A1" s="53" t="s">
        <v>1224</v>
      </c>
      <c r="B1" s="53" t="s">
        <v>1872</v>
      </c>
      <c r="C1" t="s">
        <v>1873</v>
      </c>
    </row>
    <row r="2" spans="1:3">
      <c r="A2" t="s">
        <v>1874</v>
      </c>
    </row>
    <row r="3" spans="1:3">
      <c r="A3" t="s">
        <v>1875</v>
      </c>
      <c r="B3" t="s">
        <v>1876</v>
      </c>
    </row>
    <row r="4" spans="1:3">
      <c r="A4" t="s">
        <v>1877</v>
      </c>
      <c r="B4" t="s">
        <v>1876</v>
      </c>
    </row>
  </sheetData>
  <sheetProtection password="C00F" sheet="1" objects="1" scenarios="1"/>
  <phoneticPr fontId="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G145"/>
  <sheetViews>
    <sheetView showGridLines="0" showZeros="0" view="pageBreakPreview" zoomScaleNormal="100" zoomScaleSheetLayoutView="100" workbookViewId="0">
      <selection activeCell="C15" sqref="C15:F37"/>
    </sheetView>
  </sheetViews>
  <sheetFormatPr defaultColWidth="2.44140625" defaultRowHeight="15" customHeight="1"/>
  <cols>
    <col min="1" max="2" width="2.44140625" style="108"/>
    <col min="3" max="3" width="23.109375" style="108" customWidth="1"/>
    <col min="4" max="6" width="20.44140625" style="108" customWidth="1"/>
    <col min="7" max="7" width="2.44140625" style="108" customWidth="1"/>
    <col min="29" max="32" width="2.44140625" customWidth="1"/>
    <col min="36" max="38" width="2.44140625" customWidth="1"/>
  </cols>
  <sheetData>
    <row r="1" spans="1:7" ht="15" customHeight="1">
      <c r="A1" s="108" t="s">
        <v>3138</v>
      </c>
    </row>
    <row r="2" spans="1:7" ht="15" customHeight="1">
      <c r="A2" s="115" t="s">
        <v>3139</v>
      </c>
      <c r="B2" s="115"/>
      <c r="C2" s="115"/>
      <c r="D2" s="115"/>
      <c r="E2" s="115"/>
      <c r="F2" s="449"/>
      <c r="G2" s="115"/>
    </row>
    <row r="3" spans="1:7" ht="19.95" customHeight="1">
      <c r="A3" s="624" t="s">
        <v>3140</v>
      </c>
      <c r="B3" s="625"/>
      <c r="C3" s="625"/>
      <c r="D3" s="625"/>
      <c r="E3" s="625"/>
      <c r="F3" s="625"/>
      <c r="G3" s="626"/>
    </row>
    <row r="4" spans="1:7" ht="19.95" customHeight="1">
      <c r="A4" s="627"/>
      <c r="B4" s="628"/>
      <c r="C4" s="628"/>
      <c r="D4" s="628"/>
      <c r="E4" s="628"/>
      <c r="F4" s="628"/>
      <c r="G4" s="629"/>
    </row>
    <row r="5" spans="1:7" ht="19.95" customHeight="1">
      <c r="A5" s="627"/>
      <c r="B5" s="628"/>
      <c r="C5" s="628"/>
      <c r="D5" s="628"/>
      <c r="E5" s="628"/>
      <c r="F5" s="628"/>
      <c r="G5" s="629"/>
    </row>
    <row r="6" spans="1:7" ht="15" customHeight="1">
      <c r="A6" s="112"/>
      <c r="G6" s="113"/>
    </row>
    <row r="7" spans="1:7" ht="15" customHeight="1">
      <c r="A7" s="112"/>
      <c r="B7" s="89" t="s">
        <v>1848</v>
      </c>
      <c r="G7" s="113"/>
    </row>
    <row r="8" spans="1:7" ht="30" customHeight="1">
      <c r="A8" s="112"/>
      <c r="C8" s="80" t="s">
        <v>1849</v>
      </c>
      <c r="D8" s="640">
        <f>提出書!C22</f>
        <v>0</v>
      </c>
      <c r="E8" s="641"/>
      <c r="F8" s="642"/>
      <c r="G8" s="77"/>
    </row>
    <row r="9" spans="1:7" ht="60" customHeight="1">
      <c r="A9" s="112"/>
      <c r="C9" s="79" t="s">
        <v>1850</v>
      </c>
      <c r="D9" s="646">
        <f>提出書!C23</f>
        <v>0</v>
      </c>
      <c r="E9" s="647"/>
      <c r="F9" s="648"/>
      <c r="G9" s="77"/>
    </row>
    <row r="10" spans="1:7" ht="30" customHeight="1">
      <c r="A10" s="112"/>
      <c r="C10" s="81" t="s">
        <v>1851</v>
      </c>
      <c r="D10" s="649"/>
      <c r="E10" s="650"/>
      <c r="F10" s="651"/>
      <c r="G10" s="77"/>
    </row>
    <row r="11" spans="1:7" ht="30" customHeight="1">
      <c r="A11" s="112"/>
      <c r="C11" s="81" t="s">
        <v>1852</v>
      </c>
      <c r="D11" s="652">
        <f>点検表２!F41</f>
        <v>0</v>
      </c>
      <c r="E11" s="653"/>
      <c r="F11" s="472" t="s">
        <v>3196</v>
      </c>
      <c r="G11" s="77"/>
    </row>
    <row r="12" spans="1:7" ht="30" customHeight="1">
      <c r="A12" s="112"/>
      <c r="C12" s="446" t="s">
        <v>2549</v>
      </c>
      <c r="D12" s="643"/>
      <c r="E12" s="644"/>
      <c r="F12" s="645"/>
      <c r="G12" s="77"/>
    </row>
    <row r="13" spans="1:7" ht="15" customHeight="1">
      <c r="A13" s="112"/>
      <c r="C13" s="630"/>
      <c r="D13" s="630"/>
      <c r="E13" s="118"/>
      <c r="G13" s="113"/>
    </row>
    <row r="14" spans="1:7" ht="15" customHeight="1">
      <c r="A14" s="112"/>
      <c r="B14" s="108" t="s">
        <v>1853</v>
      </c>
      <c r="G14" s="113"/>
    </row>
    <row r="15" spans="1:7" ht="19.95" customHeight="1">
      <c r="A15" s="112"/>
      <c r="C15" s="631"/>
      <c r="D15" s="632"/>
      <c r="E15" s="632"/>
      <c r="F15" s="633"/>
      <c r="G15" s="113"/>
    </row>
    <row r="16" spans="1:7" ht="19.95" customHeight="1">
      <c r="A16" s="112"/>
      <c r="C16" s="634"/>
      <c r="D16" s="635"/>
      <c r="E16" s="635"/>
      <c r="F16" s="636"/>
      <c r="G16" s="113"/>
    </row>
    <row r="17" spans="1:7" ht="19.95" customHeight="1">
      <c r="A17" s="112"/>
      <c r="C17" s="634"/>
      <c r="D17" s="635"/>
      <c r="E17" s="635"/>
      <c r="F17" s="636"/>
      <c r="G17" s="113"/>
    </row>
    <row r="18" spans="1:7" ht="19.95" customHeight="1">
      <c r="A18" s="112"/>
      <c r="C18" s="634"/>
      <c r="D18" s="635"/>
      <c r="E18" s="635"/>
      <c r="F18" s="636"/>
      <c r="G18" s="113"/>
    </row>
    <row r="19" spans="1:7" ht="19.95" customHeight="1">
      <c r="A19" s="112"/>
      <c r="C19" s="634"/>
      <c r="D19" s="635"/>
      <c r="E19" s="635"/>
      <c r="F19" s="636"/>
      <c r="G19" s="113"/>
    </row>
    <row r="20" spans="1:7" ht="19.95" customHeight="1">
      <c r="A20" s="112"/>
      <c r="C20" s="634"/>
      <c r="D20" s="635"/>
      <c r="E20" s="635"/>
      <c r="F20" s="636"/>
      <c r="G20" s="113"/>
    </row>
    <row r="21" spans="1:7" ht="19.95" customHeight="1">
      <c r="A21" s="112"/>
      <c r="C21" s="634"/>
      <c r="D21" s="635"/>
      <c r="E21" s="635"/>
      <c r="F21" s="636"/>
      <c r="G21" s="113"/>
    </row>
    <row r="22" spans="1:7" ht="19.95" customHeight="1">
      <c r="A22" s="112"/>
      <c r="C22" s="634"/>
      <c r="D22" s="635"/>
      <c r="E22" s="635"/>
      <c r="F22" s="636"/>
      <c r="G22" s="113"/>
    </row>
    <row r="23" spans="1:7" ht="19.95" customHeight="1">
      <c r="A23" s="112"/>
      <c r="C23" s="634"/>
      <c r="D23" s="635"/>
      <c r="E23" s="635"/>
      <c r="F23" s="636"/>
      <c r="G23" s="113"/>
    </row>
    <row r="24" spans="1:7" ht="19.95" customHeight="1">
      <c r="A24" s="112"/>
      <c r="C24" s="634"/>
      <c r="D24" s="635"/>
      <c r="E24" s="635"/>
      <c r="F24" s="636"/>
      <c r="G24" s="113"/>
    </row>
    <row r="25" spans="1:7" ht="19.95" customHeight="1">
      <c r="A25" s="112"/>
      <c r="C25" s="634"/>
      <c r="D25" s="635"/>
      <c r="E25" s="635"/>
      <c r="F25" s="636"/>
      <c r="G25" s="113"/>
    </row>
    <row r="26" spans="1:7" ht="19.95" customHeight="1">
      <c r="A26" s="112"/>
      <c r="C26" s="634"/>
      <c r="D26" s="635"/>
      <c r="E26" s="635"/>
      <c r="F26" s="636"/>
      <c r="G26" s="113"/>
    </row>
    <row r="27" spans="1:7" ht="19.95" customHeight="1">
      <c r="A27" s="112"/>
      <c r="C27" s="634"/>
      <c r="D27" s="635"/>
      <c r="E27" s="635"/>
      <c r="F27" s="636"/>
      <c r="G27" s="113"/>
    </row>
    <row r="28" spans="1:7" ht="19.95" customHeight="1">
      <c r="A28" s="112"/>
      <c r="C28" s="634"/>
      <c r="D28" s="635"/>
      <c r="E28" s="635"/>
      <c r="F28" s="636"/>
      <c r="G28" s="113"/>
    </row>
    <row r="29" spans="1:7" ht="19.95" customHeight="1">
      <c r="A29" s="112"/>
      <c r="C29" s="634"/>
      <c r="D29" s="635"/>
      <c r="E29" s="635"/>
      <c r="F29" s="636"/>
      <c r="G29" s="113"/>
    </row>
    <row r="30" spans="1:7" ht="19.95" customHeight="1">
      <c r="A30" s="112"/>
      <c r="C30" s="634"/>
      <c r="D30" s="635"/>
      <c r="E30" s="635"/>
      <c r="F30" s="636"/>
      <c r="G30" s="113"/>
    </row>
    <row r="31" spans="1:7" ht="19.95" customHeight="1">
      <c r="A31" s="112"/>
      <c r="C31" s="634"/>
      <c r="D31" s="635"/>
      <c r="E31" s="635"/>
      <c r="F31" s="636"/>
      <c r="G31" s="113"/>
    </row>
    <row r="32" spans="1:7" ht="19.95" customHeight="1">
      <c r="A32" s="112"/>
      <c r="C32" s="634"/>
      <c r="D32" s="635"/>
      <c r="E32" s="635"/>
      <c r="F32" s="636"/>
      <c r="G32" s="113"/>
    </row>
    <row r="33" spans="1:7" ht="19.95" customHeight="1">
      <c r="A33" s="112"/>
      <c r="C33" s="634"/>
      <c r="D33" s="635"/>
      <c r="E33" s="635"/>
      <c r="F33" s="636"/>
      <c r="G33" s="113"/>
    </row>
    <row r="34" spans="1:7" ht="19.95" customHeight="1">
      <c r="A34" s="112"/>
      <c r="C34" s="634"/>
      <c r="D34" s="635"/>
      <c r="E34" s="635"/>
      <c r="F34" s="636"/>
      <c r="G34" s="113"/>
    </row>
    <row r="35" spans="1:7" ht="19.95" customHeight="1">
      <c r="A35" s="112"/>
      <c r="C35" s="634"/>
      <c r="D35" s="635"/>
      <c r="E35" s="635"/>
      <c r="F35" s="636"/>
      <c r="G35" s="113"/>
    </row>
    <row r="36" spans="1:7" ht="19.95" customHeight="1">
      <c r="A36" s="112"/>
      <c r="C36" s="634"/>
      <c r="D36" s="635"/>
      <c r="E36" s="635"/>
      <c r="F36" s="636"/>
      <c r="G36" s="113"/>
    </row>
    <row r="37" spans="1:7" ht="19.95" customHeight="1">
      <c r="A37" s="112"/>
      <c r="C37" s="637"/>
      <c r="D37" s="638"/>
      <c r="E37" s="638"/>
      <c r="F37" s="639"/>
      <c r="G37" s="113"/>
    </row>
    <row r="38" spans="1:7" ht="15" customHeight="1">
      <c r="A38" s="114"/>
      <c r="B38" s="115"/>
      <c r="C38" s="121"/>
      <c r="D38" s="121"/>
      <c r="E38" s="121"/>
      <c r="F38" s="121"/>
      <c r="G38" s="117"/>
    </row>
    <row r="39" spans="1:7" ht="15" customHeight="1">
      <c r="A39" s="403" t="s">
        <v>1872</v>
      </c>
      <c r="B39" s="119"/>
      <c r="C39" s="403" t="s">
        <v>3069</v>
      </c>
      <c r="D39" s="122"/>
      <c r="E39" s="122"/>
      <c r="F39" s="122"/>
      <c r="G39" s="118"/>
    </row>
    <row r="40" spans="1:7" ht="15" customHeight="1">
      <c r="A40" s="118"/>
      <c r="B40" s="118"/>
      <c r="C40" s="118"/>
    </row>
    <row r="143" spans="5:5" ht="15" customHeight="1">
      <c r="E143" s="120"/>
    </row>
    <row r="144" spans="5:5" ht="15" customHeight="1">
      <c r="E144" s="120"/>
    </row>
    <row r="145" spans="5:5" ht="15" customHeight="1">
      <c r="E145" s="120"/>
    </row>
  </sheetData>
  <sheetProtection algorithmName="SHA-512" hashValue="mz/7gGcrPPZkyTOAIZa0T8SOv0ROnzCgfYQs1gvbIOcQNtoYx3+ZBn0mrChJ/inB7qvggY49Uc4gkJJ16DxV8w==" saltValue="vr140O0blEAPnmOil5D7kw==" spinCount="100000" sheet="1" objects="1" scenarios="1" autoFilter="0"/>
  <mergeCells count="8">
    <mergeCell ref="A3:G5"/>
    <mergeCell ref="C13:D13"/>
    <mergeCell ref="C15:F37"/>
    <mergeCell ref="D8:F8"/>
    <mergeCell ref="D12:F12"/>
    <mergeCell ref="D9:F9"/>
    <mergeCell ref="D10:F10"/>
    <mergeCell ref="D11:E11"/>
  </mergeCells>
  <phoneticPr fontId="9"/>
  <dataValidations count="3">
    <dataValidation allowBlank="1" showInputMessage="1" sqref="C15 D11 F11" xr:uid="{00000000-0002-0000-0100-000000000000}"/>
    <dataValidation type="date" allowBlank="1" showInputMessage="1" showErrorMessage="1" errorTitle="入力値が不正です" error="日付を入力してください。" sqref="D10:F10" xr:uid="{00000000-0002-0000-0100-000001000000}">
      <formula1>36982</formula1>
      <formula2>401768</formula2>
    </dataValidation>
    <dataValidation type="list" allowBlank="1" showInputMessage="1" showErrorMessage="1" sqref="D12:F12" xr:uid="{00000000-0002-0000-0100-000002000000}">
      <formula1>LIST_業種</formula1>
    </dataValidation>
  </dataValidations>
  <printOptions horizontalCentered="1"/>
  <pageMargins left="0.78740157480314965" right="0.39370078740157483" top="0.59055118110236227" bottom="0.59055118110236227" header="0.39370078740157483" footer="0.39370078740157483"/>
  <pageSetup paperSize="9" scale="99" orientation="portrait" cellComments="asDisplayed"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FFFF00"/>
  </sheetPr>
  <dimension ref="A1:D88"/>
  <sheetViews>
    <sheetView workbookViewId="0">
      <pane ySplit="1" topLeftCell="A61" activePane="bottomLeft" state="frozen"/>
      <selection pane="bottomLeft"/>
    </sheetView>
  </sheetViews>
  <sheetFormatPr defaultColWidth="9" defaultRowHeight="10.8"/>
  <cols>
    <col min="1" max="1" width="13" style="352" customWidth="1"/>
    <col min="2" max="2" width="9" style="352"/>
    <col min="3" max="3" width="22.109375" style="352" bestFit="1" customWidth="1"/>
    <col min="4" max="4" width="13.109375" style="352" customWidth="1"/>
    <col min="5" max="16384" width="9" style="352"/>
  </cols>
  <sheetData>
    <row r="1" spans="1:4">
      <c r="A1" s="353" t="s">
        <v>2874</v>
      </c>
      <c r="B1" s="353" t="s">
        <v>2875</v>
      </c>
      <c r="C1" s="353" t="s">
        <v>2876</v>
      </c>
      <c r="D1" s="354" t="s">
        <v>2877</v>
      </c>
    </row>
    <row r="2" spans="1:4">
      <c r="A2" s="352" t="s">
        <v>3018</v>
      </c>
      <c r="B2" s="352" t="s">
        <v>2878</v>
      </c>
      <c r="C2" s="352" t="s">
        <v>2879</v>
      </c>
      <c r="D2" s="352">
        <v>27.2</v>
      </c>
    </row>
    <row r="3" spans="1:4">
      <c r="A3" s="352" t="s">
        <v>2880</v>
      </c>
      <c r="B3" s="352" t="s">
        <v>2878</v>
      </c>
      <c r="C3" s="352" t="s">
        <v>2881</v>
      </c>
      <c r="D3" s="352">
        <v>29.6</v>
      </c>
    </row>
    <row r="4" spans="1:4">
      <c r="A4" s="352" t="s">
        <v>2882</v>
      </c>
      <c r="B4" s="352" t="s">
        <v>2878</v>
      </c>
      <c r="C4" s="352" t="s">
        <v>2883</v>
      </c>
      <c r="D4" s="352">
        <v>31</v>
      </c>
    </row>
    <row r="5" spans="1:4">
      <c r="A5" s="352" t="s">
        <v>2884</v>
      </c>
      <c r="B5" s="352" t="s">
        <v>2878</v>
      </c>
      <c r="C5" s="352" t="s">
        <v>2883</v>
      </c>
      <c r="D5" s="352">
        <v>26.8</v>
      </c>
    </row>
    <row r="6" spans="1:4">
      <c r="A6" s="352" t="s">
        <v>2870</v>
      </c>
      <c r="B6" s="352" t="s">
        <v>2878</v>
      </c>
      <c r="C6" s="352" t="s">
        <v>2885</v>
      </c>
      <c r="D6" s="352">
        <v>30</v>
      </c>
    </row>
    <row r="7" spans="1:4">
      <c r="A7" s="352" t="s">
        <v>2886</v>
      </c>
      <c r="B7" s="352" t="s">
        <v>2878</v>
      </c>
      <c r="C7" s="352" t="s">
        <v>2887</v>
      </c>
      <c r="D7" s="352">
        <v>30.4</v>
      </c>
    </row>
    <row r="8" spans="1:4">
      <c r="A8" s="352" t="s">
        <v>2888</v>
      </c>
      <c r="B8" s="352" t="s">
        <v>2878</v>
      </c>
      <c r="C8" s="352" t="s">
        <v>2889</v>
      </c>
      <c r="D8" s="352">
        <v>16.2</v>
      </c>
    </row>
    <row r="9" spans="1:4">
      <c r="A9" s="352" t="s">
        <v>2890</v>
      </c>
      <c r="B9" s="352" t="s">
        <v>2891</v>
      </c>
      <c r="C9" s="352" t="s">
        <v>2992</v>
      </c>
      <c r="D9" s="352">
        <v>35.200000000000003</v>
      </c>
    </row>
    <row r="10" spans="1:4">
      <c r="A10" s="352" t="s">
        <v>2892</v>
      </c>
      <c r="B10" s="352" t="s">
        <v>2891</v>
      </c>
      <c r="C10" s="352" t="s">
        <v>2992</v>
      </c>
      <c r="D10" s="352">
        <v>32.200000000000003</v>
      </c>
    </row>
    <row r="11" spans="1:4">
      <c r="A11" s="352" t="s">
        <v>2893</v>
      </c>
      <c r="B11" s="352" t="s">
        <v>2891</v>
      </c>
      <c r="C11" s="352" t="s">
        <v>2992</v>
      </c>
      <c r="D11" s="352">
        <v>35.200000000000003</v>
      </c>
    </row>
    <row r="12" spans="1:4">
      <c r="A12" s="352" t="s">
        <v>2894</v>
      </c>
      <c r="B12" s="352" t="s">
        <v>2891</v>
      </c>
      <c r="C12" s="352" t="s">
        <v>2992</v>
      </c>
      <c r="D12" s="352">
        <v>32.200000000000003</v>
      </c>
    </row>
    <row r="13" spans="1:4">
      <c r="A13" s="352" t="s">
        <v>2895</v>
      </c>
      <c r="B13" s="352" t="s">
        <v>2891</v>
      </c>
      <c r="C13" s="352" t="s">
        <v>2992</v>
      </c>
      <c r="D13" s="352">
        <v>35.200000000000003</v>
      </c>
    </row>
    <row r="14" spans="1:4">
      <c r="A14" s="352" t="s">
        <v>2896</v>
      </c>
      <c r="B14" s="352" t="s">
        <v>2891</v>
      </c>
      <c r="C14" s="352" t="s">
        <v>2992</v>
      </c>
      <c r="D14" s="352">
        <v>32.200000000000003</v>
      </c>
    </row>
    <row r="15" spans="1:4">
      <c r="A15" s="352" t="s">
        <v>2897</v>
      </c>
      <c r="B15" s="352" t="s">
        <v>2891</v>
      </c>
      <c r="C15" s="352" t="s">
        <v>2993</v>
      </c>
      <c r="D15" s="352">
        <v>31</v>
      </c>
    </row>
    <row r="16" spans="1:4">
      <c r="A16" s="352" t="s">
        <v>2898</v>
      </c>
      <c r="B16" s="352" t="s">
        <v>2891</v>
      </c>
      <c r="C16" s="352" t="s">
        <v>2993</v>
      </c>
      <c r="D16" s="352">
        <v>27.6</v>
      </c>
    </row>
    <row r="17" spans="1:4">
      <c r="A17" s="352" t="s">
        <v>2899</v>
      </c>
      <c r="B17" s="352" t="s">
        <v>2891</v>
      </c>
      <c r="C17" s="352" t="s">
        <v>2994</v>
      </c>
      <c r="D17" s="352">
        <v>24.2</v>
      </c>
    </row>
    <row r="18" spans="1:4">
      <c r="A18" s="352" t="s">
        <v>2900</v>
      </c>
      <c r="B18" s="352" t="s">
        <v>2891</v>
      </c>
      <c r="C18" s="352" t="s">
        <v>2994</v>
      </c>
      <c r="D18" s="352">
        <v>21.6</v>
      </c>
    </row>
    <row r="19" spans="1:4">
      <c r="A19" s="352" t="s">
        <v>2901</v>
      </c>
      <c r="B19" s="352" t="s">
        <v>2891</v>
      </c>
      <c r="C19" s="352" t="s">
        <v>2995</v>
      </c>
      <c r="D19" s="352">
        <v>14.8</v>
      </c>
    </row>
    <row r="20" spans="1:4">
      <c r="A20" s="352" t="s">
        <v>2902</v>
      </c>
      <c r="B20" s="352" t="s">
        <v>2891</v>
      </c>
      <c r="C20" s="352" t="s">
        <v>2995</v>
      </c>
      <c r="D20" s="352">
        <v>13.8</v>
      </c>
    </row>
    <row r="21" spans="1:4">
      <c r="A21" s="352" t="s">
        <v>2903</v>
      </c>
      <c r="B21" s="352" t="s">
        <v>2891</v>
      </c>
      <c r="C21" s="352" t="s">
        <v>2904</v>
      </c>
      <c r="D21" s="352">
        <v>28</v>
      </c>
    </row>
    <row r="22" spans="1:4">
      <c r="A22" s="352" t="s">
        <v>2905</v>
      </c>
      <c r="B22" s="352" t="s">
        <v>2891</v>
      </c>
      <c r="C22" s="352" t="s">
        <v>2904</v>
      </c>
      <c r="D22" s="352">
        <v>27</v>
      </c>
    </row>
    <row r="23" spans="1:4">
      <c r="A23" s="352" t="s">
        <v>2906</v>
      </c>
      <c r="B23" s="352" t="s">
        <v>2891</v>
      </c>
      <c r="C23" s="352" t="s">
        <v>2904</v>
      </c>
      <c r="D23" s="352">
        <v>27.2</v>
      </c>
    </row>
    <row r="24" spans="1:4">
      <c r="A24" s="352" t="s">
        <v>2907</v>
      </c>
      <c r="B24" s="352" t="s">
        <v>2891</v>
      </c>
      <c r="C24" s="352" t="s">
        <v>2904</v>
      </c>
      <c r="D24" s="352">
        <v>25.2</v>
      </c>
    </row>
    <row r="25" spans="1:4">
      <c r="A25" s="352" t="s">
        <v>2908</v>
      </c>
      <c r="B25" s="352" t="s">
        <v>2891</v>
      </c>
      <c r="C25" s="352" t="s">
        <v>2904</v>
      </c>
      <c r="D25" s="352">
        <v>25.4</v>
      </c>
    </row>
    <row r="26" spans="1:4">
      <c r="A26" s="352" t="s">
        <v>2909</v>
      </c>
      <c r="B26" s="352" t="s">
        <v>2891</v>
      </c>
      <c r="C26" s="352" t="s">
        <v>2904</v>
      </c>
      <c r="D26" s="352">
        <v>23.8</v>
      </c>
    </row>
    <row r="27" spans="1:4">
      <c r="A27" s="352" t="s">
        <v>2910</v>
      </c>
      <c r="B27" s="352" t="s">
        <v>2911</v>
      </c>
      <c r="C27" s="352" t="s">
        <v>2996</v>
      </c>
      <c r="D27" s="352">
        <v>35.200000000000003</v>
      </c>
    </row>
    <row r="28" spans="1:4">
      <c r="A28" s="352" t="s">
        <v>2912</v>
      </c>
      <c r="B28" s="352" t="s">
        <v>2911</v>
      </c>
      <c r="C28" s="352" t="s">
        <v>2996</v>
      </c>
      <c r="D28" s="352">
        <v>32.200000000000003</v>
      </c>
    </row>
    <row r="29" spans="1:4">
      <c r="A29" s="352" t="s">
        <v>2913</v>
      </c>
      <c r="B29" s="352" t="s">
        <v>2911</v>
      </c>
      <c r="C29" s="352" t="s">
        <v>2997</v>
      </c>
      <c r="D29" s="352">
        <v>28.6</v>
      </c>
    </row>
    <row r="30" spans="1:4">
      <c r="A30" s="352" t="s">
        <v>2914</v>
      </c>
      <c r="B30" s="352" t="s">
        <v>2911</v>
      </c>
      <c r="C30" s="352" t="s">
        <v>2997</v>
      </c>
      <c r="D30" s="352">
        <v>27.4</v>
      </c>
    </row>
    <row r="31" spans="1:4">
      <c r="A31" s="352" t="s">
        <v>2915</v>
      </c>
      <c r="B31" s="352" t="s">
        <v>2911</v>
      </c>
      <c r="C31" s="352" t="s">
        <v>2998</v>
      </c>
      <c r="D31" s="352">
        <v>31</v>
      </c>
    </row>
    <row r="32" spans="1:4">
      <c r="A32" s="352" t="s">
        <v>2916</v>
      </c>
      <c r="B32" s="352" t="s">
        <v>2911</v>
      </c>
      <c r="C32" s="352" t="s">
        <v>2998</v>
      </c>
      <c r="D32" s="352">
        <v>27.6</v>
      </c>
    </row>
    <row r="33" spans="1:4">
      <c r="A33" s="352" t="s">
        <v>2917</v>
      </c>
      <c r="B33" s="352" t="s">
        <v>2911</v>
      </c>
      <c r="C33" s="352" t="s">
        <v>2999</v>
      </c>
      <c r="D33" s="352">
        <v>30</v>
      </c>
    </row>
    <row r="34" spans="1:4">
      <c r="A34" s="352" t="s">
        <v>2918</v>
      </c>
      <c r="B34" s="352" t="s">
        <v>2911</v>
      </c>
      <c r="C34" s="352" t="s">
        <v>2999</v>
      </c>
      <c r="D34" s="352">
        <v>26.8</v>
      </c>
    </row>
    <row r="35" spans="1:4">
      <c r="A35" s="352" t="s">
        <v>2919</v>
      </c>
      <c r="B35" s="352" t="s">
        <v>2911</v>
      </c>
      <c r="C35" s="352" t="s">
        <v>3000</v>
      </c>
      <c r="D35" s="352">
        <v>27.2</v>
      </c>
    </row>
    <row r="36" spans="1:4">
      <c r="A36" s="352" t="s">
        <v>2920</v>
      </c>
      <c r="B36" s="352" t="s">
        <v>2911</v>
      </c>
      <c r="C36" s="352" t="s">
        <v>3000</v>
      </c>
      <c r="D36" s="352">
        <v>25.4</v>
      </c>
    </row>
    <row r="37" spans="1:4">
      <c r="A37" s="352" t="s">
        <v>2921</v>
      </c>
      <c r="B37" s="352" t="s">
        <v>2911</v>
      </c>
      <c r="C37" s="352" t="s">
        <v>3000</v>
      </c>
      <c r="D37" s="352">
        <v>25.2</v>
      </c>
    </row>
    <row r="38" spans="1:4">
      <c r="A38" s="352" t="s">
        <v>2922</v>
      </c>
      <c r="B38" s="352" t="s">
        <v>2911</v>
      </c>
      <c r="C38" s="352" t="s">
        <v>3000</v>
      </c>
      <c r="D38" s="352">
        <v>23.8</v>
      </c>
    </row>
    <row r="39" spans="1:4">
      <c r="A39" s="352" t="s">
        <v>2923</v>
      </c>
      <c r="B39" s="352" t="s">
        <v>2911</v>
      </c>
      <c r="C39" s="352" t="s">
        <v>3001</v>
      </c>
      <c r="D39" s="352">
        <v>25.4</v>
      </c>
    </row>
    <row r="40" spans="1:4">
      <c r="A40" s="352" t="s">
        <v>2924</v>
      </c>
      <c r="B40" s="352" t="s">
        <v>2911</v>
      </c>
      <c r="C40" s="352" t="s">
        <v>3001</v>
      </c>
      <c r="D40" s="352">
        <v>24.6</v>
      </c>
    </row>
    <row r="41" spans="1:4">
      <c r="A41" s="352" t="s">
        <v>2925</v>
      </c>
      <c r="B41" s="352" t="s">
        <v>2911</v>
      </c>
      <c r="C41" s="352" t="s">
        <v>3002</v>
      </c>
      <c r="D41" s="352">
        <v>15.2</v>
      </c>
    </row>
    <row r="42" spans="1:4">
      <c r="A42" s="352" t="s">
        <v>2926</v>
      </c>
      <c r="B42" s="352" t="s">
        <v>2911</v>
      </c>
      <c r="C42" s="352" t="s">
        <v>3002</v>
      </c>
      <c r="D42" s="352">
        <v>15.2</v>
      </c>
    </row>
    <row r="43" spans="1:4">
      <c r="A43" s="352" t="s">
        <v>2927</v>
      </c>
      <c r="B43" s="352" t="s">
        <v>2911</v>
      </c>
      <c r="C43" s="352" t="s">
        <v>3003</v>
      </c>
      <c r="D43" s="352">
        <v>29.8</v>
      </c>
    </row>
    <row r="44" spans="1:4">
      <c r="A44" s="352" t="s">
        <v>2928</v>
      </c>
      <c r="B44" s="352" t="s">
        <v>2911</v>
      </c>
      <c r="C44" s="352" t="s">
        <v>3003</v>
      </c>
      <c r="D44" s="352">
        <v>27</v>
      </c>
    </row>
    <row r="45" spans="1:4">
      <c r="A45" s="352" t="s">
        <v>2929</v>
      </c>
      <c r="B45" s="352" t="s">
        <v>2930</v>
      </c>
      <c r="C45" s="352" t="s">
        <v>3004</v>
      </c>
      <c r="D45" s="352">
        <v>35.200000000000003</v>
      </c>
    </row>
    <row r="46" spans="1:4">
      <c r="A46" s="352" t="s">
        <v>2931</v>
      </c>
      <c r="B46" s="352" t="s">
        <v>2930</v>
      </c>
      <c r="C46" s="352" t="s">
        <v>3004</v>
      </c>
      <c r="D46" s="352">
        <v>35.200000000000003</v>
      </c>
    </row>
    <row r="47" spans="1:4">
      <c r="A47" s="352" t="s">
        <v>2932</v>
      </c>
      <c r="B47" s="352" t="s">
        <v>2930</v>
      </c>
      <c r="C47" s="352" t="s">
        <v>3004</v>
      </c>
      <c r="D47" s="352">
        <v>32.200000000000003</v>
      </c>
    </row>
    <row r="48" spans="1:4">
      <c r="A48" s="352" t="s">
        <v>2933</v>
      </c>
      <c r="B48" s="352" t="s">
        <v>2930</v>
      </c>
      <c r="C48" s="352" t="s">
        <v>3004</v>
      </c>
      <c r="D48" s="352">
        <v>32.200000000000003</v>
      </c>
    </row>
    <row r="49" spans="1:4">
      <c r="A49" s="352" t="s">
        <v>2934</v>
      </c>
      <c r="B49" s="352" t="s">
        <v>2930</v>
      </c>
      <c r="C49" s="352" t="s">
        <v>3005</v>
      </c>
      <c r="D49" s="352">
        <v>30</v>
      </c>
    </row>
    <row r="50" spans="1:4">
      <c r="A50" s="352" t="s">
        <v>2935</v>
      </c>
      <c r="B50" s="352" t="s">
        <v>2930</v>
      </c>
      <c r="C50" s="352" t="s">
        <v>3005</v>
      </c>
      <c r="D50" s="352">
        <v>24.6</v>
      </c>
    </row>
    <row r="51" spans="1:4">
      <c r="A51" s="352" t="s">
        <v>2936</v>
      </c>
      <c r="B51" s="352" t="s">
        <v>2930</v>
      </c>
      <c r="C51" s="352" t="s">
        <v>3006</v>
      </c>
      <c r="D51" s="352">
        <v>25.4</v>
      </c>
    </row>
    <row r="52" spans="1:4">
      <c r="A52" s="352" t="s">
        <v>2937</v>
      </c>
      <c r="B52" s="352" t="s">
        <v>2930</v>
      </c>
      <c r="C52" s="352" t="s">
        <v>3006</v>
      </c>
      <c r="D52" s="352">
        <v>24.6</v>
      </c>
    </row>
    <row r="53" spans="1:4">
      <c r="A53" s="352" t="s">
        <v>2938</v>
      </c>
      <c r="B53" s="352" t="s">
        <v>2939</v>
      </c>
      <c r="C53" s="352" t="s">
        <v>2940</v>
      </c>
      <c r="D53" s="352">
        <v>29.4</v>
      </c>
    </row>
    <row r="54" spans="1:4">
      <c r="A54" s="352" t="s">
        <v>2941</v>
      </c>
      <c r="B54" s="352" t="s">
        <v>2939</v>
      </c>
      <c r="C54" s="352" t="s">
        <v>2940</v>
      </c>
      <c r="D54" s="352">
        <v>29.8</v>
      </c>
    </row>
    <row r="55" spans="1:4">
      <c r="A55" s="352" t="s">
        <v>2942</v>
      </c>
      <c r="B55" s="352" t="s">
        <v>2939</v>
      </c>
      <c r="C55" s="352" t="s">
        <v>2940</v>
      </c>
      <c r="D55" s="352">
        <v>25.2</v>
      </c>
    </row>
    <row r="56" spans="1:4">
      <c r="A56" s="352" t="s">
        <v>2943</v>
      </c>
      <c r="B56" s="352" t="s">
        <v>2939</v>
      </c>
      <c r="C56" s="352" t="s">
        <v>2940</v>
      </c>
      <c r="D56" s="352">
        <v>24.6</v>
      </c>
    </row>
    <row r="57" spans="1:4">
      <c r="A57" s="352" t="s">
        <v>2944</v>
      </c>
      <c r="B57" s="352" t="s">
        <v>2939</v>
      </c>
      <c r="C57" s="352" t="s">
        <v>2940</v>
      </c>
      <c r="D57" s="352">
        <v>25.4</v>
      </c>
    </row>
    <row r="58" spans="1:4">
      <c r="A58" s="352" t="s">
        <v>2945</v>
      </c>
      <c r="B58" s="352" t="s">
        <v>2939</v>
      </c>
      <c r="C58" s="352" t="s">
        <v>2940</v>
      </c>
      <c r="D58" s="352">
        <v>22.8</v>
      </c>
    </row>
    <row r="59" spans="1:4">
      <c r="A59" s="352" t="s">
        <v>2946</v>
      </c>
      <c r="B59" s="352" t="s">
        <v>2939</v>
      </c>
      <c r="C59" s="352" t="s">
        <v>3007</v>
      </c>
      <c r="D59" s="352">
        <v>22.2</v>
      </c>
    </row>
    <row r="60" spans="1:4">
      <c r="A60" s="352" t="s">
        <v>2947</v>
      </c>
      <c r="B60" s="352" t="s">
        <v>2939</v>
      </c>
      <c r="C60" s="352" t="s">
        <v>3008</v>
      </c>
      <c r="D60" s="352">
        <v>16.2</v>
      </c>
    </row>
    <row r="61" spans="1:4">
      <c r="A61" s="352" t="s">
        <v>2948</v>
      </c>
      <c r="B61" s="352" t="s">
        <v>2949</v>
      </c>
      <c r="C61" s="352" t="s">
        <v>2950</v>
      </c>
      <c r="D61" s="352">
        <v>29</v>
      </c>
    </row>
    <row r="62" spans="1:4">
      <c r="A62" s="352" t="s">
        <v>2951</v>
      </c>
      <c r="B62" s="352" t="s">
        <v>2949</v>
      </c>
      <c r="C62" s="352" t="s">
        <v>2950</v>
      </c>
      <c r="D62" s="352">
        <v>25.4</v>
      </c>
    </row>
    <row r="63" spans="1:4">
      <c r="A63" s="352" t="s">
        <v>2952</v>
      </c>
      <c r="B63" s="352" t="s">
        <v>2949</v>
      </c>
      <c r="C63" s="352" t="s">
        <v>2953</v>
      </c>
      <c r="D63" s="352">
        <v>28.4</v>
      </c>
    </row>
    <row r="64" spans="1:4">
      <c r="A64" s="352" t="s">
        <v>2954</v>
      </c>
      <c r="B64" s="352" t="s">
        <v>2949</v>
      </c>
      <c r="C64" s="352" t="s">
        <v>2953</v>
      </c>
      <c r="D64" s="352">
        <v>25.8</v>
      </c>
    </row>
    <row r="65" spans="1:4">
      <c r="A65" s="352" t="s">
        <v>2955</v>
      </c>
      <c r="B65" s="352" t="s">
        <v>2949</v>
      </c>
      <c r="C65" s="352" t="s">
        <v>2956</v>
      </c>
      <c r="D65" s="352">
        <v>27</v>
      </c>
    </row>
    <row r="66" spans="1:4">
      <c r="A66" s="352" t="s">
        <v>2957</v>
      </c>
      <c r="B66" s="352" t="s">
        <v>2949</v>
      </c>
      <c r="C66" s="352" t="s">
        <v>2956</v>
      </c>
      <c r="D66" s="352">
        <v>25.4</v>
      </c>
    </row>
    <row r="67" spans="1:4">
      <c r="A67" s="352" t="s">
        <v>2958</v>
      </c>
      <c r="B67" s="352" t="s">
        <v>2949</v>
      </c>
      <c r="C67" s="352" t="s">
        <v>2959</v>
      </c>
      <c r="D67" s="352">
        <v>25.8</v>
      </c>
    </row>
    <row r="68" spans="1:4">
      <c r="A68" s="352" t="s">
        <v>2960</v>
      </c>
      <c r="B68" s="352" t="s">
        <v>2949</v>
      </c>
      <c r="C68" s="352" t="s">
        <v>2959</v>
      </c>
      <c r="D68" s="352">
        <v>24.8</v>
      </c>
    </row>
    <row r="69" spans="1:4">
      <c r="A69" s="352" t="s">
        <v>2961</v>
      </c>
      <c r="B69" s="352" t="s">
        <v>2962</v>
      </c>
      <c r="C69" s="352" t="s">
        <v>2963</v>
      </c>
      <c r="D69" s="352">
        <v>27.2</v>
      </c>
    </row>
    <row r="70" spans="1:4">
      <c r="A70" s="352" t="s">
        <v>2964</v>
      </c>
      <c r="B70" s="352" t="s">
        <v>2962</v>
      </c>
      <c r="C70" s="352" t="s">
        <v>2965</v>
      </c>
      <c r="D70" s="352">
        <v>33.4</v>
      </c>
    </row>
    <row r="71" spans="1:4">
      <c r="A71" s="352" t="s">
        <v>2966</v>
      </c>
      <c r="B71" s="352" t="s">
        <v>2962</v>
      </c>
      <c r="C71" s="352" t="s">
        <v>2967</v>
      </c>
      <c r="D71" s="352">
        <v>30</v>
      </c>
    </row>
    <row r="72" spans="1:4">
      <c r="A72" s="352" t="s">
        <v>2968</v>
      </c>
      <c r="B72" s="352" t="s">
        <v>2962</v>
      </c>
      <c r="C72" s="352" t="s">
        <v>3009</v>
      </c>
      <c r="D72" s="352">
        <v>32</v>
      </c>
    </row>
    <row r="73" spans="1:4">
      <c r="A73" s="352" t="s">
        <v>2969</v>
      </c>
      <c r="B73" s="352" t="s">
        <v>2962</v>
      </c>
      <c r="C73" s="352" t="s">
        <v>3009</v>
      </c>
      <c r="D73" s="352">
        <v>24.8</v>
      </c>
    </row>
    <row r="74" spans="1:4">
      <c r="A74" s="352" t="s">
        <v>2970</v>
      </c>
      <c r="B74" s="352" t="s">
        <v>2962</v>
      </c>
      <c r="C74" s="352" t="s">
        <v>2971</v>
      </c>
      <c r="D74" s="352">
        <v>16.2</v>
      </c>
    </row>
    <row r="75" spans="1:4">
      <c r="A75" s="352" t="s">
        <v>2972</v>
      </c>
      <c r="B75" s="352" t="s">
        <v>2973</v>
      </c>
      <c r="C75" s="352" t="s">
        <v>2974</v>
      </c>
      <c r="D75" s="352">
        <v>29.4</v>
      </c>
    </row>
    <row r="76" spans="1:4">
      <c r="A76" s="352" t="s">
        <v>2975</v>
      </c>
      <c r="B76" s="352" t="s">
        <v>2973</v>
      </c>
      <c r="C76" s="352" t="s">
        <v>2974</v>
      </c>
      <c r="D76" s="352">
        <v>29.8</v>
      </c>
    </row>
    <row r="77" spans="1:4">
      <c r="A77" s="352" t="s">
        <v>2976</v>
      </c>
      <c r="B77" s="352" t="s">
        <v>2973</v>
      </c>
      <c r="C77" s="352" t="s">
        <v>2974</v>
      </c>
      <c r="D77" s="352">
        <v>25.2</v>
      </c>
    </row>
    <row r="78" spans="1:4">
      <c r="A78" s="352" t="s">
        <v>2977</v>
      </c>
      <c r="B78" s="352" t="s">
        <v>2973</v>
      </c>
      <c r="C78" s="352" t="s">
        <v>2974</v>
      </c>
      <c r="D78" s="352">
        <v>24.6</v>
      </c>
    </row>
    <row r="79" spans="1:4">
      <c r="A79" s="352" t="s">
        <v>2978</v>
      </c>
      <c r="B79" s="352" t="s">
        <v>2973</v>
      </c>
      <c r="C79" s="352" t="s">
        <v>2974</v>
      </c>
      <c r="D79" s="352">
        <v>25.4</v>
      </c>
    </row>
    <row r="80" spans="1:4">
      <c r="A80" s="352" t="s">
        <v>2979</v>
      </c>
      <c r="B80" s="352" t="s">
        <v>2973</v>
      </c>
      <c r="C80" s="352" t="s">
        <v>2974</v>
      </c>
      <c r="D80" s="352">
        <v>22.8</v>
      </c>
    </row>
    <row r="81" spans="1:4">
      <c r="A81" s="352" t="s">
        <v>2980</v>
      </c>
      <c r="B81" s="352" t="s">
        <v>2973</v>
      </c>
      <c r="C81" s="352" t="s">
        <v>3010</v>
      </c>
      <c r="D81" s="352">
        <v>22.2</v>
      </c>
    </row>
    <row r="82" spans="1:4">
      <c r="A82" s="352" t="s">
        <v>2981</v>
      </c>
      <c r="B82" s="352" t="s">
        <v>2973</v>
      </c>
      <c r="C82" s="352" t="s">
        <v>2982</v>
      </c>
      <c r="D82" s="352">
        <v>16.2</v>
      </c>
    </row>
    <row r="83" spans="1:4">
      <c r="A83" s="352" t="s">
        <v>2983</v>
      </c>
      <c r="B83" s="352" t="s">
        <v>2878</v>
      </c>
      <c r="C83" s="352" t="s">
        <v>2883</v>
      </c>
      <c r="D83" s="352">
        <v>23.4</v>
      </c>
    </row>
    <row r="84" spans="1:4">
      <c r="A84" s="352" t="s">
        <v>2984</v>
      </c>
      <c r="B84" s="352" t="s">
        <v>2878</v>
      </c>
      <c r="C84" s="352" t="s">
        <v>2887</v>
      </c>
      <c r="D84" s="352">
        <v>22.6</v>
      </c>
    </row>
    <row r="85" spans="1:4">
      <c r="A85" s="352" t="s">
        <v>2985</v>
      </c>
      <c r="B85" s="352" t="s">
        <v>2878</v>
      </c>
      <c r="C85" s="352" t="s">
        <v>2986</v>
      </c>
      <c r="D85" s="352">
        <v>16.2</v>
      </c>
    </row>
    <row r="86" spans="1:4">
      <c r="A86" s="352" t="s">
        <v>2987</v>
      </c>
      <c r="B86" s="352" t="s">
        <v>2911</v>
      </c>
      <c r="C86" s="352" t="s">
        <v>3011</v>
      </c>
      <c r="D86" s="352">
        <v>18.600000000000001</v>
      </c>
    </row>
    <row r="87" spans="1:4">
      <c r="A87" s="352" t="s">
        <v>2988</v>
      </c>
      <c r="B87" s="352" t="s">
        <v>2989</v>
      </c>
      <c r="C87" s="352" t="s">
        <v>3011</v>
      </c>
      <c r="D87" s="352">
        <v>19.2</v>
      </c>
    </row>
    <row r="88" spans="1:4">
      <c r="A88" s="352" t="s">
        <v>2990</v>
      </c>
      <c r="B88" s="352" t="s">
        <v>2949</v>
      </c>
      <c r="C88" s="352" t="s">
        <v>2991</v>
      </c>
      <c r="D88" s="352">
        <v>20.6</v>
      </c>
    </row>
  </sheetData>
  <sheetProtection password="C00F" sheet="1" objects="1" scenarios="1"/>
  <phoneticPr fontId="9"/>
  <conditionalFormatting sqref="A1: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157"/>
  <sheetViews>
    <sheetView showGridLines="0" showZeros="0" view="pageBreakPreview" zoomScaleNormal="100" zoomScaleSheetLayoutView="100" workbookViewId="0"/>
  </sheetViews>
  <sheetFormatPr defaultColWidth="2.44140625" defaultRowHeight="15" customHeight="1"/>
  <cols>
    <col min="1" max="2" width="2.44140625" style="108"/>
    <col min="3" max="3" width="23.109375" style="108" customWidth="1"/>
    <col min="4" max="6" width="20.44140625" style="108" customWidth="1"/>
    <col min="7" max="7" width="2.44140625" style="108" customWidth="1"/>
    <col min="8" max="28" width="2.44140625" style="436"/>
    <col min="29" max="32" width="2.44140625" style="436" customWidth="1"/>
    <col min="33" max="35" width="2.44140625" style="436"/>
    <col min="36" max="38" width="2.44140625" style="436" customWidth="1"/>
    <col min="39" max="16384" width="2.44140625" style="436"/>
  </cols>
  <sheetData>
    <row r="1" spans="1:7" ht="15" customHeight="1">
      <c r="A1" s="115" t="s">
        <v>3141</v>
      </c>
      <c r="B1" s="115"/>
      <c r="C1" s="115"/>
      <c r="D1" s="115"/>
      <c r="E1" s="115"/>
      <c r="F1" s="115"/>
      <c r="G1" s="115"/>
    </row>
    <row r="2" spans="1:7" ht="18.600000000000001" customHeight="1">
      <c r="A2" s="109"/>
      <c r="B2" s="110" t="s">
        <v>2553</v>
      </c>
      <c r="C2" s="110"/>
      <c r="D2" s="110"/>
      <c r="E2" s="110"/>
      <c r="F2" s="110"/>
      <c r="G2" s="111"/>
    </row>
    <row r="3" spans="1:7" ht="15" customHeight="1">
      <c r="A3" s="112"/>
      <c r="C3" s="654"/>
      <c r="D3" s="655"/>
      <c r="E3" s="655"/>
      <c r="F3" s="656"/>
      <c r="G3" s="77"/>
    </row>
    <row r="4" spans="1:7" ht="15" customHeight="1">
      <c r="A4" s="112"/>
      <c r="C4" s="657"/>
      <c r="D4" s="658"/>
      <c r="E4" s="658"/>
      <c r="F4" s="659"/>
      <c r="G4" s="77"/>
    </row>
    <row r="5" spans="1:7" ht="15" customHeight="1">
      <c r="A5" s="112"/>
      <c r="C5" s="657"/>
      <c r="D5" s="658"/>
      <c r="E5" s="658"/>
      <c r="F5" s="659"/>
      <c r="G5" s="77"/>
    </row>
    <row r="6" spans="1:7" ht="15" customHeight="1">
      <c r="A6" s="112"/>
      <c r="C6" s="657"/>
      <c r="D6" s="658"/>
      <c r="E6" s="658"/>
      <c r="F6" s="659"/>
      <c r="G6" s="77"/>
    </row>
    <row r="7" spans="1:7" ht="15" customHeight="1">
      <c r="A7" s="112"/>
      <c r="C7" s="657"/>
      <c r="D7" s="658"/>
      <c r="E7" s="658"/>
      <c r="F7" s="659"/>
      <c r="G7" s="77"/>
    </row>
    <row r="8" spans="1:7" ht="15" customHeight="1">
      <c r="A8" s="112"/>
      <c r="C8" s="657"/>
      <c r="D8" s="658"/>
      <c r="E8" s="658"/>
      <c r="F8" s="659"/>
      <c r="G8" s="77"/>
    </row>
    <row r="9" spans="1:7" ht="15" customHeight="1">
      <c r="A9" s="112"/>
      <c r="C9" s="657"/>
      <c r="D9" s="658"/>
      <c r="E9" s="658"/>
      <c r="F9" s="659"/>
      <c r="G9" s="77"/>
    </row>
    <row r="10" spans="1:7" ht="15" customHeight="1">
      <c r="A10" s="112"/>
      <c r="C10" s="657"/>
      <c r="D10" s="658"/>
      <c r="E10" s="658"/>
      <c r="F10" s="659"/>
      <c r="G10" s="77"/>
    </row>
    <row r="11" spans="1:7" ht="15" customHeight="1">
      <c r="A11" s="112"/>
      <c r="C11" s="657"/>
      <c r="D11" s="658"/>
      <c r="E11" s="658"/>
      <c r="F11" s="659"/>
      <c r="G11" s="77"/>
    </row>
    <row r="12" spans="1:7" ht="15" customHeight="1">
      <c r="A12" s="112"/>
      <c r="C12" s="657"/>
      <c r="D12" s="658"/>
      <c r="E12" s="658"/>
      <c r="F12" s="659"/>
      <c r="G12" s="77"/>
    </row>
    <row r="13" spans="1:7" ht="15" customHeight="1">
      <c r="A13" s="112"/>
      <c r="C13" s="657"/>
      <c r="D13" s="658"/>
      <c r="E13" s="658"/>
      <c r="F13" s="659"/>
      <c r="G13" s="77"/>
    </row>
    <row r="14" spans="1:7" ht="15" customHeight="1">
      <c r="A14" s="112"/>
      <c r="C14" s="657"/>
      <c r="D14" s="658"/>
      <c r="E14" s="658"/>
      <c r="F14" s="659"/>
      <c r="G14" s="77"/>
    </row>
    <row r="15" spans="1:7" ht="15" customHeight="1">
      <c r="A15" s="112"/>
      <c r="C15" s="657"/>
      <c r="D15" s="658"/>
      <c r="E15" s="658"/>
      <c r="F15" s="659"/>
      <c r="G15" s="77"/>
    </row>
    <row r="16" spans="1:7" ht="15" customHeight="1">
      <c r="A16" s="112"/>
      <c r="C16" s="657"/>
      <c r="D16" s="658"/>
      <c r="E16" s="658"/>
      <c r="F16" s="659"/>
      <c r="G16" s="77"/>
    </row>
    <row r="17" spans="1:7" ht="15" customHeight="1">
      <c r="A17" s="112"/>
      <c r="C17" s="657"/>
      <c r="D17" s="658"/>
      <c r="E17" s="658"/>
      <c r="F17" s="659"/>
      <c r="G17" s="77"/>
    </row>
    <row r="18" spans="1:7" ht="15" customHeight="1">
      <c r="A18" s="112"/>
      <c r="C18" s="657"/>
      <c r="D18" s="658"/>
      <c r="E18" s="658"/>
      <c r="F18" s="659"/>
      <c r="G18" s="77"/>
    </row>
    <row r="19" spans="1:7" ht="15" customHeight="1">
      <c r="A19" s="112"/>
      <c r="C19" s="657"/>
      <c r="D19" s="658"/>
      <c r="E19" s="658"/>
      <c r="F19" s="659"/>
      <c r="G19" s="77"/>
    </row>
    <row r="20" spans="1:7" ht="15" customHeight="1">
      <c r="A20" s="112"/>
      <c r="C20" s="657"/>
      <c r="D20" s="658"/>
      <c r="E20" s="658"/>
      <c r="F20" s="659"/>
      <c r="G20" s="77"/>
    </row>
    <row r="21" spans="1:7" ht="15" customHeight="1">
      <c r="A21" s="112"/>
      <c r="C21" s="657"/>
      <c r="D21" s="658"/>
      <c r="E21" s="658"/>
      <c r="F21" s="659"/>
      <c r="G21" s="77"/>
    </row>
    <row r="22" spans="1:7" ht="15" customHeight="1">
      <c r="A22" s="112"/>
      <c r="C22" s="657"/>
      <c r="D22" s="658"/>
      <c r="E22" s="658"/>
      <c r="F22" s="659"/>
      <c r="G22" s="77"/>
    </row>
    <row r="23" spans="1:7" ht="15" customHeight="1">
      <c r="A23" s="112"/>
      <c r="C23" s="657"/>
      <c r="D23" s="658"/>
      <c r="E23" s="658"/>
      <c r="F23" s="659"/>
      <c r="G23" s="77"/>
    </row>
    <row r="24" spans="1:7" ht="15" customHeight="1">
      <c r="A24" s="112"/>
      <c r="C24" s="660"/>
      <c r="D24" s="661"/>
      <c r="E24" s="661"/>
      <c r="F24" s="662"/>
      <c r="G24" s="77"/>
    </row>
    <row r="25" spans="1:7" ht="15" customHeight="1">
      <c r="A25" s="112"/>
      <c r="C25" s="630"/>
      <c r="D25" s="630"/>
      <c r="E25" s="118"/>
      <c r="G25" s="113"/>
    </row>
    <row r="26" spans="1:7" ht="15" customHeight="1">
      <c r="A26" s="112"/>
      <c r="B26" s="108" t="s">
        <v>2554</v>
      </c>
      <c r="G26" s="113"/>
    </row>
    <row r="27" spans="1:7" ht="22.5" customHeight="1">
      <c r="A27" s="112"/>
      <c r="C27" s="671" t="s">
        <v>1854</v>
      </c>
      <c r="D27" s="663" t="s">
        <v>1855</v>
      </c>
      <c r="E27" s="664"/>
      <c r="F27" s="485" t="str">
        <f>点検表３!E13</f>
        <v/>
      </c>
      <c r="G27" s="113"/>
    </row>
    <row r="28" spans="1:7" ht="22.5" customHeight="1">
      <c r="A28" s="112"/>
      <c r="C28" s="672"/>
      <c r="D28" s="665" t="s">
        <v>1856</v>
      </c>
      <c r="E28" s="666"/>
      <c r="F28" s="500">
        <f>点検表３!E14</f>
        <v>0</v>
      </c>
      <c r="G28" s="113"/>
    </row>
    <row r="29" spans="1:7" ht="22.5" customHeight="1">
      <c r="A29" s="112"/>
      <c r="C29" s="673"/>
      <c r="D29" s="667" t="s">
        <v>2555</v>
      </c>
      <c r="E29" s="668"/>
      <c r="F29" s="501" t="str">
        <f>点検表３!E15</f>
        <v/>
      </c>
      <c r="G29" s="113"/>
    </row>
    <row r="30" spans="1:7" ht="22.5" customHeight="1">
      <c r="A30" s="112"/>
      <c r="C30" s="674" t="s">
        <v>1857</v>
      </c>
      <c r="D30" s="669" t="str">
        <f>"前年度実績排出量（ "&amp;IF(提出書!$C$45="","    ",提出書!$C$45-1)&amp;" 年度）(kg)"</f>
        <v>前年度実績排出量（ 2023 年度）(kg)</v>
      </c>
      <c r="E30" s="670"/>
      <c r="F30" s="485">
        <f>点検表３!J7</f>
        <v>0</v>
      </c>
      <c r="G30" s="113"/>
    </row>
    <row r="31" spans="1:7" ht="22.5" customHeight="1">
      <c r="A31" s="112"/>
      <c r="C31" s="675"/>
      <c r="D31" s="677" t="s">
        <v>2561</v>
      </c>
      <c r="E31" s="678"/>
      <c r="F31" s="500" t="str">
        <f>点検表３!J8</f>
        <v/>
      </c>
      <c r="G31" s="113"/>
    </row>
    <row r="32" spans="1:7" ht="22.5" customHeight="1">
      <c r="A32" s="112"/>
      <c r="C32" s="676"/>
      <c r="D32" s="679" t="s">
        <v>2555</v>
      </c>
      <c r="E32" s="680"/>
      <c r="F32" s="501">
        <f>点検表３!J15</f>
        <v>0</v>
      </c>
      <c r="G32" s="113"/>
    </row>
    <row r="33" spans="1:7" ht="22.5" customHeight="1">
      <c r="A33" s="112"/>
      <c r="C33" s="675" t="s">
        <v>1858</v>
      </c>
      <c r="D33" s="693" t="str">
        <f>"前年度実績排出量（ "&amp;IF(提出書!$C$45="","    ",提出書!$C$45-1)&amp;" 年度）(kg)"</f>
        <v>前年度実績排出量（ 2023 年度）(kg)</v>
      </c>
      <c r="E33" s="694"/>
      <c r="F33" s="484">
        <f>点検表３!K7</f>
        <v>0</v>
      </c>
      <c r="G33" s="113"/>
    </row>
    <row r="34" spans="1:7" ht="22.5" customHeight="1">
      <c r="A34" s="112"/>
      <c r="C34" s="675"/>
      <c r="D34" s="677" t="s">
        <v>2561</v>
      </c>
      <c r="E34" s="678"/>
      <c r="F34" s="500" t="str">
        <f>点検表３!K8</f>
        <v/>
      </c>
      <c r="G34" s="113"/>
    </row>
    <row r="35" spans="1:7" ht="22.5" customHeight="1">
      <c r="A35" s="112"/>
      <c r="C35" s="676"/>
      <c r="D35" s="679" t="s">
        <v>2555</v>
      </c>
      <c r="E35" s="680"/>
      <c r="F35" s="501">
        <f>点検表３!K15</f>
        <v>0</v>
      </c>
      <c r="G35" s="113"/>
    </row>
    <row r="36" spans="1:7" ht="15" customHeight="1">
      <c r="A36" s="112"/>
      <c r="C36" s="437"/>
      <c r="D36" s="437"/>
      <c r="E36" s="437"/>
      <c r="F36" s="437"/>
      <c r="G36" s="113"/>
    </row>
    <row r="37" spans="1:7" ht="15" customHeight="1">
      <c r="A37" s="112"/>
      <c r="B37" s="108" t="s">
        <v>2557</v>
      </c>
      <c r="C37" s="438"/>
      <c r="D37" s="438"/>
      <c r="E37" s="438"/>
      <c r="F37" s="438"/>
      <c r="G37" s="113"/>
    </row>
    <row r="38" spans="1:7" ht="18" customHeight="1">
      <c r="A38" s="112"/>
      <c r="C38" s="681" t="s">
        <v>3142</v>
      </c>
      <c r="D38" s="682"/>
      <c r="E38" s="682"/>
      <c r="F38" s="683"/>
      <c r="G38" s="113"/>
    </row>
    <row r="39" spans="1:7" ht="15" customHeight="1">
      <c r="A39" s="112"/>
      <c r="C39" s="684"/>
      <c r="D39" s="685"/>
      <c r="E39" s="685"/>
      <c r="F39" s="686"/>
      <c r="G39" s="113"/>
    </row>
    <row r="40" spans="1:7" ht="15" customHeight="1">
      <c r="A40" s="112"/>
      <c r="C40" s="687"/>
      <c r="D40" s="688"/>
      <c r="E40" s="688"/>
      <c r="F40" s="689"/>
      <c r="G40" s="113"/>
    </row>
    <row r="41" spans="1:7" ht="15" customHeight="1">
      <c r="A41" s="112"/>
      <c r="C41" s="687"/>
      <c r="D41" s="688"/>
      <c r="E41" s="688"/>
      <c r="F41" s="689"/>
      <c r="G41" s="113"/>
    </row>
    <row r="42" spans="1:7" ht="15" customHeight="1">
      <c r="A42" s="112"/>
      <c r="C42" s="687"/>
      <c r="D42" s="688"/>
      <c r="E42" s="688"/>
      <c r="F42" s="689"/>
      <c r="G42" s="113"/>
    </row>
    <row r="43" spans="1:7" ht="15" customHeight="1">
      <c r="A43" s="112"/>
      <c r="C43" s="687"/>
      <c r="D43" s="688"/>
      <c r="E43" s="688"/>
      <c r="F43" s="689"/>
      <c r="G43" s="113"/>
    </row>
    <row r="44" spans="1:7" ht="15" customHeight="1">
      <c r="A44" s="112"/>
      <c r="C44" s="687"/>
      <c r="D44" s="688"/>
      <c r="E44" s="688"/>
      <c r="F44" s="689"/>
      <c r="G44" s="113"/>
    </row>
    <row r="45" spans="1:7" ht="15" customHeight="1">
      <c r="A45" s="112"/>
      <c r="C45" s="687"/>
      <c r="D45" s="688"/>
      <c r="E45" s="688"/>
      <c r="F45" s="689"/>
      <c r="G45" s="113"/>
    </row>
    <row r="46" spans="1:7" ht="15" customHeight="1">
      <c r="A46" s="112"/>
      <c r="C46" s="687"/>
      <c r="D46" s="688"/>
      <c r="E46" s="688"/>
      <c r="F46" s="689"/>
      <c r="G46" s="113"/>
    </row>
    <row r="47" spans="1:7" ht="15" customHeight="1">
      <c r="A47" s="112"/>
      <c r="C47" s="687"/>
      <c r="D47" s="688"/>
      <c r="E47" s="688"/>
      <c r="F47" s="689"/>
      <c r="G47" s="113"/>
    </row>
    <row r="48" spans="1:7" ht="15" customHeight="1">
      <c r="A48" s="112"/>
      <c r="C48" s="690"/>
      <c r="D48" s="691"/>
      <c r="E48" s="691"/>
      <c r="F48" s="692"/>
      <c r="G48" s="113"/>
    </row>
    <row r="49" spans="1:7" ht="15" customHeight="1">
      <c r="A49" s="114"/>
      <c r="B49" s="115"/>
      <c r="C49" s="439"/>
      <c r="D49" s="439"/>
      <c r="E49" s="439"/>
      <c r="F49" s="439"/>
      <c r="G49" s="117"/>
    </row>
    <row r="50" spans="1:7" ht="15" customHeight="1">
      <c r="A50" s="403" t="s">
        <v>3143</v>
      </c>
      <c r="B50" s="450"/>
      <c r="C50" s="5"/>
      <c r="D50" s="119"/>
      <c r="E50" s="119"/>
      <c r="F50" s="119"/>
      <c r="G50" s="118"/>
    </row>
    <row r="51" spans="1:7" ht="15" customHeight="1">
      <c r="A51" s="403"/>
      <c r="B51" s="403"/>
      <c r="C51" s="403" t="s">
        <v>3144</v>
      </c>
      <c r="D51" s="118"/>
      <c r="E51" s="118"/>
      <c r="F51" s="118"/>
      <c r="G51" s="118"/>
    </row>
    <row r="155" spans="4:5" ht="15" customHeight="1">
      <c r="D155" s="120"/>
      <c r="E155" s="120"/>
    </row>
    <row r="156" spans="4:5" ht="15" customHeight="1">
      <c r="D156" s="120"/>
      <c r="E156" s="120"/>
    </row>
    <row r="157" spans="4:5" ht="15" customHeight="1">
      <c r="D157" s="120"/>
      <c r="E157" s="120"/>
    </row>
  </sheetData>
  <sheetProtection algorithmName="SHA-512" hashValue="rSCYO7YIYwMtkGw1mggOFpeA6GAjNgBi/EGpjO3H0mVO9Dsdi3tRpVXjoNkNbsUBUWXzGTXggdkrX+ILpc6GXQ==" saltValue="8J/MMiDFMq1VWIt5NbLu6A==" spinCount="100000" sheet="1" scenarios="1" autoFilter="0"/>
  <mergeCells count="16">
    <mergeCell ref="C33:C35"/>
    <mergeCell ref="D31:E31"/>
    <mergeCell ref="D32:E32"/>
    <mergeCell ref="C38:F38"/>
    <mergeCell ref="C39:F48"/>
    <mergeCell ref="D33:E33"/>
    <mergeCell ref="D34:E34"/>
    <mergeCell ref="D35:E35"/>
    <mergeCell ref="C3:F24"/>
    <mergeCell ref="D27:E27"/>
    <mergeCell ref="D28:E28"/>
    <mergeCell ref="D29:E29"/>
    <mergeCell ref="D30:E30"/>
    <mergeCell ref="C25:D25"/>
    <mergeCell ref="C27:C29"/>
    <mergeCell ref="C30:C32"/>
  </mergeCells>
  <phoneticPr fontId="9"/>
  <dataValidations disablePrompts="1" count="1">
    <dataValidation allowBlank="1" showInputMessage="1" sqref="C27" xr:uid="{00000000-0002-0000-0200-000000000000}"/>
  </dataValidations>
  <printOptions horizontalCentered="1"/>
  <pageMargins left="0.78740157480314965" right="0.39370078740157483" top="0.59055118110236227" bottom="0.59055118110236227" header="0.39370078740157483" footer="0.39370078740157483"/>
  <pageSetup paperSize="9" scale="97"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7"/>
  <dimension ref="A1:F134"/>
  <sheetViews>
    <sheetView showGridLines="0" showZeros="0" view="pageBreakPreview" zoomScaleNormal="100" zoomScaleSheetLayoutView="100" workbookViewId="0"/>
  </sheetViews>
  <sheetFormatPr defaultColWidth="2.44140625" defaultRowHeight="15" customHeight="1"/>
  <cols>
    <col min="1" max="1" width="2.44140625" style="108" customWidth="1"/>
    <col min="2" max="2" width="2.33203125" style="108" customWidth="1"/>
    <col min="3" max="3" width="15" style="108" customWidth="1"/>
    <col min="4" max="4" width="21.88671875" style="108" customWidth="1"/>
    <col min="5" max="5" width="47.88671875" style="108" customWidth="1"/>
    <col min="6" max="6" width="2.44140625" style="108" customWidth="1"/>
    <col min="28" max="30" width="2.44140625" customWidth="1"/>
    <col min="34" max="36" width="2.44140625" customWidth="1"/>
  </cols>
  <sheetData>
    <row r="1" spans="1:6" ht="15" customHeight="1">
      <c r="A1" s="115" t="s">
        <v>3145</v>
      </c>
      <c r="B1" s="115"/>
      <c r="C1" s="115"/>
      <c r="D1" s="115"/>
      <c r="E1" s="115"/>
      <c r="F1" s="115"/>
    </row>
    <row r="2" spans="1:6" ht="21" customHeight="1">
      <c r="A2" s="109"/>
      <c r="B2" s="110" t="s">
        <v>2558</v>
      </c>
      <c r="C2" s="110"/>
      <c r="D2" s="110"/>
      <c r="E2" s="110"/>
      <c r="F2" s="111"/>
    </row>
    <row r="3" spans="1:6" ht="15" customHeight="1">
      <c r="A3" s="112"/>
      <c r="C3" s="695" t="s">
        <v>1859</v>
      </c>
      <c r="D3" s="696"/>
      <c r="E3" s="103" t="s">
        <v>2559</v>
      </c>
      <c r="F3" s="77"/>
    </row>
    <row r="4" spans="1:6" ht="45" customHeight="1">
      <c r="A4" s="112"/>
      <c r="C4" s="703" t="s">
        <v>1860</v>
      </c>
      <c r="D4" s="102"/>
      <c r="E4" s="440"/>
      <c r="F4" s="77"/>
    </row>
    <row r="5" spans="1:6" ht="45" customHeight="1">
      <c r="A5" s="112"/>
      <c r="C5" s="704"/>
      <c r="D5" s="100"/>
      <c r="E5" s="441"/>
      <c r="F5" s="77"/>
    </row>
    <row r="6" spans="1:6" ht="45" customHeight="1">
      <c r="A6" s="112"/>
      <c r="C6" s="705"/>
      <c r="D6" s="101"/>
      <c r="E6" s="442"/>
      <c r="F6" s="77"/>
    </row>
    <row r="7" spans="1:6" ht="15" customHeight="1">
      <c r="A7" s="112"/>
      <c r="B7" s="89"/>
      <c r="C7" s="89"/>
      <c r="D7" s="89"/>
      <c r="E7" s="89"/>
      <c r="F7" s="77"/>
    </row>
    <row r="8" spans="1:6" ht="15" customHeight="1">
      <c r="A8" s="112"/>
      <c r="B8" s="89" t="s">
        <v>2767</v>
      </c>
      <c r="C8" s="89"/>
      <c r="D8" s="89"/>
      <c r="E8" s="89"/>
      <c r="F8" s="77"/>
    </row>
    <row r="9" spans="1:6" ht="15" customHeight="1">
      <c r="A9" s="112"/>
      <c r="B9" s="89"/>
      <c r="C9" s="695" t="s">
        <v>1859</v>
      </c>
      <c r="D9" s="696"/>
      <c r="E9" s="103" t="s">
        <v>2559</v>
      </c>
      <c r="F9" s="77"/>
    </row>
    <row r="10" spans="1:6" ht="45" customHeight="1">
      <c r="A10" s="112"/>
      <c r="B10" s="89"/>
      <c r="C10" s="703" t="s">
        <v>2768</v>
      </c>
      <c r="D10" s="102"/>
      <c r="E10" s="440"/>
      <c r="F10" s="77"/>
    </row>
    <row r="11" spans="1:6" ht="45" customHeight="1">
      <c r="A11" s="112"/>
      <c r="B11" s="89"/>
      <c r="C11" s="704"/>
      <c r="D11" s="100"/>
      <c r="E11" s="441"/>
      <c r="F11" s="77"/>
    </row>
    <row r="12" spans="1:6" ht="45" customHeight="1">
      <c r="A12" s="112"/>
      <c r="B12" s="89"/>
      <c r="C12" s="705"/>
      <c r="D12" s="101"/>
      <c r="E12" s="442"/>
      <c r="F12" s="113"/>
    </row>
    <row r="13" spans="1:6" ht="45" customHeight="1">
      <c r="A13" s="112"/>
      <c r="B13" s="89"/>
      <c r="C13" s="703" t="s">
        <v>2769</v>
      </c>
      <c r="D13" s="102"/>
      <c r="E13" s="440"/>
      <c r="F13" s="77"/>
    </row>
    <row r="14" spans="1:6" ht="45" customHeight="1">
      <c r="A14" s="112"/>
      <c r="B14" s="89"/>
      <c r="C14" s="704"/>
      <c r="D14" s="100"/>
      <c r="E14" s="441"/>
      <c r="F14" s="77"/>
    </row>
    <row r="15" spans="1:6" ht="45" customHeight="1">
      <c r="A15" s="112"/>
      <c r="B15" s="89"/>
      <c r="C15" s="705"/>
      <c r="D15" s="101"/>
      <c r="E15" s="442"/>
      <c r="F15" s="113"/>
    </row>
    <row r="16" spans="1:6" ht="15" customHeight="1">
      <c r="A16" s="112"/>
      <c r="F16" s="113"/>
    </row>
    <row r="17" spans="1:6" ht="15" customHeight="1">
      <c r="A17" s="112"/>
      <c r="B17" s="89" t="s">
        <v>2771</v>
      </c>
      <c r="C17" s="89"/>
      <c r="D17" s="89"/>
      <c r="E17" s="89"/>
      <c r="F17" s="77"/>
    </row>
    <row r="18" spans="1:6" ht="15" customHeight="1">
      <c r="A18" s="112"/>
      <c r="B18" s="89" t="s">
        <v>2772</v>
      </c>
      <c r="C18" s="89"/>
      <c r="D18" s="89"/>
      <c r="E18" s="89"/>
      <c r="F18" s="77"/>
    </row>
    <row r="19" spans="1:6" ht="15" customHeight="1">
      <c r="A19" s="112"/>
      <c r="B19" s="89"/>
      <c r="C19" s="695" t="s">
        <v>1859</v>
      </c>
      <c r="D19" s="696"/>
      <c r="E19" s="103" t="s">
        <v>2559</v>
      </c>
      <c r="F19" s="77"/>
    </row>
    <row r="20" spans="1:6" ht="45" customHeight="1">
      <c r="A20" s="112"/>
      <c r="B20" s="89"/>
      <c r="C20" s="697"/>
      <c r="D20" s="698"/>
      <c r="E20" s="443"/>
      <c r="F20" s="77"/>
    </row>
    <row r="21" spans="1:6" ht="45" customHeight="1">
      <c r="A21" s="112"/>
      <c r="B21" s="89"/>
      <c r="C21" s="699"/>
      <c r="D21" s="700"/>
      <c r="E21" s="442"/>
      <c r="F21" s="77"/>
    </row>
    <row r="22" spans="1:6" ht="15" customHeight="1">
      <c r="A22" s="112"/>
      <c r="C22" s="89"/>
      <c r="D22" s="89"/>
      <c r="E22" s="89"/>
      <c r="F22" s="113"/>
    </row>
    <row r="23" spans="1:6" ht="15" customHeight="1">
      <c r="A23" s="112"/>
      <c r="B23" s="89" t="s">
        <v>2770</v>
      </c>
      <c r="C23" s="89"/>
      <c r="D23" s="89"/>
      <c r="E23" s="89"/>
      <c r="F23" s="77"/>
    </row>
    <row r="24" spans="1:6" ht="15" customHeight="1">
      <c r="A24" s="112"/>
      <c r="B24" s="89"/>
      <c r="C24" s="695" t="s">
        <v>1859</v>
      </c>
      <c r="D24" s="696"/>
      <c r="E24" s="103" t="s">
        <v>2559</v>
      </c>
      <c r="F24" s="77"/>
    </row>
    <row r="25" spans="1:6" ht="90" customHeight="1">
      <c r="A25" s="112"/>
      <c r="B25" s="89"/>
      <c r="C25" s="701"/>
      <c r="D25" s="702"/>
      <c r="E25" s="444"/>
      <c r="F25" s="77"/>
    </row>
    <row r="26" spans="1:6" ht="15" customHeight="1">
      <c r="A26" s="114"/>
      <c r="B26" s="115"/>
      <c r="C26" s="116"/>
      <c r="D26" s="116"/>
      <c r="E26" s="116"/>
      <c r="F26" s="117"/>
    </row>
    <row r="27" spans="1:6" ht="15" customHeight="1">
      <c r="A27" s="118"/>
      <c r="B27" s="119"/>
      <c r="C27" s="118"/>
      <c r="D27" s="119"/>
      <c r="E27" s="119"/>
      <c r="F27" s="118"/>
    </row>
    <row r="28" spans="1:6" ht="15" customHeight="1">
      <c r="A28" s="118"/>
      <c r="B28" s="118"/>
      <c r="C28" s="118"/>
      <c r="D28" s="118"/>
      <c r="E28" s="118"/>
      <c r="F28" s="118"/>
    </row>
    <row r="132" spans="4:5" ht="15" customHeight="1">
      <c r="D132" s="120"/>
      <c r="E132" s="120"/>
    </row>
    <row r="133" spans="4:5" ht="15" customHeight="1">
      <c r="D133" s="120"/>
      <c r="E133" s="120"/>
    </row>
    <row r="134" spans="4:5" ht="15" customHeight="1">
      <c r="D134" s="120"/>
      <c r="E134" s="120"/>
    </row>
  </sheetData>
  <sheetProtection password="C00F" sheet="1" objects="1" scenarios="1" autoFilter="0"/>
  <protectedRanges>
    <protectedRange sqref="E4:E6 E10:E15 E20:E21 E25" name="範囲2_1"/>
    <protectedRange sqref="E4:E6 E10:E15 E20:E21 E25" name="範囲1_1"/>
  </protectedRanges>
  <mergeCells count="10">
    <mergeCell ref="C3:D3"/>
    <mergeCell ref="C4:C6"/>
    <mergeCell ref="C9:D9"/>
    <mergeCell ref="C10:C12"/>
    <mergeCell ref="C13:C15"/>
    <mergeCell ref="C19:D19"/>
    <mergeCell ref="C20:D20"/>
    <mergeCell ref="C21:D21"/>
    <mergeCell ref="C24:D24"/>
    <mergeCell ref="C25:D25"/>
  </mergeCells>
  <phoneticPr fontId="9"/>
  <dataValidations count="1">
    <dataValidation type="textLength" allowBlank="1" showInputMessage="1" showErrorMessage="1" sqref="E4:E6 E10:E15 E20:E21 E25" xr:uid="{00000000-0002-0000-0300-000000000000}">
      <formula1>0</formula1>
      <formula2>300</formula2>
    </dataValidation>
  </dataValidations>
  <printOptions horizontalCentered="1"/>
  <pageMargins left="0.78740157480314965" right="0.39370078740157483" top="0.59055118110236227" bottom="0.59055118110236227" header="0.39370078740157483" footer="0.39370078740157483"/>
  <pageSetup paperSize="9" orientation="portrait" cellComments="asDisplayed" r:id="rId1"/>
  <headerFooter alignWithMargins="0"/>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300-000001000000}">
          <x14:formula1>
            <xm:f>選択リスト!$E$3:$E$5</xm:f>
          </x14:formula1>
          <xm:sqref>D4:D6</xm:sqref>
        </x14:dataValidation>
        <x14:dataValidation type="list" allowBlank="1" showInputMessage="1" xr:uid="{00000000-0002-0000-0300-000002000000}">
          <x14:formula1>
            <xm:f>選択リスト!$E$31:$E$35</xm:f>
          </x14:formula1>
          <xm:sqref>D13:D15</xm:sqref>
        </x14:dataValidation>
        <x14:dataValidation type="list" allowBlank="1" showInputMessage="1" xr:uid="{00000000-0002-0000-0300-000003000000}">
          <x14:formula1>
            <xm:f>選択リスト!$E$17:$E$27</xm:f>
          </x14:formula1>
          <xm:sqref>D10:D12 D4:D6</xm:sqref>
        </x14:dataValidation>
        <x14:dataValidation type="list" allowBlank="1" showInputMessage="1" xr:uid="{00000000-0002-0000-0300-000004000000}">
          <x14:formula1>
            <xm:f>選択リスト!$E$45:$E$47</xm:f>
          </x14:formula1>
          <xm:sqref>C20:D21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dimension ref="A1:G147"/>
  <sheetViews>
    <sheetView showGridLines="0" showZeros="0" view="pageBreakPreview" zoomScaleNormal="85" zoomScaleSheetLayoutView="100" workbookViewId="0">
      <selection activeCell="D30" sqref="D30:E30"/>
    </sheetView>
  </sheetViews>
  <sheetFormatPr defaultColWidth="2.44140625" defaultRowHeight="15" customHeight="1"/>
  <cols>
    <col min="1" max="2" width="2.44140625" style="108"/>
    <col min="3" max="3" width="23.109375" style="108" customWidth="1"/>
    <col min="4" max="6" width="20.44140625" style="108" customWidth="1"/>
    <col min="7" max="7" width="2.44140625" style="108" customWidth="1"/>
    <col min="25" max="80" width="2.44140625" customWidth="1"/>
  </cols>
  <sheetData>
    <row r="1" spans="1:7" ht="15" customHeight="1">
      <c r="A1" s="123" t="s">
        <v>2774</v>
      </c>
      <c r="B1" s="110"/>
      <c r="C1" s="110"/>
      <c r="D1" s="110"/>
      <c r="E1" s="110"/>
      <c r="F1" s="110"/>
      <c r="G1" s="111"/>
    </row>
    <row r="2" spans="1:7" ht="15" customHeight="1">
      <c r="A2" s="112"/>
      <c r="F2" s="78"/>
      <c r="G2" s="113"/>
    </row>
    <row r="3" spans="1:7" ht="15" customHeight="1">
      <c r="A3" s="112"/>
      <c r="B3" s="708" t="s">
        <v>2773</v>
      </c>
      <c r="C3" s="708"/>
      <c r="D3" s="708"/>
      <c r="E3" s="708"/>
      <c r="F3" s="708"/>
      <c r="G3" s="113"/>
    </row>
    <row r="4" spans="1:7" ht="15" customHeight="1">
      <c r="A4" s="112"/>
      <c r="B4" s="708"/>
      <c r="C4" s="708"/>
      <c r="D4" s="708"/>
      <c r="E4" s="708"/>
      <c r="F4" s="708"/>
      <c r="G4" s="113"/>
    </row>
    <row r="5" spans="1:7" ht="15" customHeight="1">
      <c r="A5" s="112"/>
      <c r="B5" s="708"/>
      <c r="C5" s="708"/>
      <c r="D5" s="708"/>
      <c r="E5" s="708"/>
      <c r="F5" s="708"/>
      <c r="G5" s="113"/>
    </row>
    <row r="6" spans="1:7" ht="15" customHeight="1">
      <c r="A6" s="112"/>
      <c r="B6" s="714" t="s">
        <v>2775</v>
      </c>
      <c r="C6" s="714"/>
      <c r="D6" s="714"/>
      <c r="E6" s="714"/>
      <c r="F6" s="714"/>
      <c r="G6" s="113"/>
    </row>
    <row r="7" spans="1:7" ht="15" customHeight="1">
      <c r="A7" s="112"/>
      <c r="B7" s="714"/>
      <c r="C7" s="714"/>
      <c r="D7" s="714"/>
      <c r="E7" s="714"/>
      <c r="F7" s="714"/>
      <c r="G7" s="113"/>
    </row>
    <row r="8" spans="1:7" ht="15" customHeight="1">
      <c r="A8" s="112"/>
      <c r="B8" s="714"/>
      <c r="C8" s="714"/>
      <c r="D8" s="714"/>
      <c r="E8" s="714"/>
      <c r="F8" s="714"/>
      <c r="G8" s="113"/>
    </row>
    <row r="9" spans="1:7" ht="15" customHeight="1">
      <c r="A9" s="112"/>
      <c r="G9" s="113"/>
    </row>
    <row r="10" spans="1:7" ht="30" customHeight="1">
      <c r="A10" s="112"/>
      <c r="B10" s="715" t="s">
        <v>1849</v>
      </c>
      <c r="C10" s="715"/>
      <c r="D10" s="709">
        <f>提出書!C22</f>
        <v>0</v>
      </c>
      <c r="E10" s="709"/>
      <c r="F10" s="710"/>
      <c r="G10" s="77"/>
    </row>
    <row r="11" spans="1:7" ht="30" customHeight="1">
      <c r="A11" s="112"/>
      <c r="B11" s="715" t="s">
        <v>3074</v>
      </c>
      <c r="C11" s="715"/>
      <c r="D11" s="718"/>
      <c r="E11" s="718"/>
      <c r="F11" s="719"/>
      <c r="G11" s="77"/>
    </row>
    <row r="12" spans="1:7" ht="30" customHeight="1">
      <c r="A12" s="112"/>
      <c r="B12" s="715" t="s">
        <v>3075</v>
      </c>
      <c r="C12" s="715"/>
      <c r="D12" s="718" t="s">
        <v>3078</v>
      </c>
      <c r="E12" s="718"/>
      <c r="F12" s="719"/>
      <c r="G12" s="77"/>
    </row>
    <row r="13" spans="1:7" ht="15" customHeight="1">
      <c r="A13" s="112"/>
      <c r="C13" s="118"/>
      <c r="D13" s="118"/>
      <c r="E13" s="118"/>
      <c r="G13" s="113"/>
    </row>
    <row r="14" spans="1:7" ht="15" customHeight="1">
      <c r="A14" s="112"/>
      <c r="C14" s="118"/>
      <c r="D14" s="118"/>
      <c r="E14" s="118"/>
      <c r="G14" s="113"/>
    </row>
    <row r="15" spans="1:7" ht="15" customHeight="1">
      <c r="A15" s="112"/>
      <c r="B15" s="108" t="s">
        <v>2776</v>
      </c>
      <c r="C15" s="118"/>
      <c r="D15" s="118"/>
      <c r="E15" s="118"/>
      <c r="G15" s="113"/>
    </row>
    <row r="16" spans="1:7" ht="15" customHeight="1">
      <c r="A16" s="112"/>
      <c r="C16" s="118"/>
      <c r="D16" s="118"/>
      <c r="E16" s="118"/>
      <c r="G16" s="113"/>
    </row>
    <row r="17" spans="1:7" ht="15" customHeight="1">
      <c r="A17" s="112"/>
      <c r="C17" s="118" t="s">
        <v>2777</v>
      </c>
      <c r="D17" s="118"/>
      <c r="E17" s="118"/>
      <c r="G17" s="113"/>
    </row>
    <row r="18" spans="1:7" ht="30" customHeight="1">
      <c r="A18" s="112"/>
      <c r="C18" s="124" t="s">
        <v>3053</v>
      </c>
      <c r="D18" s="716"/>
      <c r="E18" s="716"/>
      <c r="F18" s="717"/>
      <c r="G18" s="113"/>
    </row>
    <row r="19" spans="1:7" ht="30" customHeight="1">
      <c r="A19" s="112"/>
      <c r="C19" s="124" t="s">
        <v>3052</v>
      </c>
      <c r="D19" s="716"/>
      <c r="E19" s="716"/>
      <c r="F19" s="717"/>
      <c r="G19" s="113"/>
    </row>
    <row r="20" spans="1:7" ht="15" customHeight="1">
      <c r="A20" s="112"/>
      <c r="C20" s="118"/>
      <c r="D20" s="118"/>
      <c r="E20" s="118"/>
      <c r="G20" s="113"/>
    </row>
    <row r="21" spans="1:7" ht="15" customHeight="1">
      <c r="A21" s="112"/>
      <c r="C21" s="118"/>
      <c r="D21" s="118"/>
      <c r="E21" s="118"/>
      <c r="G21" s="113"/>
    </row>
    <row r="22" spans="1:7" ht="15" customHeight="1">
      <c r="A22" s="112"/>
      <c r="C22" s="118" t="s">
        <v>2778</v>
      </c>
      <c r="D22" s="118"/>
      <c r="E22" s="118"/>
      <c r="G22" s="113"/>
    </row>
    <row r="23" spans="1:7" ht="30" customHeight="1">
      <c r="A23" s="112"/>
      <c r="C23" s="124" t="s">
        <v>3053</v>
      </c>
      <c r="D23" s="718"/>
      <c r="E23" s="718"/>
      <c r="F23" s="719"/>
      <c r="G23" s="113"/>
    </row>
    <row r="24" spans="1:7" ht="30" customHeight="1">
      <c r="A24" s="112"/>
      <c r="C24" s="124" t="s">
        <v>3052</v>
      </c>
      <c r="D24" s="718"/>
      <c r="E24" s="718"/>
      <c r="F24" s="719"/>
      <c r="G24" s="113"/>
    </row>
    <row r="25" spans="1:7" ht="16.2">
      <c r="A25" s="112"/>
      <c r="C25" s="720" t="s">
        <v>3148</v>
      </c>
      <c r="D25" s="711" t="s">
        <v>3123</v>
      </c>
      <c r="E25" s="712"/>
      <c r="F25" s="713"/>
      <c r="G25" s="113"/>
    </row>
    <row r="26" spans="1:7" ht="82.5" customHeight="1">
      <c r="A26" s="112"/>
      <c r="C26" s="721"/>
      <c r="D26" s="722"/>
      <c r="E26" s="723"/>
      <c r="F26" s="724"/>
      <c r="G26" s="113"/>
    </row>
    <row r="27" spans="1:7" ht="15" customHeight="1">
      <c r="A27" s="112"/>
      <c r="C27" s="118"/>
      <c r="D27" s="118"/>
      <c r="E27" s="118"/>
      <c r="G27" s="113"/>
    </row>
    <row r="28" spans="1:7" ht="15" customHeight="1">
      <c r="A28" s="112"/>
      <c r="C28" s="118"/>
      <c r="D28" s="118"/>
      <c r="E28" s="118"/>
      <c r="G28" s="113"/>
    </row>
    <row r="29" spans="1:7" ht="15" customHeight="1">
      <c r="A29" s="112"/>
      <c r="C29" s="118" t="s">
        <v>3051</v>
      </c>
      <c r="D29" s="118"/>
      <c r="G29" s="113"/>
    </row>
    <row r="30" spans="1:7" ht="30" customHeight="1">
      <c r="A30" s="112"/>
      <c r="C30" s="124" t="s">
        <v>3054</v>
      </c>
      <c r="D30" s="706"/>
      <c r="E30" s="707"/>
      <c r="F30" s="528"/>
      <c r="G30" s="113"/>
    </row>
    <row r="31" spans="1:7" ht="30" customHeight="1">
      <c r="A31" s="112"/>
      <c r="C31" s="124" t="s">
        <v>3149</v>
      </c>
      <c r="D31" s="706"/>
      <c r="E31" s="707"/>
      <c r="F31" s="528"/>
      <c r="G31" s="113"/>
    </row>
    <row r="32" spans="1:7" ht="15" customHeight="1">
      <c r="A32" s="112"/>
      <c r="C32" s="118"/>
      <c r="D32" s="118"/>
      <c r="E32" s="118"/>
      <c r="G32" s="113"/>
    </row>
    <row r="33" spans="1:7" ht="15" customHeight="1">
      <c r="A33" s="112"/>
      <c r="C33" s="118"/>
      <c r="D33" s="118"/>
      <c r="E33" s="118"/>
      <c r="G33" s="113"/>
    </row>
    <row r="34" spans="1:7" ht="15" customHeight="1">
      <c r="A34" s="112"/>
      <c r="C34" s="118"/>
      <c r="D34" s="118"/>
      <c r="E34" s="118"/>
      <c r="G34" s="113"/>
    </row>
    <row r="35" spans="1:7" ht="15" customHeight="1">
      <c r="A35" s="112"/>
      <c r="C35" s="118"/>
      <c r="D35" s="118"/>
      <c r="E35" s="118"/>
      <c r="G35" s="113"/>
    </row>
    <row r="36" spans="1:7" ht="15" customHeight="1">
      <c r="A36" s="112"/>
      <c r="C36" s="118"/>
      <c r="D36" s="118"/>
      <c r="E36" s="118"/>
      <c r="G36" s="113"/>
    </row>
    <row r="37" spans="1:7" ht="15" customHeight="1">
      <c r="A37" s="112"/>
      <c r="C37" s="118"/>
      <c r="D37" s="118"/>
      <c r="E37" s="118"/>
      <c r="G37" s="113"/>
    </row>
    <row r="38" spans="1:7" ht="15" customHeight="1">
      <c r="A38" s="112"/>
      <c r="C38" s="118"/>
      <c r="D38" s="118"/>
      <c r="E38" s="118"/>
      <c r="G38" s="113"/>
    </row>
    <row r="39" spans="1:7" ht="15" customHeight="1">
      <c r="A39" s="112"/>
      <c r="C39" s="118"/>
      <c r="D39" s="118"/>
      <c r="E39" s="118"/>
      <c r="G39" s="113"/>
    </row>
    <row r="40" spans="1:7" ht="15" customHeight="1">
      <c r="A40" s="114"/>
      <c r="B40" s="115"/>
      <c r="C40" s="121"/>
      <c r="D40" s="121"/>
      <c r="E40" s="121"/>
      <c r="F40" s="121"/>
      <c r="G40" s="117"/>
    </row>
    <row r="41" spans="1:7" ht="15" customHeight="1">
      <c r="A41" s="118"/>
      <c r="B41" s="122"/>
      <c r="C41" s="122"/>
      <c r="D41" s="122"/>
      <c r="E41" s="122"/>
      <c r="F41" s="122"/>
      <c r="G41" s="118"/>
    </row>
    <row r="145" spans="5:5" ht="15" customHeight="1">
      <c r="E145" s="120"/>
    </row>
    <row r="146" spans="5:5" ht="15" customHeight="1">
      <c r="E146" s="120"/>
    </row>
    <row r="147" spans="5:5" ht="15" customHeight="1">
      <c r="E147" s="120"/>
    </row>
  </sheetData>
  <sheetProtection algorithmName="SHA-512" hashValue="HNITtVGYX044WXzlUSs7nDfpgBdpgxW4MxYIGLEtI4l/xXu1qNuUCpe8P998Oa0bF0s2xGFbpof4zwTpCspjQw==" saltValue="7ndvFT2iEmL5jPYMuG5BIQ==" spinCount="100000" sheet="1" autoFilter="0"/>
  <mergeCells count="17">
    <mergeCell ref="D12:F12"/>
    <mergeCell ref="D30:E30"/>
    <mergeCell ref="D31:E31"/>
    <mergeCell ref="B3:F5"/>
    <mergeCell ref="D10:F10"/>
    <mergeCell ref="D25:F25"/>
    <mergeCell ref="B6:F8"/>
    <mergeCell ref="B10:C10"/>
    <mergeCell ref="D18:F18"/>
    <mergeCell ref="D19:F19"/>
    <mergeCell ref="D23:F23"/>
    <mergeCell ref="D24:F24"/>
    <mergeCell ref="C25:C26"/>
    <mergeCell ref="D26:F26"/>
    <mergeCell ref="B11:C11"/>
    <mergeCell ref="D11:F11"/>
    <mergeCell ref="B12:C12"/>
  </mergeCells>
  <phoneticPr fontId="9"/>
  <dataValidations count="2">
    <dataValidation type="list" allowBlank="1" showInputMessage="1" showErrorMessage="1" sqref="D30:E30" xr:uid="{00000000-0002-0000-0400-000000000000}">
      <formula1>LIST_従業員数</formula1>
    </dataValidation>
    <dataValidation type="list" allowBlank="1" showInputMessage="1" showErrorMessage="1" sqref="D31:E31" xr:uid="{00000000-0002-0000-0400-000001000000}">
      <formula1>LIST_資本金等</formula1>
    </dataValidation>
  </dataValidations>
  <printOptions horizontalCentered="1"/>
  <pageMargins left="0.78740157480314965" right="0.39370078740157483" top="0.59055118110236227" bottom="0.59055118110236227" header="0.39370078740157483" footer="0.39370078740157483"/>
  <pageSetup paperSize="9" orientation="portrait"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P72"/>
  <sheetViews>
    <sheetView showGridLines="0" showZeros="0" view="pageBreakPreview" zoomScaleNormal="70" zoomScaleSheetLayoutView="100" workbookViewId="0"/>
  </sheetViews>
  <sheetFormatPr defaultColWidth="2.44140625" defaultRowHeight="15" customHeight="1"/>
  <cols>
    <col min="1" max="3" width="5" style="176" customWidth="1"/>
    <col min="4" max="4" width="19.88671875" style="176" customWidth="1"/>
    <col min="5" max="5" width="5.109375" style="176" hidden="1" customWidth="1"/>
    <col min="6" max="247" width="14.88671875" style="176" customWidth="1"/>
    <col min="248" max="16384" width="2.44140625" style="176"/>
  </cols>
  <sheetData>
    <row r="1" spans="1:250" ht="15" customHeight="1">
      <c r="A1" s="177"/>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c r="BT1" s="177"/>
      <c r="BU1" s="177"/>
      <c r="BV1" s="177"/>
      <c r="BW1" s="177"/>
      <c r="BX1" s="177"/>
      <c r="BY1" s="177"/>
      <c r="BZ1" s="177"/>
      <c r="CA1" s="177"/>
      <c r="CB1" s="177"/>
      <c r="CC1" s="177"/>
      <c r="CD1" s="177"/>
      <c r="CE1" s="177"/>
      <c r="CF1" s="177"/>
      <c r="CG1" s="177"/>
      <c r="CH1" s="177"/>
      <c r="CI1" s="177"/>
      <c r="CJ1" s="177"/>
      <c r="CK1" s="177"/>
      <c r="CL1" s="177"/>
      <c r="CM1" s="177"/>
      <c r="CN1" s="177"/>
      <c r="CO1" s="177"/>
      <c r="CP1" s="177"/>
      <c r="CQ1" s="177"/>
      <c r="CR1" s="177"/>
      <c r="CS1" s="177"/>
      <c r="CT1" s="177"/>
      <c r="CU1" s="177"/>
      <c r="CV1" s="177"/>
      <c r="CW1" s="177"/>
      <c r="CX1" s="177"/>
      <c r="CY1" s="177"/>
      <c r="CZ1" s="177"/>
      <c r="DA1" s="177"/>
      <c r="DB1" s="177"/>
      <c r="DC1" s="177"/>
      <c r="DD1" s="177"/>
      <c r="DE1" s="177"/>
      <c r="DF1" s="177"/>
      <c r="DG1" s="177"/>
      <c r="DH1" s="177"/>
      <c r="DI1" s="177"/>
      <c r="DJ1" s="177"/>
      <c r="DK1" s="177"/>
      <c r="DL1" s="177"/>
      <c r="DM1" s="177"/>
      <c r="DN1" s="177"/>
      <c r="DO1" s="177"/>
      <c r="DP1" s="177"/>
      <c r="DQ1" s="177"/>
      <c r="DR1" s="177"/>
      <c r="DS1" s="177"/>
      <c r="DT1" s="177"/>
      <c r="DU1" s="177"/>
      <c r="DV1" s="177"/>
      <c r="DW1" s="177"/>
      <c r="DX1" s="177"/>
      <c r="DY1" s="177"/>
      <c r="DZ1" s="177"/>
      <c r="EA1" s="177"/>
      <c r="EB1" s="177"/>
      <c r="EC1" s="177"/>
      <c r="ED1" s="177"/>
      <c r="EE1" s="177"/>
      <c r="EF1" s="177"/>
      <c r="EG1" s="177"/>
      <c r="EH1" s="177"/>
      <c r="EI1" s="177"/>
      <c r="EJ1" s="177"/>
      <c r="EK1" s="177"/>
      <c r="EL1" s="177"/>
      <c r="EM1" s="177"/>
      <c r="EN1" s="177"/>
      <c r="EO1" s="177"/>
      <c r="EP1" s="177"/>
      <c r="EQ1" s="177"/>
      <c r="ER1" s="177"/>
      <c r="ES1" s="177"/>
      <c r="ET1" s="177"/>
      <c r="EU1" s="177"/>
      <c r="EV1" s="177"/>
      <c r="EW1" s="177"/>
      <c r="EX1" s="177"/>
      <c r="EY1" s="177"/>
      <c r="EZ1" s="177"/>
      <c r="FA1" s="177"/>
      <c r="FB1" s="177"/>
      <c r="FC1" s="177"/>
      <c r="FD1" s="177"/>
      <c r="FE1" s="177"/>
      <c r="FF1" s="177"/>
      <c r="FG1" s="177"/>
      <c r="FH1" s="177"/>
      <c r="FI1" s="177"/>
      <c r="FJ1" s="177"/>
      <c r="FK1" s="177"/>
      <c r="FL1" s="177"/>
      <c r="FM1" s="177"/>
      <c r="FN1" s="177"/>
      <c r="FO1" s="177"/>
      <c r="FP1" s="177"/>
      <c r="FQ1" s="177"/>
      <c r="FR1" s="177"/>
      <c r="FS1" s="177"/>
      <c r="FT1" s="177"/>
      <c r="FU1" s="177"/>
      <c r="FV1" s="177"/>
      <c r="FW1" s="177"/>
      <c r="FX1" s="177"/>
      <c r="FY1" s="177"/>
      <c r="FZ1" s="177"/>
      <c r="GA1" s="177"/>
      <c r="GB1" s="177"/>
      <c r="GC1" s="177"/>
      <c r="GD1" s="177"/>
      <c r="GE1" s="177"/>
      <c r="GF1" s="177"/>
      <c r="GG1" s="177"/>
      <c r="GH1" s="177"/>
      <c r="GI1" s="177"/>
      <c r="GJ1" s="177"/>
      <c r="GK1" s="177"/>
      <c r="GL1" s="177"/>
      <c r="GM1" s="177"/>
      <c r="GN1" s="177"/>
      <c r="GO1" s="177"/>
      <c r="GP1" s="177"/>
      <c r="GQ1" s="177"/>
      <c r="GR1" s="177"/>
      <c r="GS1" s="177"/>
      <c r="GT1" s="177"/>
      <c r="GU1" s="177"/>
      <c r="GV1" s="177"/>
      <c r="GW1" s="177"/>
      <c r="GX1" s="177"/>
      <c r="GY1" s="177"/>
      <c r="GZ1" s="177"/>
      <c r="HA1" s="177"/>
      <c r="HB1" s="177"/>
      <c r="HC1" s="177"/>
      <c r="HD1" s="177"/>
      <c r="HE1" s="177"/>
      <c r="HF1" s="177"/>
      <c r="HG1" s="177"/>
      <c r="HH1" s="177"/>
      <c r="HI1" s="177"/>
      <c r="HJ1" s="177"/>
      <c r="HK1" s="177"/>
      <c r="HL1" s="177"/>
      <c r="HM1" s="177"/>
      <c r="HN1" s="177"/>
      <c r="HO1" s="177"/>
      <c r="HP1" s="177"/>
      <c r="HQ1" s="177"/>
      <c r="HR1" s="177"/>
      <c r="HS1" s="177"/>
      <c r="HT1" s="177"/>
      <c r="HU1" s="177"/>
      <c r="HV1" s="177"/>
      <c r="HW1" s="177"/>
      <c r="HX1" s="177"/>
      <c r="HY1" s="177"/>
      <c r="HZ1" s="177"/>
      <c r="IA1" s="177"/>
      <c r="IB1" s="177"/>
      <c r="IC1" s="177"/>
      <c r="ID1" s="177"/>
      <c r="IE1" s="177"/>
      <c r="IF1" s="177"/>
      <c r="IG1" s="177"/>
      <c r="IH1" s="177"/>
      <c r="II1" s="177"/>
      <c r="IJ1" s="177"/>
      <c r="IK1" s="177"/>
      <c r="IL1" s="177"/>
      <c r="IM1" s="177" t="s">
        <v>2779</v>
      </c>
      <c r="IN1" s="177"/>
      <c r="IO1" s="177"/>
      <c r="IP1" s="177"/>
    </row>
    <row r="2" spans="1:250" ht="15" customHeight="1">
      <c r="A2" s="305" t="s">
        <v>1195</v>
      </c>
      <c r="B2" s="178"/>
      <c r="C2" s="178"/>
      <c r="D2" s="178"/>
      <c r="E2" s="178"/>
      <c r="F2" s="177" t="s">
        <v>1287</v>
      </c>
      <c r="G2" s="177"/>
      <c r="H2" s="177"/>
      <c r="I2" s="179"/>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c r="BT2" s="177"/>
      <c r="BU2" s="177"/>
      <c r="BV2" s="177"/>
      <c r="BW2" s="177"/>
      <c r="BX2" s="177"/>
      <c r="BY2" s="177"/>
      <c r="BZ2" s="177"/>
      <c r="CA2" s="177"/>
      <c r="CB2" s="177"/>
      <c r="CC2" s="177"/>
      <c r="CD2" s="177"/>
      <c r="CE2" s="177"/>
      <c r="CF2" s="177"/>
      <c r="CG2" s="177"/>
      <c r="CH2" s="177"/>
      <c r="CI2" s="177"/>
      <c r="CJ2" s="177"/>
      <c r="CK2" s="177"/>
      <c r="CL2" s="177"/>
      <c r="CM2" s="177"/>
      <c r="CN2" s="177"/>
      <c r="CO2" s="177"/>
      <c r="CP2" s="177"/>
      <c r="CQ2" s="177"/>
      <c r="CR2" s="177"/>
      <c r="CS2" s="177"/>
      <c r="CT2" s="177"/>
      <c r="CU2" s="177"/>
      <c r="CV2" s="177"/>
      <c r="CW2" s="177"/>
      <c r="CX2" s="177"/>
      <c r="CY2" s="177"/>
      <c r="CZ2" s="177"/>
      <c r="DA2" s="177"/>
      <c r="DB2" s="177"/>
      <c r="DC2" s="177"/>
      <c r="DD2" s="177"/>
      <c r="DE2" s="177"/>
      <c r="DF2" s="177"/>
      <c r="DG2" s="177"/>
      <c r="DH2" s="177"/>
      <c r="DI2" s="177"/>
      <c r="DJ2" s="177"/>
      <c r="DK2" s="177"/>
      <c r="DL2" s="177"/>
      <c r="DM2" s="177"/>
      <c r="DN2" s="177"/>
      <c r="DO2" s="177"/>
      <c r="DP2" s="177"/>
      <c r="DQ2" s="177"/>
      <c r="DR2" s="177"/>
      <c r="DS2" s="177"/>
      <c r="DT2" s="177"/>
      <c r="DU2" s="177"/>
      <c r="DV2" s="177"/>
      <c r="DW2" s="177"/>
      <c r="DX2" s="177"/>
      <c r="DY2" s="177"/>
      <c r="DZ2" s="177"/>
      <c r="EA2" s="177"/>
      <c r="EB2" s="177"/>
      <c r="EC2" s="177"/>
      <c r="ED2" s="177"/>
      <c r="EE2" s="177"/>
      <c r="EF2" s="177"/>
      <c r="EG2" s="177"/>
      <c r="EH2" s="177"/>
      <c r="EI2" s="177"/>
      <c r="EJ2" s="177"/>
      <c r="EK2" s="177"/>
      <c r="EL2" s="177"/>
      <c r="EM2" s="177"/>
      <c r="EN2" s="177"/>
      <c r="EO2" s="177"/>
      <c r="EP2" s="177"/>
      <c r="EQ2" s="177"/>
      <c r="ER2" s="177"/>
      <c r="ES2" s="177"/>
      <c r="ET2" s="177"/>
      <c r="EU2" s="177"/>
      <c r="EV2" s="177"/>
      <c r="EW2" s="177"/>
      <c r="EX2" s="177"/>
      <c r="EY2" s="177"/>
      <c r="EZ2" s="177"/>
      <c r="FA2" s="177"/>
      <c r="FB2" s="177"/>
      <c r="FC2" s="177"/>
      <c r="FD2" s="177"/>
      <c r="FE2" s="177"/>
      <c r="FF2" s="177"/>
      <c r="FG2" s="177"/>
      <c r="FH2" s="177"/>
      <c r="FI2" s="177"/>
      <c r="FJ2" s="177"/>
      <c r="FK2" s="177"/>
      <c r="FL2" s="177"/>
      <c r="FM2" s="177"/>
      <c r="FN2" s="177"/>
      <c r="FO2" s="177"/>
      <c r="FP2" s="177"/>
      <c r="FQ2" s="177"/>
      <c r="FR2" s="177"/>
      <c r="FS2" s="177"/>
      <c r="FT2" s="177"/>
      <c r="FU2" s="177"/>
      <c r="FV2" s="177"/>
      <c r="FW2" s="177"/>
      <c r="FX2" s="177"/>
      <c r="FY2" s="177"/>
      <c r="FZ2" s="177"/>
      <c r="GA2" s="177"/>
      <c r="GB2" s="177"/>
      <c r="GC2" s="177"/>
      <c r="GD2" s="177"/>
      <c r="GE2" s="177"/>
      <c r="GF2" s="177"/>
      <c r="GG2" s="177"/>
      <c r="GH2" s="177"/>
      <c r="GI2" s="177"/>
      <c r="GJ2" s="177"/>
      <c r="GK2" s="177"/>
      <c r="GL2" s="177"/>
      <c r="GM2" s="177"/>
      <c r="GN2" s="177"/>
      <c r="GO2" s="177"/>
      <c r="GP2" s="177"/>
      <c r="GQ2" s="177"/>
      <c r="GR2" s="177"/>
      <c r="GS2" s="177"/>
      <c r="GT2" s="177"/>
      <c r="GU2" s="177"/>
      <c r="GV2" s="177"/>
      <c r="GW2" s="177"/>
      <c r="GX2" s="177"/>
      <c r="GY2" s="177"/>
      <c r="GZ2" s="177"/>
      <c r="HA2" s="177"/>
      <c r="HB2" s="177"/>
      <c r="HC2" s="177"/>
      <c r="HD2" s="177"/>
      <c r="HE2" s="177"/>
      <c r="HF2" s="177"/>
      <c r="HG2" s="177"/>
      <c r="HH2" s="177"/>
      <c r="HI2" s="177"/>
      <c r="HJ2" s="177"/>
      <c r="HK2" s="177"/>
      <c r="HL2" s="177"/>
      <c r="HM2" s="177"/>
      <c r="HN2" s="177"/>
      <c r="HO2" s="177"/>
      <c r="HP2" s="177"/>
      <c r="HQ2" s="177"/>
      <c r="HR2" s="177"/>
      <c r="HS2" s="177"/>
      <c r="HT2" s="177"/>
      <c r="HU2" s="177"/>
      <c r="HV2" s="177"/>
      <c r="HW2" s="177"/>
      <c r="HX2" s="177"/>
      <c r="HY2" s="177"/>
      <c r="HZ2" s="177"/>
      <c r="IA2" s="177"/>
      <c r="IB2" s="177"/>
      <c r="IC2" s="177"/>
      <c r="ID2" s="177"/>
      <c r="IE2" s="177"/>
      <c r="IF2" s="177"/>
      <c r="IG2" s="177"/>
      <c r="IH2" s="177"/>
      <c r="II2" s="177"/>
      <c r="IJ2" s="177"/>
      <c r="IK2" s="177"/>
      <c r="IL2" s="177"/>
      <c r="IM2" s="177"/>
      <c r="IN2" s="177"/>
      <c r="IO2" s="177"/>
      <c r="IP2" s="177"/>
    </row>
    <row r="3" spans="1:250" ht="15" customHeight="1">
      <c r="A3" s="178"/>
      <c r="B3" s="178"/>
      <c r="C3" s="178"/>
      <c r="D3" s="178"/>
      <c r="E3" s="178"/>
      <c r="F3" s="177"/>
      <c r="G3" s="177"/>
      <c r="H3" s="177"/>
      <c r="I3" s="179"/>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c r="BS3" s="177"/>
      <c r="BT3" s="177"/>
      <c r="BU3" s="177"/>
      <c r="BV3" s="177"/>
      <c r="BW3" s="177"/>
      <c r="BX3" s="177"/>
      <c r="BY3" s="177"/>
      <c r="BZ3" s="177"/>
      <c r="CA3" s="177"/>
      <c r="CB3" s="177"/>
      <c r="CC3" s="177"/>
      <c r="CD3" s="177"/>
      <c r="CE3" s="177"/>
      <c r="CF3" s="177"/>
      <c r="CG3" s="177"/>
      <c r="CH3" s="177"/>
      <c r="CI3" s="177"/>
      <c r="CJ3" s="177"/>
      <c r="CK3" s="177"/>
      <c r="CL3" s="177"/>
      <c r="CM3" s="177"/>
      <c r="CN3" s="177"/>
      <c r="CO3" s="177"/>
      <c r="CP3" s="177"/>
      <c r="CQ3" s="177"/>
      <c r="CR3" s="177"/>
      <c r="CS3" s="177"/>
      <c r="CT3" s="177"/>
      <c r="CU3" s="177"/>
      <c r="CV3" s="177"/>
      <c r="CW3" s="177"/>
      <c r="CX3" s="177"/>
      <c r="CY3" s="177"/>
      <c r="CZ3" s="177"/>
      <c r="DA3" s="177"/>
      <c r="DB3" s="177"/>
      <c r="DC3" s="177"/>
      <c r="DD3" s="177"/>
      <c r="DE3" s="177"/>
      <c r="DF3" s="177"/>
      <c r="DG3" s="177"/>
      <c r="DH3" s="177"/>
      <c r="DI3" s="177"/>
      <c r="DJ3" s="177"/>
      <c r="DK3" s="177"/>
      <c r="DL3" s="177"/>
      <c r="DM3" s="177"/>
      <c r="DN3" s="177"/>
      <c r="DO3" s="177"/>
      <c r="DP3" s="177"/>
      <c r="DQ3" s="177"/>
      <c r="DR3" s="177"/>
      <c r="DS3" s="177"/>
      <c r="DT3" s="177"/>
      <c r="DU3" s="177"/>
      <c r="DV3" s="177"/>
      <c r="DW3" s="177"/>
      <c r="DX3" s="177"/>
      <c r="DY3" s="177"/>
      <c r="DZ3" s="177"/>
      <c r="EA3" s="177"/>
      <c r="EB3" s="177"/>
      <c r="EC3" s="177"/>
      <c r="ED3" s="177"/>
      <c r="EE3" s="177"/>
      <c r="EF3" s="177"/>
      <c r="EG3" s="177"/>
      <c r="EH3" s="177"/>
      <c r="EI3" s="177"/>
      <c r="EJ3" s="177"/>
      <c r="EK3" s="177"/>
      <c r="EL3" s="177"/>
      <c r="EM3" s="177"/>
      <c r="EN3" s="177"/>
      <c r="EO3" s="177"/>
      <c r="EP3" s="177"/>
      <c r="EQ3" s="177"/>
      <c r="ER3" s="177"/>
      <c r="ES3" s="177"/>
      <c r="ET3" s="177"/>
      <c r="EU3" s="177"/>
      <c r="EV3" s="177"/>
      <c r="EW3" s="177"/>
      <c r="EX3" s="177"/>
      <c r="EY3" s="177"/>
      <c r="EZ3" s="177"/>
      <c r="FA3" s="177"/>
      <c r="FB3" s="177"/>
      <c r="FC3" s="177"/>
      <c r="FD3" s="177"/>
      <c r="FE3" s="177"/>
      <c r="FF3" s="177"/>
      <c r="FG3" s="177"/>
      <c r="FH3" s="177"/>
      <c r="FI3" s="177"/>
      <c r="FJ3" s="177"/>
      <c r="FK3" s="177"/>
      <c r="FL3" s="177"/>
      <c r="FM3" s="177"/>
      <c r="FN3" s="177"/>
      <c r="FO3" s="177"/>
      <c r="FP3" s="177"/>
      <c r="FQ3" s="177"/>
      <c r="FR3" s="177"/>
      <c r="FS3" s="177"/>
      <c r="FT3" s="177"/>
      <c r="FU3" s="177"/>
      <c r="FV3" s="177"/>
      <c r="FW3" s="177"/>
      <c r="FX3" s="177"/>
      <c r="FY3" s="177"/>
      <c r="FZ3" s="177"/>
      <c r="GA3" s="177"/>
      <c r="GB3" s="177"/>
      <c r="GC3" s="177"/>
      <c r="GD3" s="177"/>
      <c r="GE3" s="177"/>
      <c r="GF3" s="177"/>
      <c r="GG3" s="177"/>
      <c r="GH3" s="177"/>
      <c r="GI3" s="177"/>
      <c r="GJ3" s="177"/>
      <c r="GK3" s="177"/>
      <c r="GL3" s="177"/>
      <c r="GM3" s="177"/>
      <c r="GN3" s="177"/>
      <c r="GO3" s="177"/>
      <c r="GP3" s="177"/>
      <c r="GQ3" s="177"/>
      <c r="GR3" s="177"/>
      <c r="GS3" s="177"/>
      <c r="GT3" s="177"/>
      <c r="GU3" s="177"/>
      <c r="GV3" s="177"/>
      <c r="GW3" s="177"/>
      <c r="GX3" s="177"/>
      <c r="GY3" s="177"/>
      <c r="GZ3" s="177"/>
      <c r="HA3" s="177"/>
      <c r="HB3" s="177"/>
      <c r="HC3" s="177"/>
      <c r="HD3" s="177"/>
      <c r="HE3" s="177"/>
      <c r="HF3" s="177"/>
      <c r="HG3" s="177"/>
      <c r="HH3" s="177"/>
      <c r="HI3" s="177"/>
      <c r="HJ3" s="177"/>
      <c r="HK3" s="177"/>
      <c r="HL3" s="177"/>
      <c r="HM3" s="177"/>
      <c r="HN3" s="177"/>
      <c r="HO3" s="177"/>
      <c r="HP3" s="177"/>
      <c r="HQ3" s="177"/>
      <c r="HR3" s="177"/>
      <c r="HS3" s="177"/>
      <c r="HT3" s="177"/>
      <c r="HU3" s="177"/>
      <c r="HV3" s="177"/>
      <c r="HW3" s="177"/>
      <c r="HX3" s="177"/>
      <c r="HY3" s="177"/>
      <c r="HZ3" s="177"/>
      <c r="IA3" s="177"/>
      <c r="IB3" s="177"/>
      <c r="IC3" s="177"/>
      <c r="ID3" s="177"/>
      <c r="IE3" s="177"/>
      <c r="IF3" s="177"/>
      <c r="IG3" s="177"/>
      <c r="IH3" s="177"/>
      <c r="II3" s="177"/>
      <c r="IJ3" s="177"/>
      <c r="IK3" s="177"/>
      <c r="IL3" s="177"/>
      <c r="IM3" s="177"/>
      <c r="IN3" s="177"/>
      <c r="IO3" s="177"/>
      <c r="IP3" s="177"/>
    </row>
    <row r="4" spans="1:250" ht="15" customHeight="1">
      <c r="A4" s="281" t="s">
        <v>1338</v>
      </c>
      <c r="B4" s="178"/>
      <c r="C4" s="178"/>
      <c r="D4" s="178"/>
      <c r="E4" s="178"/>
      <c r="F4" s="177"/>
      <c r="G4" s="177"/>
      <c r="H4" s="177"/>
      <c r="I4" s="179"/>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c r="BS4" s="177"/>
      <c r="BT4" s="177"/>
      <c r="BU4" s="177"/>
      <c r="BV4" s="177"/>
      <c r="BW4" s="177"/>
      <c r="BX4" s="177"/>
      <c r="BY4" s="177"/>
      <c r="BZ4" s="177"/>
      <c r="CA4" s="177"/>
      <c r="CB4" s="177"/>
      <c r="CC4" s="177"/>
      <c r="CD4" s="177"/>
      <c r="CE4" s="177"/>
      <c r="CF4" s="177"/>
      <c r="CG4" s="177"/>
      <c r="CH4" s="177"/>
      <c r="CI4" s="177"/>
      <c r="CJ4" s="177"/>
      <c r="CK4" s="177"/>
      <c r="CL4" s="177"/>
      <c r="CM4" s="177"/>
      <c r="CN4" s="177"/>
      <c r="CO4" s="177"/>
      <c r="CP4" s="177"/>
      <c r="CQ4" s="177"/>
      <c r="CR4" s="177"/>
      <c r="CS4" s="177"/>
      <c r="CT4" s="177"/>
      <c r="CU4" s="177"/>
      <c r="CV4" s="177"/>
      <c r="CW4" s="177"/>
      <c r="CX4" s="177"/>
      <c r="CY4" s="177"/>
      <c r="CZ4" s="177"/>
      <c r="DA4" s="177"/>
      <c r="DB4" s="177"/>
      <c r="DC4" s="177"/>
      <c r="DD4" s="177"/>
      <c r="DE4" s="177"/>
      <c r="DF4" s="177"/>
      <c r="DG4" s="177"/>
      <c r="DH4" s="177"/>
      <c r="DI4" s="177"/>
      <c r="DJ4" s="177"/>
      <c r="DK4" s="177"/>
      <c r="DL4" s="177"/>
      <c r="DM4" s="177"/>
      <c r="DN4" s="177"/>
      <c r="DO4" s="177"/>
      <c r="DP4" s="177"/>
      <c r="DQ4" s="177"/>
      <c r="DR4" s="177"/>
      <c r="DS4" s="177"/>
      <c r="DT4" s="177"/>
      <c r="DU4" s="177"/>
      <c r="DV4" s="177"/>
      <c r="DW4" s="177"/>
      <c r="DX4" s="177"/>
      <c r="DY4" s="177"/>
      <c r="DZ4" s="177"/>
      <c r="EA4" s="177"/>
      <c r="EB4" s="177"/>
      <c r="EC4" s="177"/>
      <c r="ED4" s="177"/>
      <c r="EE4" s="177"/>
      <c r="EF4" s="177"/>
      <c r="EG4" s="177"/>
      <c r="EH4" s="177"/>
      <c r="EI4" s="177"/>
      <c r="EJ4" s="177"/>
      <c r="EK4" s="177"/>
      <c r="EL4" s="177"/>
      <c r="EM4" s="177"/>
      <c r="EN4" s="177"/>
      <c r="EO4" s="177"/>
      <c r="EP4" s="177"/>
      <c r="EQ4" s="177"/>
      <c r="ER4" s="177"/>
      <c r="ES4" s="177"/>
      <c r="ET4" s="177"/>
      <c r="EU4" s="177"/>
      <c r="EV4" s="177"/>
      <c r="EW4" s="177"/>
      <c r="EX4" s="177"/>
      <c r="EY4" s="177"/>
      <c r="EZ4" s="177"/>
      <c r="FA4" s="177"/>
      <c r="FB4" s="177"/>
      <c r="FC4" s="177"/>
      <c r="FD4" s="177"/>
      <c r="FE4" s="177"/>
      <c r="FF4" s="177"/>
      <c r="FG4" s="177"/>
      <c r="FH4" s="177"/>
      <c r="FI4" s="177"/>
      <c r="FJ4" s="177"/>
      <c r="FK4" s="177"/>
      <c r="FL4" s="177"/>
      <c r="FM4" s="177"/>
      <c r="FN4" s="177"/>
      <c r="FO4" s="177"/>
      <c r="FP4" s="177"/>
      <c r="FQ4" s="177"/>
      <c r="FR4" s="177"/>
      <c r="FS4" s="177"/>
      <c r="FT4" s="177"/>
      <c r="FU4" s="177"/>
      <c r="FV4" s="177"/>
      <c r="FW4" s="177"/>
      <c r="FX4" s="177"/>
      <c r="FY4" s="177"/>
      <c r="FZ4" s="177"/>
      <c r="GA4" s="177"/>
      <c r="GB4" s="177"/>
      <c r="GC4" s="177"/>
      <c r="GD4" s="177"/>
      <c r="GE4" s="177"/>
      <c r="GF4" s="177"/>
      <c r="GG4" s="177"/>
      <c r="GH4" s="177"/>
      <c r="GI4" s="177"/>
      <c r="GJ4" s="177"/>
      <c r="GK4" s="177"/>
      <c r="GL4" s="177"/>
      <c r="GM4" s="177"/>
      <c r="GN4" s="177"/>
      <c r="GO4" s="177"/>
      <c r="GP4" s="177"/>
      <c r="GQ4" s="177"/>
      <c r="GR4" s="177"/>
      <c r="GS4" s="177"/>
      <c r="GT4" s="177"/>
      <c r="GU4" s="177"/>
      <c r="GV4" s="177"/>
      <c r="GW4" s="177"/>
      <c r="GX4" s="177"/>
      <c r="GY4" s="177"/>
      <c r="GZ4" s="177"/>
      <c r="HA4" s="177"/>
      <c r="HB4" s="177"/>
      <c r="HC4" s="177"/>
      <c r="HD4" s="177"/>
      <c r="HE4" s="177"/>
      <c r="HF4" s="177"/>
      <c r="HG4" s="177"/>
      <c r="HH4" s="177"/>
      <c r="HI4" s="177"/>
      <c r="HJ4" s="177"/>
      <c r="HK4" s="177"/>
      <c r="HL4" s="177"/>
      <c r="HM4" s="177"/>
      <c r="HN4" s="177"/>
      <c r="HO4" s="177"/>
      <c r="HP4" s="177"/>
      <c r="HQ4" s="177"/>
      <c r="HR4" s="177"/>
      <c r="HS4" s="177"/>
      <c r="HT4" s="177"/>
      <c r="HU4" s="177"/>
      <c r="HV4" s="177"/>
      <c r="HW4" s="177"/>
      <c r="HX4" s="177"/>
      <c r="HY4" s="177"/>
      <c r="HZ4" s="177"/>
      <c r="IA4" s="177"/>
      <c r="IB4" s="177"/>
      <c r="IC4" s="177"/>
      <c r="ID4" s="177"/>
      <c r="IE4" s="177"/>
      <c r="IF4" s="177"/>
      <c r="IG4" s="177"/>
      <c r="IH4" s="177"/>
      <c r="II4" s="177"/>
      <c r="IJ4" s="177"/>
      <c r="IK4" s="177"/>
      <c r="IL4" s="177"/>
      <c r="IM4" s="177"/>
      <c r="IN4" s="177"/>
      <c r="IO4" s="177"/>
      <c r="IP4" s="177"/>
    </row>
    <row r="5" spans="1:250" ht="7.5" customHeight="1">
      <c r="A5" s="725"/>
      <c r="B5" s="725"/>
      <c r="C5" s="725"/>
      <c r="D5" s="725"/>
      <c r="E5" s="54"/>
      <c r="F5" s="180"/>
      <c r="G5" s="177"/>
      <c r="H5" s="177"/>
      <c r="I5" s="180"/>
      <c r="J5" s="180"/>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c r="BT5" s="177"/>
      <c r="BU5" s="177"/>
      <c r="BV5" s="177"/>
      <c r="BW5" s="177"/>
      <c r="BX5" s="177"/>
      <c r="BY5" s="177"/>
      <c r="BZ5" s="177"/>
      <c r="CA5" s="177"/>
      <c r="CB5" s="177"/>
      <c r="CC5" s="177"/>
      <c r="CD5" s="177"/>
      <c r="CE5" s="177"/>
      <c r="CF5" s="177"/>
      <c r="CG5" s="177"/>
      <c r="CH5" s="177"/>
      <c r="CI5" s="177"/>
      <c r="CJ5" s="177"/>
      <c r="CK5" s="177"/>
      <c r="CL5" s="177"/>
      <c r="CM5" s="177"/>
      <c r="CN5" s="177"/>
      <c r="CO5" s="177"/>
      <c r="CP5" s="177"/>
      <c r="CQ5" s="177"/>
      <c r="CR5" s="177"/>
      <c r="CS5" s="177"/>
      <c r="CT5" s="177"/>
      <c r="CU5" s="177"/>
      <c r="CV5" s="177"/>
      <c r="CW5" s="177"/>
      <c r="CX5" s="177"/>
      <c r="CY5" s="177"/>
      <c r="CZ5" s="177"/>
      <c r="DA5" s="177"/>
      <c r="DB5" s="177"/>
      <c r="DC5" s="177"/>
      <c r="DD5" s="177"/>
      <c r="DE5" s="177"/>
      <c r="DF5" s="177"/>
      <c r="DG5" s="177"/>
      <c r="DH5" s="177"/>
      <c r="DI5" s="177"/>
      <c r="DJ5" s="177"/>
      <c r="DK5" s="177"/>
      <c r="DL5" s="177"/>
      <c r="DM5" s="177"/>
      <c r="DN5" s="177"/>
      <c r="DO5" s="177"/>
      <c r="DP5" s="177"/>
      <c r="DQ5" s="177"/>
      <c r="DR5" s="177"/>
      <c r="DS5" s="177"/>
      <c r="DT5" s="177"/>
      <c r="DU5" s="177"/>
      <c r="DV5" s="177"/>
      <c r="DW5" s="177"/>
      <c r="DX5" s="177"/>
      <c r="DY5" s="177"/>
      <c r="DZ5" s="177"/>
      <c r="EA5" s="177"/>
      <c r="EB5" s="177"/>
      <c r="EC5" s="177"/>
      <c r="ED5" s="177"/>
      <c r="EE5" s="177"/>
      <c r="EF5" s="177"/>
      <c r="EG5" s="177"/>
      <c r="EH5" s="177"/>
      <c r="EI5" s="177"/>
      <c r="EJ5" s="177"/>
      <c r="EK5" s="177"/>
      <c r="EL5" s="177"/>
      <c r="EM5" s="177"/>
      <c r="EN5" s="177"/>
      <c r="EO5" s="177"/>
      <c r="EP5" s="177"/>
      <c r="EQ5" s="177"/>
      <c r="ER5" s="177"/>
      <c r="ES5" s="177"/>
      <c r="ET5" s="177"/>
      <c r="EU5" s="177"/>
      <c r="EV5" s="177"/>
      <c r="EW5" s="177"/>
      <c r="EX5" s="177"/>
      <c r="EY5" s="177"/>
      <c r="EZ5" s="177"/>
      <c r="FA5" s="177"/>
      <c r="FB5" s="177"/>
      <c r="FC5" s="177"/>
      <c r="FD5" s="177"/>
      <c r="FE5" s="177"/>
      <c r="FF5" s="177"/>
      <c r="FG5" s="177"/>
      <c r="FH5" s="177"/>
      <c r="FI5" s="177"/>
      <c r="FJ5" s="177"/>
      <c r="FK5" s="177"/>
      <c r="FL5" s="177"/>
      <c r="FM5" s="177"/>
      <c r="FN5" s="177"/>
      <c r="FO5" s="177"/>
      <c r="FP5" s="177"/>
      <c r="FQ5" s="177"/>
      <c r="FR5" s="177"/>
      <c r="FS5" s="177"/>
      <c r="FT5" s="177"/>
      <c r="FU5" s="177"/>
      <c r="FV5" s="177"/>
      <c r="FW5" s="177"/>
      <c r="FX5" s="177"/>
      <c r="FY5" s="177"/>
      <c r="FZ5" s="177"/>
      <c r="GA5" s="177"/>
      <c r="GB5" s="177"/>
      <c r="GC5" s="177"/>
      <c r="GD5" s="177"/>
      <c r="GE5" s="177"/>
      <c r="GF5" s="177"/>
      <c r="GG5" s="177"/>
      <c r="GH5" s="177"/>
      <c r="GI5" s="177"/>
      <c r="GJ5" s="177"/>
      <c r="GK5" s="177"/>
      <c r="GL5" s="177"/>
      <c r="GM5" s="177"/>
      <c r="GN5" s="177"/>
      <c r="GO5" s="177"/>
      <c r="GP5" s="177"/>
      <c r="GQ5" s="177"/>
      <c r="GR5" s="177"/>
      <c r="GS5" s="177"/>
      <c r="GT5" s="177"/>
      <c r="GU5" s="177"/>
      <c r="GV5" s="177"/>
      <c r="GW5" s="177"/>
      <c r="GX5" s="177"/>
      <c r="GY5" s="177"/>
      <c r="GZ5" s="177"/>
      <c r="HA5" s="177"/>
      <c r="HB5" s="177"/>
      <c r="HC5" s="177"/>
      <c r="HD5" s="180"/>
      <c r="HE5" s="177"/>
      <c r="HF5" s="177"/>
      <c r="HG5" s="177"/>
      <c r="HH5" s="177"/>
      <c r="HI5" s="177"/>
      <c r="HJ5" s="177"/>
      <c r="HK5" s="177"/>
      <c r="HL5" s="177"/>
      <c r="HM5" s="177"/>
      <c r="HN5" s="177"/>
      <c r="HO5" s="177"/>
      <c r="HP5" s="177"/>
      <c r="HQ5" s="177"/>
      <c r="HR5" s="177"/>
      <c r="HS5" s="177"/>
      <c r="HT5" s="177"/>
      <c r="HU5" s="177"/>
      <c r="HV5" s="177"/>
      <c r="HW5" s="177"/>
      <c r="HX5" s="177"/>
      <c r="HY5" s="177"/>
      <c r="HZ5" s="177"/>
      <c r="IA5" s="177"/>
      <c r="IB5" s="177"/>
      <c r="IC5" s="177"/>
      <c r="ID5" s="177"/>
      <c r="IE5" s="177"/>
      <c r="IF5" s="177"/>
      <c r="IG5" s="177"/>
      <c r="IH5" s="177"/>
      <c r="II5" s="177"/>
      <c r="IJ5" s="177"/>
      <c r="IK5" s="177"/>
      <c r="IL5" s="177"/>
      <c r="IM5" s="177"/>
      <c r="IN5" s="177"/>
      <c r="IO5" s="177"/>
      <c r="IP5" s="177"/>
    </row>
    <row r="6" spans="1:250" ht="26.25" customHeight="1">
      <c r="A6" s="726" t="s">
        <v>1288</v>
      </c>
      <c r="B6" s="727"/>
      <c r="C6" s="727"/>
      <c r="D6" s="728"/>
      <c r="E6" s="55" t="s">
        <v>1815</v>
      </c>
      <c r="F6" s="13" t="s">
        <v>1289</v>
      </c>
      <c r="G6" s="11" t="s">
        <v>1817</v>
      </c>
      <c r="H6" s="127">
        <v>1</v>
      </c>
      <c r="I6" s="127">
        <v>2</v>
      </c>
      <c r="J6" s="127">
        <v>3</v>
      </c>
      <c r="K6" s="127">
        <v>4</v>
      </c>
      <c r="L6" s="127">
        <v>5</v>
      </c>
      <c r="M6" s="127">
        <v>6</v>
      </c>
      <c r="N6" s="127">
        <v>7</v>
      </c>
      <c r="O6" s="127">
        <v>8</v>
      </c>
      <c r="P6" s="127">
        <v>9</v>
      </c>
      <c r="Q6" s="127">
        <v>10</v>
      </c>
      <c r="R6" s="127">
        <v>11</v>
      </c>
      <c r="S6" s="127">
        <v>12</v>
      </c>
      <c r="T6" s="127">
        <v>13</v>
      </c>
      <c r="U6" s="127">
        <v>14</v>
      </c>
      <c r="V6" s="127">
        <v>15</v>
      </c>
      <c r="W6" s="127">
        <v>16</v>
      </c>
      <c r="X6" s="127">
        <v>17</v>
      </c>
      <c r="Y6" s="127">
        <v>18</v>
      </c>
      <c r="Z6" s="127">
        <v>19</v>
      </c>
      <c r="AA6" s="127">
        <v>20</v>
      </c>
      <c r="AB6" s="127">
        <v>21</v>
      </c>
      <c r="AC6" s="127">
        <v>22</v>
      </c>
      <c r="AD6" s="127">
        <v>23</v>
      </c>
      <c r="AE6" s="127">
        <v>24</v>
      </c>
      <c r="AF6" s="127">
        <v>25</v>
      </c>
      <c r="AG6" s="127">
        <v>26</v>
      </c>
      <c r="AH6" s="127">
        <v>27</v>
      </c>
      <c r="AI6" s="127">
        <v>28</v>
      </c>
      <c r="AJ6" s="127">
        <v>29</v>
      </c>
      <c r="AK6" s="127">
        <v>30</v>
      </c>
      <c r="AL6" s="127">
        <v>31</v>
      </c>
      <c r="AM6" s="127">
        <v>32</v>
      </c>
      <c r="AN6" s="127">
        <v>33</v>
      </c>
      <c r="AO6" s="127">
        <v>34</v>
      </c>
      <c r="AP6" s="127">
        <v>35</v>
      </c>
      <c r="AQ6" s="127">
        <v>36</v>
      </c>
      <c r="AR6" s="127">
        <v>37</v>
      </c>
      <c r="AS6" s="127">
        <v>38</v>
      </c>
      <c r="AT6" s="127">
        <v>39</v>
      </c>
      <c r="AU6" s="127">
        <v>40</v>
      </c>
      <c r="AV6" s="127">
        <v>41</v>
      </c>
      <c r="AW6" s="127">
        <v>42</v>
      </c>
      <c r="AX6" s="127">
        <v>43</v>
      </c>
      <c r="AY6" s="127">
        <v>44</v>
      </c>
      <c r="AZ6" s="127">
        <v>45</v>
      </c>
      <c r="BA6" s="127">
        <v>46</v>
      </c>
      <c r="BB6" s="127">
        <v>47</v>
      </c>
      <c r="BC6" s="127">
        <v>48</v>
      </c>
      <c r="BD6" s="127">
        <v>49</v>
      </c>
      <c r="BE6" s="127">
        <v>50</v>
      </c>
      <c r="BF6" s="127">
        <v>51</v>
      </c>
      <c r="BG6" s="127">
        <v>52</v>
      </c>
      <c r="BH6" s="127">
        <v>53</v>
      </c>
      <c r="BI6" s="127">
        <v>54</v>
      </c>
      <c r="BJ6" s="127">
        <v>55</v>
      </c>
      <c r="BK6" s="127">
        <v>56</v>
      </c>
      <c r="BL6" s="127">
        <v>57</v>
      </c>
      <c r="BM6" s="127">
        <v>58</v>
      </c>
      <c r="BN6" s="127">
        <v>59</v>
      </c>
      <c r="BO6" s="127">
        <v>60</v>
      </c>
      <c r="BP6" s="127">
        <v>61</v>
      </c>
      <c r="BQ6" s="127">
        <v>62</v>
      </c>
      <c r="BR6" s="127">
        <v>63</v>
      </c>
      <c r="BS6" s="127">
        <v>64</v>
      </c>
      <c r="BT6" s="127">
        <v>65</v>
      </c>
      <c r="BU6" s="127">
        <v>66</v>
      </c>
      <c r="BV6" s="127">
        <v>67</v>
      </c>
      <c r="BW6" s="127">
        <v>68</v>
      </c>
      <c r="BX6" s="127">
        <v>69</v>
      </c>
      <c r="BY6" s="127">
        <v>70</v>
      </c>
      <c r="BZ6" s="127">
        <v>71</v>
      </c>
      <c r="CA6" s="127">
        <v>72</v>
      </c>
      <c r="CB6" s="127">
        <v>73</v>
      </c>
      <c r="CC6" s="127">
        <v>74</v>
      </c>
      <c r="CD6" s="127">
        <v>75</v>
      </c>
      <c r="CE6" s="127">
        <v>76</v>
      </c>
      <c r="CF6" s="127">
        <v>77</v>
      </c>
      <c r="CG6" s="127">
        <v>78</v>
      </c>
      <c r="CH6" s="127">
        <v>79</v>
      </c>
      <c r="CI6" s="127">
        <v>80</v>
      </c>
      <c r="CJ6" s="127">
        <v>81</v>
      </c>
      <c r="CK6" s="127">
        <v>82</v>
      </c>
      <c r="CL6" s="127">
        <v>83</v>
      </c>
      <c r="CM6" s="127">
        <v>84</v>
      </c>
      <c r="CN6" s="127">
        <v>85</v>
      </c>
      <c r="CO6" s="127">
        <v>86</v>
      </c>
      <c r="CP6" s="127">
        <v>87</v>
      </c>
      <c r="CQ6" s="127">
        <v>88</v>
      </c>
      <c r="CR6" s="127">
        <v>89</v>
      </c>
      <c r="CS6" s="127">
        <v>90</v>
      </c>
      <c r="CT6" s="127">
        <v>91</v>
      </c>
      <c r="CU6" s="127">
        <v>92</v>
      </c>
      <c r="CV6" s="127">
        <v>93</v>
      </c>
      <c r="CW6" s="127">
        <v>94</v>
      </c>
      <c r="CX6" s="127">
        <v>95</v>
      </c>
      <c r="CY6" s="127">
        <v>96</v>
      </c>
      <c r="CZ6" s="127">
        <v>97</v>
      </c>
      <c r="DA6" s="127">
        <v>98</v>
      </c>
      <c r="DB6" s="127">
        <v>99</v>
      </c>
      <c r="DC6" s="127">
        <v>100</v>
      </c>
      <c r="DD6" s="127">
        <v>101</v>
      </c>
      <c r="DE6" s="127">
        <v>102</v>
      </c>
      <c r="DF6" s="127">
        <v>103</v>
      </c>
      <c r="DG6" s="127">
        <v>104</v>
      </c>
      <c r="DH6" s="127">
        <v>105</v>
      </c>
      <c r="DI6" s="127">
        <v>106</v>
      </c>
      <c r="DJ6" s="127">
        <v>107</v>
      </c>
      <c r="DK6" s="127">
        <v>108</v>
      </c>
      <c r="DL6" s="127">
        <v>109</v>
      </c>
      <c r="DM6" s="127">
        <v>110</v>
      </c>
      <c r="DN6" s="127">
        <v>111</v>
      </c>
      <c r="DO6" s="127">
        <v>112</v>
      </c>
      <c r="DP6" s="127">
        <v>113</v>
      </c>
      <c r="DQ6" s="127">
        <v>114</v>
      </c>
      <c r="DR6" s="127">
        <v>115</v>
      </c>
      <c r="DS6" s="127">
        <v>116</v>
      </c>
      <c r="DT6" s="127">
        <v>117</v>
      </c>
      <c r="DU6" s="127">
        <v>118</v>
      </c>
      <c r="DV6" s="127">
        <v>119</v>
      </c>
      <c r="DW6" s="127">
        <v>120</v>
      </c>
      <c r="DX6" s="127">
        <v>121</v>
      </c>
      <c r="DY6" s="127">
        <v>122</v>
      </c>
      <c r="DZ6" s="127">
        <v>123</v>
      </c>
      <c r="EA6" s="127">
        <v>124</v>
      </c>
      <c r="EB6" s="127">
        <v>125</v>
      </c>
      <c r="EC6" s="127">
        <v>126</v>
      </c>
      <c r="ED6" s="127">
        <v>127</v>
      </c>
      <c r="EE6" s="127">
        <v>128</v>
      </c>
      <c r="EF6" s="127">
        <v>129</v>
      </c>
      <c r="EG6" s="127">
        <v>130</v>
      </c>
      <c r="EH6" s="127">
        <v>131</v>
      </c>
      <c r="EI6" s="127">
        <v>132</v>
      </c>
      <c r="EJ6" s="127">
        <v>133</v>
      </c>
      <c r="EK6" s="127">
        <v>134</v>
      </c>
      <c r="EL6" s="127">
        <v>135</v>
      </c>
      <c r="EM6" s="127">
        <v>136</v>
      </c>
      <c r="EN6" s="127">
        <v>137</v>
      </c>
      <c r="EO6" s="127">
        <v>138</v>
      </c>
      <c r="EP6" s="127">
        <v>139</v>
      </c>
      <c r="EQ6" s="127">
        <v>140</v>
      </c>
      <c r="ER6" s="127">
        <v>141</v>
      </c>
      <c r="ES6" s="127">
        <v>142</v>
      </c>
      <c r="ET6" s="127">
        <v>143</v>
      </c>
      <c r="EU6" s="127">
        <v>144</v>
      </c>
      <c r="EV6" s="127">
        <v>145</v>
      </c>
      <c r="EW6" s="127">
        <v>146</v>
      </c>
      <c r="EX6" s="127">
        <v>147</v>
      </c>
      <c r="EY6" s="127">
        <v>148</v>
      </c>
      <c r="EZ6" s="127">
        <v>149</v>
      </c>
      <c r="FA6" s="127">
        <v>150</v>
      </c>
      <c r="FB6" s="127">
        <v>151</v>
      </c>
      <c r="FC6" s="127">
        <v>152</v>
      </c>
      <c r="FD6" s="127">
        <v>153</v>
      </c>
      <c r="FE6" s="127">
        <v>154</v>
      </c>
      <c r="FF6" s="127">
        <v>155</v>
      </c>
      <c r="FG6" s="127">
        <v>156</v>
      </c>
      <c r="FH6" s="127">
        <v>157</v>
      </c>
      <c r="FI6" s="127">
        <v>158</v>
      </c>
      <c r="FJ6" s="127">
        <v>159</v>
      </c>
      <c r="FK6" s="127">
        <v>160</v>
      </c>
      <c r="FL6" s="127">
        <v>161</v>
      </c>
      <c r="FM6" s="127">
        <v>162</v>
      </c>
      <c r="FN6" s="127">
        <v>163</v>
      </c>
      <c r="FO6" s="127">
        <v>164</v>
      </c>
      <c r="FP6" s="127">
        <v>165</v>
      </c>
      <c r="FQ6" s="127">
        <v>166</v>
      </c>
      <c r="FR6" s="127">
        <v>167</v>
      </c>
      <c r="FS6" s="127">
        <v>168</v>
      </c>
      <c r="FT6" s="127">
        <v>169</v>
      </c>
      <c r="FU6" s="127">
        <v>170</v>
      </c>
      <c r="FV6" s="127">
        <v>171</v>
      </c>
      <c r="FW6" s="127">
        <v>172</v>
      </c>
      <c r="FX6" s="127">
        <v>173</v>
      </c>
      <c r="FY6" s="127">
        <v>174</v>
      </c>
      <c r="FZ6" s="127">
        <v>175</v>
      </c>
      <c r="GA6" s="127">
        <v>176</v>
      </c>
      <c r="GB6" s="127">
        <v>177</v>
      </c>
      <c r="GC6" s="127">
        <v>178</v>
      </c>
      <c r="GD6" s="127">
        <v>179</v>
      </c>
      <c r="GE6" s="127">
        <v>180</v>
      </c>
      <c r="GF6" s="127">
        <v>181</v>
      </c>
      <c r="GG6" s="127">
        <v>182</v>
      </c>
      <c r="GH6" s="127">
        <v>183</v>
      </c>
      <c r="GI6" s="127">
        <v>184</v>
      </c>
      <c r="GJ6" s="127">
        <v>185</v>
      </c>
      <c r="GK6" s="127">
        <v>186</v>
      </c>
      <c r="GL6" s="127">
        <v>187</v>
      </c>
      <c r="GM6" s="127">
        <v>188</v>
      </c>
      <c r="GN6" s="127">
        <v>189</v>
      </c>
      <c r="GO6" s="127">
        <v>190</v>
      </c>
      <c r="GP6" s="127">
        <v>191</v>
      </c>
      <c r="GQ6" s="127">
        <v>192</v>
      </c>
      <c r="GR6" s="127">
        <v>193</v>
      </c>
      <c r="GS6" s="127">
        <v>194</v>
      </c>
      <c r="GT6" s="127">
        <v>195</v>
      </c>
      <c r="GU6" s="127">
        <v>196</v>
      </c>
      <c r="GV6" s="127">
        <v>197</v>
      </c>
      <c r="GW6" s="127">
        <v>198</v>
      </c>
      <c r="GX6" s="127">
        <v>199</v>
      </c>
      <c r="GY6" s="127">
        <v>200</v>
      </c>
      <c r="GZ6" s="127">
        <v>201</v>
      </c>
      <c r="HA6" s="127">
        <v>202</v>
      </c>
      <c r="HB6" s="127">
        <v>203</v>
      </c>
      <c r="HC6" s="127">
        <v>204</v>
      </c>
      <c r="HD6" s="127">
        <v>205</v>
      </c>
      <c r="HE6" s="127">
        <v>206</v>
      </c>
      <c r="HF6" s="127">
        <v>207</v>
      </c>
      <c r="HG6" s="127">
        <v>208</v>
      </c>
      <c r="HH6" s="127">
        <v>209</v>
      </c>
      <c r="HI6" s="127">
        <v>210</v>
      </c>
      <c r="HJ6" s="127">
        <v>211</v>
      </c>
      <c r="HK6" s="127">
        <v>212</v>
      </c>
      <c r="HL6" s="127">
        <v>213</v>
      </c>
      <c r="HM6" s="127">
        <v>214</v>
      </c>
      <c r="HN6" s="127">
        <v>215</v>
      </c>
      <c r="HO6" s="127">
        <v>216</v>
      </c>
      <c r="HP6" s="127">
        <v>217</v>
      </c>
      <c r="HQ6" s="127">
        <v>218</v>
      </c>
      <c r="HR6" s="127">
        <v>219</v>
      </c>
      <c r="HS6" s="127">
        <v>220</v>
      </c>
      <c r="HT6" s="127">
        <v>221</v>
      </c>
      <c r="HU6" s="127">
        <v>222</v>
      </c>
      <c r="HV6" s="127">
        <v>223</v>
      </c>
      <c r="HW6" s="127">
        <v>224</v>
      </c>
      <c r="HX6" s="127">
        <v>225</v>
      </c>
      <c r="HY6" s="127">
        <v>226</v>
      </c>
      <c r="HZ6" s="127">
        <v>227</v>
      </c>
      <c r="IA6" s="127">
        <v>228</v>
      </c>
      <c r="IB6" s="127">
        <v>229</v>
      </c>
      <c r="IC6" s="127">
        <v>230</v>
      </c>
      <c r="ID6" s="127">
        <v>231</v>
      </c>
      <c r="IE6" s="127">
        <v>232</v>
      </c>
      <c r="IF6" s="127">
        <v>233</v>
      </c>
      <c r="IG6" s="127">
        <v>234</v>
      </c>
      <c r="IH6" s="127">
        <v>235</v>
      </c>
      <c r="II6" s="127">
        <v>236</v>
      </c>
      <c r="IJ6" s="127">
        <v>237</v>
      </c>
      <c r="IK6" s="127">
        <v>238</v>
      </c>
      <c r="IL6" s="127">
        <v>239</v>
      </c>
      <c r="IM6" s="128">
        <v>240</v>
      </c>
      <c r="IN6" s="177"/>
      <c r="IO6" s="177"/>
      <c r="IP6" s="177"/>
    </row>
    <row r="7" spans="1:250" s="177" customFormat="1" ht="26.25" customHeight="1">
      <c r="A7" s="729" t="s">
        <v>1290</v>
      </c>
      <c r="B7" s="730"/>
      <c r="C7" s="730"/>
      <c r="D7" s="731"/>
      <c r="E7" s="56"/>
      <c r="F7" s="766"/>
      <c r="G7" s="181" t="s">
        <v>1817</v>
      </c>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182"/>
      <c r="CG7" s="182"/>
      <c r="CH7" s="182"/>
      <c r="CI7" s="182"/>
      <c r="CJ7" s="182"/>
      <c r="CK7" s="182"/>
      <c r="CL7" s="182"/>
      <c r="CM7" s="182"/>
      <c r="CN7" s="182"/>
      <c r="CO7" s="182"/>
      <c r="CP7" s="182"/>
      <c r="CQ7" s="182"/>
      <c r="CR7" s="182"/>
      <c r="CS7" s="182"/>
      <c r="CT7" s="182"/>
      <c r="CU7" s="182"/>
      <c r="CV7" s="182"/>
      <c r="CW7" s="182"/>
      <c r="CX7" s="182"/>
      <c r="CY7" s="182"/>
      <c r="CZ7" s="182"/>
      <c r="DA7" s="182"/>
      <c r="DB7" s="182"/>
      <c r="DC7" s="182"/>
      <c r="DD7" s="182"/>
      <c r="DE7" s="182"/>
      <c r="DF7" s="182"/>
      <c r="DG7" s="182"/>
      <c r="DH7" s="182"/>
      <c r="DI7" s="182"/>
      <c r="DJ7" s="182"/>
      <c r="DK7" s="182"/>
      <c r="DL7" s="182"/>
      <c r="DM7" s="182"/>
      <c r="DN7" s="182"/>
      <c r="DO7" s="182"/>
      <c r="DP7" s="182"/>
      <c r="DQ7" s="182"/>
      <c r="DR7" s="182"/>
      <c r="DS7" s="182"/>
      <c r="DT7" s="182"/>
      <c r="DU7" s="182"/>
      <c r="DV7" s="182"/>
      <c r="DW7" s="182"/>
      <c r="DX7" s="182"/>
      <c r="DY7" s="182"/>
      <c r="DZ7" s="182"/>
      <c r="EA7" s="182"/>
      <c r="EB7" s="182"/>
      <c r="EC7" s="182"/>
      <c r="ED7" s="182"/>
      <c r="EE7" s="182"/>
      <c r="EF7" s="182"/>
      <c r="EG7" s="182"/>
      <c r="EH7" s="182"/>
      <c r="EI7" s="182"/>
      <c r="EJ7" s="182"/>
      <c r="EK7" s="182"/>
      <c r="EL7" s="182"/>
      <c r="EM7" s="182"/>
      <c r="EN7" s="182"/>
      <c r="EO7" s="182"/>
      <c r="EP7" s="182"/>
      <c r="EQ7" s="182"/>
      <c r="ER7" s="182"/>
      <c r="ES7" s="182"/>
      <c r="ET7" s="182"/>
      <c r="EU7" s="182"/>
      <c r="EV7" s="182"/>
      <c r="EW7" s="182"/>
      <c r="EX7" s="182"/>
      <c r="EY7" s="182"/>
      <c r="EZ7" s="182"/>
      <c r="FA7" s="182"/>
      <c r="FB7" s="182"/>
      <c r="FC7" s="182"/>
      <c r="FD7" s="182"/>
      <c r="FE7" s="182"/>
      <c r="FF7" s="182"/>
      <c r="FG7" s="182"/>
      <c r="FH7" s="182"/>
      <c r="FI7" s="182"/>
      <c r="FJ7" s="182"/>
      <c r="FK7" s="182"/>
      <c r="FL7" s="182"/>
      <c r="FM7" s="182"/>
      <c r="FN7" s="182"/>
      <c r="FO7" s="182"/>
      <c r="FP7" s="182"/>
      <c r="FQ7" s="182"/>
      <c r="FR7" s="182"/>
      <c r="FS7" s="182"/>
      <c r="FT7" s="182"/>
      <c r="FU7" s="182"/>
      <c r="FV7" s="182"/>
      <c r="FW7" s="182"/>
      <c r="FX7" s="182"/>
      <c r="FY7" s="182"/>
      <c r="FZ7" s="182"/>
      <c r="GA7" s="182"/>
      <c r="GB7" s="182"/>
      <c r="GC7" s="182"/>
      <c r="GD7" s="182"/>
      <c r="GE7" s="182"/>
      <c r="GF7" s="182"/>
      <c r="GG7" s="182"/>
      <c r="GH7" s="182"/>
      <c r="GI7" s="182"/>
      <c r="GJ7" s="182"/>
      <c r="GK7" s="182"/>
      <c r="GL7" s="182"/>
      <c r="GM7" s="182"/>
      <c r="GN7" s="182"/>
      <c r="GO7" s="182"/>
      <c r="GP7" s="182"/>
      <c r="GQ7" s="182"/>
      <c r="GR7" s="182"/>
      <c r="GS7" s="182"/>
      <c r="GT7" s="182"/>
      <c r="GU7" s="182"/>
      <c r="GV7" s="182"/>
      <c r="GW7" s="182"/>
      <c r="GX7" s="182"/>
      <c r="GY7" s="182"/>
      <c r="GZ7" s="182"/>
      <c r="HA7" s="182"/>
      <c r="HB7" s="182"/>
      <c r="HC7" s="182"/>
      <c r="HD7" s="182"/>
      <c r="HE7" s="182"/>
      <c r="HF7" s="182"/>
      <c r="HG7" s="182"/>
      <c r="HH7" s="182"/>
      <c r="HI7" s="182"/>
      <c r="HJ7" s="182"/>
      <c r="HK7" s="182"/>
      <c r="HL7" s="182"/>
      <c r="HM7" s="182"/>
      <c r="HN7" s="182"/>
      <c r="HO7" s="182"/>
      <c r="HP7" s="182"/>
      <c r="HQ7" s="182"/>
      <c r="HR7" s="182"/>
      <c r="HS7" s="182"/>
      <c r="HT7" s="182"/>
      <c r="HU7" s="182"/>
      <c r="HV7" s="182"/>
      <c r="HW7" s="182"/>
      <c r="HX7" s="182"/>
      <c r="HY7" s="182"/>
      <c r="HZ7" s="182"/>
      <c r="IA7" s="182"/>
      <c r="IB7" s="182"/>
      <c r="IC7" s="182"/>
      <c r="ID7" s="182"/>
      <c r="IE7" s="182"/>
      <c r="IF7" s="182"/>
      <c r="IG7" s="182"/>
      <c r="IH7" s="182"/>
      <c r="II7" s="182"/>
      <c r="IJ7" s="182"/>
      <c r="IK7" s="182"/>
      <c r="IL7" s="182"/>
      <c r="IM7" s="183"/>
    </row>
    <row r="8" spans="1:250" s="177" customFormat="1" ht="26.25" customHeight="1">
      <c r="A8" s="729" t="s">
        <v>1196</v>
      </c>
      <c r="B8" s="730"/>
      <c r="C8" s="730"/>
      <c r="D8" s="731"/>
      <c r="E8" s="10"/>
      <c r="F8" s="767"/>
      <c r="G8" s="184" t="s">
        <v>1817</v>
      </c>
      <c r="H8" s="185"/>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c r="CC8" s="185"/>
      <c r="CD8" s="185"/>
      <c r="CE8" s="185"/>
      <c r="CF8" s="185"/>
      <c r="CG8" s="185"/>
      <c r="CH8" s="185"/>
      <c r="CI8" s="185"/>
      <c r="CJ8" s="185"/>
      <c r="CK8" s="185"/>
      <c r="CL8" s="185"/>
      <c r="CM8" s="185"/>
      <c r="CN8" s="185"/>
      <c r="CO8" s="185"/>
      <c r="CP8" s="185"/>
      <c r="CQ8" s="185"/>
      <c r="CR8" s="185"/>
      <c r="CS8" s="185"/>
      <c r="CT8" s="185"/>
      <c r="CU8" s="185"/>
      <c r="CV8" s="185"/>
      <c r="CW8" s="185"/>
      <c r="CX8" s="185"/>
      <c r="CY8" s="185"/>
      <c r="CZ8" s="185"/>
      <c r="DA8" s="185"/>
      <c r="DB8" s="185"/>
      <c r="DC8" s="185"/>
      <c r="DD8" s="185"/>
      <c r="DE8" s="185"/>
      <c r="DF8" s="185"/>
      <c r="DG8" s="185"/>
      <c r="DH8" s="185"/>
      <c r="DI8" s="185"/>
      <c r="DJ8" s="185"/>
      <c r="DK8" s="185"/>
      <c r="DL8" s="185"/>
      <c r="DM8" s="185"/>
      <c r="DN8" s="185"/>
      <c r="DO8" s="185"/>
      <c r="DP8" s="185"/>
      <c r="DQ8" s="185"/>
      <c r="DR8" s="185"/>
      <c r="DS8" s="185"/>
      <c r="DT8" s="185"/>
      <c r="DU8" s="185"/>
      <c r="DV8" s="185"/>
      <c r="DW8" s="185"/>
      <c r="DX8" s="185"/>
      <c r="DY8" s="185"/>
      <c r="DZ8" s="185"/>
      <c r="EA8" s="185"/>
      <c r="EB8" s="185"/>
      <c r="EC8" s="185"/>
      <c r="ED8" s="185"/>
      <c r="EE8" s="185"/>
      <c r="EF8" s="185"/>
      <c r="EG8" s="185"/>
      <c r="EH8" s="185"/>
      <c r="EI8" s="185"/>
      <c r="EJ8" s="185"/>
      <c r="EK8" s="185"/>
      <c r="EL8" s="185"/>
      <c r="EM8" s="185"/>
      <c r="EN8" s="185"/>
      <c r="EO8" s="185"/>
      <c r="EP8" s="185"/>
      <c r="EQ8" s="185"/>
      <c r="ER8" s="185"/>
      <c r="ES8" s="185"/>
      <c r="ET8" s="185"/>
      <c r="EU8" s="185"/>
      <c r="EV8" s="185"/>
      <c r="EW8" s="185"/>
      <c r="EX8" s="185"/>
      <c r="EY8" s="185"/>
      <c r="EZ8" s="185"/>
      <c r="FA8" s="185"/>
      <c r="FB8" s="185"/>
      <c r="FC8" s="185"/>
      <c r="FD8" s="185"/>
      <c r="FE8" s="185"/>
      <c r="FF8" s="185"/>
      <c r="FG8" s="185"/>
      <c r="FH8" s="185"/>
      <c r="FI8" s="185"/>
      <c r="FJ8" s="185"/>
      <c r="FK8" s="185"/>
      <c r="FL8" s="185"/>
      <c r="FM8" s="185"/>
      <c r="FN8" s="185"/>
      <c r="FO8" s="185"/>
      <c r="FP8" s="185"/>
      <c r="FQ8" s="185"/>
      <c r="FR8" s="185"/>
      <c r="FS8" s="185"/>
      <c r="FT8" s="185"/>
      <c r="FU8" s="185"/>
      <c r="FV8" s="185"/>
      <c r="FW8" s="185"/>
      <c r="FX8" s="185"/>
      <c r="FY8" s="185"/>
      <c r="FZ8" s="185"/>
      <c r="GA8" s="185"/>
      <c r="GB8" s="185"/>
      <c r="GC8" s="185"/>
      <c r="GD8" s="185"/>
      <c r="GE8" s="185"/>
      <c r="GF8" s="185"/>
      <c r="GG8" s="185"/>
      <c r="GH8" s="185"/>
      <c r="GI8" s="185"/>
      <c r="GJ8" s="185"/>
      <c r="GK8" s="185"/>
      <c r="GL8" s="185"/>
      <c r="GM8" s="185"/>
      <c r="GN8" s="185"/>
      <c r="GO8" s="185"/>
      <c r="GP8" s="185"/>
      <c r="GQ8" s="185"/>
      <c r="GR8" s="185"/>
      <c r="GS8" s="185"/>
      <c r="GT8" s="185"/>
      <c r="GU8" s="185"/>
      <c r="GV8" s="185"/>
      <c r="GW8" s="185"/>
      <c r="GX8" s="185"/>
      <c r="GY8" s="185"/>
      <c r="GZ8" s="185"/>
      <c r="HA8" s="185"/>
      <c r="HB8" s="185"/>
      <c r="HC8" s="185"/>
      <c r="HD8" s="185"/>
      <c r="HE8" s="185"/>
      <c r="HF8" s="185"/>
      <c r="HG8" s="185"/>
      <c r="HH8" s="185"/>
      <c r="HI8" s="185"/>
      <c r="HJ8" s="185"/>
      <c r="HK8" s="185"/>
      <c r="HL8" s="185"/>
      <c r="HM8" s="185"/>
      <c r="HN8" s="185"/>
      <c r="HO8" s="185"/>
      <c r="HP8" s="185"/>
      <c r="HQ8" s="185"/>
      <c r="HR8" s="185"/>
      <c r="HS8" s="185"/>
      <c r="HT8" s="185"/>
      <c r="HU8" s="185"/>
      <c r="HV8" s="185"/>
      <c r="HW8" s="185"/>
      <c r="HX8" s="185"/>
      <c r="HY8" s="185"/>
      <c r="HZ8" s="185"/>
      <c r="IA8" s="185"/>
      <c r="IB8" s="185"/>
      <c r="IC8" s="185"/>
      <c r="ID8" s="185"/>
      <c r="IE8" s="185"/>
      <c r="IF8" s="185"/>
      <c r="IG8" s="185"/>
      <c r="IH8" s="185"/>
      <c r="II8" s="185"/>
      <c r="IJ8" s="185"/>
      <c r="IK8" s="185"/>
      <c r="IL8" s="185"/>
      <c r="IM8" s="186"/>
      <c r="IP8" s="187"/>
    </row>
    <row r="9" spans="1:250" s="177" customFormat="1" ht="26.25" customHeight="1">
      <c r="A9" s="729" t="s">
        <v>1291</v>
      </c>
      <c r="B9" s="730"/>
      <c r="C9" s="730"/>
      <c r="D9" s="731"/>
      <c r="E9" s="10"/>
      <c r="F9" s="767"/>
      <c r="G9" s="181"/>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c r="BT9" s="182"/>
      <c r="BU9" s="182"/>
      <c r="BV9" s="182"/>
      <c r="BW9" s="182"/>
      <c r="BX9" s="182"/>
      <c r="BY9" s="182"/>
      <c r="BZ9" s="182"/>
      <c r="CA9" s="182"/>
      <c r="CB9" s="182"/>
      <c r="CC9" s="182"/>
      <c r="CD9" s="182"/>
      <c r="CE9" s="182"/>
      <c r="CF9" s="182"/>
      <c r="CG9" s="182"/>
      <c r="CH9" s="182"/>
      <c r="CI9" s="182"/>
      <c r="CJ9" s="182"/>
      <c r="CK9" s="182"/>
      <c r="CL9" s="182"/>
      <c r="CM9" s="182"/>
      <c r="CN9" s="182"/>
      <c r="CO9" s="182"/>
      <c r="CP9" s="182"/>
      <c r="CQ9" s="182"/>
      <c r="CR9" s="182"/>
      <c r="CS9" s="182"/>
      <c r="CT9" s="182"/>
      <c r="CU9" s="182"/>
      <c r="CV9" s="182"/>
      <c r="CW9" s="182"/>
      <c r="CX9" s="182"/>
      <c r="CY9" s="182"/>
      <c r="CZ9" s="182"/>
      <c r="DA9" s="182"/>
      <c r="DB9" s="182"/>
      <c r="DC9" s="182"/>
      <c r="DD9" s="182"/>
      <c r="DE9" s="182"/>
      <c r="DF9" s="182"/>
      <c r="DG9" s="182"/>
      <c r="DH9" s="182"/>
      <c r="DI9" s="182"/>
      <c r="DJ9" s="182"/>
      <c r="DK9" s="182"/>
      <c r="DL9" s="182"/>
      <c r="DM9" s="182"/>
      <c r="DN9" s="182"/>
      <c r="DO9" s="182"/>
      <c r="DP9" s="182"/>
      <c r="DQ9" s="182"/>
      <c r="DR9" s="182"/>
      <c r="DS9" s="182"/>
      <c r="DT9" s="182"/>
      <c r="DU9" s="182"/>
      <c r="DV9" s="182"/>
      <c r="DW9" s="182"/>
      <c r="DX9" s="182"/>
      <c r="DY9" s="182"/>
      <c r="DZ9" s="182"/>
      <c r="EA9" s="182"/>
      <c r="EB9" s="182"/>
      <c r="EC9" s="182"/>
      <c r="ED9" s="182"/>
      <c r="EE9" s="182"/>
      <c r="EF9" s="182"/>
      <c r="EG9" s="182"/>
      <c r="EH9" s="182"/>
      <c r="EI9" s="182"/>
      <c r="EJ9" s="182"/>
      <c r="EK9" s="182"/>
      <c r="EL9" s="182"/>
      <c r="EM9" s="182"/>
      <c r="EN9" s="182"/>
      <c r="EO9" s="182"/>
      <c r="EP9" s="182"/>
      <c r="EQ9" s="182"/>
      <c r="ER9" s="182"/>
      <c r="ES9" s="182"/>
      <c r="ET9" s="182"/>
      <c r="EU9" s="182"/>
      <c r="EV9" s="182"/>
      <c r="EW9" s="182"/>
      <c r="EX9" s="182"/>
      <c r="EY9" s="182"/>
      <c r="EZ9" s="182"/>
      <c r="FA9" s="182"/>
      <c r="FB9" s="182"/>
      <c r="FC9" s="182"/>
      <c r="FD9" s="182"/>
      <c r="FE9" s="182"/>
      <c r="FF9" s="182"/>
      <c r="FG9" s="182"/>
      <c r="FH9" s="182"/>
      <c r="FI9" s="182"/>
      <c r="FJ9" s="182"/>
      <c r="FK9" s="182"/>
      <c r="FL9" s="182"/>
      <c r="FM9" s="182"/>
      <c r="FN9" s="182"/>
      <c r="FO9" s="182"/>
      <c r="FP9" s="182"/>
      <c r="FQ9" s="182"/>
      <c r="FR9" s="182"/>
      <c r="FS9" s="182"/>
      <c r="FT9" s="182"/>
      <c r="FU9" s="182"/>
      <c r="FV9" s="182"/>
      <c r="FW9" s="182"/>
      <c r="FX9" s="182"/>
      <c r="FY9" s="182"/>
      <c r="FZ9" s="182"/>
      <c r="GA9" s="182"/>
      <c r="GB9" s="182"/>
      <c r="GC9" s="182"/>
      <c r="GD9" s="182"/>
      <c r="GE9" s="182"/>
      <c r="GF9" s="182"/>
      <c r="GG9" s="182"/>
      <c r="GH9" s="182"/>
      <c r="GI9" s="182"/>
      <c r="GJ9" s="182"/>
      <c r="GK9" s="182"/>
      <c r="GL9" s="182"/>
      <c r="GM9" s="182"/>
      <c r="GN9" s="182"/>
      <c r="GO9" s="182"/>
      <c r="GP9" s="182"/>
      <c r="GQ9" s="182"/>
      <c r="GR9" s="182"/>
      <c r="GS9" s="182"/>
      <c r="GT9" s="182"/>
      <c r="GU9" s="182"/>
      <c r="GV9" s="182"/>
      <c r="GW9" s="182"/>
      <c r="GX9" s="182"/>
      <c r="GY9" s="182"/>
      <c r="GZ9" s="182"/>
      <c r="HA9" s="182"/>
      <c r="HB9" s="182"/>
      <c r="HC9" s="182"/>
      <c r="HD9" s="182"/>
      <c r="HE9" s="182"/>
      <c r="HF9" s="182"/>
      <c r="HG9" s="182"/>
      <c r="HH9" s="182"/>
      <c r="HI9" s="182"/>
      <c r="HJ9" s="182"/>
      <c r="HK9" s="182"/>
      <c r="HL9" s="182"/>
      <c r="HM9" s="182"/>
      <c r="HN9" s="182"/>
      <c r="HO9" s="182"/>
      <c r="HP9" s="182"/>
      <c r="HQ9" s="182"/>
      <c r="HR9" s="182"/>
      <c r="HS9" s="182"/>
      <c r="HT9" s="182"/>
      <c r="HU9" s="182"/>
      <c r="HV9" s="182"/>
      <c r="HW9" s="182"/>
      <c r="HX9" s="182"/>
      <c r="HY9" s="182"/>
      <c r="HZ9" s="182"/>
      <c r="IA9" s="182"/>
      <c r="IB9" s="182"/>
      <c r="IC9" s="182"/>
      <c r="ID9" s="182"/>
      <c r="IE9" s="182"/>
      <c r="IF9" s="182"/>
      <c r="IG9" s="182"/>
      <c r="IH9" s="182"/>
      <c r="II9" s="182"/>
      <c r="IJ9" s="182"/>
      <c r="IK9" s="182"/>
      <c r="IL9" s="182"/>
      <c r="IM9" s="183"/>
    </row>
    <row r="10" spans="1:250" ht="26.25" customHeight="1">
      <c r="A10" s="129"/>
      <c r="B10" s="130" t="s">
        <v>1197</v>
      </c>
      <c r="C10" s="131" t="s">
        <v>1198</v>
      </c>
      <c r="D10" s="132" t="s">
        <v>1199</v>
      </c>
      <c r="E10" s="133"/>
      <c r="F10" s="14"/>
      <c r="G10" s="12"/>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2"/>
      <c r="IN10" s="177"/>
      <c r="IO10" s="177"/>
      <c r="IP10" s="177"/>
    </row>
    <row r="11" spans="1:250" ht="18.75" customHeight="1">
      <c r="A11" s="748" t="s">
        <v>1200</v>
      </c>
      <c r="B11" s="764" t="s">
        <v>2781</v>
      </c>
      <c r="C11" s="768"/>
      <c r="D11" s="134" t="s">
        <v>1292</v>
      </c>
      <c r="E11" s="135">
        <v>21</v>
      </c>
      <c r="F11" s="188">
        <f>SUMIFS(点検表４!$AG$6:$AG$14492,点検表４!$AE$6:$AE$14492,TRUE,点検表４!$AQ$6:$AQ$14492,$E11)</f>
        <v>0</v>
      </c>
      <c r="G11" s="189">
        <f>F11-SUM(H11:IM11)</f>
        <v>0</v>
      </c>
      <c r="H11" s="190">
        <f>SUMIFS(点検表４!$AG$6:$AG$14492,点検表４!$AE$6:$AE$14492,TRUE,点検表４!$AQ$6:$AQ$14492,$E11,点検表４!$C$6:$C$14492,H$6)</f>
        <v>0</v>
      </c>
      <c r="I11" s="190">
        <f>SUMIFS(点検表４!$AG$6:$AG$14492,点検表４!$AE$6:$AE$14492,TRUE,点検表４!$AQ$6:$AQ$14492,$E11,点検表４!$C$6:$C$14492,I$6)</f>
        <v>0</v>
      </c>
      <c r="J11" s="190">
        <f>SUMIFS(点検表４!$AG$6:$AG$14492,点検表４!$AE$6:$AE$14492,TRUE,点検表４!$AQ$6:$AQ$14492,$E11,点検表４!$C$6:$C$14492,J$6)</f>
        <v>0</v>
      </c>
      <c r="K11" s="190">
        <f>SUMIFS(点検表４!$AG$6:$AG$14492,点検表４!$AE$6:$AE$14492,TRUE,点検表４!$AQ$6:$AQ$14492,$E11,点検表４!$C$6:$C$14492,K$6)</f>
        <v>0</v>
      </c>
      <c r="L11" s="190">
        <f>SUMIFS(点検表４!$AG$6:$AG$14492,点検表４!$AE$6:$AE$14492,TRUE,点検表４!$AQ$6:$AQ$14492,$E11,点検表４!$C$6:$C$14492,L$6)</f>
        <v>0</v>
      </c>
      <c r="M11" s="190">
        <f>SUMIFS(点検表４!$AG$6:$AG$14492,点検表４!$AE$6:$AE$14492,TRUE,点検表４!$AQ$6:$AQ$14492,$E11,点検表４!$C$6:$C$14492,M$6)</f>
        <v>0</v>
      </c>
      <c r="N11" s="190">
        <f>SUMIFS(点検表４!$AG$6:$AG$14492,点検表４!$AE$6:$AE$14492,TRUE,点検表４!$AQ$6:$AQ$14492,$E11,点検表４!$C$6:$C$14492,N$6)</f>
        <v>0</v>
      </c>
      <c r="O11" s="190">
        <f>SUMIFS(点検表４!$AG$6:$AG$14492,点検表４!$AE$6:$AE$14492,TRUE,点検表４!$AQ$6:$AQ$14492,$E11,点検表４!$C$6:$C$14492,O$6)</f>
        <v>0</v>
      </c>
      <c r="P11" s="190">
        <f>SUMIFS(点検表４!$AG$6:$AG$14492,点検表４!$AE$6:$AE$14492,TRUE,点検表４!$AQ$6:$AQ$14492,$E11,点検表４!$C$6:$C$14492,P$6)</f>
        <v>0</v>
      </c>
      <c r="Q11" s="190">
        <f>SUMIFS(点検表４!$AG$6:$AG$14492,点検表４!$AE$6:$AE$14492,TRUE,点検表４!$AQ$6:$AQ$14492,$E11,点検表４!$C$6:$C$14492,Q$6)</f>
        <v>0</v>
      </c>
      <c r="R11" s="190">
        <f>SUMIFS(点検表４!$AG$6:$AG$14492,点検表４!$AE$6:$AE$14492,TRUE,点検表４!$AQ$6:$AQ$14492,$E11,点検表４!$C$6:$C$14492,R$6)</f>
        <v>0</v>
      </c>
      <c r="S11" s="190">
        <f>SUMIFS(点検表４!$AG$6:$AG$14492,点検表４!$AE$6:$AE$14492,TRUE,点検表４!$AQ$6:$AQ$14492,$E11,点検表４!$C$6:$C$14492,S$6)</f>
        <v>0</v>
      </c>
      <c r="T11" s="190">
        <f>SUMIFS(点検表４!$AG$6:$AG$14492,点検表４!$AE$6:$AE$14492,TRUE,点検表４!$AQ$6:$AQ$14492,$E11,点検表４!$C$6:$C$14492,T$6)</f>
        <v>0</v>
      </c>
      <c r="U11" s="190">
        <f>SUMIFS(点検表４!$AG$6:$AG$14492,点検表４!$AE$6:$AE$14492,TRUE,点検表４!$AQ$6:$AQ$14492,$E11,点検表４!$C$6:$C$14492,U$6)</f>
        <v>0</v>
      </c>
      <c r="V11" s="190">
        <f>SUMIFS(点検表４!$AG$6:$AG$14492,点検表４!$AE$6:$AE$14492,TRUE,点検表４!$AQ$6:$AQ$14492,$E11,点検表４!$C$6:$C$14492,V$6)</f>
        <v>0</v>
      </c>
      <c r="W11" s="190">
        <f>SUMIFS(点検表４!$AG$6:$AG$14492,点検表４!$AE$6:$AE$14492,TRUE,点検表４!$AQ$6:$AQ$14492,$E11,点検表４!$C$6:$C$14492,W$6)</f>
        <v>0</v>
      </c>
      <c r="X11" s="190">
        <f>SUMIFS(点検表４!$AG$6:$AG$14492,点検表４!$AE$6:$AE$14492,TRUE,点検表４!$AQ$6:$AQ$14492,$E11,点検表４!$C$6:$C$14492,X$6)</f>
        <v>0</v>
      </c>
      <c r="Y11" s="190">
        <f>SUMIFS(点検表４!$AG$6:$AG$14492,点検表４!$AE$6:$AE$14492,TRUE,点検表４!$AQ$6:$AQ$14492,$E11,点検表４!$C$6:$C$14492,Y$6)</f>
        <v>0</v>
      </c>
      <c r="Z11" s="190">
        <f>SUMIFS(点検表４!$AG$6:$AG$14492,点検表４!$AE$6:$AE$14492,TRUE,点検表４!$AQ$6:$AQ$14492,$E11,点検表４!$C$6:$C$14492,Z$6)</f>
        <v>0</v>
      </c>
      <c r="AA11" s="190">
        <f>SUMIFS(点検表４!$AG$6:$AG$14492,点検表４!$AE$6:$AE$14492,TRUE,点検表４!$AQ$6:$AQ$14492,$E11,点検表４!$C$6:$C$14492,AA$6)</f>
        <v>0</v>
      </c>
      <c r="AB11" s="190">
        <f>SUMIFS(点検表４!$AG$6:$AG$14492,点検表４!$AE$6:$AE$14492,TRUE,点検表４!$AQ$6:$AQ$14492,$E11,点検表４!$C$6:$C$14492,AB$6)</f>
        <v>0</v>
      </c>
      <c r="AC11" s="190">
        <f>SUMIFS(点検表４!$AG$6:$AG$14492,点検表４!$AE$6:$AE$14492,TRUE,点検表４!$AQ$6:$AQ$14492,$E11,点検表４!$C$6:$C$14492,AC$6)</f>
        <v>0</v>
      </c>
      <c r="AD11" s="190">
        <f>SUMIFS(点検表４!$AG$6:$AG$14492,点検表４!$AE$6:$AE$14492,TRUE,点検表４!$AQ$6:$AQ$14492,$E11,点検表４!$C$6:$C$14492,AD$6)</f>
        <v>0</v>
      </c>
      <c r="AE11" s="190">
        <f>SUMIFS(点検表４!$AG$6:$AG$14492,点検表４!$AE$6:$AE$14492,TRUE,点検表４!$AQ$6:$AQ$14492,$E11,点検表４!$C$6:$C$14492,AE$6)</f>
        <v>0</v>
      </c>
      <c r="AF11" s="190">
        <f>SUMIFS(点検表４!$AG$6:$AG$14492,点検表４!$AE$6:$AE$14492,TRUE,点検表４!$AQ$6:$AQ$14492,$E11,点検表４!$C$6:$C$14492,AF$6)</f>
        <v>0</v>
      </c>
      <c r="AG11" s="190">
        <f>SUMIFS(点検表４!$AG$6:$AG$14492,点検表４!$AE$6:$AE$14492,TRUE,点検表４!$AQ$6:$AQ$14492,$E11,点検表４!$C$6:$C$14492,AG$6)</f>
        <v>0</v>
      </c>
      <c r="AH11" s="190">
        <f>SUMIFS(点検表４!$AG$6:$AG$14492,点検表４!$AE$6:$AE$14492,TRUE,点検表４!$AQ$6:$AQ$14492,$E11,点検表４!$C$6:$C$14492,AH$6)</f>
        <v>0</v>
      </c>
      <c r="AI11" s="190">
        <f>SUMIFS(点検表４!$AG$6:$AG$14492,点検表４!$AE$6:$AE$14492,TRUE,点検表４!$AQ$6:$AQ$14492,$E11,点検表４!$C$6:$C$14492,AI$6)</f>
        <v>0</v>
      </c>
      <c r="AJ11" s="190">
        <f>SUMIFS(点検表４!$AG$6:$AG$14492,点検表４!$AE$6:$AE$14492,TRUE,点検表４!$AQ$6:$AQ$14492,$E11,点検表４!$C$6:$C$14492,AJ$6)</f>
        <v>0</v>
      </c>
      <c r="AK11" s="190">
        <f>SUMIFS(点検表４!$AG$6:$AG$14492,点検表４!$AE$6:$AE$14492,TRUE,点検表４!$AQ$6:$AQ$14492,$E11,点検表４!$C$6:$C$14492,AK$6)</f>
        <v>0</v>
      </c>
      <c r="AL11" s="190">
        <f>SUMIFS(点検表４!$AG$6:$AG$14492,点検表４!$AE$6:$AE$14492,TRUE,点検表４!$AQ$6:$AQ$14492,$E11,点検表４!$C$6:$C$14492,AL$6)</f>
        <v>0</v>
      </c>
      <c r="AM11" s="190">
        <f>SUMIFS(点検表４!$AG$6:$AG$14492,点検表４!$AE$6:$AE$14492,TRUE,点検表４!$AQ$6:$AQ$14492,$E11,点検表４!$C$6:$C$14492,AM$6)</f>
        <v>0</v>
      </c>
      <c r="AN11" s="190">
        <f>SUMIFS(点検表４!$AG$6:$AG$14492,点検表４!$AE$6:$AE$14492,TRUE,点検表４!$AQ$6:$AQ$14492,$E11,点検表４!$C$6:$C$14492,AN$6)</f>
        <v>0</v>
      </c>
      <c r="AO11" s="190">
        <f>SUMIFS(点検表４!$AG$6:$AG$14492,点検表４!$AE$6:$AE$14492,TRUE,点検表４!$AQ$6:$AQ$14492,$E11,点検表４!$C$6:$C$14492,AO$6)</f>
        <v>0</v>
      </c>
      <c r="AP11" s="190">
        <f>SUMIFS(点検表４!$AG$6:$AG$14492,点検表４!$AE$6:$AE$14492,TRUE,点検表４!$AQ$6:$AQ$14492,$E11,点検表４!$C$6:$C$14492,AP$6)</f>
        <v>0</v>
      </c>
      <c r="AQ11" s="190">
        <f>SUMIFS(点検表４!$AG$6:$AG$14492,点検表４!$AE$6:$AE$14492,TRUE,点検表４!$AQ$6:$AQ$14492,$E11,点検表４!$C$6:$C$14492,AQ$6)</f>
        <v>0</v>
      </c>
      <c r="AR11" s="190">
        <f>SUMIFS(点検表４!$AG$6:$AG$14492,点検表４!$AE$6:$AE$14492,TRUE,点検表４!$AQ$6:$AQ$14492,$E11,点検表４!$C$6:$C$14492,AR$6)</f>
        <v>0</v>
      </c>
      <c r="AS11" s="190">
        <f>SUMIFS(点検表４!$AG$6:$AG$14492,点検表４!$AE$6:$AE$14492,TRUE,点検表４!$AQ$6:$AQ$14492,$E11,点検表４!$C$6:$C$14492,AS$6)</f>
        <v>0</v>
      </c>
      <c r="AT11" s="190">
        <f>SUMIFS(点検表４!$AG$6:$AG$14492,点検表４!$AE$6:$AE$14492,TRUE,点検表４!$AQ$6:$AQ$14492,$E11,点検表４!$C$6:$C$14492,AT$6)</f>
        <v>0</v>
      </c>
      <c r="AU11" s="190">
        <f>SUMIFS(点検表４!$AG$6:$AG$14492,点検表４!$AE$6:$AE$14492,TRUE,点検表４!$AQ$6:$AQ$14492,$E11,点検表４!$C$6:$C$14492,AU$6)</f>
        <v>0</v>
      </c>
      <c r="AV11" s="190">
        <f>SUMIFS(点検表４!$AG$6:$AG$14492,点検表４!$AE$6:$AE$14492,TRUE,点検表４!$AQ$6:$AQ$14492,$E11,点検表４!$C$6:$C$14492,AV$6)</f>
        <v>0</v>
      </c>
      <c r="AW11" s="190">
        <f>SUMIFS(点検表４!$AG$6:$AG$14492,点検表４!$AE$6:$AE$14492,TRUE,点検表４!$AQ$6:$AQ$14492,$E11,点検表４!$C$6:$C$14492,AW$6)</f>
        <v>0</v>
      </c>
      <c r="AX11" s="190">
        <f>SUMIFS(点検表４!$AG$6:$AG$14492,点検表４!$AE$6:$AE$14492,TRUE,点検表４!$AQ$6:$AQ$14492,$E11,点検表４!$C$6:$C$14492,AX$6)</f>
        <v>0</v>
      </c>
      <c r="AY11" s="190">
        <f>SUMIFS(点検表４!$AG$6:$AG$14492,点検表４!$AE$6:$AE$14492,TRUE,点検表４!$AQ$6:$AQ$14492,$E11,点検表４!$C$6:$C$14492,AY$6)</f>
        <v>0</v>
      </c>
      <c r="AZ11" s="190">
        <f>SUMIFS(点検表４!$AG$6:$AG$14492,点検表４!$AE$6:$AE$14492,TRUE,点検表４!$AQ$6:$AQ$14492,$E11,点検表４!$C$6:$C$14492,AZ$6)</f>
        <v>0</v>
      </c>
      <c r="BA11" s="190">
        <f>SUMIFS(点検表４!$AG$6:$AG$14492,点検表４!$AE$6:$AE$14492,TRUE,点検表４!$AQ$6:$AQ$14492,$E11,点検表４!$C$6:$C$14492,BA$6)</f>
        <v>0</v>
      </c>
      <c r="BB11" s="190">
        <f>SUMIFS(点検表４!$AG$6:$AG$14492,点検表４!$AE$6:$AE$14492,TRUE,点検表４!$AQ$6:$AQ$14492,$E11,点検表４!$C$6:$C$14492,BB$6)</f>
        <v>0</v>
      </c>
      <c r="BC11" s="190">
        <f>SUMIFS(点検表４!$AG$6:$AG$14492,点検表４!$AE$6:$AE$14492,TRUE,点検表４!$AQ$6:$AQ$14492,$E11,点検表４!$C$6:$C$14492,BC$6)</f>
        <v>0</v>
      </c>
      <c r="BD11" s="190">
        <f>SUMIFS(点検表４!$AG$6:$AG$14492,点検表４!$AE$6:$AE$14492,TRUE,点検表４!$AQ$6:$AQ$14492,$E11,点検表４!$C$6:$C$14492,BD$6)</f>
        <v>0</v>
      </c>
      <c r="BE11" s="190">
        <f>SUMIFS(点検表４!$AG$6:$AG$14492,点検表４!$AE$6:$AE$14492,TRUE,点検表４!$AQ$6:$AQ$14492,$E11,点検表４!$C$6:$C$14492,BE$6)</f>
        <v>0</v>
      </c>
      <c r="BF11" s="190">
        <f>SUMIFS(点検表４!$AG$6:$AG$14492,点検表４!$AE$6:$AE$14492,TRUE,点検表４!$AQ$6:$AQ$14492,$E11,点検表４!$C$6:$C$14492,BF$6)</f>
        <v>0</v>
      </c>
      <c r="BG11" s="190">
        <f>SUMIFS(点検表４!$AG$6:$AG$14492,点検表４!$AE$6:$AE$14492,TRUE,点検表４!$AQ$6:$AQ$14492,$E11,点検表４!$C$6:$C$14492,BG$6)</f>
        <v>0</v>
      </c>
      <c r="BH11" s="190">
        <f>SUMIFS(点検表４!$AG$6:$AG$14492,点検表４!$AE$6:$AE$14492,TRUE,点検表４!$AQ$6:$AQ$14492,$E11,点検表４!$C$6:$C$14492,BH$6)</f>
        <v>0</v>
      </c>
      <c r="BI11" s="190">
        <f>SUMIFS(点検表４!$AG$6:$AG$14492,点検表４!$AE$6:$AE$14492,TRUE,点検表４!$AQ$6:$AQ$14492,$E11,点検表４!$C$6:$C$14492,BI$6)</f>
        <v>0</v>
      </c>
      <c r="BJ11" s="190">
        <f>SUMIFS(点検表４!$AG$6:$AG$14492,点検表４!$AE$6:$AE$14492,TRUE,点検表４!$AQ$6:$AQ$14492,$E11,点検表４!$C$6:$C$14492,BJ$6)</f>
        <v>0</v>
      </c>
      <c r="BK11" s="190">
        <f>SUMIFS(点検表４!$AG$6:$AG$14492,点検表４!$AE$6:$AE$14492,TRUE,点検表４!$AQ$6:$AQ$14492,$E11,点検表４!$C$6:$C$14492,BK$6)</f>
        <v>0</v>
      </c>
      <c r="BL11" s="190">
        <f>SUMIFS(点検表４!$AG$6:$AG$14492,点検表４!$AE$6:$AE$14492,TRUE,点検表４!$AQ$6:$AQ$14492,$E11,点検表４!$C$6:$C$14492,BL$6)</f>
        <v>0</v>
      </c>
      <c r="BM11" s="190">
        <f>SUMIFS(点検表４!$AG$6:$AG$14492,点検表４!$AE$6:$AE$14492,TRUE,点検表４!$AQ$6:$AQ$14492,$E11,点検表４!$C$6:$C$14492,BM$6)</f>
        <v>0</v>
      </c>
      <c r="BN11" s="190">
        <f>SUMIFS(点検表４!$AG$6:$AG$14492,点検表４!$AE$6:$AE$14492,TRUE,点検表４!$AQ$6:$AQ$14492,$E11,点検表４!$C$6:$C$14492,BN$6)</f>
        <v>0</v>
      </c>
      <c r="BO11" s="190">
        <f>SUMIFS(点検表４!$AG$6:$AG$14492,点検表４!$AE$6:$AE$14492,TRUE,点検表４!$AQ$6:$AQ$14492,$E11,点検表４!$C$6:$C$14492,BO$6)</f>
        <v>0</v>
      </c>
      <c r="BP11" s="190">
        <f>SUMIFS(点検表４!$AG$6:$AG$14492,点検表４!$AE$6:$AE$14492,TRUE,点検表４!$AQ$6:$AQ$14492,$E11,点検表４!$C$6:$C$14492,BP$6)</f>
        <v>0</v>
      </c>
      <c r="BQ11" s="190">
        <f>SUMIFS(点検表４!$AG$6:$AG$14492,点検表４!$AE$6:$AE$14492,TRUE,点検表４!$AQ$6:$AQ$14492,$E11,点検表４!$C$6:$C$14492,BQ$6)</f>
        <v>0</v>
      </c>
      <c r="BR11" s="190">
        <f>SUMIFS(点検表４!$AG$6:$AG$14492,点検表４!$AE$6:$AE$14492,TRUE,点検表４!$AQ$6:$AQ$14492,$E11,点検表４!$C$6:$C$14492,BR$6)</f>
        <v>0</v>
      </c>
      <c r="BS11" s="190">
        <f>SUMIFS(点検表４!$AG$6:$AG$14492,点検表４!$AE$6:$AE$14492,TRUE,点検表４!$AQ$6:$AQ$14492,$E11,点検表４!$C$6:$C$14492,BS$6)</f>
        <v>0</v>
      </c>
      <c r="BT11" s="190">
        <f>SUMIFS(点検表４!$AG$6:$AG$14492,点検表４!$AE$6:$AE$14492,TRUE,点検表４!$AQ$6:$AQ$14492,$E11,点検表４!$C$6:$C$14492,BT$6)</f>
        <v>0</v>
      </c>
      <c r="BU11" s="190">
        <f>SUMIFS(点検表４!$AG$6:$AG$14492,点検表４!$AE$6:$AE$14492,TRUE,点検表４!$AQ$6:$AQ$14492,$E11,点検表４!$C$6:$C$14492,BU$6)</f>
        <v>0</v>
      </c>
      <c r="BV11" s="190">
        <f>SUMIFS(点検表４!$AG$6:$AG$14492,点検表４!$AE$6:$AE$14492,TRUE,点検表４!$AQ$6:$AQ$14492,$E11,点検表４!$C$6:$C$14492,BV$6)</f>
        <v>0</v>
      </c>
      <c r="BW11" s="190">
        <f>SUMIFS(点検表４!$AG$6:$AG$14492,点検表４!$AE$6:$AE$14492,TRUE,点検表４!$AQ$6:$AQ$14492,$E11,点検表４!$C$6:$C$14492,BW$6)</f>
        <v>0</v>
      </c>
      <c r="BX11" s="190">
        <f>SUMIFS(点検表４!$AG$6:$AG$14492,点検表４!$AE$6:$AE$14492,TRUE,点検表４!$AQ$6:$AQ$14492,$E11,点検表４!$C$6:$C$14492,BX$6)</f>
        <v>0</v>
      </c>
      <c r="BY11" s="190">
        <f>SUMIFS(点検表４!$AG$6:$AG$14492,点検表４!$AE$6:$AE$14492,TRUE,点検表４!$AQ$6:$AQ$14492,$E11,点検表４!$C$6:$C$14492,BY$6)</f>
        <v>0</v>
      </c>
      <c r="BZ11" s="190">
        <f>SUMIFS(点検表４!$AG$6:$AG$14492,点検表４!$AE$6:$AE$14492,TRUE,点検表４!$AQ$6:$AQ$14492,$E11,点検表４!$C$6:$C$14492,BZ$6)</f>
        <v>0</v>
      </c>
      <c r="CA11" s="190">
        <f>SUMIFS(点検表４!$AG$6:$AG$14492,点検表４!$AE$6:$AE$14492,TRUE,点検表４!$AQ$6:$AQ$14492,$E11,点検表４!$C$6:$C$14492,CA$6)</f>
        <v>0</v>
      </c>
      <c r="CB11" s="190">
        <f>SUMIFS(点検表４!$AG$6:$AG$14492,点検表４!$AE$6:$AE$14492,TRUE,点検表４!$AQ$6:$AQ$14492,$E11,点検表４!$C$6:$C$14492,CB$6)</f>
        <v>0</v>
      </c>
      <c r="CC11" s="190">
        <f>SUMIFS(点検表４!$AG$6:$AG$14492,点検表４!$AE$6:$AE$14492,TRUE,点検表４!$AQ$6:$AQ$14492,$E11,点検表４!$C$6:$C$14492,CC$6)</f>
        <v>0</v>
      </c>
      <c r="CD11" s="190">
        <f>SUMIFS(点検表４!$AG$6:$AG$14492,点検表４!$AE$6:$AE$14492,TRUE,点検表４!$AQ$6:$AQ$14492,$E11,点検表４!$C$6:$C$14492,CD$6)</f>
        <v>0</v>
      </c>
      <c r="CE11" s="190">
        <f>SUMIFS(点検表４!$AG$6:$AG$14492,点検表４!$AE$6:$AE$14492,TRUE,点検表４!$AQ$6:$AQ$14492,$E11,点検表４!$C$6:$C$14492,CE$6)</f>
        <v>0</v>
      </c>
      <c r="CF11" s="190">
        <f>SUMIFS(点検表４!$AG$6:$AG$14492,点検表４!$AE$6:$AE$14492,TRUE,点検表４!$AQ$6:$AQ$14492,$E11,点検表４!$C$6:$C$14492,CF$6)</f>
        <v>0</v>
      </c>
      <c r="CG11" s="190">
        <f>SUMIFS(点検表４!$AG$6:$AG$14492,点検表４!$AE$6:$AE$14492,TRUE,点検表４!$AQ$6:$AQ$14492,$E11,点検表４!$C$6:$C$14492,CG$6)</f>
        <v>0</v>
      </c>
      <c r="CH11" s="190">
        <f>SUMIFS(点検表４!$AG$6:$AG$14492,点検表４!$AE$6:$AE$14492,TRUE,点検表４!$AQ$6:$AQ$14492,$E11,点検表４!$C$6:$C$14492,CH$6)</f>
        <v>0</v>
      </c>
      <c r="CI11" s="190">
        <f>SUMIFS(点検表４!$AG$6:$AG$14492,点検表４!$AE$6:$AE$14492,TRUE,点検表４!$AQ$6:$AQ$14492,$E11,点検表４!$C$6:$C$14492,CI$6)</f>
        <v>0</v>
      </c>
      <c r="CJ11" s="190">
        <f>SUMIFS(点検表４!$AG$6:$AG$14492,点検表４!$AE$6:$AE$14492,TRUE,点検表４!$AQ$6:$AQ$14492,$E11,点検表４!$C$6:$C$14492,CJ$6)</f>
        <v>0</v>
      </c>
      <c r="CK11" s="190">
        <f>SUMIFS(点検表４!$AG$6:$AG$14492,点検表４!$AE$6:$AE$14492,TRUE,点検表４!$AQ$6:$AQ$14492,$E11,点検表４!$C$6:$C$14492,CK$6)</f>
        <v>0</v>
      </c>
      <c r="CL11" s="190">
        <f>SUMIFS(点検表４!$AG$6:$AG$14492,点検表４!$AE$6:$AE$14492,TRUE,点検表４!$AQ$6:$AQ$14492,$E11,点検表４!$C$6:$C$14492,CL$6)</f>
        <v>0</v>
      </c>
      <c r="CM11" s="190">
        <f>SUMIFS(点検表４!$AG$6:$AG$14492,点検表４!$AE$6:$AE$14492,TRUE,点検表４!$AQ$6:$AQ$14492,$E11,点検表４!$C$6:$C$14492,CM$6)</f>
        <v>0</v>
      </c>
      <c r="CN11" s="190">
        <f>SUMIFS(点検表４!$AG$6:$AG$14492,点検表４!$AE$6:$AE$14492,TRUE,点検表４!$AQ$6:$AQ$14492,$E11,点検表４!$C$6:$C$14492,CN$6)</f>
        <v>0</v>
      </c>
      <c r="CO11" s="190">
        <f>SUMIFS(点検表４!$AG$6:$AG$14492,点検表４!$AE$6:$AE$14492,TRUE,点検表４!$AQ$6:$AQ$14492,$E11,点検表４!$C$6:$C$14492,CO$6)</f>
        <v>0</v>
      </c>
      <c r="CP11" s="190">
        <f>SUMIFS(点検表４!$AG$6:$AG$14492,点検表４!$AE$6:$AE$14492,TRUE,点検表４!$AQ$6:$AQ$14492,$E11,点検表４!$C$6:$C$14492,CP$6)</f>
        <v>0</v>
      </c>
      <c r="CQ11" s="190">
        <f>SUMIFS(点検表４!$AG$6:$AG$14492,点検表４!$AE$6:$AE$14492,TRUE,点検表４!$AQ$6:$AQ$14492,$E11,点検表４!$C$6:$C$14492,CQ$6)</f>
        <v>0</v>
      </c>
      <c r="CR11" s="190">
        <f>SUMIFS(点検表４!$AG$6:$AG$14492,点検表４!$AE$6:$AE$14492,TRUE,点検表４!$AQ$6:$AQ$14492,$E11,点検表４!$C$6:$C$14492,CR$6)</f>
        <v>0</v>
      </c>
      <c r="CS11" s="190">
        <f>SUMIFS(点検表４!$AG$6:$AG$14492,点検表４!$AE$6:$AE$14492,TRUE,点検表４!$AQ$6:$AQ$14492,$E11,点検表４!$C$6:$C$14492,CS$6)</f>
        <v>0</v>
      </c>
      <c r="CT11" s="190">
        <f>SUMIFS(点検表４!$AG$6:$AG$14492,点検表４!$AE$6:$AE$14492,TRUE,点検表４!$AQ$6:$AQ$14492,$E11,点検表４!$C$6:$C$14492,CT$6)</f>
        <v>0</v>
      </c>
      <c r="CU11" s="190">
        <f>SUMIFS(点検表４!$AG$6:$AG$14492,点検表４!$AE$6:$AE$14492,TRUE,点検表４!$AQ$6:$AQ$14492,$E11,点検表４!$C$6:$C$14492,CU$6)</f>
        <v>0</v>
      </c>
      <c r="CV11" s="190">
        <f>SUMIFS(点検表４!$AG$6:$AG$14492,点検表４!$AE$6:$AE$14492,TRUE,点検表４!$AQ$6:$AQ$14492,$E11,点検表４!$C$6:$C$14492,CV$6)</f>
        <v>0</v>
      </c>
      <c r="CW11" s="190">
        <f>SUMIFS(点検表４!$AG$6:$AG$14492,点検表４!$AE$6:$AE$14492,TRUE,点検表４!$AQ$6:$AQ$14492,$E11,点検表４!$C$6:$C$14492,CW$6)</f>
        <v>0</v>
      </c>
      <c r="CX11" s="190">
        <f>SUMIFS(点検表４!$AG$6:$AG$14492,点検表４!$AE$6:$AE$14492,TRUE,点検表４!$AQ$6:$AQ$14492,$E11,点検表４!$C$6:$C$14492,CX$6)</f>
        <v>0</v>
      </c>
      <c r="CY11" s="190">
        <f>SUMIFS(点検表４!$AG$6:$AG$14492,点検表４!$AE$6:$AE$14492,TRUE,点検表４!$AQ$6:$AQ$14492,$E11,点検表４!$C$6:$C$14492,CY$6)</f>
        <v>0</v>
      </c>
      <c r="CZ11" s="190">
        <f>SUMIFS(点検表４!$AG$6:$AG$14492,点検表４!$AE$6:$AE$14492,TRUE,点検表４!$AQ$6:$AQ$14492,$E11,点検表４!$C$6:$C$14492,CZ$6)</f>
        <v>0</v>
      </c>
      <c r="DA11" s="190">
        <f>SUMIFS(点検表４!$AG$6:$AG$14492,点検表４!$AE$6:$AE$14492,TRUE,点検表４!$AQ$6:$AQ$14492,$E11,点検表４!$C$6:$C$14492,DA$6)</f>
        <v>0</v>
      </c>
      <c r="DB11" s="190">
        <f>SUMIFS(点検表４!$AG$6:$AG$14492,点検表４!$AE$6:$AE$14492,TRUE,点検表４!$AQ$6:$AQ$14492,$E11,点検表４!$C$6:$C$14492,DB$6)</f>
        <v>0</v>
      </c>
      <c r="DC11" s="190">
        <f>SUMIFS(点検表４!$AG$6:$AG$14492,点検表４!$AE$6:$AE$14492,TRUE,点検表４!$AQ$6:$AQ$14492,$E11,点検表４!$C$6:$C$14492,DC$6)</f>
        <v>0</v>
      </c>
      <c r="DD11" s="190">
        <f>SUMIFS(点検表４!$AG$6:$AG$14492,点検表４!$AE$6:$AE$14492,TRUE,点検表４!$AQ$6:$AQ$14492,$E11,点検表４!$C$6:$C$14492,DD$6)</f>
        <v>0</v>
      </c>
      <c r="DE11" s="190">
        <f>SUMIFS(点検表４!$AG$6:$AG$14492,点検表４!$AE$6:$AE$14492,TRUE,点検表４!$AQ$6:$AQ$14492,$E11,点検表４!$C$6:$C$14492,DE$6)</f>
        <v>0</v>
      </c>
      <c r="DF11" s="190">
        <f>SUMIFS(点検表４!$AG$6:$AG$14492,点検表４!$AE$6:$AE$14492,TRUE,点検表４!$AQ$6:$AQ$14492,$E11,点検表４!$C$6:$C$14492,DF$6)</f>
        <v>0</v>
      </c>
      <c r="DG11" s="190">
        <f>SUMIFS(点検表４!$AG$6:$AG$14492,点検表４!$AE$6:$AE$14492,TRUE,点検表４!$AQ$6:$AQ$14492,$E11,点検表４!$C$6:$C$14492,DG$6)</f>
        <v>0</v>
      </c>
      <c r="DH11" s="190">
        <f>SUMIFS(点検表４!$AG$6:$AG$14492,点検表４!$AE$6:$AE$14492,TRUE,点検表４!$AQ$6:$AQ$14492,$E11,点検表４!$C$6:$C$14492,DH$6)</f>
        <v>0</v>
      </c>
      <c r="DI11" s="190">
        <f>SUMIFS(点検表４!$AG$6:$AG$14492,点検表４!$AE$6:$AE$14492,TRUE,点検表４!$AQ$6:$AQ$14492,$E11,点検表４!$C$6:$C$14492,DI$6)</f>
        <v>0</v>
      </c>
      <c r="DJ11" s="190">
        <f>SUMIFS(点検表４!$AG$6:$AG$14492,点検表４!$AE$6:$AE$14492,TRUE,点検表４!$AQ$6:$AQ$14492,$E11,点検表４!$C$6:$C$14492,DJ$6)</f>
        <v>0</v>
      </c>
      <c r="DK11" s="190">
        <f>SUMIFS(点検表４!$AG$6:$AG$14492,点検表４!$AE$6:$AE$14492,TRUE,点検表４!$AQ$6:$AQ$14492,$E11,点検表４!$C$6:$C$14492,DK$6)</f>
        <v>0</v>
      </c>
      <c r="DL11" s="190">
        <f>SUMIFS(点検表４!$AG$6:$AG$14492,点検表４!$AE$6:$AE$14492,TRUE,点検表４!$AQ$6:$AQ$14492,$E11,点検表４!$C$6:$C$14492,DL$6)</f>
        <v>0</v>
      </c>
      <c r="DM11" s="190">
        <f>SUMIFS(点検表４!$AG$6:$AG$14492,点検表４!$AE$6:$AE$14492,TRUE,点検表４!$AQ$6:$AQ$14492,$E11,点検表４!$C$6:$C$14492,DM$6)</f>
        <v>0</v>
      </c>
      <c r="DN11" s="190">
        <f>SUMIFS(点検表４!$AG$6:$AG$14492,点検表４!$AE$6:$AE$14492,TRUE,点検表４!$AQ$6:$AQ$14492,$E11,点検表４!$C$6:$C$14492,DN$6)</f>
        <v>0</v>
      </c>
      <c r="DO11" s="190">
        <f>SUMIFS(点検表４!$AG$6:$AG$14492,点検表４!$AE$6:$AE$14492,TRUE,点検表４!$AQ$6:$AQ$14492,$E11,点検表４!$C$6:$C$14492,DO$6)</f>
        <v>0</v>
      </c>
      <c r="DP11" s="190">
        <f>SUMIFS(点検表４!$AG$6:$AG$14492,点検表４!$AE$6:$AE$14492,TRUE,点検表４!$AQ$6:$AQ$14492,$E11,点検表４!$C$6:$C$14492,DP$6)</f>
        <v>0</v>
      </c>
      <c r="DQ11" s="190">
        <f>SUMIFS(点検表４!$AG$6:$AG$14492,点検表４!$AE$6:$AE$14492,TRUE,点検表４!$AQ$6:$AQ$14492,$E11,点検表４!$C$6:$C$14492,DQ$6)</f>
        <v>0</v>
      </c>
      <c r="DR11" s="190">
        <f>SUMIFS(点検表４!$AG$6:$AG$14492,点検表４!$AE$6:$AE$14492,TRUE,点検表４!$AQ$6:$AQ$14492,$E11,点検表４!$C$6:$C$14492,DR$6)</f>
        <v>0</v>
      </c>
      <c r="DS11" s="190">
        <f>SUMIFS(点検表４!$AG$6:$AG$14492,点検表４!$AE$6:$AE$14492,TRUE,点検表４!$AQ$6:$AQ$14492,$E11,点検表４!$C$6:$C$14492,DS$6)</f>
        <v>0</v>
      </c>
      <c r="DT11" s="190">
        <f>SUMIFS(点検表４!$AG$6:$AG$14492,点検表４!$AE$6:$AE$14492,TRUE,点検表４!$AQ$6:$AQ$14492,$E11,点検表４!$C$6:$C$14492,DT$6)</f>
        <v>0</v>
      </c>
      <c r="DU11" s="190">
        <f>SUMIFS(点検表４!$AG$6:$AG$14492,点検表４!$AE$6:$AE$14492,TRUE,点検表４!$AQ$6:$AQ$14492,$E11,点検表４!$C$6:$C$14492,DU$6)</f>
        <v>0</v>
      </c>
      <c r="DV11" s="190">
        <f>SUMIFS(点検表４!$AG$6:$AG$14492,点検表４!$AE$6:$AE$14492,TRUE,点検表４!$AQ$6:$AQ$14492,$E11,点検表４!$C$6:$C$14492,DV$6)</f>
        <v>0</v>
      </c>
      <c r="DW11" s="190">
        <f>SUMIFS(点検表４!$AG$6:$AG$14492,点検表４!$AE$6:$AE$14492,TRUE,点検表４!$AQ$6:$AQ$14492,$E11,点検表４!$C$6:$C$14492,DW$6)</f>
        <v>0</v>
      </c>
      <c r="DX11" s="190">
        <f>SUMIFS(点検表４!$AG$6:$AG$14492,点検表４!$AE$6:$AE$14492,TRUE,点検表４!$AQ$6:$AQ$14492,$E11,点検表４!$C$6:$C$14492,DX$6)</f>
        <v>0</v>
      </c>
      <c r="DY11" s="190">
        <f>SUMIFS(点検表４!$AG$6:$AG$14492,点検表４!$AE$6:$AE$14492,TRUE,点検表４!$AQ$6:$AQ$14492,$E11,点検表４!$C$6:$C$14492,DY$6)</f>
        <v>0</v>
      </c>
      <c r="DZ11" s="190">
        <f>SUMIFS(点検表４!$AG$6:$AG$14492,点検表４!$AE$6:$AE$14492,TRUE,点検表４!$AQ$6:$AQ$14492,$E11,点検表４!$C$6:$C$14492,DZ$6)</f>
        <v>0</v>
      </c>
      <c r="EA11" s="190">
        <f>SUMIFS(点検表４!$AG$6:$AG$14492,点検表４!$AE$6:$AE$14492,TRUE,点検表４!$AQ$6:$AQ$14492,$E11,点検表４!$C$6:$C$14492,EA$6)</f>
        <v>0</v>
      </c>
      <c r="EB11" s="190">
        <f>SUMIFS(点検表４!$AG$6:$AG$14492,点検表４!$AE$6:$AE$14492,TRUE,点検表４!$AQ$6:$AQ$14492,$E11,点検表４!$C$6:$C$14492,EB$6)</f>
        <v>0</v>
      </c>
      <c r="EC11" s="190">
        <f>SUMIFS(点検表４!$AG$6:$AG$14492,点検表４!$AE$6:$AE$14492,TRUE,点検表４!$AQ$6:$AQ$14492,$E11,点検表４!$C$6:$C$14492,EC$6)</f>
        <v>0</v>
      </c>
      <c r="ED11" s="190">
        <f>SUMIFS(点検表４!$AG$6:$AG$14492,点検表４!$AE$6:$AE$14492,TRUE,点検表４!$AQ$6:$AQ$14492,$E11,点検表４!$C$6:$C$14492,ED$6)</f>
        <v>0</v>
      </c>
      <c r="EE11" s="190">
        <f>SUMIFS(点検表４!$AG$6:$AG$14492,点検表４!$AE$6:$AE$14492,TRUE,点検表４!$AQ$6:$AQ$14492,$E11,点検表４!$C$6:$C$14492,EE$6)</f>
        <v>0</v>
      </c>
      <c r="EF11" s="190">
        <f>SUMIFS(点検表４!$AG$6:$AG$14492,点検表４!$AE$6:$AE$14492,TRUE,点検表４!$AQ$6:$AQ$14492,$E11,点検表４!$C$6:$C$14492,EF$6)</f>
        <v>0</v>
      </c>
      <c r="EG11" s="190">
        <f>SUMIFS(点検表４!$AG$6:$AG$14492,点検表４!$AE$6:$AE$14492,TRUE,点検表４!$AQ$6:$AQ$14492,$E11,点検表４!$C$6:$C$14492,EG$6)</f>
        <v>0</v>
      </c>
      <c r="EH11" s="190">
        <f>SUMIFS(点検表４!$AG$6:$AG$14492,点検表４!$AE$6:$AE$14492,TRUE,点検表４!$AQ$6:$AQ$14492,$E11,点検表４!$C$6:$C$14492,EH$6)</f>
        <v>0</v>
      </c>
      <c r="EI11" s="190">
        <f>SUMIFS(点検表４!$AG$6:$AG$14492,点検表４!$AE$6:$AE$14492,TRUE,点検表４!$AQ$6:$AQ$14492,$E11,点検表４!$C$6:$C$14492,EI$6)</f>
        <v>0</v>
      </c>
      <c r="EJ11" s="190">
        <f>SUMIFS(点検表４!$AG$6:$AG$14492,点検表４!$AE$6:$AE$14492,TRUE,点検表４!$AQ$6:$AQ$14492,$E11,点検表４!$C$6:$C$14492,EJ$6)</f>
        <v>0</v>
      </c>
      <c r="EK11" s="190">
        <f>SUMIFS(点検表４!$AG$6:$AG$14492,点検表４!$AE$6:$AE$14492,TRUE,点検表４!$AQ$6:$AQ$14492,$E11,点検表４!$C$6:$C$14492,EK$6)</f>
        <v>0</v>
      </c>
      <c r="EL11" s="190">
        <f>SUMIFS(点検表４!$AG$6:$AG$14492,点検表４!$AE$6:$AE$14492,TRUE,点検表４!$AQ$6:$AQ$14492,$E11,点検表４!$C$6:$C$14492,EL$6)</f>
        <v>0</v>
      </c>
      <c r="EM11" s="190">
        <f>SUMIFS(点検表４!$AG$6:$AG$14492,点検表４!$AE$6:$AE$14492,TRUE,点検表４!$AQ$6:$AQ$14492,$E11,点検表４!$C$6:$C$14492,EM$6)</f>
        <v>0</v>
      </c>
      <c r="EN11" s="190">
        <f>SUMIFS(点検表４!$AG$6:$AG$14492,点検表４!$AE$6:$AE$14492,TRUE,点検表４!$AQ$6:$AQ$14492,$E11,点検表４!$C$6:$C$14492,EN$6)</f>
        <v>0</v>
      </c>
      <c r="EO11" s="190">
        <f>SUMIFS(点検表４!$AG$6:$AG$14492,点検表４!$AE$6:$AE$14492,TRUE,点検表４!$AQ$6:$AQ$14492,$E11,点検表４!$C$6:$C$14492,EO$6)</f>
        <v>0</v>
      </c>
      <c r="EP11" s="190">
        <f>SUMIFS(点検表４!$AG$6:$AG$14492,点検表４!$AE$6:$AE$14492,TRUE,点検表４!$AQ$6:$AQ$14492,$E11,点検表４!$C$6:$C$14492,EP$6)</f>
        <v>0</v>
      </c>
      <c r="EQ11" s="190">
        <f>SUMIFS(点検表４!$AG$6:$AG$14492,点検表４!$AE$6:$AE$14492,TRUE,点検表４!$AQ$6:$AQ$14492,$E11,点検表４!$C$6:$C$14492,EQ$6)</f>
        <v>0</v>
      </c>
      <c r="ER11" s="190">
        <f>SUMIFS(点検表４!$AG$6:$AG$14492,点検表４!$AE$6:$AE$14492,TRUE,点検表４!$AQ$6:$AQ$14492,$E11,点検表４!$C$6:$C$14492,ER$6)</f>
        <v>0</v>
      </c>
      <c r="ES11" s="190">
        <f>SUMIFS(点検表４!$AG$6:$AG$14492,点検表４!$AE$6:$AE$14492,TRUE,点検表４!$AQ$6:$AQ$14492,$E11,点検表４!$C$6:$C$14492,ES$6)</f>
        <v>0</v>
      </c>
      <c r="ET11" s="190">
        <f>SUMIFS(点検表４!$AG$6:$AG$14492,点検表４!$AE$6:$AE$14492,TRUE,点検表４!$AQ$6:$AQ$14492,$E11,点検表４!$C$6:$C$14492,ET$6)</f>
        <v>0</v>
      </c>
      <c r="EU11" s="190">
        <f>SUMIFS(点検表４!$AG$6:$AG$14492,点検表４!$AE$6:$AE$14492,TRUE,点検表４!$AQ$6:$AQ$14492,$E11,点検表４!$C$6:$C$14492,EU$6)</f>
        <v>0</v>
      </c>
      <c r="EV11" s="190">
        <f>SUMIFS(点検表４!$AG$6:$AG$14492,点検表４!$AE$6:$AE$14492,TRUE,点検表４!$AQ$6:$AQ$14492,$E11,点検表４!$C$6:$C$14492,EV$6)</f>
        <v>0</v>
      </c>
      <c r="EW11" s="190">
        <f>SUMIFS(点検表４!$AG$6:$AG$14492,点検表４!$AE$6:$AE$14492,TRUE,点検表４!$AQ$6:$AQ$14492,$E11,点検表４!$C$6:$C$14492,EW$6)</f>
        <v>0</v>
      </c>
      <c r="EX11" s="190">
        <f>SUMIFS(点検表４!$AG$6:$AG$14492,点検表４!$AE$6:$AE$14492,TRUE,点検表４!$AQ$6:$AQ$14492,$E11,点検表４!$C$6:$C$14492,EX$6)</f>
        <v>0</v>
      </c>
      <c r="EY11" s="190">
        <f>SUMIFS(点検表４!$AG$6:$AG$14492,点検表４!$AE$6:$AE$14492,TRUE,点検表４!$AQ$6:$AQ$14492,$E11,点検表４!$C$6:$C$14492,EY$6)</f>
        <v>0</v>
      </c>
      <c r="EZ11" s="190">
        <f>SUMIFS(点検表４!$AG$6:$AG$14492,点検表４!$AE$6:$AE$14492,TRUE,点検表４!$AQ$6:$AQ$14492,$E11,点検表４!$C$6:$C$14492,EZ$6)</f>
        <v>0</v>
      </c>
      <c r="FA11" s="190">
        <f>SUMIFS(点検表４!$AG$6:$AG$14492,点検表４!$AE$6:$AE$14492,TRUE,点検表４!$AQ$6:$AQ$14492,$E11,点検表４!$C$6:$C$14492,FA$6)</f>
        <v>0</v>
      </c>
      <c r="FB11" s="190">
        <f>SUMIFS(点検表４!$AG$6:$AG$14492,点検表４!$AE$6:$AE$14492,TRUE,点検表４!$AQ$6:$AQ$14492,$E11,点検表４!$C$6:$C$14492,FB$6)</f>
        <v>0</v>
      </c>
      <c r="FC11" s="190">
        <f>SUMIFS(点検表４!$AG$6:$AG$14492,点検表４!$AE$6:$AE$14492,TRUE,点検表４!$AQ$6:$AQ$14492,$E11,点検表４!$C$6:$C$14492,FC$6)</f>
        <v>0</v>
      </c>
      <c r="FD11" s="190">
        <f>SUMIFS(点検表４!$AG$6:$AG$14492,点検表４!$AE$6:$AE$14492,TRUE,点検表４!$AQ$6:$AQ$14492,$E11,点検表４!$C$6:$C$14492,FD$6)</f>
        <v>0</v>
      </c>
      <c r="FE11" s="190">
        <f>SUMIFS(点検表４!$AG$6:$AG$14492,点検表４!$AE$6:$AE$14492,TRUE,点検表４!$AQ$6:$AQ$14492,$E11,点検表４!$C$6:$C$14492,FE$6)</f>
        <v>0</v>
      </c>
      <c r="FF11" s="190">
        <f>SUMIFS(点検表４!$AG$6:$AG$14492,点検表４!$AE$6:$AE$14492,TRUE,点検表４!$AQ$6:$AQ$14492,$E11,点検表４!$C$6:$C$14492,FF$6)</f>
        <v>0</v>
      </c>
      <c r="FG11" s="190">
        <f>SUMIFS(点検表４!$AG$6:$AG$14492,点検表４!$AE$6:$AE$14492,TRUE,点検表４!$AQ$6:$AQ$14492,$E11,点検表４!$C$6:$C$14492,FG$6)</f>
        <v>0</v>
      </c>
      <c r="FH11" s="190">
        <f>SUMIFS(点検表４!$AG$6:$AG$14492,点検表４!$AE$6:$AE$14492,TRUE,点検表４!$AQ$6:$AQ$14492,$E11,点検表４!$C$6:$C$14492,FH$6)</f>
        <v>0</v>
      </c>
      <c r="FI11" s="190">
        <f>SUMIFS(点検表４!$AG$6:$AG$14492,点検表４!$AE$6:$AE$14492,TRUE,点検表４!$AQ$6:$AQ$14492,$E11,点検表４!$C$6:$C$14492,FI$6)</f>
        <v>0</v>
      </c>
      <c r="FJ11" s="190">
        <f>SUMIFS(点検表４!$AG$6:$AG$14492,点検表４!$AE$6:$AE$14492,TRUE,点検表４!$AQ$6:$AQ$14492,$E11,点検表４!$C$6:$C$14492,FJ$6)</f>
        <v>0</v>
      </c>
      <c r="FK11" s="190">
        <f>SUMIFS(点検表４!$AG$6:$AG$14492,点検表４!$AE$6:$AE$14492,TRUE,点検表４!$AQ$6:$AQ$14492,$E11,点検表４!$C$6:$C$14492,FK$6)</f>
        <v>0</v>
      </c>
      <c r="FL11" s="190">
        <f>SUMIFS(点検表４!$AG$6:$AG$14492,点検表４!$AE$6:$AE$14492,TRUE,点検表４!$AQ$6:$AQ$14492,$E11,点検表４!$C$6:$C$14492,FL$6)</f>
        <v>0</v>
      </c>
      <c r="FM11" s="190">
        <f>SUMIFS(点検表４!$AG$6:$AG$14492,点検表４!$AE$6:$AE$14492,TRUE,点検表４!$AQ$6:$AQ$14492,$E11,点検表４!$C$6:$C$14492,FM$6)</f>
        <v>0</v>
      </c>
      <c r="FN11" s="190">
        <f>SUMIFS(点検表４!$AG$6:$AG$14492,点検表４!$AE$6:$AE$14492,TRUE,点検表４!$AQ$6:$AQ$14492,$E11,点検表４!$C$6:$C$14492,FN$6)</f>
        <v>0</v>
      </c>
      <c r="FO11" s="190">
        <f>SUMIFS(点検表４!$AG$6:$AG$14492,点検表４!$AE$6:$AE$14492,TRUE,点検表４!$AQ$6:$AQ$14492,$E11,点検表４!$C$6:$C$14492,FO$6)</f>
        <v>0</v>
      </c>
      <c r="FP11" s="190">
        <f>SUMIFS(点検表４!$AG$6:$AG$14492,点検表４!$AE$6:$AE$14492,TRUE,点検表４!$AQ$6:$AQ$14492,$E11,点検表４!$C$6:$C$14492,FP$6)</f>
        <v>0</v>
      </c>
      <c r="FQ11" s="190">
        <f>SUMIFS(点検表４!$AG$6:$AG$14492,点検表４!$AE$6:$AE$14492,TRUE,点検表４!$AQ$6:$AQ$14492,$E11,点検表４!$C$6:$C$14492,FQ$6)</f>
        <v>0</v>
      </c>
      <c r="FR11" s="190">
        <f>SUMIFS(点検表４!$AG$6:$AG$14492,点検表４!$AE$6:$AE$14492,TRUE,点検表４!$AQ$6:$AQ$14492,$E11,点検表４!$C$6:$C$14492,FR$6)</f>
        <v>0</v>
      </c>
      <c r="FS11" s="190">
        <f>SUMIFS(点検表４!$AG$6:$AG$14492,点検表４!$AE$6:$AE$14492,TRUE,点検表４!$AQ$6:$AQ$14492,$E11,点検表４!$C$6:$C$14492,FS$6)</f>
        <v>0</v>
      </c>
      <c r="FT11" s="190">
        <f>SUMIFS(点検表４!$AG$6:$AG$14492,点検表４!$AE$6:$AE$14492,TRUE,点検表４!$AQ$6:$AQ$14492,$E11,点検表４!$C$6:$C$14492,FT$6)</f>
        <v>0</v>
      </c>
      <c r="FU11" s="190">
        <f>SUMIFS(点検表４!$AG$6:$AG$14492,点検表４!$AE$6:$AE$14492,TRUE,点検表４!$AQ$6:$AQ$14492,$E11,点検表４!$C$6:$C$14492,FU$6)</f>
        <v>0</v>
      </c>
      <c r="FV11" s="190">
        <f>SUMIFS(点検表４!$AG$6:$AG$14492,点検表４!$AE$6:$AE$14492,TRUE,点検表４!$AQ$6:$AQ$14492,$E11,点検表４!$C$6:$C$14492,FV$6)</f>
        <v>0</v>
      </c>
      <c r="FW11" s="190">
        <f>SUMIFS(点検表４!$AG$6:$AG$14492,点検表４!$AE$6:$AE$14492,TRUE,点検表４!$AQ$6:$AQ$14492,$E11,点検表４!$C$6:$C$14492,FW$6)</f>
        <v>0</v>
      </c>
      <c r="FX11" s="190">
        <f>SUMIFS(点検表４!$AG$6:$AG$14492,点検表４!$AE$6:$AE$14492,TRUE,点検表４!$AQ$6:$AQ$14492,$E11,点検表４!$C$6:$C$14492,FX$6)</f>
        <v>0</v>
      </c>
      <c r="FY11" s="190">
        <f>SUMIFS(点検表４!$AG$6:$AG$14492,点検表４!$AE$6:$AE$14492,TRUE,点検表４!$AQ$6:$AQ$14492,$E11,点検表４!$C$6:$C$14492,FY$6)</f>
        <v>0</v>
      </c>
      <c r="FZ11" s="190">
        <f>SUMIFS(点検表４!$AG$6:$AG$14492,点検表４!$AE$6:$AE$14492,TRUE,点検表４!$AQ$6:$AQ$14492,$E11,点検表４!$C$6:$C$14492,FZ$6)</f>
        <v>0</v>
      </c>
      <c r="GA11" s="190">
        <f>SUMIFS(点検表４!$AG$6:$AG$14492,点検表４!$AE$6:$AE$14492,TRUE,点検表４!$AQ$6:$AQ$14492,$E11,点検表４!$C$6:$C$14492,GA$6)</f>
        <v>0</v>
      </c>
      <c r="GB11" s="190">
        <f>SUMIFS(点検表４!$AG$6:$AG$14492,点検表４!$AE$6:$AE$14492,TRUE,点検表４!$AQ$6:$AQ$14492,$E11,点検表４!$C$6:$C$14492,GB$6)</f>
        <v>0</v>
      </c>
      <c r="GC11" s="190">
        <f>SUMIFS(点検表４!$AG$6:$AG$14492,点検表４!$AE$6:$AE$14492,TRUE,点検表４!$AQ$6:$AQ$14492,$E11,点検表４!$C$6:$C$14492,GC$6)</f>
        <v>0</v>
      </c>
      <c r="GD11" s="190">
        <f>SUMIFS(点検表４!$AG$6:$AG$14492,点検表４!$AE$6:$AE$14492,TRUE,点検表４!$AQ$6:$AQ$14492,$E11,点検表４!$C$6:$C$14492,GD$6)</f>
        <v>0</v>
      </c>
      <c r="GE11" s="190">
        <f>SUMIFS(点検表４!$AG$6:$AG$14492,点検表４!$AE$6:$AE$14492,TRUE,点検表４!$AQ$6:$AQ$14492,$E11,点検表４!$C$6:$C$14492,GE$6)</f>
        <v>0</v>
      </c>
      <c r="GF11" s="190">
        <f>SUMIFS(点検表４!$AG$6:$AG$14492,点検表４!$AE$6:$AE$14492,TRUE,点検表４!$AQ$6:$AQ$14492,$E11,点検表４!$C$6:$C$14492,GF$6)</f>
        <v>0</v>
      </c>
      <c r="GG11" s="190">
        <f>SUMIFS(点検表４!$AG$6:$AG$14492,点検表４!$AE$6:$AE$14492,TRUE,点検表４!$AQ$6:$AQ$14492,$E11,点検表４!$C$6:$C$14492,GG$6)</f>
        <v>0</v>
      </c>
      <c r="GH11" s="190">
        <f>SUMIFS(点検表４!$AG$6:$AG$14492,点検表４!$AE$6:$AE$14492,TRUE,点検表４!$AQ$6:$AQ$14492,$E11,点検表４!$C$6:$C$14492,GH$6)</f>
        <v>0</v>
      </c>
      <c r="GI11" s="190">
        <f>SUMIFS(点検表４!$AG$6:$AG$14492,点検表４!$AE$6:$AE$14492,TRUE,点検表４!$AQ$6:$AQ$14492,$E11,点検表４!$C$6:$C$14492,GI$6)</f>
        <v>0</v>
      </c>
      <c r="GJ11" s="190">
        <f>SUMIFS(点検表４!$AG$6:$AG$14492,点検表４!$AE$6:$AE$14492,TRUE,点検表４!$AQ$6:$AQ$14492,$E11,点検表４!$C$6:$C$14492,GJ$6)</f>
        <v>0</v>
      </c>
      <c r="GK11" s="190">
        <f>SUMIFS(点検表４!$AG$6:$AG$14492,点検表４!$AE$6:$AE$14492,TRUE,点検表４!$AQ$6:$AQ$14492,$E11,点検表４!$C$6:$C$14492,GK$6)</f>
        <v>0</v>
      </c>
      <c r="GL11" s="190">
        <f>SUMIFS(点検表４!$AG$6:$AG$14492,点検表４!$AE$6:$AE$14492,TRUE,点検表４!$AQ$6:$AQ$14492,$E11,点検表４!$C$6:$C$14492,GL$6)</f>
        <v>0</v>
      </c>
      <c r="GM11" s="190">
        <f>SUMIFS(点検表４!$AG$6:$AG$14492,点検表４!$AE$6:$AE$14492,TRUE,点検表４!$AQ$6:$AQ$14492,$E11,点検表４!$C$6:$C$14492,GM$6)</f>
        <v>0</v>
      </c>
      <c r="GN11" s="190">
        <f>SUMIFS(点検表４!$AG$6:$AG$14492,点検表４!$AE$6:$AE$14492,TRUE,点検表４!$AQ$6:$AQ$14492,$E11,点検表４!$C$6:$C$14492,GN$6)</f>
        <v>0</v>
      </c>
      <c r="GO11" s="190">
        <f>SUMIFS(点検表４!$AG$6:$AG$14492,点検表４!$AE$6:$AE$14492,TRUE,点検表４!$AQ$6:$AQ$14492,$E11,点検表４!$C$6:$C$14492,GO$6)</f>
        <v>0</v>
      </c>
      <c r="GP11" s="190">
        <f>SUMIFS(点検表４!$AG$6:$AG$14492,点検表４!$AE$6:$AE$14492,TRUE,点検表４!$AQ$6:$AQ$14492,$E11,点検表４!$C$6:$C$14492,GP$6)</f>
        <v>0</v>
      </c>
      <c r="GQ11" s="190">
        <f>SUMIFS(点検表４!$AG$6:$AG$14492,点検表４!$AE$6:$AE$14492,TRUE,点検表４!$AQ$6:$AQ$14492,$E11,点検表４!$C$6:$C$14492,GQ$6)</f>
        <v>0</v>
      </c>
      <c r="GR11" s="190">
        <f>SUMIFS(点検表４!$AG$6:$AG$14492,点検表４!$AE$6:$AE$14492,TRUE,点検表４!$AQ$6:$AQ$14492,$E11,点検表４!$C$6:$C$14492,GR$6)</f>
        <v>0</v>
      </c>
      <c r="GS11" s="190">
        <f>SUMIFS(点検表４!$AG$6:$AG$14492,点検表４!$AE$6:$AE$14492,TRUE,点検表４!$AQ$6:$AQ$14492,$E11,点検表４!$C$6:$C$14492,GS$6)</f>
        <v>0</v>
      </c>
      <c r="GT11" s="190">
        <f>SUMIFS(点検表４!$AG$6:$AG$14492,点検表４!$AE$6:$AE$14492,TRUE,点検表４!$AQ$6:$AQ$14492,$E11,点検表４!$C$6:$C$14492,GT$6)</f>
        <v>0</v>
      </c>
      <c r="GU11" s="190">
        <f>SUMIFS(点検表４!$AG$6:$AG$14492,点検表４!$AE$6:$AE$14492,TRUE,点検表４!$AQ$6:$AQ$14492,$E11,点検表４!$C$6:$C$14492,GU$6)</f>
        <v>0</v>
      </c>
      <c r="GV11" s="190">
        <f>SUMIFS(点検表４!$AG$6:$AG$14492,点検表４!$AE$6:$AE$14492,TRUE,点検表４!$AQ$6:$AQ$14492,$E11,点検表４!$C$6:$C$14492,GV$6)</f>
        <v>0</v>
      </c>
      <c r="GW11" s="190">
        <f>SUMIFS(点検表４!$AG$6:$AG$14492,点検表４!$AE$6:$AE$14492,TRUE,点検表４!$AQ$6:$AQ$14492,$E11,点検表４!$C$6:$C$14492,GW$6)</f>
        <v>0</v>
      </c>
      <c r="GX11" s="190">
        <f>SUMIFS(点検表４!$AG$6:$AG$14492,点検表４!$AE$6:$AE$14492,TRUE,点検表４!$AQ$6:$AQ$14492,$E11,点検表４!$C$6:$C$14492,GX$6)</f>
        <v>0</v>
      </c>
      <c r="GY11" s="190">
        <f>SUMIFS(点検表４!$AG$6:$AG$14492,点検表４!$AE$6:$AE$14492,TRUE,点検表４!$AQ$6:$AQ$14492,$E11,点検表４!$C$6:$C$14492,GY$6)</f>
        <v>0</v>
      </c>
      <c r="GZ11" s="190">
        <f>SUMIFS(点検表４!$AG$6:$AG$14492,点検表４!$AE$6:$AE$14492,TRUE,点検表４!$AQ$6:$AQ$14492,$E11,点検表４!$C$6:$C$14492,GZ$6)</f>
        <v>0</v>
      </c>
      <c r="HA11" s="190">
        <f>SUMIFS(点検表４!$AG$6:$AG$14492,点検表４!$AE$6:$AE$14492,TRUE,点検表４!$AQ$6:$AQ$14492,$E11,点検表４!$C$6:$C$14492,HA$6)</f>
        <v>0</v>
      </c>
      <c r="HB11" s="190">
        <f>SUMIFS(点検表４!$AG$6:$AG$14492,点検表４!$AE$6:$AE$14492,TRUE,点検表４!$AQ$6:$AQ$14492,$E11,点検表４!$C$6:$C$14492,HB$6)</f>
        <v>0</v>
      </c>
      <c r="HC11" s="190">
        <f>SUMIFS(点検表４!$AG$6:$AG$14492,点検表４!$AE$6:$AE$14492,TRUE,点検表４!$AQ$6:$AQ$14492,$E11,点検表４!$C$6:$C$14492,HC$6)</f>
        <v>0</v>
      </c>
      <c r="HD11" s="190">
        <f>SUMIFS(点検表４!$AG$6:$AG$14492,点検表４!$AE$6:$AE$14492,TRUE,点検表４!$AQ$6:$AQ$14492,$E11,点検表４!$C$6:$C$14492,HD$6)</f>
        <v>0</v>
      </c>
      <c r="HE11" s="190">
        <f>SUMIFS(点検表４!$AG$6:$AG$14492,点検表４!$AE$6:$AE$14492,TRUE,点検表４!$AQ$6:$AQ$14492,$E11,点検表４!$C$6:$C$14492,HE$6)</f>
        <v>0</v>
      </c>
      <c r="HF11" s="190">
        <f>SUMIFS(点検表４!$AG$6:$AG$14492,点検表４!$AE$6:$AE$14492,TRUE,点検表４!$AQ$6:$AQ$14492,$E11,点検表４!$C$6:$C$14492,HF$6)</f>
        <v>0</v>
      </c>
      <c r="HG11" s="190">
        <f>SUMIFS(点検表４!$AG$6:$AG$14492,点検表４!$AE$6:$AE$14492,TRUE,点検表４!$AQ$6:$AQ$14492,$E11,点検表４!$C$6:$C$14492,HG$6)</f>
        <v>0</v>
      </c>
      <c r="HH11" s="190">
        <f>SUMIFS(点検表４!$AG$6:$AG$14492,点検表４!$AE$6:$AE$14492,TRUE,点検表４!$AQ$6:$AQ$14492,$E11,点検表４!$C$6:$C$14492,HH$6)</f>
        <v>0</v>
      </c>
      <c r="HI11" s="190">
        <f>SUMIFS(点検表４!$AG$6:$AG$14492,点検表４!$AE$6:$AE$14492,TRUE,点検表４!$AQ$6:$AQ$14492,$E11,点検表４!$C$6:$C$14492,HI$6)</f>
        <v>0</v>
      </c>
      <c r="HJ11" s="190">
        <f>SUMIFS(点検表４!$AG$6:$AG$14492,点検表４!$AE$6:$AE$14492,TRUE,点検表４!$AQ$6:$AQ$14492,$E11,点検表４!$C$6:$C$14492,HJ$6)</f>
        <v>0</v>
      </c>
      <c r="HK11" s="190">
        <f>SUMIFS(点検表４!$AG$6:$AG$14492,点検表４!$AE$6:$AE$14492,TRUE,点検表４!$AQ$6:$AQ$14492,$E11,点検表４!$C$6:$C$14492,HK$6)</f>
        <v>0</v>
      </c>
      <c r="HL11" s="190">
        <f>SUMIFS(点検表４!$AG$6:$AG$14492,点検表４!$AE$6:$AE$14492,TRUE,点検表４!$AQ$6:$AQ$14492,$E11,点検表４!$C$6:$C$14492,HL$6)</f>
        <v>0</v>
      </c>
      <c r="HM11" s="190">
        <f>SUMIFS(点検表４!$AG$6:$AG$14492,点検表４!$AE$6:$AE$14492,TRUE,点検表４!$AQ$6:$AQ$14492,$E11,点検表４!$C$6:$C$14492,HM$6)</f>
        <v>0</v>
      </c>
      <c r="HN11" s="190">
        <f>SUMIFS(点検表４!$AG$6:$AG$14492,点検表４!$AE$6:$AE$14492,TRUE,点検表４!$AQ$6:$AQ$14492,$E11,点検表４!$C$6:$C$14492,HN$6)</f>
        <v>0</v>
      </c>
      <c r="HO11" s="190">
        <f>SUMIFS(点検表４!$AG$6:$AG$14492,点検表４!$AE$6:$AE$14492,TRUE,点検表４!$AQ$6:$AQ$14492,$E11,点検表４!$C$6:$C$14492,HO$6)</f>
        <v>0</v>
      </c>
      <c r="HP11" s="190">
        <f>SUMIFS(点検表４!$AG$6:$AG$14492,点検表４!$AE$6:$AE$14492,TRUE,点検表４!$AQ$6:$AQ$14492,$E11,点検表４!$C$6:$C$14492,HP$6)</f>
        <v>0</v>
      </c>
      <c r="HQ11" s="190">
        <f>SUMIFS(点検表４!$AG$6:$AG$14492,点検表４!$AE$6:$AE$14492,TRUE,点検表４!$AQ$6:$AQ$14492,$E11,点検表４!$C$6:$C$14492,HQ$6)</f>
        <v>0</v>
      </c>
      <c r="HR11" s="190">
        <f>SUMIFS(点検表４!$AG$6:$AG$14492,点検表４!$AE$6:$AE$14492,TRUE,点検表４!$AQ$6:$AQ$14492,$E11,点検表４!$C$6:$C$14492,HR$6)</f>
        <v>0</v>
      </c>
      <c r="HS11" s="190">
        <f>SUMIFS(点検表４!$AG$6:$AG$14492,点検表４!$AE$6:$AE$14492,TRUE,点検表４!$AQ$6:$AQ$14492,$E11,点検表４!$C$6:$C$14492,HS$6)</f>
        <v>0</v>
      </c>
      <c r="HT11" s="190">
        <f>SUMIFS(点検表４!$AG$6:$AG$14492,点検表４!$AE$6:$AE$14492,TRUE,点検表４!$AQ$6:$AQ$14492,$E11,点検表４!$C$6:$C$14492,HT$6)</f>
        <v>0</v>
      </c>
      <c r="HU11" s="190">
        <f>SUMIFS(点検表４!$AG$6:$AG$14492,点検表４!$AE$6:$AE$14492,TRUE,点検表４!$AQ$6:$AQ$14492,$E11,点検表４!$C$6:$C$14492,HU$6)</f>
        <v>0</v>
      </c>
      <c r="HV11" s="190">
        <f>SUMIFS(点検表４!$AG$6:$AG$14492,点検表４!$AE$6:$AE$14492,TRUE,点検表４!$AQ$6:$AQ$14492,$E11,点検表４!$C$6:$C$14492,HV$6)</f>
        <v>0</v>
      </c>
      <c r="HW11" s="190">
        <f>SUMIFS(点検表４!$AG$6:$AG$14492,点検表４!$AE$6:$AE$14492,TRUE,点検表４!$AQ$6:$AQ$14492,$E11,点検表４!$C$6:$C$14492,HW$6)</f>
        <v>0</v>
      </c>
      <c r="HX11" s="190">
        <f>SUMIFS(点検表４!$AG$6:$AG$14492,点検表４!$AE$6:$AE$14492,TRUE,点検表４!$AQ$6:$AQ$14492,$E11,点検表４!$C$6:$C$14492,HX$6)</f>
        <v>0</v>
      </c>
      <c r="HY11" s="190">
        <f>SUMIFS(点検表４!$AG$6:$AG$14492,点検表４!$AE$6:$AE$14492,TRUE,点検表４!$AQ$6:$AQ$14492,$E11,点検表４!$C$6:$C$14492,HY$6)</f>
        <v>0</v>
      </c>
      <c r="HZ11" s="190">
        <f>SUMIFS(点検表４!$AG$6:$AG$14492,点検表４!$AE$6:$AE$14492,TRUE,点検表４!$AQ$6:$AQ$14492,$E11,点検表４!$C$6:$C$14492,HZ$6)</f>
        <v>0</v>
      </c>
      <c r="IA11" s="190">
        <f>SUMIFS(点検表４!$AG$6:$AG$14492,点検表４!$AE$6:$AE$14492,TRUE,点検表４!$AQ$6:$AQ$14492,$E11,点検表４!$C$6:$C$14492,IA$6)</f>
        <v>0</v>
      </c>
      <c r="IB11" s="190">
        <f>SUMIFS(点検表４!$AG$6:$AG$14492,点検表４!$AE$6:$AE$14492,TRUE,点検表４!$AQ$6:$AQ$14492,$E11,点検表４!$C$6:$C$14492,IB$6)</f>
        <v>0</v>
      </c>
      <c r="IC11" s="190">
        <f>SUMIFS(点検表４!$AG$6:$AG$14492,点検表４!$AE$6:$AE$14492,TRUE,点検表４!$AQ$6:$AQ$14492,$E11,点検表４!$C$6:$C$14492,IC$6)</f>
        <v>0</v>
      </c>
      <c r="ID11" s="190">
        <f>SUMIFS(点検表４!$AG$6:$AG$14492,点検表４!$AE$6:$AE$14492,TRUE,点検表４!$AQ$6:$AQ$14492,$E11,点検表４!$C$6:$C$14492,ID$6)</f>
        <v>0</v>
      </c>
      <c r="IE11" s="190">
        <f>SUMIFS(点検表４!$AG$6:$AG$14492,点検表４!$AE$6:$AE$14492,TRUE,点検表４!$AQ$6:$AQ$14492,$E11,点検表４!$C$6:$C$14492,IE$6)</f>
        <v>0</v>
      </c>
      <c r="IF11" s="190">
        <f>SUMIFS(点検表４!$AG$6:$AG$14492,点検表４!$AE$6:$AE$14492,TRUE,点検表４!$AQ$6:$AQ$14492,$E11,点検表４!$C$6:$C$14492,IF$6)</f>
        <v>0</v>
      </c>
      <c r="IG11" s="190">
        <f>SUMIFS(点検表４!$AG$6:$AG$14492,点検表４!$AE$6:$AE$14492,TRUE,点検表４!$AQ$6:$AQ$14492,$E11,点検表４!$C$6:$C$14492,IG$6)</f>
        <v>0</v>
      </c>
      <c r="IH11" s="190">
        <f>SUMIFS(点検表４!$AG$6:$AG$14492,点検表４!$AE$6:$AE$14492,TRUE,点検表４!$AQ$6:$AQ$14492,$E11,点検表４!$C$6:$C$14492,IH$6)</f>
        <v>0</v>
      </c>
      <c r="II11" s="190">
        <f>SUMIFS(点検表４!$AG$6:$AG$14492,点検表４!$AE$6:$AE$14492,TRUE,点検表４!$AQ$6:$AQ$14492,$E11,点検表４!$C$6:$C$14492,II$6)</f>
        <v>0</v>
      </c>
      <c r="IJ11" s="190">
        <f>SUMIFS(点検表４!$AG$6:$AG$14492,点検表４!$AE$6:$AE$14492,TRUE,点検表４!$AQ$6:$AQ$14492,$E11,点検表４!$C$6:$C$14492,IJ$6)</f>
        <v>0</v>
      </c>
      <c r="IK11" s="190">
        <f>SUMIFS(点検表４!$AG$6:$AG$14492,点検表４!$AE$6:$AE$14492,TRUE,点検表４!$AQ$6:$AQ$14492,$E11,点検表４!$C$6:$C$14492,IK$6)</f>
        <v>0</v>
      </c>
      <c r="IL11" s="190">
        <f>SUMIFS(点検表４!$AG$6:$AG$14492,点検表４!$AE$6:$AE$14492,TRUE,点検表４!$AQ$6:$AQ$14492,$E11,点検表４!$C$6:$C$14492,IL$6)</f>
        <v>0</v>
      </c>
      <c r="IM11" s="191">
        <f>SUMIFS(点検表４!$AG$6:$AG$14492,点検表４!$AE$6:$AE$14492,TRUE,点検表４!$AQ$6:$AQ$14492,$E11,点検表４!$C$6:$C$14492,IM$6)</f>
        <v>0</v>
      </c>
      <c r="IN11" s="177"/>
      <c r="IO11" s="177"/>
      <c r="IP11" s="177"/>
    </row>
    <row r="12" spans="1:250" ht="18.75" customHeight="1">
      <c r="A12" s="748"/>
      <c r="B12" s="765"/>
      <c r="C12" s="769"/>
      <c r="D12" s="136" t="s">
        <v>1293</v>
      </c>
      <c r="E12" s="137">
        <v>22</v>
      </c>
      <c r="F12" s="192">
        <f>SUMIFS(点検表４!$AG$6:$AG$14492,点検表４!$AE$6:$AE$14492,TRUE,点検表４!$AQ$6:$AQ$14492,$E12)</f>
        <v>0</v>
      </c>
      <c r="G12" s="193">
        <f t="shared" ref="G12:G38" si="0">F12-SUM(H12:IM12)</f>
        <v>0</v>
      </c>
      <c r="H12" s="194">
        <f>SUMIFS(点検表４!$AG$6:$AG$14492,点検表４!$AE$6:$AE$14492,TRUE,点検表４!$AQ$6:$AQ$14492,$E12,点検表４!$C$6:$C$14492,H$6)</f>
        <v>0</v>
      </c>
      <c r="I12" s="194">
        <f>SUMIFS(点検表４!$AG$6:$AG$14492,点検表４!$AE$6:$AE$14492,TRUE,点検表４!$AQ$6:$AQ$14492,$E12,点検表４!$C$6:$C$14492,I$6)</f>
        <v>0</v>
      </c>
      <c r="J12" s="194">
        <f>SUMIFS(点検表４!$AG$6:$AG$14492,点検表４!$AE$6:$AE$14492,TRUE,点検表４!$AQ$6:$AQ$14492,$E12,点検表４!$C$6:$C$14492,J$6)</f>
        <v>0</v>
      </c>
      <c r="K12" s="194">
        <f>SUMIFS(点検表４!$AG$6:$AG$14492,点検表４!$AE$6:$AE$14492,TRUE,点検表４!$AQ$6:$AQ$14492,$E12,点検表４!$C$6:$C$14492,K$6)</f>
        <v>0</v>
      </c>
      <c r="L12" s="194">
        <f>SUMIFS(点検表４!$AG$6:$AG$14492,点検表４!$AE$6:$AE$14492,TRUE,点検表４!$AQ$6:$AQ$14492,$E12,点検表４!$C$6:$C$14492,L$6)</f>
        <v>0</v>
      </c>
      <c r="M12" s="194">
        <f>SUMIFS(点検表４!$AG$6:$AG$14492,点検表４!$AE$6:$AE$14492,TRUE,点検表４!$AQ$6:$AQ$14492,$E12,点検表４!$C$6:$C$14492,M$6)</f>
        <v>0</v>
      </c>
      <c r="N12" s="194">
        <f>SUMIFS(点検表４!$AG$6:$AG$14492,点検表４!$AE$6:$AE$14492,TRUE,点検表４!$AQ$6:$AQ$14492,$E12,点検表４!$C$6:$C$14492,N$6)</f>
        <v>0</v>
      </c>
      <c r="O12" s="194">
        <f>SUMIFS(点検表４!$AG$6:$AG$14492,点検表４!$AE$6:$AE$14492,TRUE,点検表４!$AQ$6:$AQ$14492,$E12,点検表４!$C$6:$C$14492,O$6)</f>
        <v>0</v>
      </c>
      <c r="P12" s="194">
        <f>SUMIFS(点検表４!$AG$6:$AG$14492,点検表４!$AE$6:$AE$14492,TRUE,点検表４!$AQ$6:$AQ$14492,$E12,点検表４!$C$6:$C$14492,P$6)</f>
        <v>0</v>
      </c>
      <c r="Q12" s="194">
        <f>SUMIFS(点検表４!$AG$6:$AG$14492,点検表４!$AE$6:$AE$14492,TRUE,点検表４!$AQ$6:$AQ$14492,$E12,点検表４!$C$6:$C$14492,Q$6)</f>
        <v>0</v>
      </c>
      <c r="R12" s="194">
        <f>SUMIFS(点検表４!$AG$6:$AG$14492,点検表４!$AE$6:$AE$14492,TRUE,点検表４!$AQ$6:$AQ$14492,$E12,点検表４!$C$6:$C$14492,R$6)</f>
        <v>0</v>
      </c>
      <c r="S12" s="194">
        <f>SUMIFS(点検表４!$AG$6:$AG$14492,点検表４!$AE$6:$AE$14492,TRUE,点検表４!$AQ$6:$AQ$14492,$E12,点検表４!$C$6:$C$14492,S$6)</f>
        <v>0</v>
      </c>
      <c r="T12" s="194">
        <f>SUMIFS(点検表４!$AG$6:$AG$14492,点検表４!$AE$6:$AE$14492,TRUE,点検表４!$AQ$6:$AQ$14492,$E12,点検表４!$C$6:$C$14492,T$6)</f>
        <v>0</v>
      </c>
      <c r="U12" s="194">
        <f>SUMIFS(点検表４!$AG$6:$AG$14492,点検表４!$AE$6:$AE$14492,TRUE,点検表４!$AQ$6:$AQ$14492,$E12,点検表４!$C$6:$C$14492,U$6)</f>
        <v>0</v>
      </c>
      <c r="V12" s="194">
        <f>SUMIFS(点検表４!$AG$6:$AG$14492,点検表４!$AE$6:$AE$14492,TRUE,点検表４!$AQ$6:$AQ$14492,$E12,点検表４!$C$6:$C$14492,V$6)</f>
        <v>0</v>
      </c>
      <c r="W12" s="194">
        <f>SUMIFS(点検表４!$AG$6:$AG$14492,点検表４!$AE$6:$AE$14492,TRUE,点検表４!$AQ$6:$AQ$14492,$E12,点検表４!$C$6:$C$14492,W$6)</f>
        <v>0</v>
      </c>
      <c r="X12" s="194">
        <f>SUMIFS(点検表４!$AG$6:$AG$14492,点検表４!$AE$6:$AE$14492,TRUE,点検表４!$AQ$6:$AQ$14492,$E12,点検表４!$C$6:$C$14492,X$6)</f>
        <v>0</v>
      </c>
      <c r="Y12" s="194">
        <f>SUMIFS(点検表４!$AG$6:$AG$14492,点検表４!$AE$6:$AE$14492,TRUE,点検表４!$AQ$6:$AQ$14492,$E12,点検表４!$C$6:$C$14492,Y$6)</f>
        <v>0</v>
      </c>
      <c r="Z12" s="194">
        <f>SUMIFS(点検表４!$AG$6:$AG$14492,点検表４!$AE$6:$AE$14492,TRUE,点検表４!$AQ$6:$AQ$14492,$E12,点検表４!$C$6:$C$14492,Z$6)</f>
        <v>0</v>
      </c>
      <c r="AA12" s="194">
        <f>SUMIFS(点検表４!$AG$6:$AG$14492,点検表４!$AE$6:$AE$14492,TRUE,点検表４!$AQ$6:$AQ$14492,$E12,点検表４!$C$6:$C$14492,AA$6)</f>
        <v>0</v>
      </c>
      <c r="AB12" s="194">
        <f>SUMIFS(点検表４!$AG$6:$AG$14492,点検表４!$AE$6:$AE$14492,TRUE,点検表４!$AQ$6:$AQ$14492,$E12,点検表４!$C$6:$C$14492,AB$6)</f>
        <v>0</v>
      </c>
      <c r="AC12" s="194">
        <f>SUMIFS(点検表４!$AG$6:$AG$14492,点検表４!$AE$6:$AE$14492,TRUE,点検表４!$AQ$6:$AQ$14492,$E12,点検表４!$C$6:$C$14492,AC$6)</f>
        <v>0</v>
      </c>
      <c r="AD12" s="194">
        <f>SUMIFS(点検表４!$AG$6:$AG$14492,点検表４!$AE$6:$AE$14492,TRUE,点検表４!$AQ$6:$AQ$14492,$E12,点検表４!$C$6:$C$14492,AD$6)</f>
        <v>0</v>
      </c>
      <c r="AE12" s="194">
        <f>SUMIFS(点検表４!$AG$6:$AG$14492,点検表４!$AE$6:$AE$14492,TRUE,点検表４!$AQ$6:$AQ$14492,$E12,点検表４!$C$6:$C$14492,AE$6)</f>
        <v>0</v>
      </c>
      <c r="AF12" s="194">
        <f>SUMIFS(点検表４!$AG$6:$AG$14492,点検表４!$AE$6:$AE$14492,TRUE,点検表４!$AQ$6:$AQ$14492,$E12,点検表４!$C$6:$C$14492,AF$6)</f>
        <v>0</v>
      </c>
      <c r="AG12" s="194">
        <f>SUMIFS(点検表４!$AG$6:$AG$14492,点検表４!$AE$6:$AE$14492,TRUE,点検表４!$AQ$6:$AQ$14492,$E12,点検表４!$C$6:$C$14492,AG$6)</f>
        <v>0</v>
      </c>
      <c r="AH12" s="194">
        <f>SUMIFS(点検表４!$AG$6:$AG$14492,点検表４!$AE$6:$AE$14492,TRUE,点検表４!$AQ$6:$AQ$14492,$E12,点検表４!$C$6:$C$14492,AH$6)</f>
        <v>0</v>
      </c>
      <c r="AI12" s="194">
        <f>SUMIFS(点検表４!$AG$6:$AG$14492,点検表４!$AE$6:$AE$14492,TRUE,点検表４!$AQ$6:$AQ$14492,$E12,点検表４!$C$6:$C$14492,AI$6)</f>
        <v>0</v>
      </c>
      <c r="AJ12" s="194">
        <f>SUMIFS(点検表４!$AG$6:$AG$14492,点検表４!$AE$6:$AE$14492,TRUE,点検表４!$AQ$6:$AQ$14492,$E12,点検表４!$C$6:$C$14492,AJ$6)</f>
        <v>0</v>
      </c>
      <c r="AK12" s="194">
        <f>SUMIFS(点検表４!$AG$6:$AG$14492,点検表４!$AE$6:$AE$14492,TRUE,点検表４!$AQ$6:$AQ$14492,$E12,点検表４!$C$6:$C$14492,AK$6)</f>
        <v>0</v>
      </c>
      <c r="AL12" s="194">
        <f>SUMIFS(点検表４!$AG$6:$AG$14492,点検表４!$AE$6:$AE$14492,TRUE,点検表４!$AQ$6:$AQ$14492,$E12,点検表４!$C$6:$C$14492,AL$6)</f>
        <v>0</v>
      </c>
      <c r="AM12" s="194">
        <f>SUMIFS(点検表４!$AG$6:$AG$14492,点検表４!$AE$6:$AE$14492,TRUE,点検表４!$AQ$6:$AQ$14492,$E12,点検表４!$C$6:$C$14492,AM$6)</f>
        <v>0</v>
      </c>
      <c r="AN12" s="194">
        <f>SUMIFS(点検表４!$AG$6:$AG$14492,点検表４!$AE$6:$AE$14492,TRUE,点検表４!$AQ$6:$AQ$14492,$E12,点検表４!$C$6:$C$14492,AN$6)</f>
        <v>0</v>
      </c>
      <c r="AO12" s="194">
        <f>SUMIFS(点検表４!$AG$6:$AG$14492,点検表４!$AE$6:$AE$14492,TRUE,点検表４!$AQ$6:$AQ$14492,$E12,点検表４!$C$6:$C$14492,AO$6)</f>
        <v>0</v>
      </c>
      <c r="AP12" s="194">
        <f>SUMIFS(点検表４!$AG$6:$AG$14492,点検表４!$AE$6:$AE$14492,TRUE,点検表４!$AQ$6:$AQ$14492,$E12,点検表４!$C$6:$C$14492,AP$6)</f>
        <v>0</v>
      </c>
      <c r="AQ12" s="194">
        <f>SUMIFS(点検表４!$AG$6:$AG$14492,点検表４!$AE$6:$AE$14492,TRUE,点検表４!$AQ$6:$AQ$14492,$E12,点検表４!$C$6:$C$14492,AQ$6)</f>
        <v>0</v>
      </c>
      <c r="AR12" s="194">
        <f>SUMIFS(点検表４!$AG$6:$AG$14492,点検表４!$AE$6:$AE$14492,TRUE,点検表４!$AQ$6:$AQ$14492,$E12,点検表４!$C$6:$C$14492,AR$6)</f>
        <v>0</v>
      </c>
      <c r="AS12" s="194">
        <f>SUMIFS(点検表４!$AG$6:$AG$14492,点検表４!$AE$6:$AE$14492,TRUE,点検表４!$AQ$6:$AQ$14492,$E12,点検表４!$C$6:$C$14492,AS$6)</f>
        <v>0</v>
      </c>
      <c r="AT12" s="194">
        <f>SUMIFS(点検表４!$AG$6:$AG$14492,点検表４!$AE$6:$AE$14492,TRUE,点検表４!$AQ$6:$AQ$14492,$E12,点検表４!$C$6:$C$14492,AT$6)</f>
        <v>0</v>
      </c>
      <c r="AU12" s="194">
        <f>SUMIFS(点検表４!$AG$6:$AG$14492,点検表４!$AE$6:$AE$14492,TRUE,点検表４!$AQ$6:$AQ$14492,$E12,点検表４!$C$6:$C$14492,AU$6)</f>
        <v>0</v>
      </c>
      <c r="AV12" s="194">
        <f>SUMIFS(点検表４!$AG$6:$AG$14492,点検表４!$AE$6:$AE$14492,TRUE,点検表４!$AQ$6:$AQ$14492,$E12,点検表４!$C$6:$C$14492,AV$6)</f>
        <v>0</v>
      </c>
      <c r="AW12" s="194">
        <f>SUMIFS(点検表４!$AG$6:$AG$14492,点検表４!$AE$6:$AE$14492,TRUE,点検表４!$AQ$6:$AQ$14492,$E12,点検表４!$C$6:$C$14492,AW$6)</f>
        <v>0</v>
      </c>
      <c r="AX12" s="194">
        <f>SUMIFS(点検表４!$AG$6:$AG$14492,点検表４!$AE$6:$AE$14492,TRUE,点検表４!$AQ$6:$AQ$14492,$E12,点検表４!$C$6:$C$14492,AX$6)</f>
        <v>0</v>
      </c>
      <c r="AY12" s="194">
        <f>SUMIFS(点検表４!$AG$6:$AG$14492,点検表４!$AE$6:$AE$14492,TRUE,点検表４!$AQ$6:$AQ$14492,$E12,点検表４!$C$6:$C$14492,AY$6)</f>
        <v>0</v>
      </c>
      <c r="AZ12" s="194">
        <f>SUMIFS(点検表４!$AG$6:$AG$14492,点検表４!$AE$6:$AE$14492,TRUE,点検表４!$AQ$6:$AQ$14492,$E12,点検表４!$C$6:$C$14492,AZ$6)</f>
        <v>0</v>
      </c>
      <c r="BA12" s="194">
        <f>SUMIFS(点検表４!$AG$6:$AG$14492,点検表４!$AE$6:$AE$14492,TRUE,点検表４!$AQ$6:$AQ$14492,$E12,点検表４!$C$6:$C$14492,BA$6)</f>
        <v>0</v>
      </c>
      <c r="BB12" s="194">
        <f>SUMIFS(点検表４!$AG$6:$AG$14492,点検表４!$AE$6:$AE$14492,TRUE,点検表４!$AQ$6:$AQ$14492,$E12,点検表４!$C$6:$C$14492,BB$6)</f>
        <v>0</v>
      </c>
      <c r="BC12" s="194">
        <f>SUMIFS(点検表４!$AG$6:$AG$14492,点検表４!$AE$6:$AE$14492,TRUE,点検表４!$AQ$6:$AQ$14492,$E12,点検表４!$C$6:$C$14492,BC$6)</f>
        <v>0</v>
      </c>
      <c r="BD12" s="194">
        <f>SUMIFS(点検表４!$AG$6:$AG$14492,点検表４!$AE$6:$AE$14492,TRUE,点検表４!$AQ$6:$AQ$14492,$E12,点検表４!$C$6:$C$14492,BD$6)</f>
        <v>0</v>
      </c>
      <c r="BE12" s="194">
        <f>SUMIFS(点検表４!$AG$6:$AG$14492,点検表４!$AE$6:$AE$14492,TRUE,点検表４!$AQ$6:$AQ$14492,$E12,点検表４!$C$6:$C$14492,BE$6)</f>
        <v>0</v>
      </c>
      <c r="BF12" s="194">
        <f>SUMIFS(点検表４!$AG$6:$AG$14492,点検表４!$AE$6:$AE$14492,TRUE,点検表４!$AQ$6:$AQ$14492,$E12,点検表４!$C$6:$C$14492,BF$6)</f>
        <v>0</v>
      </c>
      <c r="BG12" s="194">
        <f>SUMIFS(点検表４!$AG$6:$AG$14492,点検表４!$AE$6:$AE$14492,TRUE,点検表４!$AQ$6:$AQ$14492,$E12,点検表４!$C$6:$C$14492,BG$6)</f>
        <v>0</v>
      </c>
      <c r="BH12" s="194">
        <f>SUMIFS(点検表４!$AG$6:$AG$14492,点検表４!$AE$6:$AE$14492,TRUE,点検表４!$AQ$6:$AQ$14492,$E12,点検表４!$C$6:$C$14492,BH$6)</f>
        <v>0</v>
      </c>
      <c r="BI12" s="194">
        <f>SUMIFS(点検表４!$AG$6:$AG$14492,点検表４!$AE$6:$AE$14492,TRUE,点検表４!$AQ$6:$AQ$14492,$E12,点検表４!$C$6:$C$14492,BI$6)</f>
        <v>0</v>
      </c>
      <c r="BJ12" s="194">
        <f>SUMIFS(点検表４!$AG$6:$AG$14492,点検表４!$AE$6:$AE$14492,TRUE,点検表４!$AQ$6:$AQ$14492,$E12,点検表４!$C$6:$C$14492,BJ$6)</f>
        <v>0</v>
      </c>
      <c r="BK12" s="194">
        <f>SUMIFS(点検表４!$AG$6:$AG$14492,点検表４!$AE$6:$AE$14492,TRUE,点検表４!$AQ$6:$AQ$14492,$E12,点検表４!$C$6:$C$14492,BK$6)</f>
        <v>0</v>
      </c>
      <c r="BL12" s="194">
        <f>SUMIFS(点検表４!$AG$6:$AG$14492,点検表４!$AE$6:$AE$14492,TRUE,点検表４!$AQ$6:$AQ$14492,$E12,点検表４!$C$6:$C$14492,BL$6)</f>
        <v>0</v>
      </c>
      <c r="BM12" s="194">
        <f>SUMIFS(点検表４!$AG$6:$AG$14492,点検表４!$AE$6:$AE$14492,TRUE,点検表４!$AQ$6:$AQ$14492,$E12,点検表４!$C$6:$C$14492,BM$6)</f>
        <v>0</v>
      </c>
      <c r="BN12" s="194">
        <f>SUMIFS(点検表４!$AG$6:$AG$14492,点検表４!$AE$6:$AE$14492,TRUE,点検表４!$AQ$6:$AQ$14492,$E12,点検表４!$C$6:$C$14492,BN$6)</f>
        <v>0</v>
      </c>
      <c r="BO12" s="194">
        <f>SUMIFS(点検表４!$AG$6:$AG$14492,点検表４!$AE$6:$AE$14492,TRUE,点検表４!$AQ$6:$AQ$14492,$E12,点検表４!$C$6:$C$14492,BO$6)</f>
        <v>0</v>
      </c>
      <c r="BP12" s="194">
        <f>SUMIFS(点検表４!$AG$6:$AG$14492,点検表４!$AE$6:$AE$14492,TRUE,点検表４!$AQ$6:$AQ$14492,$E12,点検表４!$C$6:$C$14492,BP$6)</f>
        <v>0</v>
      </c>
      <c r="BQ12" s="194">
        <f>SUMIFS(点検表４!$AG$6:$AG$14492,点検表４!$AE$6:$AE$14492,TRUE,点検表４!$AQ$6:$AQ$14492,$E12,点検表４!$C$6:$C$14492,BQ$6)</f>
        <v>0</v>
      </c>
      <c r="BR12" s="194">
        <f>SUMIFS(点検表４!$AG$6:$AG$14492,点検表４!$AE$6:$AE$14492,TRUE,点検表４!$AQ$6:$AQ$14492,$E12,点検表４!$C$6:$C$14492,BR$6)</f>
        <v>0</v>
      </c>
      <c r="BS12" s="194">
        <f>SUMIFS(点検表４!$AG$6:$AG$14492,点検表４!$AE$6:$AE$14492,TRUE,点検表４!$AQ$6:$AQ$14492,$E12,点検表４!$C$6:$C$14492,BS$6)</f>
        <v>0</v>
      </c>
      <c r="BT12" s="194">
        <f>SUMIFS(点検表４!$AG$6:$AG$14492,点検表４!$AE$6:$AE$14492,TRUE,点検表４!$AQ$6:$AQ$14492,$E12,点検表４!$C$6:$C$14492,BT$6)</f>
        <v>0</v>
      </c>
      <c r="BU12" s="194">
        <f>SUMIFS(点検表４!$AG$6:$AG$14492,点検表４!$AE$6:$AE$14492,TRUE,点検表４!$AQ$6:$AQ$14492,$E12,点検表４!$C$6:$C$14492,BU$6)</f>
        <v>0</v>
      </c>
      <c r="BV12" s="194">
        <f>SUMIFS(点検表４!$AG$6:$AG$14492,点検表４!$AE$6:$AE$14492,TRUE,点検表４!$AQ$6:$AQ$14492,$E12,点検表４!$C$6:$C$14492,BV$6)</f>
        <v>0</v>
      </c>
      <c r="BW12" s="194">
        <f>SUMIFS(点検表４!$AG$6:$AG$14492,点検表４!$AE$6:$AE$14492,TRUE,点検表４!$AQ$6:$AQ$14492,$E12,点検表４!$C$6:$C$14492,BW$6)</f>
        <v>0</v>
      </c>
      <c r="BX12" s="194">
        <f>SUMIFS(点検表４!$AG$6:$AG$14492,点検表４!$AE$6:$AE$14492,TRUE,点検表４!$AQ$6:$AQ$14492,$E12,点検表４!$C$6:$C$14492,BX$6)</f>
        <v>0</v>
      </c>
      <c r="BY12" s="194">
        <f>SUMIFS(点検表４!$AG$6:$AG$14492,点検表４!$AE$6:$AE$14492,TRUE,点検表４!$AQ$6:$AQ$14492,$E12,点検表４!$C$6:$C$14492,BY$6)</f>
        <v>0</v>
      </c>
      <c r="BZ12" s="194">
        <f>SUMIFS(点検表４!$AG$6:$AG$14492,点検表４!$AE$6:$AE$14492,TRUE,点検表４!$AQ$6:$AQ$14492,$E12,点検表４!$C$6:$C$14492,BZ$6)</f>
        <v>0</v>
      </c>
      <c r="CA12" s="194">
        <f>SUMIFS(点検表４!$AG$6:$AG$14492,点検表４!$AE$6:$AE$14492,TRUE,点検表４!$AQ$6:$AQ$14492,$E12,点検表４!$C$6:$C$14492,CA$6)</f>
        <v>0</v>
      </c>
      <c r="CB12" s="194">
        <f>SUMIFS(点検表４!$AG$6:$AG$14492,点検表４!$AE$6:$AE$14492,TRUE,点検表４!$AQ$6:$AQ$14492,$E12,点検表４!$C$6:$C$14492,CB$6)</f>
        <v>0</v>
      </c>
      <c r="CC12" s="194">
        <f>SUMIFS(点検表４!$AG$6:$AG$14492,点検表４!$AE$6:$AE$14492,TRUE,点検表４!$AQ$6:$AQ$14492,$E12,点検表４!$C$6:$C$14492,CC$6)</f>
        <v>0</v>
      </c>
      <c r="CD12" s="194">
        <f>SUMIFS(点検表４!$AG$6:$AG$14492,点検表４!$AE$6:$AE$14492,TRUE,点検表４!$AQ$6:$AQ$14492,$E12,点検表４!$C$6:$C$14492,CD$6)</f>
        <v>0</v>
      </c>
      <c r="CE12" s="194">
        <f>SUMIFS(点検表４!$AG$6:$AG$14492,点検表４!$AE$6:$AE$14492,TRUE,点検表４!$AQ$6:$AQ$14492,$E12,点検表４!$C$6:$C$14492,CE$6)</f>
        <v>0</v>
      </c>
      <c r="CF12" s="194">
        <f>SUMIFS(点検表４!$AG$6:$AG$14492,点検表４!$AE$6:$AE$14492,TRUE,点検表４!$AQ$6:$AQ$14492,$E12,点検表４!$C$6:$C$14492,CF$6)</f>
        <v>0</v>
      </c>
      <c r="CG12" s="194">
        <f>SUMIFS(点検表４!$AG$6:$AG$14492,点検表４!$AE$6:$AE$14492,TRUE,点検表４!$AQ$6:$AQ$14492,$E12,点検表４!$C$6:$C$14492,CG$6)</f>
        <v>0</v>
      </c>
      <c r="CH12" s="194">
        <f>SUMIFS(点検表４!$AG$6:$AG$14492,点検表４!$AE$6:$AE$14492,TRUE,点検表４!$AQ$6:$AQ$14492,$E12,点検表４!$C$6:$C$14492,CH$6)</f>
        <v>0</v>
      </c>
      <c r="CI12" s="194">
        <f>SUMIFS(点検表４!$AG$6:$AG$14492,点検表４!$AE$6:$AE$14492,TRUE,点検表４!$AQ$6:$AQ$14492,$E12,点検表４!$C$6:$C$14492,CI$6)</f>
        <v>0</v>
      </c>
      <c r="CJ12" s="194">
        <f>SUMIFS(点検表４!$AG$6:$AG$14492,点検表４!$AE$6:$AE$14492,TRUE,点検表４!$AQ$6:$AQ$14492,$E12,点検表４!$C$6:$C$14492,CJ$6)</f>
        <v>0</v>
      </c>
      <c r="CK12" s="194">
        <f>SUMIFS(点検表４!$AG$6:$AG$14492,点検表４!$AE$6:$AE$14492,TRUE,点検表４!$AQ$6:$AQ$14492,$E12,点検表４!$C$6:$C$14492,CK$6)</f>
        <v>0</v>
      </c>
      <c r="CL12" s="194">
        <f>SUMIFS(点検表４!$AG$6:$AG$14492,点検表４!$AE$6:$AE$14492,TRUE,点検表４!$AQ$6:$AQ$14492,$E12,点検表４!$C$6:$C$14492,CL$6)</f>
        <v>0</v>
      </c>
      <c r="CM12" s="194">
        <f>SUMIFS(点検表４!$AG$6:$AG$14492,点検表４!$AE$6:$AE$14492,TRUE,点検表４!$AQ$6:$AQ$14492,$E12,点検表４!$C$6:$C$14492,CM$6)</f>
        <v>0</v>
      </c>
      <c r="CN12" s="194">
        <f>SUMIFS(点検表４!$AG$6:$AG$14492,点検表４!$AE$6:$AE$14492,TRUE,点検表４!$AQ$6:$AQ$14492,$E12,点検表４!$C$6:$C$14492,CN$6)</f>
        <v>0</v>
      </c>
      <c r="CO12" s="194">
        <f>SUMIFS(点検表４!$AG$6:$AG$14492,点検表４!$AE$6:$AE$14492,TRUE,点検表４!$AQ$6:$AQ$14492,$E12,点検表４!$C$6:$C$14492,CO$6)</f>
        <v>0</v>
      </c>
      <c r="CP12" s="194">
        <f>SUMIFS(点検表４!$AG$6:$AG$14492,点検表４!$AE$6:$AE$14492,TRUE,点検表４!$AQ$6:$AQ$14492,$E12,点検表４!$C$6:$C$14492,CP$6)</f>
        <v>0</v>
      </c>
      <c r="CQ12" s="194">
        <f>SUMIFS(点検表４!$AG$6:$AG$14492,点検表４!$AE$6:$AE$14492,TRUE,点検表４!$AQ$6:$AQ$14492,$E12,点検表４!$C$6:$C$14492,CQ$6)</f>
        <v>0</v>
      </c>
      <c r="CR12" s="194">
        <f>SUMIFS(点検表４!$AG$6:$AG$14492,点検表４!$AE$6:$AE$14492,TRUE,点検表４!$AQ$6:$AQ$14492,$E12,点検表４!$C$6:$C$14492,CR$6)</f>
        <v>0</v>
      </c>
      <c r="CS12" s="194">
        <f>SUMIFS(点検表４!$AG$6:$AG$14492,点検表４!$AE$6:$AE$14492,TRUE,点検表４!$AQ$6:$AQ$14492,$E12,点検表４!$C$6:$C$14492,CS$6)</f>
        <v>0</v>
      </c>
      <c r="CT12" s="194">
        <f>SUMIFS(点検表４!$AG$6:$AG$14492,点検表４!$AE$6:$AE$14492,TRUE,点検表４!$AQ$6:$AQ$14492,$E12,点検表４!$C$6:$C$14492,CT$6)</f>
        <v>0</v>
      </c>
      <c r="CU12" s="194">
        <f>SUMIFS(点検表４!$AG$6:$AG$14492,点検表４!$AE$6:$AE$14492,TRUE,点検表４!$AQ$6:$AQ$14492,$E12,点検表４!$C$6:$C$14492,CU$6)</f>
        <v>0</v>
      </c>
      <c r="CV12" s="194">
        <f>SUMIFS(点検表４!$AG$6:$AG$14492,点検表４!$AE$6:$AE$14492,TRUE,点検表４!$AQ$6:$AQ$14492,$E12,点検表４!$C$6:$C$14492,CV$6)</f>
        <v>0</v>
      </c>
      <c r="CW12" s="194">
        <f>SUMIFS(点検表４!$AG$6:$AG$14492,点検表４!$AE$6:$AE$14492,TRUE,点検表４!$AQ$6:$AQ$14492,$E12,点検表４!$C$6:$C$14492,CW$6)</f>
        <v>0</v>
      </c>
      <c r="CX12" s="194">
        <f>SUMIFS(点検表４!$AG$6:$AG$14492,点検表４!$AE$6:$AE$14492,TRUE,点検表４!$AQ$6:$AQ$14492,$E12,点検表４!$C$6:$C$14492,CX$6)</f>
        <v>0</v>
      </c>
      <c r="CY12" s="194">
        <f>SUMIFS(点検表４!$AG$6:$AG$14492,点検表４!$AE$6:$AE$14492,TRUE,点検表４!$AQ$6:$AQ$14492,$E12,点検表４!$C$6:$C$14492,CY$6)</f>
        <v>0</v>
      </c>
      <c r="CZ12" s="194">
        <f>SUMIFS(点検表４!$AG$6:$AG$14492,点検表４!$AE$6:$AE$14492,TRUE,点検表４!$AQ$6:$AQ$14492,$E12,点検表４!$C$6:$C$14492,CZ$6)</f>
        <v>0</v>
      </c>
      <c r="DA12" s="194">
        <f>SUMIFS(点検表４!$AG$6:$AG$14492,点検表４!$AE$6:$AE$14492,TRUE,点検表４!$AQ$6:$AQ$14492,$E12,点検表４!$C$6:$C$14492,DA$6)</f>
        <v>0</v>
      </c>
      <c r="DB12" s="194">
        <f>SUMIFS(点検表４!$AG$6:$AG$14492,点検表４!$AE$6:$AE$14492,TRUE,点検表４!$AQ$6:$AQ$14492,$E12,点検表４!$C$6:$C$14492,DB$6)</f>
        <v>0</v>
      </c>
      <c r="DC12" s="194">
        <f>SUMIFS(点検表４!$AG$6:$AG$14492,点検表４!$AE$6:$AE$14492,TRUE,点検表４!$AQ$6:$AQ$14492,$E12,点検表４!$C$6:$C$14492,DC$6)</f>
        <v>0</v>
      </c>
      <c r="DD12" s="194">
        <f>SUMIFS(点検表４!$AG$6:$AG$14492,点検表４!$AE$6:$AE$14492,TRUE,点検表４!$AQ$6:$AQ$14492,$E12,点検表４!$C$6:$C$14492,DD$6)</f>
        <v>0</v>
      </c>
      <c r="DE12" s="194">
        <f>SUMIFS(点検表４!$AG$6:$AG$14492,点検表４!$AE$6:$AE$14492,TRUE,点検表４!$AQ$6:$AQ$14492,$E12,点検表４!$C$6:$C$14492,DE$6)</f>
        <v>0</v>
      </c>
      <c r="DF12" s="194">
        <f>SUMIFS(点検表４!$AG$6:$AG$14492,点検表４!$AE$6:$AE$14492,TRUE,点検表４!$AQ$6:$AQ$14492,$E12,点検表４!$C$6:$C$14492,DF$6)</f>
        <v>0</v>
      </c>
      <c r="DG12" s="194">
        <f>SUMIFS(点検表４!$AG$6:$AG$14492,点検表４!$AE$6:$AE$14492,TRUE,点検表４!$AQ$6:$AQ$14492,$E12,点検表４!$C$6:$C$14492,DG$6)</f>
        <v>0</v>
      </c>
      <c r="DH12" s="194">
        <f>SUMIFS(点検表４!$AG$6:$AG$14492,点検表４!$AE$6:$AE$14492,TRUE,点検表４!$AQ$6:$AQ$14492,$E12,点検表４!$C$6:$C$14492,DH$6)</f>
        <v>0</v>
      </c>
      <c r="DI12" s="194">
        <f>SUMIFS(点検表４!$AG$6:$AG$14492,点検表４!$AE$6:$AE$14492,TRUE,点検表４!$AQ$6:$AQ$14492,$E12,点検表４!$C$6:$C$14492,DI$6)</f>
        <v>0</v>
      </c>
      <c r="DJ12" s="194">
        <f>SUMIFS(点検表４!$AG$6:$AG$14492,点検表４!$AE$6:$AE$14492,TRUE,点検表４!$AQ$6:$AQ$14492,$E12,点検表４!$C$6:$C$14492,DJ$6)</f>
        <v>0</v>
      </c>
      <c r="DK12" s="194">
        <f>SUMIFS(点検表４!$AG$6:$AG$14492,点検表４!$AE$6:$AE$14492,TRUE,点検表４!$AQ$6:$AQ$14492,$E12,点検表４!$C$6:$C$14492,DK$6)</f>
        <v>0</v>
      </c>
      <c r="DL12" s="194">
        <f>SUMIFS(点検表４!$AG$6:$AG$14492,点検表４!$AE$6:$AE$14492,TRUE,点検表４!$AQ$6:$AQ$14492,$E12,点検表４!$C$6:$C$14492,DL$6)</f>
        <v>0</v>
      </c>
      <c r="DM12" s="194">
        <f>SUMIFS(点検表４!$AG$6:$AG$14492,点検表４!$AE$6:$AE$14492,TRUE,点検表４!$AQ$6:$AQ$14492,$E12,点検表４!$C$6:$C$14492,DM$6)</f>
        <v>0</v>
      </c>
      <c r="DN12" s="194">
        <f>SUMIFS(点検表４!$AG$6:$AG$14492,点検表４!$AE$6:$AE$14492,TRUE,点検表４!$AQ$6:$AQ$14492,$E12,点検表４!$C$6:$C$14492,DN$6)</f>
        <v>0</v>
      </c>
      <c r="DO12" s="194">
        <f>SUMIFS(点検表４!$AG$6:$AG$14492,点検表４!$AE$6:$AE$14492,TRUE,点検表４!$AQ$6:$AQ$14492,$E12,点検表４!$C$6:$C$14492,DO$6)</f>
        <v>0</v>
      </c>
      <c r="DP12" s="194">
        <f>SUMIFS(点検表４!$AG$6:$AG$14492,点検表４!$AE$6:$AE$14492,TRUE,点検表４!$AQ$6:$AQ$14492,$E12,点検表４!$C$6:$C$14492,DP$6)</f>
        <v>0</v>
      </c>
      <c r="DQ12" s="194">
        <f>SUMIFS(点検表４!$AG$6:$AG$14492,点検表４!$AE$6:$AE$14492,TRUE,点検表４!$AQ$6:$AQ$14492,$E12,点検表４!$C$6:$C$14492,DQ$6)</f>
        <v>0</v>
      </c>
      <c r="DR12" s="194">
        <f>SUMIFS(点検表４!$AG$6:$AG$14492,点検表４!$AE$6:$AE$14492,TRUE,点検表４!$AQ$6:$AQ$14492,$E12,点検表４!$C$6:$C$14492,DR$6)</f>
        <v>0</v>
      </c>
      <c r="DS12" s="194">
        <f>SUMIFS(点検表４!$AG$6:$AG$14492,点検表４!$AE$6:$AE$14492,TRUE,点検表４!$AQ$6:$AQ$14492,$E12,点検表４!$C$6:$C$14492,DS$6)</f>
        <v>0</v>
      </c>
      <c r="DT12" s="194">
        <f>SUMIFS(点検表４!$AG$6:$AG$14492,点検表４!$AE$6:$AE$14492,TRUE,点検表４!$AQ$6:$AQ$14492,$E12,点検表４!$C$6:$C$14492,DT$6)</f>
        <v>0</v>
      </c>
      <c r="DU12" s="194">
        <f>SUMIFS(点検表４!$AG$6:$AG$14492,点検表４!$AE$6:$AE$14492,TRUE,点検表４!$AQ$6:$AQ$14492,$E12,点検表４!$C$6:$C$14492,DU$6)</f>
        <v>0</v>
      </c>
      <c r="DV12" s="194">
        <f>SUMIFS(点検表４!$AG$6:$AG$14492,点検表４!$AE$6:$AE$14492,TRUE,点検表４!$AQ$6:$AQ$14492,$E12,点検表４!$C$6:$C$14492,DV$6)</f>
        <v>0</v>
      </c>
      <c r="DW12" s="194">
        <f>SUMIFS(点検表４!$AG$6:$AG$14492,点検表４!$AE$6:$AE$14492,TRUE,点検表４!$AQ$6:$AQ$14492,$E12,点検表４!$C$6:$C$14492,DW$6)</f>
        <v>0</v>
      </c>
      <c r="DX12" s="194">
        <f>SUMIFS(点検表４!$AG$6:$AG$14492,点検表４!$AE$6:$AE$14492,TRUE,点検表４!$AQ$6:$AQ$14492,$E12,点検表４!$C$6:$C$14492,DX$6)</f>
        <v>0</v>
      </c>
      <c r="DY12" s="194">
        <f>SUMIFS(点検表４!$AG$6:$AG$14492,点検表４!$AE$6:$AE$14492,TRUE,点検表４!$AQ$6:$AQ$14492,$E12,点検表４!$C$6:$C$14492,DY$6)</f>
        <v>0</v>
      </c>
      <c r="DZ12" s="194">
        <f>SUMIFS(点検表４!$AG$6:$AG$14492,点検表４!$AE$6:$AE$14492,TRUE,点検表４!$AQ$6:$AQ$14492,$E12,点検表４!$C$6:$C$14492,DZ$6)</f>
        <v>0</v>
      </c>
      <c r="EA12" s="194">
        <f>SUMIFS(点検表４!$AG$6:$AG$14492,点検表４!$AE$6:$AE$14492,TRUE,点検表４!$AQ$6:$AQ$14492,$E12,点検表４!$C$6:$C$14492,EA$6)</f>
        <v>0</v>
      </c>
      <c r="EB12" s="194">
        <f>SUMIFS(点検表４!$AG$6:$AG$14492,点検表４!$AE$6:$AE$14492,TRUE,点検表４!$AQ$6:$AQ$14492,$E12,点検表４!$C$6:$C$14492,EB$6)</f>
        <v>0</v>
      </c>
      <c r="EC12" s="194">
        <f>SUMIFS(点検表４!$AG$6:$AG$14492,点検表４!$AE$6:$AE$14492,TRUE,点検表４!$AQ$6:$AQ$14492,$E12,点検表４!$C$6:$C$14492,EC$6)</f>
        <v>0</v>
      </c>
      <c r="ED12" s="194">
        <f>SUMIFS(点検表４!$AG$6:$AG$14492,点検表４!$AE$6:$AE$14492,TRUE,点検表４!$AQ$6:$AQ$14492,$E12,点検表４!$C$6:$C$14492,ED$6)</f>
        <v>0</v>
      </c>
      <c r="EE12" s="194">
        <f>SUMIFS(点検表４!$AG$6:$AG$14492,点検表４!$AE$6:$AE$14492,TRUE,点検表４!$AQ$6:$AQ$14492,$E12,点検表４!$C$6:$C$14492,EE$6)</f>
        <v>0</v>
      </c>
      <c r="EF12" s="194">
        <f>SUMIFS(点検表４!$AG$6:$AG$14492,点検表４!$AE$6:$AE$14492,TRUE,点検表４!$AQ$6:$AQ$14492,$E12,点検表４!$C$6:$C$14492,EF$6)</f>
        <v>0</v>
      </c>
      <c r="EG12" s="194">
        <f>SUMIFS(点検表４!$AG$6:$AG$14492,点検表４!$AE$6:$AE$14492,TRUE,点検表４!$AQ$6:$AQ$14492,$E12,点検表４!$C$6:$C$14492,EG$6)</f>
        <v>0</v>
      </c>
      <c r="EH12" s="194">
        <f>SUMIFS(点検表４!$AG$6:$AG$14492,点検表４!$AE$6:$AE$14492,TRUE,点検表４!$AQ$6:$AQ$14492,$E12,点検表４!$C$6:$C$14492,EH$6)</f>
        <v>0</v>
      </c>
      <c r="EI12" s="194">
        <f>SUMIFS(点検表４!$AG$6:$AG$14492,点検表４!$AE$6:$AE$14492,TRUE,点検表４!$AQ$6:$AQ$14492,$E12,点検表４!$C$6:$C$14492,EI$6)</f>
        <v>0</v>
      </c>
      <c r="EJ12" s="194">
        <f>SUMIFS(点検表４!$AG$6:$AG$14492,点検表４!$AE$6:$AE$14492,TRUE,点検表４!$AQ$6:$AQ$14492,$E12,点検表４!$C$6:$C$14492,EJ$6)</f>
        <v>0</v>
      </c>
      <c r="EK12" s="194">
        <f>SUMIFS(点検表４!$AG$6:$AG$14492,点検表４!$AE$6:$AE$14492,TRUE,点検表４!$AQ$6:$AQ$14492,$E12,点検表４!$C$6:$C$14492,EK$6)</f>
        <v>0</v>
      </c>
      <c r="EL12" s="194">
        <f>SUMIFS(点検表４!$AG$6:$AG$14492,点検表４!$AE$6:$AE$14492,TRUE,点検表４!$AQ$6:$AQ$14492,$E12,点検表４!$C$6:$C$14492,EL$6)</f>
        <v>0</v>
      </c>
      <c r="EM12" s="194">
        <f>SUMIFS(点検表４!$AG$6:$AG$14492,点検表４!$AE$6:$AE$14492,TRUE,点検表４!$AQ$6:$AQ$14492,$E12,点検表４!$C$6:$C$14492,EM$6)</f>
        <v>0</v>
      </c>
      <c r="EN12" s="194">
        <f>SUMIFS(点検表４!$AG$6:$AG$14492,点検表４!$AE$6:$AE$14492,TRUE,点検表４!$AQ$6:$AQ$14492,$E12,点検表４!$C$6:$C$14492,EN$6)</f>
        <v>0</v>
      </c>
      <c r="EO12" s="194">
        <f>SUMIFS(点検表４!$AG$6:$AG$14492,点検表４!$AE$6:$AE$14492,TRUE,点検表４!$AQ$6:$AQ$14492,$E12,点検表４!$C$6:$C$14492,EO$6)</f>
        <v>0</v>
      </c>
      <c r="EP12" s="194">
        <f>SUMIFS(点検表４!$AG$6:$AG$14492,点検表４!$AE$6:$AE$14492,TRUE,点検表４!$AQ$6:$AQ$14492,$E12,点検表４!$C$6:$C$14492,EP$6)</f>
        <v>0</v>
      </c>
      <c r="EQ12" s="194">
        <f>SUMIFS(点検表４!$AG$6:$AG$14492,点検表４!$AE$6:$AE$14492,TRUE,点検表４!$AQ$6:$AQ$14492,$E12,点検表４!$C$6:$C$14492,EQ$6)</f>
        <v>0</v>
      </c>
      <c r="ER12" s="194">
        <f>SUMIFS(点検表４!$AG$6:$AG$14492,点検表４!$AE$6:$AE$14492,TRUE,点検表４!$AQ$6:$AQ$14492,$E12,点検表４!$C$6:$C$14492,ER$6)</f>
        <v>0</v>
      </c>
      <c r="ES12" s="194">
        <f>SUMIFS(点検表４!$AG$6:$AG$14492,点検表４!$AE$6:$AE$14492,TRUE,点検表４!$AQ$6:$AQ$14492,$E12,点検表４!$C$6:$C$14492,ES$6)</f>
        <v>0</v>
      </c>
      <c r="ET12" s="194">
        <f>SUMIFS(点検表４!$AG$6:$AG$14492,点検表４!$AE$6:$AE$14492,TRUE,点検表４!$AQ$6:$AQ$14492,$E12,点検表４!$C$6:$C$14492,ET$6)</f>
        <v>0</v>
      </c>
      <c r="EU12" s="194">
        <f>SUMIFS(点検表４!$AG$6:$AG$14492,点検表４!$AE$6:$AE$14492,TRUE,点検表４!$AQ$6:$AQ$14492,$E12,点検表４!$C$6:$C$14492,EU$6)</f>
        <v>0</v>
      </c>
      <c r="EV12" s="194">
        <f>SUMIFS(点検表４!$AG$6:$AG$14492,点検表４!$AE$6:$AE$14492,TRUE,点検表４!$AQ$6:$AQ$14492,$E12,点検表４!$C$6:$C$14492,EV$6)</f>
        <v>0</v>
      </c>
      <c r="EW12" s="194">
        <f>SUMIFS(点検表４!$AG$6:$AG$14492,点検表４!$AE$6:$AE$14492,TRUE,点検表４!$AQ$6:$AQ$14492,$E12,点検表４!$C$6:$C$14492,EW$6)</f>
        <v>0</v>
      </c>
      <c r="EX12" s="194">
        <f>SUMIFS(点検表４!$AG$6:$AG$14492,点検表４!$AE$6:$AE$14492,TRUE,点検表４!$AQ$6:$AQ$14492,$E12,点検表４!$C$6:$C$14492,EX$6)</f>
        <v>0</v>
      </c>
      <c r="EY12" s="194">
        <f>SUMIFS(点検表４!$AG$6:$AG$14492,点検表４!$AE$6:$AE$14492,TRUE,点検表４!$AQ$6:$AQ$14492,$E12,点検表４!$C$6:$C$14492,EY$6)</f>
        <v>0</v>
      </c>
      <c r="EZ12" s="194">
        <f>SUMIFS(点検表４!$AG$6:$AG$14492,点検表４!$AE$6:$AE$14492,TRUE,点検表４!$AQ$6:$AQ$14492,$E12,点検表４!$C$6:$C$14492,EZ$6)</f>
        <v>0</v>
      </c>
      <c r="FA12" s="194">
        <f>SUMIFS(点検表４!$AG$6:$AG$14492,点検表４!$AE$6:$AE$14492,TRUE,点検表４!$AQ$6:$AQ$14492,$E12,点検表４!$C$6:$C$14492,FA$6)</f>
        <v>0</v>
      </c>
      <c r="FB12" s="194">
        <f>SUMIFS(点検表４!$AG$6:$AG$14492,点検表４!$AE$6:$AE$14492,TRUE,点検表４!$AQ$6:$AQ$14492,$E12,点検表４!$C$6:$C$14492,FB$6)</f>
        <v>0</v>
      </c>
      <c r="FC12" s="194">
        <f>SUMIFS(点検表４!$AG$6:$AG$14492,点検表４!$AE$6:$AE$14492,TRUE,点検表４!$AQ$6:$AQ$14492,$E12,点検表４!$C$6:$C$14492,FC$6)</f>
        <v>0</v>
      </c>
      <c r="FD12" s="194">
        <f>SUMIFS(点検表４!$AG$6:$AG$14492,点検表４!$AE$6:$AE$14492,TRUE,点検表４!$AQ$6:$AQ$14492,$E12,点検表４!$C$6:$C$14492,FD$6)</f>
        <v>0</v>
      </c>
      <c r="FE12" s="194">
        <f>SUMIFS(点検表４!$AG$6:$AG$14492,点検表４!$AE$6:$AE$14492,TRUE,点検表４!$AQ$6:$AQ$14492,$E12,点検表４!$C$6:$C$14492,FE$6)</f>
        <v>0</v>
      </c>
      <c r="FF12" s="194">
        <f>SUMIFS(点検表４!$AG$6:$AG$14492,点検表４!$AE$6:$AE$14492,TRUE,点検表４!$AQ$6:$AQ$14492,$E12,点検表４!$C$6:$C$14492,FF$6)</f>
        <v>0</v>
      </c>
      <c r="FG12" s="194">
        <f>SUMIFS(点検表４!$AG$6:$AG$14492,点検表４!$AE$6:$AE$14492,TRUE,点検表４!$AQ$6:$AQ$14492,$E12,点検表４!$C$6:$C$14492,FG$6)</f>
        <v>0</v>
      </c>
      <c r="FH12" s="194">
        <f>SUMIFS(点検表４!$AG$6:$AG$14492,点検表４!$AE$6:$AE$14492,TRUE,点検表４!$AQ$6:$AQ$14492,$E12,点検表４!$C$6:$C$14492,FH$6)</f>
        <v>0</v>
      </c>
      <c r="FI12" s="194">
        <f>SUMIFS(点検表４!$AG$6:$AG$14492,点検表４!$AE$6:$AE$14492,TRUE,点検表４!$AQ$6:$AQ$14492,$E12,点検表４!$C$6:$C$14492,FI$6)</f>
        <v>0</v>
      </c>
      <c r="FJ12" s="194">
        <f>SUMIFS(点検表４!$AG$6:$AG$14492,点検表４!$AE$6:$AE$14492,TRUE,点検表４!$AQ$6:$AQ$14492,$E12,点検表４!$C$6:$C$14492,FJ$6)</f>
        <v>0</v>
      </c>
      <c r="FK12" s="194">
        <f>SUMIFS(点検表４!$AG$6:$AG$14492,点検表４!$AE$6:$AE$14492,TRUE,点検表４!$AQ$6:$AQ$14492,$E12,点検表４!$C$6:$C$14492,FK$6)</f>
        <v>0</v>
      </c>
      <c r="FL12" s="194">
        <f>SUMIFS(点検表４!$AG$6:$AG$14492,点検表４!$AE$6:$AE$14492,TRUE,点検表４!$AQ$6:$AQ$14492,$E12,点検表４!$C$6:$C$14492,FL$6)</f>
        <v>0</v>
      </c>
      <c r="FM12" s="194">
        <f>SUMIFS(点検表４!$AG$6:$AG$14492,点検表４!$AE$6:$AE$14492,TRUE,点検表４!$AQ$6:$AQ$14492,$E12,点検表４!$C$6:$C$14492,FM$6)</f>
        <v>0</v>
      </c>
      <c r="FN12" s="194">
        <f>SUMIFS(点検表４!$AG$6:$AG$14492,点検表４!$AE$6:$AE$14492,TRUE,点検表４!$AQ$6:$AQ$14492,$E12,点検表４!$C$6:$C$14492,FN$6)</f>
        <v>0</v>
      </c>
      <c r="FO12" s="194">
        <f>SUMIFS(点検表４!$AG$6:$AG$14492,点検表４!$AE$6:$AE$14492,TRUE,点検表４!$AQ$6:$AQ$14492,$E12,点検表４!$C$6:$C$14492,FO$6)</f>
        <v>0</v>
      </c>
      <c r="FP12" s="194">
        <f>SUMIFS(点検表４!$AG$6:$AG$14492,点検表４!$AE$6:$AE$14492,TRUE,点検表４!$AQ$6:$AQ$14492,$E12,点検表４!$C$6:$C$14492,FP$6)</f>
        <v>0</v>
      </c>
      <c r="FQ12" s="194">
        <f>SUMIFS(点検表４!$AG$6:$AG$14492,点検表４!$AE$6:$AE$14492,TRUE,点検表４!$AQ$6:$AQ$14492,$E12,点検表４!$C$6:$C$14492,FQ$6)</f>
        <v>0</v>
      </c>
      <c r="FR12" s="194">
        <f>SUMIFS(点検表４!$AG$6:$AG$14492,点検表４!$AE$6:$AE$14492,TRUE,点検表４!$AQ$6:$AQ$14492,$E12,点検表４!$C$6:$C$14492,FR$6)</f>
        <v>0</v>
      </c>
      <c r="FS12" s="194">
        <f>SUMIFS(点検表４!$AG$6:$AG$14492,点検表４!$AE$6:$AE$14492,TRUE,点検表４!$AQ$6:$AQ$14492,$E12,点検表４!$C$6:$C$14492,FS$6)</f>
        <v>0</v>
      </c>
      <c r="FT12" s="194">
        <f>SUMIFS(点検表４!$AG$6:$AG$14492,点検表４!$AE$6:$AE$14492,TRUE,点検表４!$AQ$6:$AQ$14492,$E12,点検表４!$C$6:$C$14492,FT$6)</f>
        <v>0</v>
      </c>
      <c r="FU12" s="194">
        <f>SUMIFS(点検表４!$AG$6:$AG$14492,点検表４!$AE$6:$AE$14492,TRUE,点検表４!$AQ$6:$AQ$14492,$E12,点検表４!$C$6:$C$14492,FU$6)</f>
        <v>0</v>
      </c>
      <c r="FV12" s="194">
        <f>SUMIFS(点検表４!$AG$6:$AG$14492,点検表４!$AE$6:$AE$14492,TRUE,点検表４!$AQ$6:$AQ$14492,$E12,点検表４!$C$6:$C$14492,FV$6)</f>
        <v>0</v>
      </c>
      <c r="FW12" s="194">
        <f>SUMIFS(点検表４!$AG$6:$AG$14492,点検表４!$AE$6:$AE$14492,TRUE,点検表４!$AQ$6:$AQ$14492,$E12,点検表４!$C$6:$C$14492,FW$6)</f>
        <v>0</v>
      </c>
      <c r="FX12" s="194">
        <f>SUMIFS(点検表４!$AG$6:$AG$14492,点検表４!$AE$6:$AE$14492,TRUE,点検表４!$AQ$6:$AQ$14492,$E12,点検表４!$C$6:$C$14492,FX$6)</f>
        <v>0</v>
      </c>
      <c r="FY12" s="194">
        <f>SUMIFS(点検表４!$AG$6:$AG$14492,点検表４!$AE$6:$AE$14492,TRUE,点検表４!$AQ$6:$AQ$14492,$E12,点検表４!$C$6:$C$14492,FY$6)</f>
        <v>0</v>
      </c>
      <c r="FZ12" s="194">
        <f>SUMIFS(点検表４!$AG$6:$AG$14492,点検表４!$AE$6:$AE$14492,TRUE,点検表４!$AQ$6:$AQ$14492,$E12,点検表４!$C$6:$C$14492,FZ$6)</f>
        <v>0</v>
      </c>
      <c r="GA12" s="194">
        <f>SUMIFS(点検表４!$AG$6:$AG$14492,点検表４!$AE$6:$AE$14492,TRUE,点検表４!$AQ$6:$AQ$14492,$E12,点検表４!$C$6:$C$14492,GA$6)</f>
        <v>0</v>
      </c>
      <c r="GB12" s="194">
        <f>SUMIFS(点検表４!$AG$6:$AG$14492,点検表４!$AE$6:$AE$14492,TRUE,点検表４!$AQ$6:$AQ$14492,$E12,点検表４!$C$6:$C$14492,GB$6)</f>
        <v>0</v>
      </c>
      <c r="GC12" s="194">
        <f>SUMIFS(点検表４!$AG$6:$AG$14492,点検表４!$AE$6:$AE$14492,TRUE,点検表４!$AQ$6:$AQ$14492,$E12,点検表４!$C$6:$C$14492,GC$6)</f>
        <v>0</v>
      </c>
      <c r="GD12" s="194">
        <f>SUMIFS(点検表４!$AG$6:$AG$14492,点検表４!$AE$6:$AE$14492,TRUE,点検表４!$AQ$6:$AQ$14492,$E12,点検表４!$C$6:$C$14492,GD$6)</f>
        <v>0</v>
      </c>
      <c r="GE12" s="194">
        <f>SUMIFS(点検表４!$AG$6:$AG$14492,点検表４!$AE$6:$AE$14492,TRUE,点検表４!$AQ$6:$AQ$14492,$E12,点検表４!$C$6:$C$14492,GE$6)</f>
        <v>0</v>
      </c>
      <c r="GF12" s="194">
        <f>SUMIFS(点検表４!$AG$6:$AG$14492,点検表４!$AE$6:$AE$14492,TRUE,点検表４!$AQ$6:$AQ$14492,$E12,点検表４!$C$6:$C$14492,GF$6)</f>
        <v>0</v>
      </c>
      <c r="GG12" s="194">
        <f>SUMIFS(点検表４!$AG$6:$AG$14492,点検表４!$AE$6:$AE$14492,TRUE,点検表４!$AQ$6:$AQ$14492,$E12,点検表４!$C$6:$C$14492,GG$6)</f>
        <v>0</v>
      </c>
      <c r="GH12" s="194">
        <f>SUMIFS(点検表４!$AG$6:$AG$14492,点検表４!$AE$6:$AE$14492,TRUE,点検表４!$AQ$6:$AQ$14492,$E12,点検表４!$C$6:$C$14492,GH$6)</f>
        <v>0</v>
      </c>
      <c r="GI12" s="194">
        <f>SUMIFS(点検表４!$AG$6:$AG$14492,点検表４!$AE$6:$AE$14492,TRUE,点検表４!$AQ$6:$AQ$14492,$E12,点検表４!$C$6:$C$14492,GI$6)</f>
        <v>0</v>
      </c>
      <c r="GJ12" s="194">
        <f>SUMIFS(点検表４!$AG$6:$AG$14492,点検表４!$AE$6:$AE$14492,TRUE,点検表４!$AQ$6:$AQ$14492,$E12,点検表４!$C$6:$C$14492,GJ$6)</f>
        <v>0</v>
      </c>
      <c r="GK12" s="194">
        <f>SUMIFS(点検表４!$AG$6:$AG$14492,点検表４!$AE$6:$AE$14492,TRUE,点検表４!$AQ$6:$AQ$14492,$E12,点検表４!$C$6:$C$14492,GK$6)</f>
        <v>0</v>
      </c>
      <c r="GL12" s="194">
        <f>SUMIFS(点検表４!$AG$6:$AG$14492,点検表４!$AE$6:$AE$14492,TRUE,点検表４!$AQ$6:$AQ$14492,$E12,点検表４!$C$6:$C$14492,GL$6)</f>
        <v>0</v>
      </c>
      <c r="GM12" s="194">
        <f>SUMIFS(点検表４!$AG$6:$AG$14492,点検表４!$AE$6:$AE$14492,TRUE,点検表４!$AQ$6:$AQ$14492,$E12,点検表４!$C$6:$C$14492,GM$6)</f>
        <v>0</v>
      </c>
      <c r="GN12" s="194">
        <f>SUMIFS(点検表４!$AG$6:$AG$14492,点検表４!$AE$6:$AE$14492,TRUE,点検表４!$AQ$6:$AQ$14492,$E12,点検表４!$C$6:$C$14492,GN$6)</f>
        <v>0</v>
      </c>
      <c r="GO12" s="194">
        <f>SUMIFS(点検表４!$AG$6:$AG$14492,点検表４!$AE$6:$AE$14492,TRUE,点検表４!$AQ$6:$AQ$14492,$E12,点検表４!$C$6:$C$14492,GO$6)</f>
        <v>0</v>
      </c>
      <c r="GP12" s="194">
        <f>SUMIFS(点検表４!$AG$6:$AG$14492,点検表４!$AE$6:$AE$14492,TRUE,点検表４!$AQ$6:$AQ$14492,$E12,点検表４!$C$6:$C$14492,GP$6)</f>
        <v>0</v>
      </c>
      <c r="GQ12" s="194">
        <f>SUMIFS(点検表４!$AG$6:$AG$14492,点検表４!$AE$6:$AE$14492,TRUE,点検表４!$AQ$6:$AQ$14492,$E12,点検表４!$C$6:$C$14492,GQ$6)</f>
        <v>0</v>
      </c>
      <c r="GR12" s="194">
        <f>SUMIFS(点検表４!$AG$6:$AG$14492,点検表４!$AE$6:$AE$14492,TRUE,点検表４!$AQ$6:$AQ$14492,$E12,点検表４!$C$6:$C$14492,GR$6)</f>
        <v>0</v>
      </c>
      <c r="GS12" s="194">
        <f>SUMIFS(点検表４!$AG$6:$AG$14492,点検表４!$AE$6:$AE$14492,TRUE,点検表４!$AQ$6:$AQ$14492,$E12,点検表４!$C$6:$C$14492,GS$6)</f>
        <v>0</v>
      </c>
      <c r="GT12" s="194">
        <f>SUMIFS(点検表４!$AG$6:$AG$14492,点検表４!$AE$6:$AE$14492,TRUE,点検表４!$AQ$6:$AQ$14492,$E12,点検表４!$C$6:$C$14492,GT$6)</f>
        <v>0</v>
      </c>
      <c r="GU12" s="194">
        <f>SUMIFS(点検表４!$AG$6:$AG$14492,点検表４!$AE$6:$AE$14492,TRUE,点検表４!$AQ$6:$AQ$14492,$E12,点検表４!$C$6:$C$14492,GU$6)</f>
        <v>0</v>
      </c>
      <c r="GV12" s="194">
        <f>SUMIFS(点検表４!$AG$6:$AG$14492,点検表４!$AE$6:$AE$14492,TRUE,点検表４!$AQ$6:$AQ$14492,$E12,点検表４!$C$6:$C$14492,GV$6)</f>
        <v>0</v>
      </c>
      <c r="GW12" s="194">
        <f>SUMIFS(点検表４!$AG$6:$AG$14492,点検表４!$AE$6:$AE$14492,TRUE,点検表４!$AQ$6:$AQ$14492,$E12,点検表４!$C$6:$C$14492,GW$6)</f>
        <v>0</v>
      </c>
      <c r="GX12" s="194">
        <f>SUMIFS(点検表４!$AG$6:$AG$14492,点検表４!$AE$6:$AE$14492,TRUE,点検表４!$AQ$6:$AQ$14492,$E12,点検表４!$C$6:$C$14492,GX$6)</f>
        <v>0</v>
      </c>
      <c r="GY12" s="194">
        <f>SUMIFS(点検表４!$AG$6:$AG$14492,点検表４!$AE$6:$AE$14492,TRUE,点検表４!$AQ$6:$AQ$14492,$E12,点検表４!$C$6:$C$14492,GY$6)</f>
        <v>0</v>
      </c>
      <c r="GZ12" s="194">
        <f>SUMIFS(点検表４!$AG$6:$AG$14492,点検表４!$AE$6:$AE$14492,TRUE,点検表４!$AQ$6:$AQ$14492,$E12,点検表４!$C$6:$C$14492,GZ$6)</f>
        <v>0</v>
      </c>
      <c r="HA12" s="194">
        <f>SUMIFS(点検表４!$AG$6:$AG$14492,点検表４!$AE$6:$AE$14492,TRUE,点検表４!$AQ$6:$AQ$14492,$E12,点検表４!$C$6:$C$14492,HA$6)</f>
        <v>0</v>
      </c>
      <c r="HB12" s="194">
        <f>SUMIFS(点検表４!$AG$6:$AG$14492,点検表４!$AE$6:$AE$14492,TRUE,点検表４!$AQ$6:$AQ$14492,$E12,点検表４!$C$6:$C$14492,HB$6)</f>
        <v>0</v>
      </c>
      <c r="HC12" s="194">
        <f>SUMIFS(点検表４!$AG$6:$AG$14492,点検表４!$AE$6:$AE$14492,TRUE,点検表４!$AQ$6:$AQ$14492,$E12,点検表４!$C$6:$C$14492,HC$6)</f>
        <v>0</v>
      </c>
      <c r="HD12" s="194">
        <f>SUMIFS(点検表４!$AG$6:$AG$14492,点検表４!$AE$6:$AE$14492,TRUE,点検表４!$AQ$6:$AQ$14492,$E12,点検表４!$C$6:$C$14492,HD$6)</f>
        <v>0</v>
      </c>
      <c r="HE12" s="194">
        <f>SUMIFS(点検表４!$AG$6:$AG$14492,点検表４!$AE$6:$AE$14492,TRUE,点検表４!$AQ$6:$AQ$14492,$E12,点検表４!$C$6:$C$14492,HE$6)</f>
        <v>0</v>
      </c>
      <c r="HF12" s="194">
        <f>SUMIFS(点検表４!$AG$6:$AG$14492,点検表４!$AE$6:$AE$14492,TRUE,点検表４!$AQ$6:$AQ$14492,$E12,点検表４!$C$6:$C$14492,HF$6)</f>
        <v>0</v>
      </c>
      <c r="HG12" s="194">
        <f>SUMIFS(点検表４!$AG$6:$AG$14492,点検表４!$AE$6:$AE$14492,TRUE,点検表４!$AQ$6:$AQ$14492,$E12,点検表４!$C$6:$C$14492,HG$6)</f>
        <v>0</v>
      </c>
      <c r="HH12" s="194">
        <f>SUMIFS(点検表４!$AG$6:$AG$14492,点検表４!$AE$6:$AE$14492,TRUE,点検表４!$AQ$6:$AQ$14492,$E12,点検表４!$C$6:$C$14492,HH$6)</f>
        <v>0</v>
      </c>
      <c r="HI12" s="194">
        <f>SUMIFS(点検表４!$AG$6:$AG$14492,点検表４!$AE$6:$AE$14492,TRUE,点検表４!$AQ$6:$AQ$14492,$E12,点検表４!$C$6:$C$14492,HI$6)</f>
        <v>0</v>
      </c>
      <c r="HJ12" s="194">
        <f>SUMIFS(点検表４!$AG$6:$AG$14492,点検表４!$AE$6:$AE$14492,TRUE,点検表４!$AQ$6:$AQ$14492,$E12,点検表４!$C$6:$C$14492,HJ$6)</f>
        <v>0</v>
      </c>
      <c r="HK12" s="194">
        <f>SUMIFS(点検表４!$AG$6:$AG$14492,点検表４!$AE$6:$AE$14492,TRUE,点検表４!$AQ$6:$AQ$14492,$E12,点検表４!$C$6:$C$14492,HK$6)</f>
        <v>0</v>
      </c>
      <c r="HL12" s="194">
        <f>SUMIFS(点検表４!$AG$6:$AG$14492,点検表４!$AE$6:$AE$14492,TRUE,点検表４!$AQ$6:$AQ$14492,$E12,点検表４!$C$6:$C$14492,HL$6)</f>
        <v>0</v>
      </c>
      <c r="HM12" s="194">
        <f>SUMIFS(点検表４!$AG$6:$AG$14492,点検表４!$AE$6:$AE$14492,TRUE,点検表４!$AQ$6:$AQ$14492,$E12,点検表４!$C$6:$C$14492,HM$6)</f>
        <v>0</v>
      </c>
      <c r="HN12" s="194">
        <f>SUMIFS(点検表４!$AG$6:$AG$14492,点検表４!$AE$6:$AE$14492,TRUE,点検表４!$AQ$6:$AQ$14492,$E12,点検表４!$C$6:$C$14492,HN$6)</f>
        <v>0</v>
      </c>
      <c r="HO12" s="194">
        <f>SUMIFS(点検表４!$AG$6:$AG$14492,点検表４!$AE$6:$AE$14492,TRUE,点検表４!$AQ$6:$AQ$14492,$E12,点検表４!$C$6:$C$14492,HO$6)</f>
        <v>0</v>
      </c>
      <c r="HP12" s="194">
        <f>SUMIFS(点検表４!$AG$6:$AG$14492,点検表４!$AE$6:$AE$14492,TRUE,点検表４!$AQ$6:$AQ$14492,$E12,点検表４!$C$6:$C$14492,HP$6)</f>
        <v>0</v>
      </c>
      <c r="HQ12" s="194">
        <f>SUMIFS(点検表４!$AG$6:$AG$14492,点検表４!$AE$6:$AE$14492,TRUE,点検表４!$AQ$6:$AQ$14492,$E12,点検表４!$C$6:$C$14492,HQ$6)</f>
        <v>0</v>
      </c>
      <c r="HR12" s="194">
        <f>SUMIFS(点検表４!$AG$6:$AG$14492,点検表４!$AE$6:$AE$14492,TRUE,点検表４!$AQ$6:$AQ$14492,$E12,点検表４!$C$6:$C$14492,HR$6)</f>
        <v>0</v>
      </c>
      <c r="HS12" s="194">
        <f>SUMIFS(点検表４!$AG$6:$AG$14492,点検表４!$AE$6:$AE$14492,TRUE,点検表４!$AQ$6:$AQ$14492,$E12,点検表４!$C$6:$C$14492,HS$6)</f>
        <v>0</v>
      </c>
      <c r="HT12" s="194">
        <f>SUMIFS(点検表４!$AG$6:$AG$14492,点検表４!$AE$6:$AE$14492,TRUE,点検表４!$AQ$6:$AQ$14492,$E12,点検表４!$C$6:$C$14492,HT$6)</f>
        <v>0</v>
      </c>
      <c r="HU12" s="194">
        <f>SUMIFS(点検表４!$AG$6:$AG$14492,点検表４!$AE$6:$AE$14492,TRUE,点検表４!$AQ$6:$AQ$14492,$E12,点検表４!$C$6:$C$14492,HU$6)</f>
        <v>0</v>
      </c>
      <c r="HV12" s="194">
        <f>SUMIFS(点検表４!$AG$6:$AG$14492,点検表４!$AE$6:$AE$14492,TRUE,点検表４!$AQ$6:$AQ$14492,$E12,点検表４!$C$6:$C$14492,HV$6)</f>
        <v>0</v>
      </c>
      <c r="HW12" s="194">
        <f>SUMIFS(点検表４!$AG$6:$AG$14492,点検表４!$AE$6:$AE$14492,TRUE,点検表４!$AQ$6:$AQ$14492,$E12,点検表４!$C$6:$C$14492,HW$6)</f>
        <v>0</v>
      </c>
      <c r="HX12" s="194">
        <f>SUMIFS(点検表４!$AG$6:$AG$14492,点検表４!$AE$6:$AE$14492,TRUE,点検表４!$AQ$6:$AQ$14492,$E12,点検表４!$C$6:$C$14492,HX$6)</f>
        <v>0</v>
      </c>
      <c r="HY12" s="194">
        <f>SUMIFS(点検表４!$AG$6:$AG$14492,点検表４!$AE$6:$AE$14492,TRUE,点検表４!$AQ$6:$AQ$14492,$E12,点検表４!$C$6:$C$14492,HY$6)</f>
        <v>0</v>
      </c>
      <c r="HZ12" s="194">
        <f>SUMIFS(点検表４!$AG$6:$AG$14492,点検表４!$AE$6:$AE$14492,TRUE,点検表４!$AQ$6:$AQ$14492,$E12,点検表４!$C$6:$C$14492,HZ$6)</f>
        <v>0</v>
      </c>
      <c r="IA12" s="194">
        <f>SUMIFS(点検表４!$AG$6:$AG$14492,点検表４!$AE$6:$AE$14492,TRUE,点検表４!$AQ$6:$AQ$14492,$E12,点検表４!$C$6:$C$14492,IA$6)</f>
        <v>0</v>
      </c>
      <c r="IB12" s="194">
        <f>SUMIFS(点検表４!$AG$6:$AG$14492,点検表４!$AE$6:$AE$14492,TRUE,点検表４!$AQ$6:$AQ$14492,$E12,点検表４!$C$6:$C$14492,IB$6)</f>
        <v>0</v>
      </c>
      <c r="IC12" s="194">
        <f>SUMIFS(点検表４!$AG$6:$AG$14492,点検表４!$AE$6:$AE$14492,TRUE,点検表４!$AQ$6:$AQ$14492,$E12,点検表４!$C$6:$C$14492,IC$6)</f>
        <v>0</v>
      </c>
      <c r="ID12" s="194">
        <f>SUMIFS(点検表４!$AG$6:$AG$14492,点検表４!$AE$6:$AE$14492,TRUE,点検表４!$AQ$6:$AQ$14492,$E12,点検表４!$C$6:$C$14492,ID$6)</f>
        <v>0</v>
      </c>
      <c r="IE12" s="194">
        <f>SUMIFS(点検表４!$AG$6:$AG$14492,点検表４!$AE$6:$AE$14492,TRUE,点検表４!$AQ$6:$AQ$14492,$E12,点検表４!$C$6:$C$14492,IE$6)</f>
        <v>0</v>
      </c>
      <c r="IF12" s="194">
        <f>SUMIFS(点検表４!$AG$6:$AG$14492,点検表４!$AE$6:$AE$14492,TRUE,点検表４!$AQ$6:$AQ$14492,$E12,点検表４!$C$6:$C$14492,IF$6)</f>
        <v>0</v>
      </c>
      <c r="IG12" s="194">
        <f>SUMIFS(点検表４!$AG$6:$AG$14492,点検表４!$AE$6:$AE$14492,TRUE,点検表４!$AQ$6:$AQ$14492,$E12,点検表４!$C$6:$C$14492,IG$6)</f>
        <v>0</v>
      </c>
      <c r="IH12" s="194">
        <f>SUMIFS(点検表４!$AG$6:$AG$14492,点検表４!$AE$6:$AE$14492,TRUE,点検表４!$AQ$6:$AQ$14492,$E12,点検表４!$C$6:$C$14492,IH$6)</f>
        <v>0</v>
      </c>
      <c r="II12" s="194">
        <f>SUMIFS(点検表４!$AG$6:$AG$14492,点検表４!$AE$6:$AE$14492,TRUE,点検表４!$AQ$6:$AQ$14492,$E12,点検表４!$C$6:$C$14492,II$6)</f>
        <v>0</v>
      </c>
      <c r="IJ12" s="194">
        <f>SUMIFS(点検表４!$AG$6:$AG$14492,点検表４!$AE$6:$AE$14492,TRUE,点検表４!$AQ$6:$AQ$14492,$E12,点検表４!$C$6:$C$14492,IJ$6)</f>
        <v>0</v>
      </c>
      <c r="IK12" s="194">
        <f>SUMIFS(点検表４!$AG$6:$AG$14492,点検表４!$AE$6:$AE$14492,TRUE,点検表４!$AQ$6:$AQ$14492,$E12,点検表４!$C$6:$C$14492,IK$6)</f>
        <v>0</v>
      </c>
      <c r="IL12" s="194">
        <f>SUMIFS(点検表４!$AG$6:$AG$14492,点検表４!$AE$6:$AE$14492,TRUE,点検表４!$AQ$6:$AQ$14492,$E12,点検表４!$C$6:$C$14492,IL$6)</f>
        <v>0</v>
      </c>
      <c r="IM12" s="195">
        <f>SUMIFS(点検表４!$AG$6:$AG$14492,点検表４!$AE$6:$AE$14492,TRUE,点検表４!$AQ$6:$AQ$14492,$E12,点検表４!$C$6:$C$14492,IM$6)</f>
        <v>0</v>
      </c>
      <c r="IN12" s="177"/>
      <c r="IO12" s="177"/>
      <c r="IP12" s="177"/>
    </row>
    <row r="13" spans="1:250" ht="18.75" customHeight="1">
      <c r="A13" s="748"/>
      <c r="B13" s="765"/>
      <c r="C13" s="769"/>
      <c r="D13" s="136" t="s">
        <v>1294</v>
      </c>
      <c r="E13" s="137">
        <v>23</v>
      </c>
      <c r="F13" s="192">
        <f>SUMIFS(点検表４!$AG$6:$AG$14492,点検表４!$AE$6:$AE$14492,TRUE,点検表４!$AQ$6:$AQ$14492,$E13)</f>
        <v>0</v>
      </c>
      <c r="G13" s="193">
        <f t="shared" si="0"/>
        <v>0</v>
      </c>
      <c r="H13" s="194">
        <f>SUMIFS(点検表４!$AG$6:$AG$14492,点検表４!$AE$6:$AE$14492,TRUE,点検表４!$AQ$6:$AQ$14492,$E13,点検表４!$C$6:$C$14492,H$6)</f>
        <v>0</v>
      </c>
      <c r="I13" s="194">
        <f>SUMIFS(点検表４!$AG$6:$AG$14492,点検表４!$AE$6:$AE$14492,TRUE,点検表４!$AQ$6:$AQ$14492,$E13,点検表４!$C$6:$C$14492,I$6)</f>
        <v>0</v>
      </c>
      <c r="J13" s="194">
        <f>SUMIFS(点検表４!$AG$6:$AG$14492,点検表４!$AE$6:$AE$14492,TRUE,点検表４!$AQ$6:$AQ$14492,$E13,点検表４!$C$6:$C$14492,J$6)</f>
        <v>0</v>
      </c>
      <c r="K13" s="194">
        <f>SUMIFS(点検表４!$AG$6:$AG$14492,点検表４!$AE$6:$AE$14492,TRUE,点検表４!$AQ$6:$AQ$14492,$E13,点検表４!$C$6:$C$14492,K$6)</f>
        <v>0</v>
      </c>
      <c r="L13" s="194">
        <f>SUMIFS(点検表４!$AG$6:$AG$14492,点検表４!$AE$6:$AE$14492,TRUE,点検表４!$AQ$6:$AQ$14492,$E13,点検表４!$C$6:$C$14492,L$6)</f>
        <v>0</v>
      </c>
      <c r="M13" s="194">
        <f>SUMIFS(点検表４!$AG$6:$AG$14492,点検表４!$AE$6:$AE$14492,TRUE,点検表４!$AQ$6:$AQ$14492,$E13,点検表４!$C$6:$C$14492,M$6)</f>
        <v>0</v>
      </c>
      <c r="N13" s="194">
        <f>SUMIFS(点検表４!$AG$6:$AG$14492,点検表４!$AE$6:$AE$14492,TRUE,点検表４!$AQ$6:$AQ$14492,$E13,点検表４!$C$6:$C$14492,N$6)</f>
        <v>0</v>
      </c>
      <c r="O13" s="194">
        <f>SUMIFS(点検表４!$AG$6:$AG$14492,点検表４!$AE$6:$AE$14492,TRUE,点検表４!$AQ$6:$AQ$14492,$E13,点検表４!$C$6:$C$14492,O$6)</f>
        <v>0</v>
      </c>
      <c r="P13" s="194">
        <f>SUMIFS(点検表４!$AG$6:$AG$14492,点検表４!$AE$6:$AE$14492,TRUE,点検表４!$AQ$6:$AQ$14492,$E13,点検表４!$C$6:$C$14492,P$6)</f>
        <v>0</v>
      </c>
      <c r="Q13" s="194">
        <f>SUMIFS(点検表４!$AG$6:$AG$14492,点検表４!$AE$6:$AE$14492,TRUE,点検表４!$AQ$6:$AQ$14492,$E13,点検表４!$C$6:$C$14492,Q$6)</f>
        <v>0</v>
      </c>
      <c r="R13" s="194">
        <f>SUMIFS(点検表４!$AG$6:$AG$14492,点検表４!$AE$6:$AE$14492,TRUE,点検表４!$AQ$6:$AQ$14492,$E13,点検表４!$C$6:$C$14492,R$6)</f>
        <v>0</v>
      </c>
      <c r="S13" s="194">
        <f>SUMIFS(点検表４!$AG$6:$AG$14492,点検表４!$AE$6:$AE$14492,TRUE,点検表４!$AQ$6:$AQ$14492,$E13,点検表４!$C$6:$C$14492,S$6)</f>
        <v>0</v>
      </c>
      <c r="T13" s="194">
        <f>SUMIFS(点検表４!$AG$6:$AG$14492,点検表４!$AE$6:$AE$14492,TRUE,点検表４!$AQ$6:$AQ$14492,$E13,点検表４!$C$6:$C$14492,T$6)</f>
        <v>0</v>
      </c>
      <c r="U13" s="194">
        <f>SUMIFS(点検表４!$AG$6:$AG$14492,点検表４!$AE$6:$AE$14492,TRUE,点検表４!$AQ$6:$AQ$14492,$E13,点検表４!$C$6:$C$14492,U$6)</f>
        <v>0</v>
      </c>
      <c r="V13" s="194">
        <f>SUMIFS(点検表４!$AG$6:$AG$14492,点検表４!$AE$6:$AE$14492,TRUE,点検表４!$AQ$6:$AQ$14492,$E13,点検表４!$C$6:$C$14492,V$6)</f>
        <v>0</v>
      </c>
      <c r="W13" s="194">
        <f>SUMIFS(点検表４!$AG$6:$AG$14492,点検表４!$AE$6:$AE$14492,TRUE,点検表４!$AQ$6:$AQ$14492,$E13,点検表４!$C$6:$C$14492,W$6)</f>
        <v>0</v>
      </c>
      <c r="X13" s="194">
        <f>SUMIFS(点検表４!$AG$6:$AG$14492,点検表４!$AE$6:$AE$14492,TRUE,点検表４!$AQ$6:$AQ$14492,$E13,点検表４!$C$6:$C$14492,X$6)</f>
        <v>0</v>
      </c>
      <c r="Y13" s="194">
        <f>SUMIFS(点検表４!$AG$6:$AG$14492,点検表４!$AE$6:$AE$14492,TRUE,点検表４!$AQ$6:$AQ$14492,$E13,点検表４!$C$6:$C$14492,Y$6)</f>
        <v>0</v>
      </c>
      <c r="Z13" s="194">
        <f>SUMIFS(点検表４!$AG$6:$AG$14492,点検表４!$AE$6:$AE$14492,TRUE,点検表４!$AQ$6:$AQ$14492,$E13,点検表４!$C$6:$C$14492,Z$6)</f>
        <v>0</v>
      </c>
      <c r="AA13" s="194">
        <f>SUMIFS(点検表４!$AG$6:$AG$14492,点検表４!$AE$6:$AE$14492,TRUE,点検表４!$AQ$6:$AQ$14492,$E13,点検表４!$C$6:$C$14492,AA$6)</f>
        <v>0</v>
      </c>
      <c r="AB13" s="194">
        <f>SUMIFS(点検表４!$AG$6:$AG$14492,点検表４!$AE$6:$AE$14492,TRUE,点検表４!$AQ$6:$AQ$14492,$E13,点検表４!$C$6:$C$14492,AB$6)</f>
        <v>0</v>
      </c>
      <c r="AC13" s="194">
        <f>SUMIFS(点検表４!$AG$6:$AG$14492,点検表４!$AE$6:$AE$14492,TRUE,点検表４!$AQ$6:$AQ$14492,$E13,点検表４!$C$6:$C$14492,AC$6)</f>
        <v>0</v>
      </c>
      <c r="AD13" s="194">
        <f>SUMIFS(点検表４!$AG$6:$AG$14492,点検表４!$AE$6:$AE$14492,TRUE,点検表４!$AQ$6:$AQ$14492,$E13,点検表４!$C$6:$C$14492,AD$6)</f>
        <v>0</v>
      </c>
      <c r="AE13" s="194">
        <f>SUMIFS(点検表４!$AG$6:$AG$14492,点検表４!$AE$6:$AE$14492,TRUE,点検表４!$AQ$6:$AQ$14492,$E13,点検表４!$C$6:$C$14492,AE$6)</f>
        <v>0</v>
      </c>
      <c r="AF13" s="194">
        <f>SUMIFS(点検表４!$AG$6:$AG$14492,点検表４!$AE$6:$AE$14492,TRUE,点検表４!$AQ$6:$AQ$14492,$E13,点検表４!$C$6:$C$14492,AF$6)</f>
        <v>0</v>
      </c>
      <c r="AG13" s="194">
        <f>SUMIFS(点検表４!$AG$6:$AG$14492,点検表４!$AE$6:$AE$14492,TRUE,点検表４!$AQ$6:$AQ$14492,$E13,点検表４!$C$6:$C$14492,AG$6)</f>
        <v>0</v>
      </c>
      <c r="AH13" s="194">
        <f>SUMIFS(点検表４!$AG$6:$AG$14492,点検表４!$AE$6:$AE$14492,TRUE,点検表４!$AQ$6:$AQ$14492,$E13,点検表４!$C$6:$C$14492,AH$6)</f>
        <v>0</v>
      </c>
      <c r="AI13" s="194">
        <f>SUMIFS(点検表４!$AG$6:$AG$14492,点検表４!$AE$6:$AE$14492,TRUE,点検表４!$AQ$6:$AQ$14492,$E13,点検表４!$C$6:$C$14492,AI$6)</f>
        <v>0</v>
      </c>
      <c r="AJ13" s="194">
        <f>SUMIFS(点検表４!$AG$6:$AG$14492,点検表４!$AE$6:$AE$14492,TRUE,点検表４!$AQ$6:$AQ$14492,$E13,点検表４!$C$6:$C$14492,AJ$6)</f>
        <v>0</v>
      </c>
      <c r="AK13" s="194">
        <f>SUMIFS(点検表４!$AG$6:$AG$14492,点検表４!$AE$6:$AE$14492,TRUE,点検表４!$AQ$6:$AQ$14492,$E13,点検表４!$C$6:$C$14492,AK$6)</f>
        <v>0</v>
      </c>
      <c r="AL13" s="194">
        <f>SUMIFS(点検表４!$AG$6:$AG$14492,点検表４!$AE$6:$AE$14492,TRUE,点検表４!$AQ$6:$AQ$14492,$E13,点検表４!$C$6:$C$14492,AL$6)</f>
        <v>0</v>
      </c>
      <c r="AM13" s="194">
        <f>SUMIFS(点検表４!$AG$6:$AG$14492,点検表４!$AE$6:$AE$14492,TRUE,点検表４!$AQ$6:$AQ$14492,$E13,点検表４!$C$6:$C$14492,AM$6)</f>
        <v>0</v>
      </c>
      <c r="AN13" s="194">
        <f>SUMIFS(点検表４!$AG$6:$AG$14492,点検表４!$AE$6:$AE$14492,TRUE,点検表４!$AQ$6:$AQ$14492,$E13,点検表４!$C$6:$C$14492,AN$6)</f>
        <v>0</v>
      </c>
      <c r="AO13" s="194">
        <f>SUMIFS(点検表４!$AG$6:$AG$14492,点検表４!$AE$6:$AE$14492,TRUE,点検表４!$AQ$6:$AQ$14492,$E13,点検表４!$C$6:$C$14492,AO$6)</f>
        <v>0</v>
      </c>
      <c r="AP13" s="194">
        <f>SUMIFS(点検表４!$AG$6:$AG$14492,点検表４!$AE$6:$AE$14492,TRUE,点検表４!$AQ$6:$AQ$14492,$E13,点検表４!$C$6:$C$14492,AP$6)</f>
        <v>0</v>
      </c>
      <c r="AQ13" s="194">
        <f>SUMIFS(点検表４!$AG$6:$AG$14492,点検表４!$AE$6:$AE$14492,TRUE,点検表４!$AQ$6:$AQ$14492,$E13,点検表４!$C$6:$C$14492,AQ$6)</f>
        <v>0</v>
      </c>
      <c r="AR13" s="194">
        <f>SUMIFS(点検表４!$AG$6:$AG$14492,点検表４!$AE$6:$AE$14492,TRUE,点検表４!$AQ$6:$AQ$14492,$E13,点検表４!$C$6:$C$14492,AR$6)</f>
        <v>0</v>
      </c>
      <c r="AS13" s="194">
        <f>SUMIFS(点検表４!$AG$6:$AG$14492,点検表４!$AE$6:$AE$14492,TRUE,点検表４!$AQ$6:$AQ$14492,$E13,点検表４!$C$6:$C$14492,AS$6)</f>
        <v>0</v>
      </c>
      <c r="AT13" s="194">
        <f>SUMIFS(点検表４!$AG$6:$AG$14492,点検表４!$AE$6:$AE$14492,TRUE,点検表４!$AQ$6:$AQ$14492,$E13,点検表４!$C$6:$C$14492,AT$6)</f>
        <v>0</v>
      </c>
      <c r="AU13" s="194">
        <f>SUMIFS(点検表４!$AG$6:$AG$14492,点検表４!$AE$6:$AE$14492,TRUE,点検表４!$AQ$6:$AQ$14492,$E13,点検表４!$C$6:$C$14492,AU$6)</f>
        <v>0</v>
      </c>
      <c r="AV13" s="194">
        <f>SUMIFS(点検表４!$AG$6:$AG$14492,点検表４!$AE$6:$AE$14492,TRUE,点検表４!$AQ$6:$AQ$14492,$E13,点検表４!$C$6:$C$14492,AV$6)</f>
        <v>0</v>
      </c>
      <c r="AW13" s="194">
        <f>SUMIFS(点検表４!$AG$6:$AG$14492,点検表４!$AE$6:$AE$14492,TRUE,点検表４!$AQ$6:$AQ$14492,$E13,点検表４!$C$6:$C$14492,AW$6)</f>
        <v>0</v>
      </c>
      <c r="AX13" s="194">
        <f>SUMIFS(点検表４!$AG$6:$AG$14492,点検表４!$AE$6:$AE$14492,TRUE,点検表４!$AQ$6:$AQ$14492,$E13,点検表４!$C$6:$C$14492,AX$6)</f>
        <v>0</v>
      </c>
      <c r="AY13" s="194">
        <f>SUMIFS(点検表４!$AG$6:$AG$14492,点検表４!$AE$6:$AE$14492,TRUE,点検表４!$AQ$6:$AQ$14492,$E13,点検表４!$C$6:$C$14492,AY$6)</f>
        <v>0</v>
      </c>
      <c r="AZ13" s="194">
        <f>SUMIFS(点検表４!$AG$6:$AG$14492,点検表４!$AE$6:$AE$14492,TRUE,点検表４!$AQ$6:$AQ$14492,$E13,点検表４!$C$6:$C$14492,AZ$6)</f>
        <v>0</v>
      </c>
      <c r="BA13" s="194">
        <f>SUMIFS(点検表４!$AG$6:$AG$14492,点検表４!$AE$6:$AE$14492,TRUE,点検表４!$AQ$6:$AQ$14492,$E13,点検表４!$C$6:$C$14492,BA$6)</f>
        <v>0</v>
      </c>
      <c r="BB13" s="194">
        <f>SUMIFS(点検表４!$AG$6:$AG$14492,点検表４!$AE$6:$AE$14492,TRUE,点検表４!$AQ$6:$AQ$14492,$E13,点検表４!$C$6:$C$14492,BB$6)</f>
        <v>0</v>
      </c>
      <c r="BC13" s="194">
        <f>SUMIFS(点検表４!$AG$6:$AG$14492,点検表４!$AE$6:$AE$14492,TRUE,点検表４!$AQ$6:$AQ$14492,$E13,点検表４!$C$6:$C$14492,BC$6)</f>
        <v>0</v>
      </c>
      <c r="BD13" s="194">
        <f>SUMIFS(点検表４!$AG$6:$AG$14492,点検表４!$AE$6:$AE$14492,TRUE,点検表４!$AQ$6:$AQ$14492,$E13,点検表４!$C$6:$C$14492,BD$6)</f>
        <v>0</v>
      </c>
      <c r="BE13" s="194">
        <f>SUMIFS(点検表４!$AG$6:$AG$14492,点検表４!$AE$6:$AE$14492,TRUE,点検表４!$AQ$6:$AQ$14492,$E13,点検表４!$C$6:$C$14492,BE$6)</f>
        <v>0</v>
      </c>
      <c r="BF13" s="194">
        <f>SUMIFS(点検表４!$AG$6:$AG$14492,点検表４!$AE$6:$AE$14492,TRUE,点検表４!$AQ$6:$AQ$14492,$E13,点検表４!$C$6:$C$14492,BF$6)</f>
        <v>0</v>
      </c>
      <c r="BG13" s="194">
        <f>SUMIFS(点検表４!$AG$6:$AG$14492,点検表４!$AE$6:$AE$14492,TRUE,点検表４!$AQ$6:$AQ$14492,$E13,点検表４!$C$6:$C$14492,BG$6)</f>
        <v>0</v>
      </c>
      <c r="BH13" s="194">
        <f>SUMIFS(点検表４!$AG$6:$AG$14492,点検表４!$AE$6:$AE$14492,TRUE,点検表４!$AQ$6:$AQ$14492,$E13,点検表４!$C$6:$C$14492,BH$6)</f>
        <v>0</v>
      </c>
      <c r="BI13" s="194">
        <f>SUMIFS(点検表４!$AG$6:$AG$14492,点検表４!$AE$6:$AE$14492,TRUE,点検表４!$AQ$6:$AQ$14492,$E13,点検表４!$C$6:$C$14492,BI$6)</f>
        <v>0</v>
      </c>
      <c r="BJ13" s="194">
        <f>SUMIFS(点検表４!$AG$6:$AG$14492,点検表４!$AE$6:$AE$14492,TRUE,点検表４!$AQ$6:$AQ$14492,$E13,点検表４!$C$6:$C$14492,BJ$6)</f>
        <v>0</v>
      </c>
      <c r="BK13" s="194">
        <f>SUMIFS(点検表４!$AG$6:$AG$14492,点検表４!$AE$6:$AE$14492,TRUE,点検表４!$AQ$6:$AQ$14492,$E13,点検表４!$C$6:$C$14492,BK$6)</f>
        <v>0</v>
      </c>
      <c r="BL13" s="194">
        <f>SUMIFS(点検表４!$AG$6:$AG$14492,点検表４!$AE$6:$AE$14492,TRUE,点検表４!$AQ$6:$AQ$14492,$E13,点検表４!$C$6:$C$14492,BL$6)</f>
        <v>0</v>
      </c>
      <c r="BM13" s="194">
        <f>SUMIFS(点検表４!$AG$6:$AG$14492,点検表４!$AE$6:$AE$14492,TRUE,点検表４!$AQ$6:$AQ$14492,$E13,点検表４!$C$6:$C$14492,BM$6)</f>
        <v>0</v>
      </c>
      <c r="BN13" s="194">
        <f>SUMIFS(点検表４!$AG$6:$AG$14492,点検表４!$AE$6:$AE$14492,TRUE,点検表４!$AQ$6:$AQ$14492,$E13,点検表４!$C$6:$C$14492,BN$6)</f>
        <v>0</v>
      </c>
      <c r="BO13" s="194">
        <f>SUMIFS(点検表４!$AG$6:$AG$14492,点検表４!$AE$6:$AE$14492,TRUE,点検表４!$AQ$6:$AQ$14492,$E13,点検表４!$C$6:$C$14492,BO$6)</f>
        <v>0</v>
      </c>
      <c r="BP13" s="194">
        <f>SUMIFS(点検表４!$AG$6:$AG$14492,点検表４!$AE$6:$AE$14492,TRUE,点検表４!$AQ$6:$AQ$14492,$E13,点検表４!$C$6:$C$14492,BP$6)</f>
        <v>0</v>
      </c>
      <c r="BQ13" s="194">
        <f>SUMIFS(点検表４!$AG$6:$AG$14492,点検表４!$AE$6:$AE$14492,TRUE,点検表４!$AQ$6:$AQ$14492,$E13,点検表４!$C$6:$C$14492,BQ$6)</f>
        <v>0</v>
      </c>
      <c r="BR13" s="194">
        <f>SUMIFS(点検表４!$AG$6:$AG$14492,点検表４!$AE$6:$AE$14492,TRUE,点検表４!$AQ$6:$AQ$14492,$E13,点検表４!$C$6:$C$14492,BR$6)</f>
        <v>0</v>
      </c>
      <c r="BS13" s="194">
        <f>SUMIFS(点検表４!$AG$6:$AG$14492,点検表４!$AE$6:$AE$14492,TRUE,点検表４!$AQ$6:$AQ$14492,$E13,点検表４!$C$6:$C$14492,BS$6)</f>
        <v>0</v>
      </c>
      <c r="BT13" s="194">
        <f>SUMIFS(点検表４!$AG$6:$AG$14492,点検表４!$AE$6:$AE$14492,TRUE,点検表４!$AQ$6:$AQ$14492,$E13,点検表４!$C$6:$C$14492,BT$6)</f>
        <v>0</v>
      </c>
      <c r="BU13" s="194">
        <f>SUMIFS(点検表４!$AG$6:$AG$14492,点検表４!$AE$6:$AE$14492,TRUE,点検表４!$AQ$6:$AQ$14492,$E13,点検表４!$C$6:$C$14492,BU$6)</f>
        <v>0</v>
      </c>
      <c r="BV13" s="194">
        <f>SUMIFS(点検表４!$AG$6:$AG$14492,点検表４!$AE$6:$AE$14492,TRUE,点検表４!$AQ$6:$AQ$14492,$E13,点検表４!$C$6:$C$14492,BV$6)</f>
        <v>0</v>
      </c>
      <c r="BW13" s="194">
        <f>SUMIFS(点検表４!$AG$6:$AG$14492,点検表４!$AE$6:$AE$14492,TRUE,点検表４!$AQ$6:$AQ$14492,$E13,点検表４!$C$6:$C$14492,BW$6)</f>
        <v>0</v>
      </c>
      <c r="BX13" s="194">
        <f>SUMIFS(点検表４!$AG$6:$AG$14492,点検表４!$AE$6:$AE$14492,TRUE,点検表４!$AQ$6:$AQ$14492,$E13,点検表４!$C$6:$C$14492,BX$6)</f>
        <v>0</v>
      </c>
      <c r="BY13" s="194">
        <f>SUMIFS(点検表４!$AG$6:$AG$14492,点検表４!$AE$6:$AE$14492,TRUE,点検表４!$AQ$6:$AQ$14492,$E13,点検表４!$C$6:$C$14492,BY$6)</f>
        <v>0</v>
      </c>
      <c r="BZ13" s="194">
        <f>SUMIFS(点検表４!$AG$6:$AG$14492,点検表４!$AE$6:$AE$14492,TRUE,点検表４!$AQ$6:$AQ$14492,$E13,点検表４!$C$6:$C$14492,BZ$6)</f>
        <v>0</v>
      </c>
      <c r="CA13" s="194">
        <f>SUMIFS(点検表４!$AG$6:$AG$14492,点検表４!$AE$6:$AE$14492,TRUE,点検表４!$AQ$6:$AQ$14492,$E13,点検表４!$C$6:$C$14492,CA$6)</f>
        <v>0</v>
      </c>
      <c r="CB13" s="194">
        <f>SUMIFS(点検表４!$AG$6:$AG$14492,点検表４!$AE$6:$AE$14492,TRUE,点検表４!$AQ$6:$AQ$14492,$E13,点検表４!$C$6:$C$14492,CB$6)</f>
        <v>0</v>
      </c>
      <c r="CC13" s="194">
        <f>SUMIFS(点検表４!$AG$6:$AG$14492,点検表４!$AE$6:$AE$14492,TRUE,点検表４!$AQ$6:$AQ$14492,$E13,点検表４!$C$6:$C$14492,CC$6)</f>
        <v>0</v>
      </c>
      <c r="CD13" s="194">
        <f>SUMIFS(点検表４!$AG$6:$AG$14492,点検表４!$AE$6:$AE$14492,TRUE,点検表４!$AQ$6:$AQ$14492,$E13,点検表４!$C$6:$C$14492,CD$6)</f>
        <v>0</v>
      </c>
      <c r="CE13" s="194">
        <f>SUMIFS(点検表４!$AG$6:$AG$14492,点検表４!$AE$6:$AE$14492,TRUE,点検表４!$AQ$6:$AQ$14492,$E13,点検表４!$C$6:$C$14492,CE$6)</f>
        <v>0</v>
      </c>
      <c r="CF13" s="194">
        <f>SUMIFS(点検表４!$AG$6:$AG$14492,点検表４!$AE$6:$AE$14492,TRUE,点検表４!$AQ$6:$AQ$14492,$E13,点検表４!$C$6:$C$14492,CF$6)</f>
        <v>0</v>
      </c>
      <c r="CG13" s="194">
        <f>SUMIFS(点検表４!$AG$6:$AG$14492,点検表４!$AE$6:$AE$14492,TRUE,点検表４!$AQ$6:$AQ$14492,$E13,点検表４!$C$6:$C$14492,CG$6)</f>
        <v>0</v>
      </c>
      <c r="CH13" s="194">
        <f>SUMIFS(点検表４!$AG$6:$AG$14492,点検表４!$AE$6:$AE$14492,TRUE,点検表４!$AQ$6:$AQ$14492,$E13,点検表４!$C$6:$C$14492,CH$6)</f>
        <v>0</v>
      </c>
      <c r="CI13" s="194">
        <f>SUMIFS(点検表４!$AG$6:$AG$14492,点検表４!$AE$6:$AE$14492,TRUE,点検表４!$AQ$6:$AQ$14492,$E13,点検表４!$C$6:$C$14492,CI$6)</f>
        <v>0</v>
      </c>
      <c r="CJ13" s="194">
        <f>SUMIFS(点検表４!$AG$6:$AG$14492,点検表４!$AE$6:$AE$14492,TRUE,点検表４!$AQ$6:$AQ$14492,$E13,点検表４!$C$6:$C$14492,CJ$6)</f>
        <v>0</v>
      </c>
      <c r="CK13" s="194">
        <f>SUMIFS(点検表４!$AG$6:$AG$14492,点検表４!$AE$6:$AE$14492,TRUE,点検表４!$AQ$6:$AQ$14492,$E13,点検表４!$C$6:$C$14492,CK$6)</f>
        <v>0</v>
      </c>
      <c r="CL13" s="194">
        <f>SUMIFS(点検表４!$AG$6:$AG$14492,点検表４!$AE$6:$AE$14492,TRUE,点検表４!$AQ$6:$AQ$14492,$E13,点検表４!$C$6:$C$14492,CL$6)</f>
        <v>0</v>
      </c>
      <c r="CM13" s="194">
        <f>SUMIFS(点検表４!$AG$6:$AG$14492,点検表４!$AE$6:$AE$14492,TRUE,点検表４!$AQ$6:$AQ$14492,$E13,点検表４!$C$6:$C$14492,CM$6)</f>
        <v>0</v>
      </c>
      <c r="CN13" s="194">
        <f>SUMIFS(点検表４!$AG$6:$AG$14492,点検表４!$AE$6:$AE$14492,TRUE,点検表４!$AQ$6:$AQ$14492,$E13,点検表４!$C$6:$C$14492,CN$6)</f>
        <v>0</v>
      </c>
      <c r="CO13" s="194">
        <f>SUMIFS(点検表４!$AG$6:$AG$14492,点検表４!$AE$6:$AE$14492,TRUE,点検表４!$AQ$6:$AQ$14492,$E13,点検表４!$C$6:$C$14492,CO$6)</f>
        <v>0</v>
      </c>
      <c r="CP13" s="194">
        <f>SUMIFS(点検表４!$AG$6:$AG$14492,点検表４!$AE$6:$AE$14492,TRUE,点検表４!$AQ$6:$AQ$14492,$E13,点検表４!$C$6:$C$14492,CP$6)</f>
        <v>0</v>
      </c>
      <c r="CQ13" s="194">
        <f>SUMIFS(点検表４!$AG$6:$AG$14492,点検表４!$AE$6:$AE$14492,TRUE,点検表４!$AQ$6:$AQ$14492,$E13,点検表４!$C$6:$C$14492,CQ$6)</f>
        <v>0</v>
      </c>
      <c r="CR13" s="194">
        <f>SUMIFS(点検表４!$AG$6:$AG$14492,点検表４!$AE$6:$AE$14492,TRUE,点検表４!$AQ$6:$AQ$14492,$E13,点検表４!$C$6:$C$14492,CR$6)</f>
        <v>0</v>
      </c>
      <c r="CS13" s="194">
        <f>SUMIFS(点検表４!$AG$6:$AG$14492,点検表４!$AE$6:$AE$14492,TRUE,点検表４!$AQ$6:$AQ$14492,$E13,点検表４!$C$6:$C$14492,CS$6)</f>
        <v>0</v>
      </c>
      <c r="CT13" s="194">
        <f>SUMIFS(点検表４!$AG$6:$AG$14492,点検表４!$AE$6:$AE$14492,TRUE,点検表４!$AQ$6:$AQ$14492,$E13,点検表４!$C$6:$C$14492,CT$6)</f>
        <v>0</v>
      </c>
      <c r="CU13" s="194">
        <f>SUMIFS(点検表４!$AG$6:$AG$14492,点検表４!$AE$6:$AE$14492,TRUE,点検表４!$AQ$6:$AQ$14492,$E13,点検表４!$C$6:$C$14492,CU$6)</f>
        <v>0</v>
      </c>
      <c r="CV13" s="194">
        <f>SUMIFS(点検表４!$AG$6:$AG$14492,点検表４!$AE$6:$AE$14492,TRUE,点検表４!$AQ$6:$AQ$14492,$E13,点検表４!$C$6:$C$14492,CV$6)</f>
        <v>0</v>
      </c>
      <c r="CW13" s="194">
        <f>SUMIFS(点検表４!$AG$6:$AG$14492,点検表４!$AE$6:$AE$14492,TRUE,点検表４!$AQ$6:$AQ$14492,$E13,点検表４!$C$6:$C$14492,CW$6)</f>
        <v>0</v>
      </c>
      <c r="CX13" s="194">
        <f>SUMIFS(点検表４!$AG$6:$AG$14492,点検表４!$AE$6:$AE$14492,TRUE,点検表４!$AQ$6:$AQ$14492,$E13,点検表４!$C$6:$C$14492,CX$6)</f>
        <v>0</v>
      </c>
      <c r="CY13" s="194">
        <f>SUMIFS(点検表４!$AG$6:$AG$14492,点検表４!$AE$6:$AE$14492,TRUE,点検表４!$AQ$6:$AQ$14492,$E13,点検表４!$C$6:$C$14492,CY$6)</f>
        <v>0</v>
      </c>
      <c r="CZ13" s="194">
        <f>SUMIFS(点検表４!$AG$6:$AG$14492,点検表４!$AE$6:$AE$14492,TRUE,点検表４!$AQ$6:$AQ$14492,$E13,点検表４!$C$6:$C$14492,CZ$6)</f>
        <v>0</v>
      </c>
      <c r="DA13" s="194">
        <f>SUMIFS(点検表４!$AG$6:$AG$14492,点検表４!$AE$6:$AE$14492,TRUE,点検表４!$AQ$6:$AQ$14492,$E13,点検表４!$C$6:$C$14492,DA$6)</f>
        <v>0</v>
      </c>
      <c r="DB13" s="194">
        <f>SUMIFS(点検表４!$AG$6:$AG$14492,点検表４!$AE$6:$AE$14492,TRUE,点検表４!$AQ$6:$AQ$14492,$E13,点検表４!$C$6:$C$14492,DB$6)</f>
        <v>0</v>
      </c>
      <c r="DC13" s="194">
        <f>SUMIFS(点検表４!$AG$6:$AG$14492,点検表４!$AE$6:$AE$14492,TRUE,点検表４!$AQ$6:$AQ$14492,$E13,点検表４!$C$6:$C$14492,DC$6)</f>
        <v>0</v>
      </c>
      <c r="DD13" s="194">
        <f>SUMIFS(点検表４!$AG$6:$AG$14492,点検表４!$AE$6:$AE$14492,TRUE,点検表４!$AQ$6:$AQ$14492,$E13,点検表４!$C$6:$C$14492,DD$6)</f>
        <v>0</v>
      </c>
      <c r="DE13" s="194">
        <f>SUMIFS(点検表４!$AG$6:$AG$14492,点検表４!$AE$6:$AE$14492,TRUE,点検表４!$AQ$6:$AQ$14492,$E13,点検表４!$C$6:$C$14492,DE$6)</f>
        <v>0</v>
      </c>
      <c r="DF13" s="194">
        <f>SUMIFS(点検表４!$AG$6:$AG$14492,点検表４!$AE$6:$AE$14492,TRUE,点検表４!$AQ$6:$AQ$14492,$E13,点検表４!$C$6:$C$14492,DF$6)</f>
        <v>0</v>
      </c>
      <c r="DG13" s="194">
        <f>SUMIFS(点検表４!$AG$6:$AG$14492,点検表４!$AE$6:$AE$14492,TRUE,点検表４!$AQ$6:$AQ$14492,$E13,点検表４!$C$6:$C$14492,DG$6)</f>
        <v>0</v>
      </c>
      <c r="DH13" s="194">
        <f>SUMIFS(点検表４!$AG$6:$AG$14492,点検表４!$AE$6:$AE$14492,TRUE,点検表４!$AQ$6:$AQ$14492,$E13,点検表４!$C$6:$C$14492,DH$6)</f>
        <v>0</v>
      </c>
      <c r="DI13" s="194">
        <f>SUMIFS(点検表４!$AG$6:$AG$14492,点検表４!$AE$6:$AE$14492,TRUE,点検表４!$AQ$6:$AQ$14492,$E13,点検表４!$C$6:$C$14492,DI$6)</f>
        <v>0</v>
      </c>
      <c r="DJ13" s="194">
        <f>SUMIFS(点検表４!$AG$6:$AG$14492,点検表４!$AE$6:$AE$14492,TRUE,点検表４!$AQ$6:$AQ$14492,$E13,点検表４!$C$6:$C$14492,DJ$6)</f>
        <v>0</v>
      </c>
      <c r="DK13" s="194">
        <f>SUMIFS(点検表４!$AG$6:$AG$14492,点検表４!$AE$6:$AE$14492,TRUE,点検表４!$AQ$6:$AQ$14492,$E13,点検表４!$C$6:$C$14492,DK$6)</f>
        <v>0</v>
      </c>
      <c r="DL13" s="194">
        <f>SUMIFS(点検表４!$AG$6:$AG$14492,点検表４!$AE$6:$AE$14492,TRUE,点検表４!$AQ$6:$AQ$14492,$E13,点検表４!$C$6:$C$14492,DL$6)</f>
        <v>0</v>
      </c>
      <c r="DM13" s="194">
        <f>SUMIFS(点検表４!$AG$6:$AG$14492,点検表４!$AE$6:$AE$14492,TRUE,点検表４!$AQ$6:$AQ$14492,$E13,点検表４!$C$6:$C$14492,DM$6)</f>
        <v>0</v>
      </c>
      <c r="DN13" s="194">
        <f>SUMIFS(点検表４!$AG$6:$AG$14492,点検表４!$AE$6:$AE$14492,TRUE,点検表４!$AQ$6:$AQ$14492,$E13,点検表４!$C$6:$C$14492,DN$6)</f>
        <v>0</v>
      </c>
      <c r="DO13" s="194">
        <f>SUMIFS(点検表４!$AG$6:$AG$14492,点検表４!$AE$6:$AE$14492,TRUE,点検表４!$AQ$6:$AQ$14492,$E13,点検表４!$C$6:$C$14492,DO$6)</f>
        <v>0</v>
      </c>
      <c r="DP13" s="194">
        <f>SUMIFS(点検表４!$AG$6:$AG$14492,点検表４!$AE$6:$AE$14492,TRUE,点検表４!$AQ$6:$AQ$14492,$E13,点検表４!$C$6:$C$14492,DP$6)</f>
        <v>0</v>
      </c>
      <c r="DQ13" s="194">
        <f>SUMIFS(点検表４!$AG$6:$AG$14492,点検表４!$AE$6:$AE$14492,TRUE,点検表４!$AQ$6:$AQ$14492,$E13,点検表４!$C$6:$C$14492,DQ$6)</f>
        <v>0</v>
      </c>
      <c r="DR13" s="194">
        <f>SUMIFS(点検表４!$AG$6:$AG$14492,点検表４!$AE$6:$AE$14492,TRUE,点検表４!$AQ$6:$AQ$14492,$E13,点検表４!$C$6:$C$14492,DR$6)</f>
        <v>0</v>
      </c>
      <c r="DS13" s="194">
        <f>SUMIFS(点検表４!$AG$6:$AG$14492,点検表４!$AE$6:$AE$14492,TRUE,点検表４!$AQ$6:$AQ$14492,$E13,点検表４!$C$6:$C$14492,DS$6)</f>
        <v>0</v>
      </c>
      <c r="DT13" s="194">
        <f>SUMIFS(点検表４!$AG$6:$AG$14492,点検表４!$AE$6:$AE$14492,TRUE,点検表４!$AQ$6:$AQ$14492,$E13,点検表４!$C$6:$C$14492,DT$6)</f>
        <v>0</v>
      </c>
      <c r="DU13" s="194">
        <f>SUMIFS(点検表４!$AG$6:$AG$14492,点検表４!$AE$6:$AE$14492,TRUE,点検表４!$AQ$6:$AQ$14492,$E13,点検表４!$C$6:$C$14492,DU$6)</f>
        <v>0</v>
      </c>
      <c r="DV13" s="194">
        <f>SUMIFS(点検表４!$AG$6:$AG$14492,点検表４!$AE$6:$AE$14492,TRUE,点検表４!$AQ$6:$AQ$14492,$E13,点検表４!$C$6:$C$14492,DV$6)</f>
        <v>0</v>
      </c>
      <c r="DW13" s="194">
        <f>SUMIFS(点検表４!$AG$6:$AG$14492,点検表４!$AE$6:$AE$14492,TRUE,点検表４!$AQ$6:$AQ$14492,$E13,点検表４!$C$6:$C$14492,DW$6)</f>
        <v>0</v>
      </c>
      <c r="DX13" s="194">
        <f>SUMIFS(点検表４!$AG$6:$AG$14492,点検表４!$AE$6:$AE$14492,TRUE,点検表４!$AQ$6:$AQ$14492,$E13,点検表４!$C$6:$C$14492,DX$6)</f>
        <v>0</v>
      </c>
      <c r="DY13" s="194">
        <f>SUMIFS(点検表４!$AG$6:$AG$14492,点検表４!$AE$6:$AE$14492,TRUE,点検表４!$AQ$6:$AQ$14492,$E13,点検表４!$C$6:$C$14492,DY$6)</f>
        <v>0</v>
      </c>
      <c r="DZ13" s="194">
        <f>SUMIFS(点検表４!$AG$6:$AG$14492,点検表４!$AE$6:$AE$14492,TRUE,点検表４!$AQ$6:$AQ$14492,$E13,点検表４!$C$6:$C$14492,DZ$6)</f>
        <v>0</v>
      </c>
      <c r="EA13" s="194">
        <f>SUMIFS(点検表４!$AG$6:$AG$14492,点検表４!$AE$6:$AE$14492,TRUE,点検表４!$AQ$6:$AQ$14492,$E13,点検表４!$C$6:$C$14492,EA$6)</f>
        <v>0</v>
      </c>
      <c r="EB13" s="194">
        <f>SUMIFS(点検表４!$AG$6:$AG$14492,点検表４!$AE$6:$AE$14492,TRUE,点検表４!$AQ$6:$AQ$14492,$E13,点検表４!$C$6:$C$14492,EB$6)</f>
        <v>0</v>
      </c>
      <c r="EC13" s="194">
        <f>SUMIFS(点検表４!$AG$6:$AG$14492,点検表４!$AE$6:$AE$14492,TRUE,点検表４!$AQ$6:$AQ$14492,$E13,点検表４!$C$6:$C$14492,EC$6)</f>
        <v>0</v>
      </c>
      <c r="ED13" s="194">
        <f>SUMIFS(点検表４!$AG$6:$AG$14492,点検表４!$AE$6:$AE$14492,TRUE,点検表４!$AQ$6:$AQ$14492,$E13,点検表４!$C$6:$C$14492,ED$6)</f>
        <v>0</v>
      </c>
      <c r="EE13" s="194">
        <f>SUMIFS(点検表４!$AG$6:$AG$14492,点検表４!$AE$6:$AE$14492,TRUE,点検表４!$AQ$6:$AQ$14492,$E13,点検表４!$C$6:$C$14492,EE$6)</f>
        <v>0</v>
      </c>
      <c r="EF13" s="194">
        <f>SUMIFS(点検表４!$AG$6:$AG$14492,点検表４!$AE$6:$AE$14492,TRUE,点検表４!$AQ$6:$AQ$14492,$E13,点検表４!$C$6:$C$14492,EF$6)</f>
        <v>0</v>
      </c>
      <c r="EG13" s="194">
        <f>SUMIFS(点検表４!$AG$6:$AG$14492,点検表４!$AE$6:$AE$14492,TRUE,点検表４!$AQ$6:$AQ$14492,$E13,点検表４!$C$6:$C$14492,EG$6)</f>
        <v>0</v>
      </c>
      <c r="EH13" s="194">
        <f>SUMIFS(点検表４!$AG$6:$AG$14492,点検表４!$AE$6:$AE$14492,TRUE,点検表４!$AQ$6:$AQ$14492,$E13,点検表４!$C$6:$C$14492,EH$6)</f>
        <v>0</v>
      </c>
      <c r="EI13" s="194">
        <f>SUMIFS(点検表４!$AG$6:$AG$14492,点検表４!$AE$6:$AE$14492,TRUE,点検表４!$AQ$6:$AQ$14492,$E13,点検表４!$C$6:$C$14492,EI$6)</f>
        <v>0</v>
      </c>
      <c r="EJ13" s="194">
        <f>SUMIFS(点検表４!$AG$6:$AG$14492,点検表４!$AE$6:$AE$14492,TRUE,点検表４!$AQ$6:$AQ$14492,$E13,点検表４!$C$6:$C$14492,EJ$6)</f>
        <v>0</v>
      </c>
      <c r="EK13" s="194">
        <f>SUMIFS(点検表４!$AG$6:$AG$14492,点検表４!$AE$6:$AE$14492,TRUE,点検表４!$AQ$6:$AQ$14492,$E13,点検表４!$C$6:$C$14492,EK$6)</f>
        <v>0</v>
      </c>
      <c r="EL13" s="194">
        <f>SUMIFS(点検表４!$AG$6:$AG$14492,点検表４!$AE$6:$AE$14492,TRUE,点検表４!$AQ$6:$AQ$14492,$E13,点検表４!$C$6:$C$14492,EL$6)</f>
        <v>0</v>
      </c>
      <c r="EM13" s="194">
        <f>SUMIFS(点検表４!$AG$6:$AG$14492,点検表４!$AE$6:$AE$14492,TRUE,点検表４!$AQ$6:$AQ$14492,$E13,点検表４!$C$6:$C$14492,EM$6)</f>
        <v>0</v>
      </c>
      <c r="EN13" s="194">
        <f>SUMIFS(点検表４!$AG$6:$AG$14492,点検表４!$AE$6:$AE$14492,TRUE,点検表４!$AQ$6:$AQ$14492,$E13,点検表４!$C$6:$C$14492,EN$6)</f>
        <v>0</v>
      </c>
      <c r="EO13" s="194">
        <f>SUMIFS(点検表４!$AG$6:$AG$14492,点検表４!$AE$6:$AE$14492,TRUE,点検表４!$AQ$6:$AQ$14492,$E13,点検表４!$C$6:$C$14492,EO$6)</f>
        <v>0</v>
      </c>
      <c r="EP13" s="194">
        <f>SUMIFS(点検表４!$AG$6:$AG$14492,点検表４!$AE$6:$AE$14492,TRUE,点検表４!$AQ$6:$AQ$14492,$E13,点検表４!$C$6:$C$14492,EP$6)</f>
        <v>0</v>
      </c>
      <c r="EQ13" s="194">
        <f>SUMIFS(点検表４!$AG$6:$AG$14492,点検表４!$AE$6:$AE$14492,TRUE,点検表４!$AQ$6:$AQ$14492,$E13,点検表４!$C$6:$C$14492,EQ$6)</f>
        <v>0</v>
      </c>
      <c r="ER13" s="194">
        <f>SUMIFS(点検表４!$AG$6:$AG$14492,点検表４!$AE$6:$AE$14492,TRUE,点検表４!$AQ$6:$AQ$14492,$E13,点検表４!$C$6:$C$14492,ER$6)</f>
        <v>0</v>
      </c>
      <c r="ES13" s="194">
        <f>SUMIFS(点検表４!$AG$6:$AG$14492,点検表４!$AE$6:$AE$14492,TRUE,点検表４!$AQ$6:$AQ$14492,$E13,点検表４!$C$6:$C$14492,ES$6)</f>
        <v>0</v>
      </c>
      <c r="ET13" s="194">
        <f>SUMIFS(点検表４!$AG$6:$AG$14492,点検表４!$AE$6:$AE$14492,TRUE,点検表４!$AQ$6:$AQ$14492,$E13,点検表４!$C$6:$C$14492,ET$6)</f>
        <v>0</v>
      </c>
      <c r="EU13" s="194">
        <f>SUMIFS(点検表４!$AG$6:$AG$14492,点検表４!$AE$6:$AE$14492,TRUE,点検表４!$AQ$6:$AQ$14492,$E13,点検表４!$C$6:$C$14492,EU$6)</f>
        <v>0</v>
      </c>
      <c r="EV13" s="194">
        <f>SUMIFS(点検表４!$AG$6:$AG$14492,点検表４!$AE$6:$AE$14492,TRUE,点検表４!$AQ$6:$AQ$14492,$E13,点検表４!$C$6:$C$14492,EV$6)</f>
        <v>0</v>
      </c>
      <c r="EW13" s="194">
        <f>SUMIFS(点検表４!$AG$6:$AG$14492,点検表４!$AE$6:$AE$14492,TRUE,点検表４!$AQ$6:$AQ$14492,$E13,点検表４!$C$6:$C$14492,EW$6)</f>
        <v>0</v>
      </c>
      <c r="EX13" s="194">
        <f>SUMIFS(点検表４!$AG$6:$AG$14492,点検表４!$AE$6:$AE$14492,TRUE,点検表４!$AQ$6:$AQ$14492,$E13,点検表４!$C$6:$C$14492,EX$6)</f>
        <v>0</v>
      </c>
      <c r="EY13" s="194">
        <f>SUMIFS(点検表４!$AG$6:$AG$14492,点検表４!$AE$6:$AE$14492,TRUE,点検表４!$AQ$6:$AQ$14492,$E13,点検表４!$C$6:$C$14492,EY$6)</f>
        <v>0</v>
      </c>
      <c r="EZ13" s="194">
        <f>SUMIFS(点検表４!$AG$6:$AG$14492,点検表４!$AE$6:$AE$14492,TRUE,点検表４!$AQ$6:$AQ$14492,$E13,点検表４!$C$6:$C$14492,EZ$6)</f>
        <v>0</v>
      </c>
      <c r="FA13" s="194">
        <f>SUMIFS(点検表４!$AG$6:$AG$14492,点検表４!$AE$6:$AE$14492,TRUE,点検表４!$AQ$6:$AQ$14492,$E13,点検表４!$C$6:$C$14492,FA$6)</f>
        <v>0</v>
      </c>
      <c r="FB13" s="194">
        <f>SUMIFS(点検表４!$AG$6:$AG$14492,点検表４!$AE$6:$AE$14492,TRUE,点検表４!$AQ$6:$AQ$14492,$E13,点検表４!$C$6:$C$14492,FB$6)</f>
        <v>0</v>
      </c>
      <c r="FC13" s="194">
        <f>SUMIFS(点検表４!$AG$6:$AG$14492,点検表４!$AE$6:$AE$14492,TRUE,点検表４!$AQ$6:$AQ$14492,$E13,点検表４!$C$6:$C$14492,FC$6)</f>
        <v>0</v>
      </c>
      <c r="FD13" s="194">
        <f>SUMIFS(点検表４!$AG$6:$AG$14492,点検表４!$AE$6:$AE$14492,TRUE,点検表４!$AQ$6:$AQ$14492,$E13,点検表４!$C$6:$C$14492,FD$6)</f>
        <v>0</v>
      </c>
      <c r="FE13" s="194">
        <f>SUMIFS(点検表４!$AG$6:$AG$14492,点検表４!$AE$6:$AE$14492,TRUE,点検表４!$AQ$6:$AQ$14492,$E13,点検表４!$C$6:$C$14492,FE$6)</f>
        <v>0</v>
      </c>
      <c r="FF13" s="194">
        <f>SUMIFS(点検表４!$AG$6:$AG$14492,点検表４!$AE$6:$AE$14492,TRUE,点検表４!$AQ$6:$AQ$14492,$E13,点検表４!$C$6:$C$14492,FF$6)</f>
        <v>0</v>
      </c>
      <c r="FG13" s="194">
        <f>SUMIFS(点検表４!$AG$6:$AG$14492,点検表４!$AE$6:$AE$14492,TRUE,点検表４!$AQ$6:$AQ$14492,$E13,点検表４!$C$6:$C$14492,FG$6)</f>
        <v>0</v>
      </c>
      <c r="FH13" s="194">
        <f>SUMIFS(点検表４!$AG$6:$AG$14492,点検表４!$AE$6:$AE$14492,TRUE,点検表４!$AQ$6:$AQ$14492,$E13,点検表４!$C$6:$C$14492,FH$6)</f>
        <v>0</v>
      </c>
      <c r="FI13" s="194">
        <f>SUMIFS(点検表４!$AG$6:$AG$14492,点検表４!$AE$6:$AE$14492,TRUE,点検表４!$AQ$6:$AQ$14492,$E13,点検表４!$C$6:$C$14492,FI$6)</f>
        <v>0</v>
      </c>
      <c r="FJ13" s="194">
        <f>SUMIFS(点検表４!$AG$6:$AG$14492,点検表４!$AE$6:$AE$14492,TRUE,点検表４!$AQ$6:$AQ$14492,$E13,点検表４!$C$6:$C$14492,FJ$6)</f>
        <v>0</v>
      </c>
      <c r="FK13" s="194">
        <f>SUMIFS(点検表４!$AG$6:$AG$14492,点検表４!$AE$6:$AE$14492,TRUE,点検表４!$AQ$6:$AQ$14492,$E13,点検表４!$C$6:$C$14492,FK$6)</f>
        <v>0</v>
      </c>
      <c r="FL13" s="194">
        <f>SUMIFS(点検表４!$AG$6:$AG$14492,点検表４!$AE$6:$AE$14492,TRUE,点検表４!$AQ$6:$AQ$14492,$E13,点検表４!$C$6:$C$14492,FL$6)</f>
        <v>0</v>
      </c>
      <c r="FM13" s="194">
        <f>SUMIFS(点検表４!$AG$6:$AG$14492,点検表４!$AE$6:$AE$14492,TRUE,点検表４!$AQ$6:$AQ$14492,$E13,点検表４!$C$6:$C$14492,FM$6)</f>
        <v>0</v>
      </c>
      <c r="FN13" s="194">
        <f>SUMIFS(点検表４!$AG$6:$AG$14492,点検表４!$AE$6:$AE$14492,TRUE,点検表４!$AQ$6:$AQ$14492,$E13,点検表４!$C$6:$C$14492,FN$6)</f>
        <v>0</v>
      </c>
      <c r="FO13" s="194">
        <f>SUMIFS(点検表４!$AG$6:$AG$14492,点検表４!$AE$6:$AE$14492,TRUE,点検表４!$AQ$6:$AQ$14492,$E13,点検表４!$C$6:$C$14492,FO$6)</f>
        <v>0</v>
      </c>
      <c r="FP13" s="194">
        <f>SUMIFS(点検表４!$AG$6:$AG$14492,点検表４!$AE$6:$AE$14492,TRUE,点検表４!$AQ$6:$AQ$14492,$E13,点検表４!$C$6:$C$14492,FP$6)</f>
        <v>0</v>
      </c>
      <c r="FQ13" s="194">
        <f>SUMIFS(点検表４!$AG$6:$AG$14492,点検表４!$AE$6:$AE$14492,TRUE,点検表４!$AQ$6:$AQ$14492,$E13,点検表４!$C$6:$C$14492,FQ$6)</f>
        <v>0</v>
      </c>
      <c r="FR13" s="194">
        <f>SUMIFS(点検表４!$AG$6:$AG$14492,点検表４!$AE$6:$AE$14492,TRUE,点検表４!$AQ$6:$AQ$14492,$E13,点検表４!$C$6:$C$14492,FR$6)</f>
        <v>0</v>
      </c>
      <c r="FS13" s="194">
        <f>SUMIFS(点検表４!$AG$6:$AG$14492,点検表４!$AE$6:$AE$14492,TRUE,点検表４!$AQ$6:$AQ$14492,$E13,点検表４!$C$6:$C$14492,FS$6)</f>
        <v>0</v>
      </c>
      <c r="FT13" s="194">
        <f>SUMIFS(点検表４!$AG$6:$AG$14492,点検表４!$AE$6:$AE$14492,TRUE,点検表４!$AQ$6:$AQ$14492,$E13,点検表４!$C$6:$C$14492,FT$6)</f>
        <v>0</v>
      </c>
      <c r="FU13" s="194">
        <f>SUMIFS(点検表４!$AG$6:$AG$14492,点検表４!$AE$6:$AE$14492,TRUE,点検表４!$AQ$6:$AQ$14492,$E13,点検表４!$C$6:$C$14492,FU$6)</f>
        <v>0</v>
      </c>
      <c r="FV13" s="194">
        <f>SUMIFS(点検表４!$AG$6:$AG$14492,点検表４!$AE$6:$AE$14492,TRUE,点検表４!$AQ$6:$AQ$14492,$E13,点検表４!$C$6:$C$14492,FV$6)</f>
        <v>0</v>
      </c>
      <c r="FW13" s="194">
        <f>SUMIFS(点検表４!$AG$6:$AG$14492,点検表４!$AE$6:$AE$14492,TRUE,点検表４!$AQ$6:$AQ$14492,$E13,点検表４!$C$6:$C$14492,FW$6)</f>
        <v>0</v>
      </c>
      <c r="FX13" s="194">
        <f>SUMIFS(点検表４!$AG$6:$AG$14492,点検表４!$AE$6:$AE$14492,TRUE,点検表４!$AQ$6:$AQ$14492,$E13,点検表４!$C$6:$C$14492,FX$6)</f>
        <v>0</v>
      </c>
      <c r="FY13" s="194">
        <f>SUMIFS(点検表４!$AG$6:$AG$14492,点検表４!$AE$6:$AE$14492,TRUE,点検表４!$AQ$6:$AQ$14492,$E13,点検表４!$C$6:$C$14492,FY$6)</f>
        <v>0</v>
      </c>
      <c r="FZ13" s="194">
        <f>SUMIFS(点検表４!$AG$6:$AG$14492,点検表４!$AE$6:$AE$14492,TRUE,点検表４!$AQ$6:$AQ$14492,$E13,点検表４!$C$6:$C$14492,FZ$6)</f>
        <v>0</v>
      </c>
      <c r="GA13" s="194">
        <f>SUMIFS(点検表４!$AG$6:$AG$14492,点検表４!$AE$6:$AE$14492,TRUE,点検表４!$AQ$6:$AQ$14492,$E13,点検表４!$C$6:$C$14492,GA$6)</f>
        <v>0</v>
      </c>
      <c r="GB13" s="194">
        <f>SUMIFS(点検表４!$AG$6:$AG$14492,点検表４!$AE$6:$AE$14492,TRUE,点検表４!$AQ$6:$AQ$14492,$E13,点検表４!$C$6:$C$14492,GB$6)</f>
        <v>0</v>
      </c>
      <c r="GC13" s="194">
        <f>SUMIFS(点検表４!$AG$6:$AG$14492,点検表４!$AE$6:$AE$14492,TRUE,点検表４!$AQ$6:$AQ$14492,$E13,点検表４!$C$6:$C$14492,GC$6)</f>
        <v>0</v>
      </c>
      <c r="GD13" s="194">
        <f>SUMIFS(点検表４!$AG$6:$AG$14492,点検表４!$AE$6:$AE$14492,TRUE,点検表４!$AQ$6:$AQ$14492,$E13,点検表４!$C$6:$C$14492,GD$6)</f>
        <v>0</v>
      </c>
      <c r="GE13" s="194">
        <f>SUMIFS(点検表４!$AG$6:$AG$14492,点検表４!$AE$6:$AE$14492,TRUE,点検表４!$AQ$6:$AQ$14492,$E13,点検表４!$C$6:$C$14492,GE$6)</f>
        <v>0</v>
      </c>
      <c r="GF13" s="194">
        <f>SUMIFS(点検表４!$AG$6:$AG$14492,点検表４!$AE$6:$AE$14492,TRUE,点検表４!$AQ$6:$AQ$14492,$E13,点検表４!$C$6:$C$14492,GF$6)</f>
        <v>0</v>
      </c>
      <c r="GG13" s="194">
        <f>SUMIFS(点検表４!$AG$6:$AG$14492,点検表４!$AE$6:$AE$14492,TRUE,点検表４!$AQ$6:$AQ$14492,$E13,点検表４!$C$6:$C$14492,GG$6)</f>
        <v>0</v>
      </c>
      <c r="GH13" s="194">
        <f>SUMIFS(点検表４!$AG$6:$AG$14492,点検表４!$AE$6:$AE$14492,TRUE,点検表４!$AQ$6:$AQ$14492,$E13,点検表４!$C$6:$C$14492,GH$6)</f>
        <v>0</v>
      </c>
      <c r="GI13" s="194">
        <f>SUMIFS(点検表４!$AG$6:$AG$14492,点検表４!$AE$6:$AE$14492,TRUE,点検表４!$AQ$6:$AQ$14492,$E13,点検表４!$C$6:$C$14492,GI$6)</f>
        <v>0</v>
      </c>
      <c r="GJ13" s="194">
        <f>SUMIFS(点検表４!$AG$6:$AG$14492,点検表４!$AE$6:$AE$14492,TRUE,点検表４!$AQ$6:$AQ$14492,$E13,点検表４!$C$6:$C$14492,GJ$6)</f>
        <v>0</v>
      </c>
      <c r="GK13" s="194">
        <f>SUMIFS(点検表４!$AG$6:$AG$14492,点検表４!$AE$6:$AE$14492,TRUE,点検表４!$AQ$6:$AQ$14492,$E13,点検表４!$C$6:$C$14492,GK$6)</f>
        <v>0</v>
      </c>
      <c r="GL13" s="194">
        <f>SUMIFS(点検表４!$AG$6:$AG$14492,点検表４!$AE$6:$AE$14492,TRUE,点検表４!$AQ$6:$AQ$14492,$E13,点検表４!$C$6:$C$14492,GL$6)</f>
        <v>0</v>
      </c>
      <c r="GM13" s="194">
        <f>SUMIFS(点検表４!$AG$6:$AG$14492,点検表４!$AE$6:$AE$14492,TRUE,点検表４!$AQ$6:$AQ$14492,$E13,点検表４!$C$6:$C$14492,GM$6)</f>
        <v>0</v>
      </c>
      <c r="GN13" s="194">
        <f>SUMIFS(点検表４!$AG$6:$AG$14492,点検表４!$AE$6:$AE$14492,TRUE,点検表４!$AQ$6:$AQ$14492,$E13,点検表４!$C$6:$C$14492,GN$6)</f>
        <v>0</v>
      </c>
      <c r="GO13" s="194">
        <f>SUMIFS(点検表４!$AG$6:$AG$14492,点検表４!$AE$6:$AE$14492,TRUE,点検表４!$AQ$6:$AQ$14492,$E13,点検表４!$C$6:$C$14492,GO$6)</f>
        <v>0</v>
      </c>
      <c r="GP13" s="194">
        <f>SUMIFS(点検表４!$AG$6:$AG$14492,点検表４!$AE$6:$AE$14492,TRUE,点検表４!$AQ$6:$AQ$14492,$E13,点検表４!$C$6:$C$14492,GP$6)</f>
        <v>0</v>
      </c>
      <c r="GQ13" s="194">
        <f>SUMIFS(点検表４!$AG$6:$AG$14492,点検表４!$AE$6:$AE$14492,TRUE,点検表４!$AQ$6:$AQ$14492,$E13,点検表４!$C$6:$C$14492,GQ$6)</f>
        <v>0</v>
      </c>
      <c r="GR13" s="194">
        <f>SUMIFS(点検表４!$AG$6:$AG$14492,点検表４!$AE$6:$AE$14492,TRUE,点検表４!$AQ$6:$AQ$14492,$E13,点検表４!$C$6:$C$14492,GR$6)</f>
        <v>0</v>
      </c>
      <c r="GS13" s="194">
        <f>SUMIFS(点検表４!$AG$6:$AG$14492,点検表４!$AE$6:$AE$14492,TRUE,点検表４!$AQ$6:$AQ$14492,$E13,点検表４!$C$6:$C$14492,GS$6)</f>
        <v>0</v>
      </c>
      <c r="GT13" s="194">
        <f>SUMIFS(点検表４!$AG$6:$AG$14492,点検表４!$AE$6:$AE$14492,TRUE,点検表４!$AQ$6:$AQ$14492,$E13,点検表４!$C$6:$C$14492,GT$6)</f>
        <v>0</v>
      </c>
      <c r="GU13" s="194">
        <f>SUMIFS(点検表４!$AG$6:$AG$14492,点検表４!$AE$6:$AE$14492,TRUE,点検表４!$AQ$6:$AQ$14492,$E13,点検表４!$C$6:$C$14492,GU$6)</f>
        <v>0</v>
      </c>
      <c r="GV13" s="194">
        <f>SUMIFS(点検表４!$AG$6:$AG$14492,点検表４!$AE$6:$AE$14492,TRUE,点検表４!$AQ$6:$AQ$14492,$E13,点検表４!$C$6:$C$14492,GV$6)</f>
        <v>0</v>
      </c>
      <c r="GW13" s="194">
        <f>SUMIFS(点検表４!$AG$6:$AG$14492,点検表４!$AE$6:$AE$14492,TRUE,点検表４!$AQ$6:$AQ$14492,$E13,点検表４!$C$6:$C$14492,GW$6)</f>
        <v>0</v>
      </c>
      <c r="GX13" s="194">
        <f>SUMIFS(点検表４!$AG$6:$AG$14492,点検表４!$AE$6:$AE$14492,TRUE,点検表４!$AQ$6:$AQ$14492,$E13,点検表４!$C$6:$C$14492,GX$6)</f>
        <v>0</v>
      </c>
      <c r="GY13" s="194">
        <f>SUMIFS(点検表４!$AG$6:$AG$14492,点検表４!$AE$6:$AE$14492,TRUE,点検表４!$AQ$6:$AQ$14492,$E13,点検表４!$C$6:$C$14492,GY$6)</f>
        <v>0</v>
      </c>
      <c r="GZ13" s="194">
        <f>SUMIFS(点検表４!$AG$6:$AG$14492,点検表４!$AE$6:$AE$14492,TRUE,点検表４!$AQ$6:$AQ$14492,$E13,点検表４!$C$6:$C$14492,GZ$6)</f>
        <v>0</v>
      </c>
      <c r="HA13" s="194">
        <f>SUMIFS(点検表４!$AG$6:$AG$14492,点検表４!$AE$6:$AE$14492,TRUE,点検表４!$AQ$6:$AQ$14492,$E13,点検表４!$C$6:$C$14492,HA$6)</f>
        <v>0</v>
      </c>
      <c r="HB13" s="194">
        <f>SUMIFS(点検表４!$AG$6:$AG$14492,点検表４!$AE$6:$AE$14492,TRUE,点検表４!$AQ$6:$AQ$14492,$E13,点検表４!$C$6:$C$14492,HB$6)</f>
        <v>0</v>
      </c>
      <c r="HC13" s="194">
        <f>SUMIFS(点検表４!$AG$6:$AG$14492,点検表４!$AE$6:$AE$14492,TRUE,点検表４!$AQ$6:$AQ$14492,$E13,点検表４!$C$6:$C$14492,HC$6)</f>
        <v>0</v>
      </c>
      <c r="HD13" s="194">
        <f>SUMIFS(点検表４!$AG$6:$AG$14492,点検表４!$AE$6:$AE$14492,TRUE,点検表４!$AQ$6:$AQ$14492,$E13,点検表４!$C$6:$C$14492,HD$6)</f>
        <v>0</v>
      </c>
      <c r="HE13" s="194">
        <f>SUMIFS(点検表４!$AG$6:$AG$14492,点検表４!$AE$6:$AE$14492,TRUE,点検表４!$AQ$6:$AQ$14492,$E13,点検表４!$C$6:$C$14492,HE$6)</f>
        <v>0</v>
      </c>
      <c r="HF13" s="194">
        <f>SUMIFS(点検表４!$AG$6:$AG$14492,点検表４!$AE$6:$AE$14492,TRUE,点検表４!$AQ$6:$AQ$14492,$E13,点検表４!$C$6:$C$14492,HF$6)</f>
        <v>0</v>
      </c>
      <c r="HG13" s="194">
        <f>SUMIFS(点検表４!$AG$6:$AG$14492,点検表４!$AE$6:$AE$14492,TRUE,点検表４!$AQ$6:$AQ$14492,$E13,点検表４!$C$6:$C$14492,HG$6)</f>
        <v>0</v>
      </c>
      <c r="HH13" s="194">
        <f>SUMIFS(点検表４!$AG$6:$AG$14492,点検表４!$AE$6:$AE$14492,TRUE,点検表４!$AQ$6:$AQ$14492,$E13,点検表４!$C$6:$C$14492,HH$6)</f>
        <v>0</v>
      </c>
      <c r="HI13" s="194">
        <f>SUMIFS(点検表４!$AG$6:$AG$14492,点検表４!$AE$6:$AE$14492,TRUE,点検表４!$AQ$6:$AQ$14492,$E13,点検表４!$C$6:$C$14492,HI$6)</f>
        <v>0</v>
      </c>
      <c r="HJ13" s="194">
        <f>SUMIFS(点検表４!$AG$6:$AG$14492,点検表４!$AE$6:$AE$14492,TRUE,点検表４!$AQ$6:$AQ$14492,$E13,点検表４!$C$6:$C$14492,HJ$6)</f>
        <v>0</v>
      </c>
      <c r="HK13" s="194">
        <f>SUMIFS(点検表４!$AG$6:$AG$14492,点検表４!$AE$6:$AE$14492,TRUE,点検表４!$AQ$6:$AQ$14492,$E13,点検表４!$C$6:$C$14492,HK$6)</f>
        <v>0</v>
      </c>
      <c r="HL13" s="194">
        <f>SUMIFS(点検表４!$AG$6:$AG$14492,点検表４!$AE$6:$AE$14492,TRUE,点検表４!$AQ$6:$AQ$14492,$E13,点検表４!$C$6:$C$14492,HL$6)</f>
        <v>0</v>
      </c>
      <c r="HM13" s="194">
        <f>SUMIFS(点検表４!$AG$6:$AG$14492,点検表４!$AE$6:$AE$14492,TRUE,点検表４!$AQ$6:$AQ$14492,$E13,点検表４!$C$6:$C$14492,HM$6)</f>
        <v>0</v>
      </c>
      <c r="HN13" s="194">
        <f>SUMIFS(点検表４!$AG$6:$AG$14492,点検表４!$AE$6:$AE$14492,TRUE,点検表４!$AQ$6:$AQ$14492,$E13,点検表４!$C$6:$C$14492,HN$6)</f>
        <v>0</v>
      </c>
      <c r="HO13" s="194">
        <f>SUMIFS(点検表４!$AG$6:$AG$14492,点検表４!$AE$6:$AE$14492,TRUE,点検表４!$AQ$6:$AQ$14492,$E13,点検表４!$C$6:$C$14492,HO$6)</f>
        <v>0</v>
      </c>
      <c r="HP13" s="194">
        <f>SUMIFS(点検表４!$AG$6:$AG$14492,点検表４!$AE$6:$AE$14492,TRUE,点検表４!$AQ$6:$AQ$14492,$E13,点検表４!$C$6:$C$14492,HP$6)</f>
        <v>0</v>
      </c>
      <c r="HQ13" s="194">
        <f>SUMIFS(点検表４!$AG$6:$AG$14492,点検表４!$AE$6:$AE$14492,TRUE,点検表４!$AQ$6:$AQ$14492,$E13,点検表４!$C$6:$C$14492,HQ$6)</f>
        <v>0</v>
      </c>
      <c r="HR13" s="194">
        <f>SUMIFS(点検表４!$AG$6:$AG$14492,点検表４!$AE$6:$AE$14492,TRUE,点検表４!$AQ$6:$AQ$14492,$E13,点検表４!$C$6:$C$14492,HR$6)</f>
        <v>0</v>
      </c>
      <c r="HS13" s="194">
        <f>SUMIFS(点検表４!$AG$6:$AG$14492,点検表４!$AE$6:$AE$14492,TRUE,点検表４!$AQ$6:$AQ$14492,$E13,点検表４!$C$6:$C$14492,HS$6)</f>
        <v>0</v>
      </c>
      <c r="HT13" s="194">
        <f>SUMIFS(点検表４!$AG$6:$AG$14492,点検表４!$AE$6:$AE$14492,TRUE,点検表４!$AQ$6:$AQ$14492,$E13,点検表４!$C$6:$C$14492,HT$6)</f>
        <v>0</v>
      </c>
      <c r="HU13" s="194">
        <f>SUMIFS(点検表４!$AG$6:$AG$14492,点検表４!$AE$6:$AE$14492,TRUE,点検表４!$AQ$6:$AQ$14492,$E13,点検表４!$C$6:$C$14492,HU$6)</f>
        <v>0</v>
      </c>
      <c r="HV13" s="194">
        <f>SUMIFS(点検表４!$AG$6:$AG$14492,点検表４!$AE$6:$AE$14492,TRUE,点検表４!$AQ$6:$AQ$14492,$E13,点検表４!$C$6:$C$14492,HV$6)</f>
        <v>0</v>
      </c>
      <c r="HW13" s="194">
        <f>SUMIFS(点検表４!$AG$6:$AG$14492,点検表４!$AE$6:$AE$14492,TRUE,点検表４!$AQ$6:$AQ$14492,$E13,点検表４!$C$6:$C$14492,HW$6)</f>
        <v>0</v>
      </c>
      <c r="HX13" s="194">
        <f>SUMIFS(点検表４!$AG$6:$AG$14492,点検表４!$AE$6:$AE$14492,TRUE,点検表４!$AQ$6:$AQ$14492,$E13,点検表４!$C$6:$C$14492,HX$6)</f>
        <v>0</v>
      </c>
      <c r="HY13" s="194">
        <f>SUMIFS(点検表４!$AG$6:$AG$14492,点検表４!$AE$6:$AE$14492,TRUE,点検表４!$AQ$6:$AQ$14492,$E13,点検表４!$C$6:$C$14492,HY$6)</f>
        <v>0</v>
      </c>
      <c r="HZ13" s="194">
        <f>SUMIFS(点検表４!$AG$6:$AG$14492,点検表４!$AE$6:$AE$14492,TRUE,点検表４!$AQ$6:$AQ$14492,$E13,点検表４!$C$6:$C$14492,HZ$6)</f>
        <v>0</v>
      </c>
      <c r="IA13" s="194">
        <f>SUMIFS(点検表４!$AG$6:$AG$14492,点検表４!$AE$6:$AE$14492,TRUE,点検表４!$AQ$6:$AQ$14492,$E13,点検表４!$C$6:$C$14492,IA$6)</f>
        <v>0</v>
      </c>
      <c r="IB13" s="194">
        <f>SUMIFS(点検表４!$AG$6:$AG$14492,点検表４!$AE$6:$AE$14492,TRUE,点検表４!$AQ$6:$AQ$14492,$E13,点検表４!$C$6:$C$14492,IB$6)</f>
        <v>0</v>
      </c>
      <c r="IC13" s="194">
        <f>SUMIFS(点検表４!$AG$6:$AG$14492,点検表４!$AE$6:$AE$14492,TRUE,点検表４!$AQ$6:$AQ$14492,$E13,点検表４!$C$6:$C$14492,IC$6)</f>
        <v>0</v>
      </c>
      <c r="ID13" s="194">
        <f>SUMIFS(点検表４!$AG$6:$AG$14492,点検表４!$AE$6:$AE$14492,TRUE,点検表４!$AQ$6:$AQ$14492,$E13,点検表４!$C$6:$C$14492,ID$6)</f>
        <v>0</v>
      </c>
      <c r="IE13" s="194">
        <f>SUMIFS(点検表４!$AG$6:$AG$14492,点検表４!$AE$6:$AE$14492,TRUE,点検表４!$AQ$6:$AQ$14492,$E13,点検表４!$C$6:$C$14492,IE$6)</f>
        <v>0</v>
      </c>
      <c r="IF13" s="194">
        <f>SUMIFS(点検表４!$AG$6:$AG$14492,点検表４!$AE$6:$AE$14492,TRUE,点検表４!$AQ$6:$AQ$14492,$E13,点検表４!$C$6:$C$14492,IF$6)</f>
        <v>0</v>
      </c>
      <c r="IG13" s="194">
        <f>SUMIFS(点検表４!$AG$6:$AG$14492,点検表４!$AE$6:$AE$14492,TRUE,点検表４!$AQ$6:$AQ$14492,$E13,点検表４!$C$6:$C$14492,IG$6)</f>
        <v>0</v>
      </c>
      <c r="IH13" s="194">
        <f>SUMIFS(点検表４!$AG$6:$AG$14492,点検表４!$AE$6:$AE$14492,TRUE,点検表４!$AQ$6:$AQ$14492,$E13,点検表４!$C$6:$C$14492,IH$6)</f>
        <v>0</v>
      </c>
      <c r="II13" s="194">
        <f>SUMIFS(点検表４!$AG$6:$AG$14492,点検表４!$AE$6:$AE$14492,TRUE,点検表４!$AQ$6:$AQ$14492,$E13,点検表４!$C$6:$C$14492,II$6)</f>
        <v>0</v>
      </c>
      <c r="IJ13" s="194">
        <f>SUMIFS(点検表４!$AG$6:$AG$14492,点検表４!$AE$6:$AE$14492,TRUE,点検表４!$AQ$6:$AQ$14492,$E13,点検表４!$C$6:$C$14492,IJ$6)</f>
        <v>0</v>
      </c>
      <c r="IK13" s="194">
        <f>SUMIFS(点検表４!$AG$6:$AG$14492,点検表４!$AE$6:$AE$14492,TRUE,点検表４!$AQ$6:$AQ$14492,$E13,点検表４!$C$6:$C$14492,IK$6)</f>
        <v>0</v>
      </c>
      <c r="IL13" s="194">
        <f>SUMIFS(点検表４!$AG$6:$AG$14492,点検表４!$AE$6:$AE$14492,TRUE,点検表４!$AQ$6:$AQ$14492,$E13,点検表４!$C$6:$C$14492,IL$6)</f>
        <v>0</v>
      </c>
      <c r="IM13" s="195">
        <f>SUMIFS(点検表４!$AG$6:$AG$14492,点検表４!$AE$6:$AE$14492,TRUE,点検表４!$AQ$6:$AQ$14492,$E13,点検表４!$C$6:$C$14492,IM$6)</f>
        <v>0</v>
      </c>
      <c r="IN13" s="177"/>
      <c r="IO13" s="177"/>
      <c r="IP13" s="177"/>
    </row>
    <row r="14" spans="1:250" ht="18.75" customHeight="1">
      <c r="A14" s="748"/>
      <c r="B14" s="765"/>
      <c r="C14" s="769"/>
      <c r="D14" s="138" t="s">
        <v>1201</v>
      </c>
      <c r="E14" s="139">
        <v>24</v>
      </c>
      <c r="F14" s="192">
        <f>SUMIFS(点検表４!$AG$6:$AG$14492,点検表４!$AE$6:$AE$14492,TRUE,点検表４!$AQ$6:$AQ$14492,$E14)</f>
        <v>0</v>
      </c>
      <c r="G14" s="193">
        <f t="shared" ref="G14:G15" si="1">F14-SUM(H14:IM14)</f>
        <v>0</v>
      </c>
      <c r="H14" s="194">
        <f>SUMIFS(点検表４!$AG$6:$AG$14492,点検表４!$AE$6:$AE$14492,TRUE,点検表４!$AQ$6:$AQ$14492,$E14,点検表４!$C$6:$C$14492,H$6)</f>
        <v>0</v>
      </c>
      <c r="I14" s="194">
        <f>SUMIFS(点検表４!$AG$6:$AG$14492,点検表４!$AE$6:$AE$14492,TRUE,点検表４!$AQ$6:$AQ$14492,$E14,点検表４!$C$6:$C$14492,I$6)</f>
        <v>0</v>
      </c>
      <c r="J14" s="194">
        <f>SUMIFS(点検表４!$AG$6:$AG$14492,点検表４!$AE$6:$AE$14492,TRUE,点検表４!$AQ$6:$AQ$14492,$E14,点検表４!$C$6:$C$14492,J$6)</f>
        <v>0</v>
      </c>
      <c r="K14" s="194">
        <f>SUMIFS(点検表４!$AG$6:$AG$14492,点検表４!$AE$6:$AE$14492,TRUE,点検表４!$AQ$6:$AQ$14492,$E14,点検表４!$C$6:$C$14492,K$6)</f>
        <v>0</v>
      </c>
      <c r="L14" s="194">
        <f>SUMIFS(点検表４!$AG$6:$AG$14492,点検表４!$AE$6:$AE$14492,TRUE,点検表４!$AQ$6:$AQ$14492,$E14,点検表４!$C$6:$C$14492,L$6)</f>
        <v>0</v>
      </c>
      <c r="M14" s="194">
        <f>SUMIFS(点検表４!$AG$6:$AG$14492,点検表４!$AE$6:$AE$14492,TRUE,点検表４!$AQ$6:$AQ$14492,$E14,点検表４!$C$6:$C$14492,M$6)</f>
        <v>0</v>
      </c>
      <c r="N14" s="194">
        <f>SUMIFS(点検表４!$AG$6:$AG$14492,点検表４!$AE$6:$AE$14492,TRUE,点検表４!$AQ$6:$AQ$14492,$E14,点検表４!$C$6:$C$14492,N$6)</f>
        <v>0</v>
      </c>
      <c r="O14" s="194">
        <f>SUMIFS(点検表４!$AG$6:$AG$14492,点検表４!$AE$6:$AE$14492,TRUE,点検表４!$AQ$6:$AQ$14492,$E14,点検表４!$C$6:$C$14492,O$6)</f>
        <v>0</v>
      </c>
      <c r="P14" s="194">
        <f>SUMIFS(点検表４!$AG$6:$AG$14492,点検表４!$AE$6:$AE$14492,TRUE,点検表４!$AQ$6:$AQ$14492,$E14,点検表４!$C$6:$C$14492,P$6)</f>
        <v>0</v>
      </c>
      <c r="Q14" s="194">
        <f>SUMIFS(点検表４!$AG$6:$AG$14492,点検表４!$AE$6:$AE$14492,TRUE,点検表４!$AQ$6:$AQ$14492,$E14,点検表４!$C$6:$C$14492,Q$6)</f>
        <v>0</v>
      </c>
      <c r="R14" s="194">
        <f>SUMIFS(点検表４!$AG$6:$AG$14492,点検表４!$AE$6:$AE$14492,TRUE,点検表４!$AQ$6:$AQ$14492,$E14,点検表４!$C$6:$C$14492,R$6)</f>
        <v>0</v>
      </c>
      <c r="S14" s="194">
        <f>SUMIFS(点検表４!$AG$6:$AG$14492,点検表４!$AE$6:$AE$14492,TRUE,点検表４!$AQ$6:$AQ$14492,$E14,点検表４!$C$6:$C$14492,S$6)</f>
        <v>0</v>
      </c>
      <c r="T14" s="194">
        <f>SUMIFS(点検表４!$AG$6:$AG$14492,点検表４!$AE$6:$AE$14492,TRUE,点検表４!$AQ$6:$AQ$14492,$E14,点検表４!$C$6:$C$14492,T$6)</f>
        <v>0</v>
      </c>
      <c r="U14" s="194">
        <f>SUMIFS(点検表４!$AG$6:$AG$14492,点検表４!$AE$6:$AE$14492,TRUE,点検表４!$AQ$6:$AQ$14492,$E14,点検表４!$C$6:$C$14492,U$6)</f>
        <v>0</v>
      </c>
      <c r="V14" s="194">
        <f>SUMIFS(点検表４!$AG$6:$AG$14492,点検表４!$AE$6:$AE$14492,TRUE,点検表４!$AQ$6:$AQ$14492,$E14,点検表４!$C$6:$C$14492,V$6)</f>
        <v>0</v>
      </c>
      <c r="W14" s="194">
        <f>SUMIFS(点検表４!$AG$6:$AG$14492,点検表４!$AE$6:$AE$14492,TRUE,点検表４!$AQ$6:$AQ$14492,$E14,点検表４!$C$6:$C$14492,W$6)</f>
        <v>0</v>
      </c>
      <c r="X14" s="194">
        <f>SUMIFS(点検表４!$AG$6:$AG$14492,点検表４!$AE$6:$AE$14492,TRUE,点検表４!$AQ$6:$AQ$14492,$E14,点検表４!$C$6:$C$14492,X$6)</f>
        <v>0</v>
      </c>
      <c r="Y14" s="194">
        <f>SUMIFS(点検表４!$AG$6:$AG$14492,点検表４!$AE$6:$AE$14492,TRUE,点検表４!$AQ$6:$AQ$14492,$E14,点検表４!$C$6:$C$14492,Y$6)</f>
        <v>0</v>
      </c>
      <c r="Z14" s="194">
        <f>SUMIFS(点検表４!$AG$6:$AG$14492,点検表４!$AE$6:$AE$14492,TRUE,点検表４!$AQ$6:$AQ$14492,$E14,点検表４!$C$6:$C$14492,Z$6)</f>
        <v>0</v>
      </c>
      <c r="AA14" s="194">
        <f>SUMIFS(点検表４!$AG$6:$AG$14492,点検表４!$AE$6:$AE$14492,TRUE,点検表４!$AQ$6:$AQ$14492,$E14,点検表４!$C$6:$C$14492,AA$6)</f>
        <v>0</v>
      </c>
      <c r="AB14" s="194">
        <f>SUMIFS(点検表４!$AG$6:$AG$14492,点検表４!$AE$6:$AE$14492,TRUE,点検表４!$AQ$6:$AQ$14492,$E14,点検表４!$C$6:$C$14492,AB$6)</f>
        <v>0</v>
      </c>
      <c r="AC14" s="194">
        <f>SUMIFS(点検表４!$AG$6:$AG$14492,点検表４!$AE$6:$AE$14492,TRUE,点検表４!$AQ$6:$AQ$14492,$E14,点検表４!$C$6:$C$14492,AC$6)</f>
        <v>0</v>
      </c>
      <c r="AD14" s="194">
        <f>SUMIFS(点検表４!$AG$6:$AG$14492,点検表４!$AE$6:$AE$14492,TRUE,点検表４!$AQ$6:$AQ$14492,$E14,点検表４!$C$6:$C$14492,AD$6)</f>
        <v>0</v>
      </c>
      <c r="AE14" s="194">
        <f>SUMIFS(点検表４!$AG$6:$AG$14492,点検表４!$AE$6:$AE$14492,TRUE,点検表４!$AQ$6:$AQ$14492,$E14,点検表４!$C$6:$C$14492,AE$6)</f>
        <v>0</v>
      </c>
      <c r="AF14" s="194">
        <f>SUMIFS(点検表４!$AG$6:$AG$14492,点検表４!$AE$6:$AE$14492,TRUE,点検表４!$AQ$6:$AQ$14492,$E14,点検表４!$C$6:$C$14492,AF$6)</f>
        <v>0</v>
      </c>
      <c r="AG14" s="194">
        <f>SUMIFS(点検表４!$AG$6:$AG$14492,点検表４!$AE$6:$AE$14492,TRUE,点検表４!$AQ$6:$AQ$14492,$E14,点検表４!$C$6:$C$14492,AG$6)</f>
        <v>0</v>
      </c>
      <c r="AH14" s="194">
        <f>SUMIFS(点検表４!$AG$6:$AG$14492,点検表４!$AE$6:$AE$14492,TRUE,点検表４!$AQ$6:$AQ$14492,$E14,点検表４!$C$6:$C$14492,AH$6)</f>
        <v>0</v>
      </c>
      <c r="AI14" s="194">
        <f>SUMIFS(点検表４!$AG$6:$AG$14492,点検表４!$AE$6:$AE$14492,TRUE,点検表４!$AQ$6:$AQ$14492,$E14,点検表４!$C$6:$C$14492,AI$6)</f>
        <v>0</v>
      </c>
      <c r="AJ14" s="194">
        <f>SUMIFS(点検表４!$AG$6:$AG$14492,点検表４!$AE$6:$AE$14492,TRUE,点検表４!$AQ$6:$AQ$14492,$E14,点検表４!$C$6:$C$14492,AJ$6)</f>
        <v>0</v>
      </c>
      <c r="AK14" s="194">
        <f>SUMIFS(点検表４!$AG$6:$AG$14492,点検表４!$AE$6:$AE$14492,TRUE,点検表４!$AQ$6:$AQ$14492,$E14,点検表４!$C$6:$C$14492,AK$6)</f>
        <v>0</v>
      </c>
      <c r="AL14" s="194">
        <f>SUMIFS(点検表４!$AG$6:$AG$14492,点検表４!$AE$6:$AE$14492,TRUE,点検表４!$AQ$6:$AQ$14492,$E14,点検表４!$C$6:$C$14492,AL$6)</f>
        <v>0</v>
      </c>
      <c r="AM14" s="194">
        <f>SUMIFS(点検表４!$AG$6:$AG$14492,点検表４!$AE$6:$AE$14492,TRUE,点検表４!$AQ$6:$AQ$14492,$E14,点検表４!$C$6:$C$14492,AM$6)</f>
        <v>0</v>
      </c>
      <c r="AN14" s="194">
        <f>SUMIFS(点検表４!$AG$6:$AG$14492,点検表４!$AE$6:$AE$14492,TRUE,点検表４!$AQ$6:$AQ$14492,$E14,点検表４!$C$6:$C$14492,AN$6)</f>
        <v>0</v>
      </c>
      <c r="AO14" s="194">
        <f>SUMIFS(点検表４!$AG$6:$AG$14492,点検表４!$AE$6:$AE$14492,TRUE,点検表４!$AQ$6:$AQ$14492,$E14,点検表４!$C$6:$C$14492,AO$6)</f>
        <v>0</v>
      </c>
      <c r="AP14" s="194">
        <f>SUMIFS(点検表４!$AG$6:$AG$14492,点検表４!$AE$6:$AE$14492,TRUE,点検表４!$AQ$6:$AQ$14492,$E14,点検表４!$C$6:$C$14492,AP$6)</f>
        <v>0</v>
      </c>
      <c r="AQ14" s="194">
        <f>SUMIFS(点検表４!$AG$6:$AG$14492,点検表４!$AE$6:$AE$14492,TRUE,点検表４!$AQ$6:$AQ$14492,$E14,点検表４!$C$6:$C$14492,AQ$6)</f>
        <v>0</v>
      </c>
      <c r="AR14" s="194">
        <f>SUMIFS(点検表４!$AG$6:$AG$14492,点検表４!$AE$6:$AE$14492,TRUE,点検表４!$AQ$6:$AQ$14492,$E14,点検表４!$C$6:$C$14492,AR$6)</f>
        <v>0</v>
      </c>
      <c r="AS14" s="194">
        <f>SUMIFS(点検表４!$AG$6:$AG$14492,点検表４!$AE$6:$AE$14492,TRUE,点検表４!$AQ$6:$AQ$14492,$E14,点検表４!$C$6:$C$14492,AS$6)</f>
        <v>0</v>
      </c>
      <c r="AT14" s="194">
        <f>SUMIFS(点検表４!$AG$6:$AG$14492,点検表４!$AE$6:$AE$14492,TRUE,点検表４!$AQ$6:$AQ$14492,$E14,点検表４!$C$6:$C$14492,AT$6)</f>
        <v>0</v>
      </c>
      <c r="AU14" s="194">
        <f>SUMIFS(点検表４!$AG$6:$AG$14492,点検表４!$AE$6:$AE$14492,TRUE,点検表４!$AQ$6:$AQ$14492,$E14,点検表４!$C$6:$C$14492,AU$6)</f>
        <v>0</v>
      </c>
      <c r="AV14" s="194">
        <f>SUMIFS(点検表４!$AG$6:$AG$14492,点検表４!$AE$6:$AE$14492,TRUE,点検表４!$AQ$6:$AQ$14492,$E14,点検表４!$C$6:$C$14492,AV$6)</f>
        <v>0</v>
      </c>
      <c r="AW14" s="194">
        <f>SUMIFS(点検表４!$AG$6:$AG$14492,点検表４!$AE$6:$AE$14492,TRUE,点検表４!$AQ$6:$AQ$14492,$E14,点検表４!$C$6:$C$14492,AW$6)</f>
        <v>0</v>
      </c>
      <c r="AX14" s="194">
        <f>SUMIFS(点検表４!$AG$6:$AG$14492,点検表４!$AE$6:$AE$14492,TRUE,点検表４!$AQ$6:$AQ$14492,$E14,点検表４!$C$6:$C$14492,AX$6)</f>
        <v>0</v>
      </c>
      <c r="AY14" s="194">
        <f>SUMIFS(点検表４!$AG$6:$AG$14492,点検表４!$AE$6:$AE$14492,TRUE,点検表４!$AQ$6:$AQ$14492,$E14,点検表４!$C$6:$C$14492,AY$6)</f>
        <v>0</v>
      </c>
      <c r="AZ14" s="194">
        <f>SUMIFS(点検表４!$AG$6:$AG$14492,点検表４!$AE$6:$AE$14492,TRUE,点検表４!$AQ$6:$AQ$14492,$E14,点検表４!$C$6:$C$14492,AZ$6)</f>
        <v>0</v>
      </c>
      <c r="BA14" s="194">
        <f>SUMIFS(点検表４!$AG$6:$AG$14492,点検表４!$AE$6:$AE$14492,TRUE,点検表４!$AQ$6:$AQ$14492,$E14,点検表４!$C$6:$C$14492,BA$6)</f>
        <v>0</v>
      </c>
      <c r="BB14" s="194">
        <f>SUMIFS(点検表４!$AG$6:$AG$14492,点検表４!$AE$6:$AE$14492,TRUE,点検表４!$AQ$6:$AQ$14492,$E14,点検表４!$C$6:$C$14492,BB$6)</f>
        <v>0</v>
      </c>
      <c r="BC14" s="194">
        <f>SUMIFS(点検表４!$AG$6:$AG$14492,点検表４!$AE$6:$AE$14492,TRUE,点検表４!$AQ$6:$AQ$14492,$E14,点検表４!$C$6:$C$14492,BC$6)</f>
        <v>0</v>
      </c>
      <c r="BD14" s="194">
        <f>SUMIFS(点検表４!$AG$6:$AG$14492,点検表４!$AE$6:$AE$14492,TRUE,点検表４!$AQ$6:$AQ$14492,$E14,点検表４!$C$6:$C$14492,BD$6)</f>
        <v>0</v>
      </c>
      <c r="BE14" s="194">
        <f>SUMIFS(点検表４!$AG$6:$AG$14492,点検表４!$AE$6:$AE$14492,TRUE,点検表４!$AQ$6:$AQ$14492,$E14,点検表４!$C$6:$C$14492,BE$6)</f>
        <v>0</v>
      </c>
      <c r="BF14" s="194">
        <f>SUMIFS(点検表４!$AG$6:$AG$14492,点検表４!$AE$6:$AE$14492,TRUE,点検表４!$AQ$6:$AQ$14492,$E14,点検表４!$C$6:$C$14492,BF$6)</f>
        <v>0</v>
      </c>
      <c r="BG14" s="194">
        <f>SUMIFS(点検表４!$AG$6:$AG$14492,点検表４!$AE$6:$AE$14492,TRUE,点検表４!$AQ$6:$AQ$14492,$E14,点検表４!$C$6:$C$14492,BG$6)</f>
        <v>0</v>
      </c>
      <c r="BH14" s="194">
        <f>SUMIFS(点検表４!$AG$6:$AG$14492,点検表４!$AE$6:$AE$14492,TRUE,点検表４!$AQ$6:$AQ$14492,$E14,点検表４!$C$6:$C$14492,BH$6)</f>
        <v>0</v>
      </c>
      <c r="BI14" s="194">
        <f>SUMIFS(点検表４!$AG$6:$AG$14492,点検表４!$AE$6:$AE$14492,TRUE,点検表４!$AQ$6:$AQ$14492,$E14,点検表４!$C$6:$C$14492,BI$6)</f>
        <v>0</v>
      </c>
      <c r="BJ14" s="194">
        <f>SUMIFS(点検表４!$AG$6:$AG$14492,点検表４!$AE$6:$AE$14492,TRUE,点検表４!$AQ$6:$AQ$14492,$E14,点検表４!$C$6:$C$14492,BJ$6)</f>
        <v>0</v>
      </c>
      <c r="BK14" s="194">
        <f>SUMIFS(点検表４!$AG$6:$AG$14492,点検表４!$AE$6:$AE$14492,TRUE,点検表４!$AQ$6:$AQ$14492,$E14,点検表４!$C$6:$C$14492,BK$6)</f>
        <v>0</v>
      </c>
      <c r="BL14" s="194">
        <f>SUMIFS(点検表４!$AG$6:$AG$14492,点検表４!$AE$6:$AE$14492,TRUE,点検表４!$AQ$6:$AQ$14492,$E14,点検表４!$C$6:$C$14492,BL$6)</f>
        <v>0</v>
      </c>
      <c r="BM14" s="194">
        <f>SUMIFS(点検表４!$AG$6:$AG$14492,点検表４!$AE$6:$AE$14492,TRUE,点検表４!$AQ$6:$AQ$14492,$E14,点検表４!$C$6:$C$14492,BM$6)</f>
        <v>0</v>
      </c>
      <c r="BN14" s="194">
        <f>SUMIFS(点検表４!$AG$6:$AG$14492,点検表４!$AE$6:$AE$14492,TRUE,点検表４!$AQ$6:$AQ$14492,$E14,点検表４!$C$6:$C$14492,BN$6)</f>
        <v>0</v>
      </c>
      <c r="BO14" s="194">
        <f>SUMIFS(点検表４!$AG$6:$AG$14492,点検表４!$AE$6:$AE$14492,TRUE,点検表４!$AQ$6:$AQ$14492,$E14,点検表４!$C$6:$C$14492,BO$6)</f>
        <v>0</v>
      </c>
      <c r="BP14" s="194">
        <f>SUMIFS(点検表４!$AG$6:$AG$14492,点検表４!$AE$6:$AE$14492,TRUE,点検表４!$AQ$6:$AQ$14492,$E14,点検表４!$C$6:$C$14492,BP$6)</f>
        <v>0</v>
      </c>
      <c r="BQ14" s="194">
        <f>SUMIFS(点検表４!$AG$6:$AG$14492,点検表４!$AE$6:$AE$14492,TRUE,点検表４!$AQ$6:$AQ$14492,$E14,点検表４!$C$6:$C$14492,BQ$6)</f>
        <v>0</v>
      </c>
      <c r="BR14" s="194">
        <f>SUMIFS(点検表４!$AG$6:$AG$14492,点検表４!$AE$6:$AE$14492,TRUE,点検表４!$AQ$6:$AQ$14492,$E14,点検表４!$C$6:$C$14492,BR$6)</f>
        <v>0</v>
      </c>
      <c r="BS14" s="194">
        <f>SUMIFS(点検表４!$AG$6:$AG$14492,点検表４!$AE$6:$AE$14492,TRUE,点検表４!$AQ$6:$AQ$14492,$E14,点検表４!$C$6:$C$14492,BS$6)</f>
        <v>0</v>
      </c>
      <c r="BT14" s="194">
        <f>SUMIFS(点検表４!$AG$6:$AG$14492,点検表４!$AE$6:$AE$14492,TRUE,点検表４!$AQ$6:$AQ$14492,$E14,点検表４!$C$6:$C$14492,BT$6)</f>
        <v>0</v>
      </c>
      <c r="BU14" s="194">
        <f>SUMIFS(点検表４!$AG$6:$AG$14492,点検表４!$AE$6:$AE$14492,TRUE,点検表４!$AQ$6:$AQ$14492,$E14,点検表４!$C$6:$C$14492,BU$6)</f>
        <v>0</v>
      </c>
      <c r="BV14" s="194">
        <f>SUMIFS(点検表４!$AG$6:$AG$14492,点検表４!$AE$6:$AE$14492,TRUE,点検表４!$AQ$6:$AQ$14492,$E14,点検表４!$C$6:$C$14492,BV$6)</f>
        <v>0</v>
      </c>
      <c r="BW14" s="194">
        <f>SUMIFS(点検表４!$AG$6:$AG$14492,点検表４!$AE$6:$AE$14492,TRUE,点検表４!$AQ$6:$AQ$14492,$E14,点検表４!$C$6:$C$14492,BW$6)</f>
        <v>0</v>
      </c>
      <c r="BX14" s="194">
        <f>SUMIFS(点検表４!$AG$6:$AG$14492,点検表４!$AE$6:$AE$14492,TRUE,点検表４!$AQ$6:$AQ$14492,$E14,点検表４!$C$6:$C$14492,BX$6)</f>
        <v>0</v>
      </c>
      <c r="BY14" s="194">
        <f>SUMIFS(点検表４!$AG$6:$AG$14492,点検表４!$AE$6:$AE$14492,TRUE,点検表４!$AQ$6:$AQ$14492,$E14,点検表４!$C$6:$C$14492,BY$6)</f>
        <v>0</v>
      </c>
      <c r="BZ14" s="194">
        <f>SUMIFS(点検表４!$AG$6:$AG$14492,点検表４!$AE$6:$AE$14492,TRUE,点検表４!$AQ$6:$AQ$14492,$E14,点検表４!$C$6:$C$14492,BZ$6)</f>
        <v>0</v>
      </c>
      <c r="CA14" s="194">
        <f>SUMIFS(点検表４!$AG$6:$AG$14492,点検表４!$AE$6:$AE$14492,TRUE,点検表４!$AQ$6:$AQ$14492,$E14,点検表４!$C$6:$C$14492,CA$6)</f>
        <v>0</v>
      </c>
      <c r="CB14" s="194">
        <f>SUMIFS(点検表４!$AG$6:$AG$14492,点検表４!$AE$6:$AE$14492,TRUE,点検表４!$AQ$6:$AQ$14492,$E14,点検表４!$C$6:$C$14492,CB$6)</f>
        <v>0</v>
      </c>
      <c r="CC14" s="194">
        <f>SUMIFS(点検表４!$AG$6:$AG$14492,点検表４!$AE$6:$AE$14492,TRUE,点検表４!$AQ$6:$AQ$14492,$E14,点検表４!$C$6:$C$14492,CC$6)</f>
        <v>0</v>
      </c>
      <c r="CD14" s="194">
        <f>SUMIFS(点検表４!$AG$6:$AG$14492,点検表４!$AE$6:$AE$14492,TRUE,点検表４!$AQ$6:$AQ$14492,$E14,点検表４!$C$6:$C$14492,CD$6)</f>
        <v>0</v>
      </c>
      <c r="CE14" s="194">
        <f>SUMIFS(点検表４!$AG$6:$AG$14492,点検表４!$AE$6:$AE$14492,TRUE,点検表４!$AQ$6:$AQ$14492,$E14,点検表４!$C$6:$C$14492,CE$6)</f>
        <v>0</v>
      </c>
      <c r="CF14" s="194">
        <f>SUMIFS(点検表４!$AG$6:$AG$14492,点検表４!$AE$6:$AE$14492,TRUE,点検表４!$AQ$6:$AQ$14492,$E14,点検表４!$C$6:$C$14492,CF$6)</f>
        <v>0</v>
      </c>
      <c r="CG14" s="194">
        <f>SUMIFS(点検表４!$AG$6:$AG$14492,点検表４!$AE$6:$AE$14492,TRUE,点検表４!$AQ$6:$AQ$14492,$E14,点検表４!$C$6:$C$14492,CG$6)</f>
        <v>0</v>
      </c>
      <c r="CH14" s="194">
        <f>SUMIFS(点検表４!$AG$6:$AG$14492,点検表４!$AE$6:$AE$14492,TRUE,点検表４!$AQ$6:$AQ$14492,$E14,点検表４!$C$6:$C$14492,CH$6)</f>
        <v>0</v>
      </c>
      <c r="CI14" s="194">
        <f>SUMIFS(点検表４!$AG$6:$AG$14492,点検表４!$AE$6:$AE$14492,TRUE,点検表４!$AQ$6:$AQ$14492,$E14,点検表４!$C$6:$C$14492,CI$6)</f>
        <v>0</v>
      </c>
      <c r="CJ14" s="194">
        <f>SUMIFS(点検表４!$AG$6:$AG$14492,点検表４!$AE$6:$AE$14492,TRUE,点検表４!$AQ$6:$AQ$14492,$E14,点検表４!$C$6:$C$14492,CJ$6)</f>
        <v>0</v>
      </c>
      <c r="CK14" s="194">
        <f>SUMIFS(点検表４!$AG$6:$AG$14492,点検表４!$AE$6:$AE$14492,TRUE,点検表４!$AQ$6:$AQ$14492,$E14,点検表４!$C$6:$C$14492,CK$6)</f>
        <v>0</v>
      </c>
      <c r="CL14" s="194">
        <f>SUMIFS(点検表４!$AG$6:$AG$14492,点検表４!$AE$6:$AE$14492,TRUE,点検表４!$AQ$6:$AQ$14492,$E14,点検表４!$C$6:$C$14492,CL$6)</f>
        <v>0</v>
      </c>
      <c r="CM14" s="194">
        <f>SUMIFS(点検表４!$AG$6:$AG$14492,点検表４!$AE$6:$AE$14492,TRUE,点検表４!$AQ$6:$AQ$14492,$E14,点検表４!$C$6:$C$14492,CM$6)</f>
        <v>0</v>
      </c>
      <c r="CN14" s="194">
        <f>SUMIFS(点検表４!$AG$6:$AG$14492,点検表４!$AE$6:$AE$14492,TRUE,点検表４!$AQ$6:$AQ$14492,$E14,点検表４!$C$6:$C$14492,CN$6)</f>
        <v>0</v>
      </c>
      <c r="CO14" s="194">
        <f>SUMIFS(点検表４!$AG$6:$AG$14492,点検表４!$AE$6:$AE$14492,TRUE,点検表４!$AQ$6:$AQ$14492,$E14,点検表４!$C$6:$C$14492,CO$6)</f>
        <v>0</v>
      </c>
      <c r="CP14" s="194">
        <f>SUMIFS(点検表４!$AG$6:$AG$14492,点検表４!$AE$6:$AE$14492,TRUE,点検表４!$AQ$6:$AQ$14492,$E14,点検表４!$C$6:$C$14492,CP$6)</f>
        <v>0</v>
      </c>
      <c r="CQ14" s="194">
        <f>SUMIFS(点検表４!$AG$6:$AG$14492,点検表４!$AE$6:$AE$14492,TRUE,点検表４!$AQ$6:$AQ$14492,$E14,点検表４!$C$6:$C$14492,CQ$6)</f>
        <v>0</v>
      </c>
      <c r="CR14" s="194">
        <f>SUMIFS(点検表４!$AG$6:$AG$14492,点検表４!$AE$6:$AE$14492,TRUE,点検表４!$AQ$6:$AQ$14492,$E14,点検表４!$C$6:$C$14492,CR$6)</f>
        <v>0</v>
      </c>
      <c r="CS14" s="194">
        <f>SUMIFS(点検表４!$AG$6:$AG$14492,点検表４!$AE$6:$AE$14492,TRUE,点検表４!$AQ$6:$AQ$14492,$E14,点検表４!$C$6:$C$14492,CS$6)</f>
        <v>0</v>
      </c>
      <c r="CT14" s="194">
        <f>SUMIFS(点検表４!$AG$6:$AG$14492,点検表４!$AE$6:$AE$14492,TRUE,点検表４!$AQ$6:$AQ$14492,$E14,点検表４!$C$6:$C$14492,CT$6)</f>
        <v>0</v>
      </c>
      <c r="CU14" s="194">
        <f>SUMIFS(点検表４!$AG$6:$AG$14492,点検表４!$AE$6:$AE$14492,TRUE,点検表４!$AQ$6:$AQ$14492,$E14,点検表４!$C$6:$C$14492,CU$6)</f>
        <v>0</v>
      </c>
      <c r="CV14" s="194">
        <f>SUMIFS(点検表４!$AG$6:$AG$14492,点検表４!$AE$6:$AE$14492,TRUE,点検表４!$AQ$6:$AQ$14492,$E14,点検表４!$C$6:$C$14492,CV$6)</f>
        <v>0</v>
      </c>
      <c r="CW14" s="194">
        <f>SUMIFS(点検表４!$AG$6:$AG$14492,点検表４!$AE$6:$AE$14492,TRUE,点検表４!$AQ$6:$AQ$14492,$E14,点検表４!$C$6:$C$14492,CW$6)</f>
        <v>0</v>
      </c>
      <c r="CX14" s="194">
        <f>SUMIFS(点検表４!$AG$6:$AG$14492,点検表４!$AE$6:$AE$14492,TRUE,点検表４!$AQ$6:$AQ$14492,$E14,点検表４!$C$6:$C$14492,CX$6)</f>
        <v>0</v>
      </c>
      <c r="CY14" s="194">
        <f>SUMIFS(点検表４!$AG$6:$AG$14492,点検表４!$AE$6:$AE$14492,TRUE,点検表４!$AQ$6:$AQ$14492,$E14,点検表４!$C$6:$C$14492,CY$6)</f>
        <v>0</v>
      </c>
      <c r="CZ14" s="194">
        <f>SUMIFS(点検表４!$AG$6:$AG$14492,点検表４!$AE$6:$AE$14492,TRUE,点検表４!$AQ$6:$AQ$14492,$E14,点検表４!$C$6:$C$14492,CZ$6)</f>
        <v>0</v>
      </c>
      <c r="DA14" s="194">
        <f>SUMIFS(点検表４!$AG$6:$AG$14492,点検表４!$AE$6:$AE$14492,TRUE,点検表４!$AQ$6:$AQ$14492,$E14,点検表４!$C$6:$C$14492,DA$6)</f>
        <v>0</v>
      </c>
      <c r="DB14" s="194">
        <f>SUMIFS(点検表４!$AG$6:$AG$14492,点検表４!$AE$6:$AE$14492,TRUE,点検表４!$AQ$6:$AQ$14492,$E14,点検表４!$C$6:$C$14492,DB$6)</f>
        <v>0</v>
      </c>
      <c r="DC14" s="194">
        <f>SUMIFS(点検表４!$AG$6:$AG$14492,点検表４!$AE$6:$AE$14492,TRUE,点検表４!$AQ$6:$AQ$14492,$E14,点検表４!$C$6:$C$14492,DC$6)</f>
        <v>0</v>
      </c>
      <c r="DD14" s="194">
        <f>SUMIFS(点検表４!$AG$6:$AG$14492,点検表４!$AE$6:$AE$14492,TRUE,点検表４!$AQ$6:$AQ$14492,$E14,点検表４!$C$6:$C$14492,DD$6)</f>
        <v>0</v>
      </c>
      <c r="DE14" s="194">
        <f>SUMIFS(点検表４!$AG$6:$AG$14492,点検表４!$AE$6:$AE$14492,TRUE,点検表４!$AQ$6:$AQ$14492,$E14,点検表４!$C$6:$C$14492,DE$6)</f>
        <v>0</v>
      </c>
      <c r="DF14" s="194">
        <f>SUMIFS(点検表４!$AG$6:$AG$14492,点検表４!$AE$6:$AE$14492,TRUE,点検表４!$AQ$6:$AQ$14492,$E14,点検表４!$C$6:$C$14492,DF$6)</f>
        <v>0</v>
      </c>
      <c r="DG14" s="194">
        <f>SUMIFS(点検表４!$AG$6:$AG$14492,点検表４!$AE$6:$AE$14492,TRUE,点検表４!$AQ$6:$AQ$14492,$E14,点検表４!$C$6:$C$14492,DG$6)</f>
        <v>0</v>
      </c>
      <c r="DH14" s="194">
        <f>SUMIFS(点検表４!$AG$6:$AG$14492,点検表４!$AE$6:$AE$14492,TRUE,点検表４!$AQ$6:$AQ$14492,$E14,点検表４!$C$6:$C$14492,DH$6)</f>
        <v>0</v>
      </c>
      <c r="DI14" s="194">
        <f>SUMIFS(点検表４!$AG$6:$AG$14492,点検表４!$AE$6:$AE$14492,TRUE,点検表４!$AQ$6:$AQ$14492,$E14,点検表４!$C$6:$C$14492,DI$6)</f>
        <v>0</v>
      </c>
      <c r="DJ14" s="194">
        <f>SUMIFS(点検表４!$AG$6:$AG$14492,点検表４!$AE$6:$AE$14492,TRUE,点検表４!$AQ$6:$AQ$14492,$E14,点検表４!$C$6:$C$14492,DJ$6)</f>
        <v>0</v>
      </c>
      <c r="DK14" s="194">
        <f>SUMIFS(点検表４!$AG$6:$AG$14492,点検表４!$AE$6:$AE$14492,TRUE,点検表４!$AQ$6:$AQ$14492,$E14,点検表４!$C$6:$C$14492,DK$6)</f>
        <v>0</v>
      </c>
      <c r="DL14" s="194">
        <f>SUMIFS(点検表４!$AG$6:$AG$14492,点検表４!$AE$6:$AE$14492,TRUE,点検表４!$AQ$6:$AQ$14492,$E14,点検表４!$C$6:$C$14492,DL$6)</f>
        <v>0</v>
      </c>
      <c r="DM14" s="194">
        <f>SUMIFS(点検表４!$AG$6:$AG$14492,点検表４!$AE$6:$AE$14492,TRUE,点検表４!$AQ$6:$AQ$14492,$E14,点検表４!$C$6:$C$14492,DM$6)</f>
        <v>0</v>
      </c>
      <c r="DN14" s="194">
        <f>SUMIFS(点検表４!$AG$6:$AG$14492,点検表４!$AE$6:$AE$14492,TRUE,点検表４!$AQ$6:$AQ$14492,$E14,点検表４!$C$6:$C$14492,DN$6)</f>
        <v>0</v>
      </c>
      <c r="DO14" s="194">
        <f>SUMIFS(点検表４!$AG$6:$AG$14492,点検表４!$AE$6:$AE$14492,TRUE,点検表４!$AQ$6:$AQ$14492,$E14,点検表４!$C$6:$C$14492,DO$6)</f>
        <v>0</v>
      </c>
      <c r="DP14" s="194">
        <f>SUMIFS(点検表４!$AG$6:$AG$14492,点検表４!$AE$6:$AE$14492,TRUE,点検表４!$AQ$6:$AQ$14492,$E14,点検表４!$C$6:$C$14492,DP$6)</f>
        <v>0</v>
      </c>
      <c r="DQ14" s="194">
        <f>SUMIFS(点検表４!$AG$6:$AG$14492,点検表４!$AE$6:$AE$14492,TRUE,点検表４!$AQ$6:$AQ$14492,$E14,点検表４!$C$6:$C$14492,DQ$6)</f>
        <v>0</v>
      </c>
      <c r="DR14" s="194">
        <f>SUMIFS(点検表４!$AG$6:$AG$14492,点検表４!$AE$6:$AE$14492,TRUE,点検表４!$AQ$6:$AQ$14492,$E14,点検表４!$C$6:$C$14492,DR$6)</f>
        <v>0</v>
      </c>
      <c r="DS14" s="194">
        <f>SUMIFS(点検表４!$AG$6:$AG$14492,点検表４!$AE$6:$AE$14492,TRUE,点検表４!$AQ$6:$AQ$14492,$E14,点検表４!$C$6:$C$14492,DS$6)</f>
        <v>0</v>
      </c>
      <c r="DT14" s="194">
        <f>SUMIFS(点検表４!$AG$6:$AG$14492,点検表４!$AE$6:$AE$14492,TRUE,点検表４!$AQ$6:$AQ$14492,$E14,点検表４!$C$6:$C$14492,DT$6)</f>
        <v>0</v>
      </c>
      <c r="DU14" s="194">
        <f>SUMIFS(点検表４!$AG$6:$AG$14492,点検表４!$AE$6:$AE$14492,TRUE,点検表４!$AQ$6:$AQ$14492,$E14,点検表４!$C$6:$C$14492,DU$6)</f>
        <v>0</v>
      </c>
      <c r="DV14" s="194">
        <f>SUMIFS(点検表４!$AG$6:$AG$14492,点検表４!$AE$6:$AE$14492,TRUE,点検表４!$AQ$6:$AQ$14492,$E14,点検表４!$C$6:$C$14492,DV$6)</f>
        <v>0</v>
      </c>
      <c r="DW14" s="194">
        <f>SUMIFS(点検表４!$AG$6:$AG$14492,点検表４!$AE$6:$AE$14492,TRUE,点検表４!$AQ$6:$AQ$14492,$E14,点検表４!$C$6:$C$14492,DW$6)</f>
        <v>0</v>
      </c>
      <c r="DX14" s="194">
        <f>SUMIFS(点検表４!$AG$6:$AG$14492,点検表４!$AE$6:$AE$14492,TRUE,点検表４!$AQ$6:$AQ$14492,$E14,点検表４!$C$6:$C$14492,DX$6)</f>
        <v>0</v>
      </c>
      <c r="DY14" s="194">
        <f>SUMIFS(点検表４!$AG$6:$AG$14492,点検表４!$AE$6:$AE$14492,TRUE,点検表４!$AQ$6:$AQ$14492,$E14,点検表４!$C$6:$C$14492,DY$6)</f>
        <v>0</v>
      </c>
      <c r="DZ14" s="194">
        <f>SUMIFS(点検表４!$AG$6:$AG$14492,点検表４!$AE$6:$AE$14492,TRUE,点検表４!$AQ$6:$AQ$14492,$E14,点検表４!$C$6:$C$14492,DZ$6)</f>
        <v>0</v>
      </c>
      <c r="EA14" s="194">
        <f>SUMIFS(点検表４!$AG$6:$AG$14492,点検表４!$AE$6:$AE$14492,TRUE,点検表４!$AQ$6:$AQ$14492,$E14,点検表４!$C$6:$C$14492,EA$6)</f>
        <v>0</v>
      </c>
      <c r="EB14" s="194">
        <f>SUMIFS(点検表４!$AG$6:$AG$14492,点検表４!$AE$6:$AE$14492,TRUE,点検表４!$AQ$6:$AQ$14492,$E14,点検表４!$C$6:$C$14492,EB$6)</f>
        <v>0</v>
      </c>
      <c r="EC14" s="194">
        <f>SUMIFS(点検表４!$AG$6:$AG$14492,点検表４!$AE$6:$AE$14492,TRUE,点検表４!$AQ$6:$AQ$14492,$E14,点検表４!$C$6:$C$14492,EC$6)</f>
        <v>0</v>
      </c>
      <c r="ED14" s="194">
        <f>SUMIFS(点検表４!$AG$6:$AG$14492,点検表４!$AE$6:$AE$14492,TRUE,点検表４!$AQ$6:$AQ$14492,$E14,点検表４!$C$6:$C$14492,ED$6)</f>
        <v>0</v>
      </c>
      <c r="EE14" s="194">
        <f>SUMIFS(点検表４!$AG$6:$AG$14492,点検表４!$AE$6:$AE$14492,TRUE,点検表４!$AQ$6:$AQ$14492,$E14,点検表４!$C$6:$C$14492,EE$6)</f>
        <v>0</v>
      </c>
      <c r="EF14" s="194">
        <f>SUMIFS(点検表４!$AG$6:$AG$14492,点検表４!$AE$6:$AE$14492,TRUE,点検表４!$AQ$6:$AQ$14492,$E14,点検表４!$C$6:$C$14492,EF$6)</f>
        <v>0</v>
      </c>
      <c r="EG14" s="194">
        <f>SUMIFS(点検表４!$AG$6:$AG$14492,点検表４!$AE$6:$AE$14492,TRUE,点検表４!$AQ$6:$AQ$14492,$E14,点検表４!$C$6:$C$14492,EG$6)</f>
        <v>0</v>
      </c>
      <c r="EH14" s="194">
        <f>SUMIFS(点検表４!$AG$6:$AG$14492,点検表４!$AE$6:$AE$14492,TRUE,点検表４!$AQ$6:$AQ$14492,$E14,点検表４!$C$6:$C$14492,EH$6)</f>
        <v>0</v>
      </c>
      <c r="EI14" s="194">
        <f>SUMIFS(点検表４!$AG$6:$AG$14492,点検表４!$AE$6:$AE$14492,TRUE,点検表４!$AQ$6:$AQ$14492,$E14,点検表４!$C$6:$C$14492,EI$6)</f>
        <v>0</v>
      </c>
      <c r="EJ14" s="194">
        <f>SUMIFS(点検表４!$AG$6:$AG$14492,点検表４!$AE$6:$AE$14492,TRUE,点検表４!$AQ$6:$AQ$14492,$E14,点検表４!$C$6:$C$14492,EJ$6)</f>
        <v>0</v>
      </c>
      <c r="EK14" s="194">
        <f>SUMIFS(点検表４!$AG$6:$AG$14492,点検表４!$AE$6:$AE$14492,TRUE,点検表４!$AQ$6:$AQ$14492,$E14,点検表４!$C$6:$C$14492,EK$6)</f>
        <v>0</v>
      </c>
      <c r="EL14" s="194">
        <f>SUMIFS(点検表４!$AG$6:$AG$14492,点検表４!$AE$6:$AE$14492,TRUE,点検表４!$AQ$6:$AQ$14492,$E14,点検表４!$C$6:$C$14492,EL$6)</f>
        <v>0</v>
      </c>
      <c r="EM14" s="194">
        <f>SUMIFS(点検表４!$AG$6:$AG$14492,点検表４!$AE$6:$AE$14492,TRUE,点検表４!$AQ$6:$AQ$14492,$E14,点検表４!$C$6:$C$14492,EM$6)</f>
        <v>0</v>
      </c>
      <c r="EN14" s="194">
        <f>SUMIFS(点検表４!$AG$6:$AG$14492,点検表４!$AE$6:$AE$14492,TRUE,点検表４!$AQ$6:$AQ$14492,$E14,点検表４!$C$6:$C$14492,EN$6)</f>
        <v>0</v>
      </c>
      <c r="EO14" s="194">
        <f>SUMIFS(点検表４!$AG$6:$AG$14492,点検表４!$AE$6:$AE$14492,TRUE,点検表４!$AQ$6:$AQ$14492,$E14,点検表４!$C$6:$C$14492,EO$6)</f>
        <v>0</v>
      </c>
      <c r="EP14" s="194">
        <f>SUMIFS(点検表４!$AG$6:$AG$14492,点検表４!$AE$6:$AE$14492,TRUE,点検表４!$AQ$6:$AQ$14492,$E14,点検表４!$C$6:$C$14492,EP$6)</f>
        <v>0</v>
      </c>
      <c r="EQ14" s="194">
        <f>SUMIFS(点検表４!$AG$6:$AG$14492,点検表４!$AE$6:$AE$14492,TRUE,点検表４!$AQ$6:$AQ$14492,$E14,点検表４!$C$6:$C$14492,EQ$6)</f>
        <v>0</v>
      </c>
      <c r="ER14" s="194">
        <f>SUMIFS(点検表４!$AG$6:$AG$14492,点検表４!$AE$6:$AE$14492,TRUE,点検表４!$AQ$6:$AQ$14492,$E14,点検表４!$C$6:$C$14492,ER$6)</f>
        <v>0</v>
      </c>
      <c r="ES14" s="194">
        <f>SUMIFS(点検表４!$AG$6:$AG$14492,点検表４!$AE$6:$AE$14492,TRUE,点検表４!$AQ$6:$AQ$14492,$E14,点検表４!$C$6:$C$14492,ES$6)</f>
        <v>0</v>
      </c>
      <c r="ET14" s="194">
        <f>SUMIFS(点検表４!$AG$6:$AG$14492,点検表４!$AE$6:$AE$14492,TRUE,点検表４!$AQ$6:$AQ$14492,$E14,点検表４!$C$6:$C$14492,ET$6)</f>
        <v>0</v>
      </c>
      <c r="EU14" s="194">
        <f>SUMIFS(点検表４!$AG$6:$AG$14492,点検表４!$AE$6:$AE$14492,TRUE,点検表４!$AQ$6:$AQ$14492,$E14,点検表４!$C$6:$C$14492,EU$6)</f>
        <v>0</v>
      </c>
      <c r="EV14" s="194">
        <f>SUMIFS(点検表４!$AG$6:$AG$14492,点検表４!$AE$6:$AE$14492,TRUE,点検表４!$AQ$6:$AQ$14492,$E14,点検表４!$C$6:$C$14492,EV$6)</f>
        <v>0</v>
      </c>
      <c r="EW14" s="194">
        <f>SUMIFS(点検表４!$AG$6:$AG$14492,点検表４!$AE$6:$AE$14492,TRUE,点検表４!$AQ$6:$AQ$14492,$E14,点検表４!$C$6:$C$14492,EW$6)</f>
        <v>0</v>
      </c>
      <c r="EX14" s="194">
        <f>SUMIFS(点検表４!$AG$6:$AG$14492,点検表４!$AE$6:$AE$14492,TRUE,点検表４!$AQ$6:$AQ$14492,$E14,点検表４!$C$6:$C$14492,EX$6)</f>
        <v>0</v>
      </c>
      <c r="EY14" s="194">
        <f>SUMIFS(点検表４!$AG$6:$AG$14492,点検表４!$AE$6:$AE$14492,TRUE,点検表４!$AQ$6:$AQ$14492,$E14,点検表４!$C$6:$C$14492,EY$6)</f>
        <v>0</v>
      </c>
      <c r="EZ14" s="194">
        <f>SUMIFS(点検表４!$AG$6:$AG$14492,点検表４!$AE$6:$AE$14492,TRUE,点検表４!$AQ$6:$AQ$14492,$E14,点検表４!$C$6:$C$14492,EZ$6)</f>
        <v>0</v>
      </c>
      <c r="FA14" s="194">
        <f>SUMIFS(点検表４!$AG$6:$AG$14492,点検表４!$AE$6:$AE$14492,TRUE,点検表４!$AQ$6:$AQ$14492,$E14,点検表４!$C$6:$C$14492,FA$6)</f>
        <v>0</v>
      </c>
      <c r="FB14" s="194">
        <f>SUMIFS(点検表４!$AG$6:$AG$14492,点検表４!$AE$6:$AE$14492,TRUE,点検表４!$AQ$6:$AQ$14492,$E14,点検表４!$C$6:$C$14492,FB$6)</f>
        <v>0</v>
      </c>
      <c r="FC14" s="194">
        <f>SUMIFS(点検表４!$AG$6:$AG$14492,点検表４!$AE$6:$AE$14492,TRUE,点検表４!$AQ$6:$AQ$14492,$E14,点検表４!$C$6:$C$14492,FC$6)</f>
        <v>0</v>
      </c>
      <c r="FD14" s="194">
        <f>SUMIFS(点検表４!$AG$6:$AG$14492,点検表４!$AE$6:$AE$14492,TRUE,点検表４!$AQ$6:$AQ$14492,$E14,点検表４!$C$6:$C$14492,FD$6)</f>
        <v>0</v>
      </c>
      <c r="FE14" s="194">
        <f>SUMIFS(点検表４!$AG$6:$AG$14492,点検表４!$AE$6:$AE$14492,TRUE,点検表４!$AQ$6:$AQ$14492,$E14,点検表４!$C$6:$C$14492,FE$6)</f>
        <v>0</v>
      </c>
      <c r="FF14" s="194">
        <f>SUMIFS(点検表４!$AG$6:$AG$14492,点検表４!$AE$6:$AE$14492,TRUE,点検表４!$AQ$6:$AQ$14492,$E14,点検表４!$C$6:$C$14492,FF$6)</f>
        <v>0</v>
      </c>
      <c r="FG14" s="194">
        <f>SUMIFS(点検表４!$AG$6:$AG$14492,点検表４!$AE$6:$AE$14492,TRUE,点検表４!$AQ$6:$AQ$14492,$E14,点検表４!$C$6:$C$14492,FG$6)</f>
        <v>0</v>
      </c>
      <c r="FH14" s="194">
        <f>SUMIFS(点検表４!$AG$6:$AG$14492,点検表４!$AE$6:$AE$14492,TRUE,点検表４!$AQ$6:$AQ$14492,$E14,点検表４!$C$6:$C$14492,FH$6)</f>
        <v>0</v>
      </c>
      <c r="FI14" s="194">
        <f>SUMIFS(点検表４!$AG$6:$AG$14492,点検表４!$AE$6:$AE$14492,TRUE,点検表４!$AQ$6:$AQ$14492,$E14,点検表４!$C$6:$C$14492,FI$6)</f>
        <v>0</v>
      </c>
      <c r="FJ14" s="194">
        <f>SUMIFS(点検表４!$AG$6:$AG$14492,点検表４!$AE$6:$AE$14492,TRUE,点検表４!$AQ$6:$AQ$14492,$E14,点検表４!$C$6:$C$14492,FJ$6)</f>
        <v>0</v>
      </c>
      <c r="FK14" s="194">
        <f>SUMIFS(点検表４!$AG$6:$AG$14492,点検表４!$AE$6:$AE$14492,TRUE,点検表４!$AQ$6:$AQ$14492,$E14,点検表４!$C$6:$C$14492,FK$6)</f>
        <v>0</v>
      </c>
      <c r="FL14" s="194">
        <f>SUMIFS(点検表４!$AG$6:$AG$14492,点検表４!$AE$6:$AE$14492,TRUE,点検表４!$AQ$6:$AQ$14492,$E14,点検表４!$C$6:$C$14492,FL$6)</f>
        <v>0</v>
      </c>
      <c r="FM14" s="194">
        <f>SUMIFS(点検表４!$AG$6:$AG$14492,点検表４!$AE$6:$AE$14492,TRUE,点検表４!$AQ$6:$AQ$14492,$E14,点検表４!$C$6:$C$14492,FM$6)</f>
        <v>0</v>
      </c>
      <c r="FN14" s="194">
        <f>SUMIFS(点検表４!$AG$6:$AG$14492,点検表４!$AE$6:$AE$14492,TRUE,点検表４!$AQ$6:$AQ$14492,$E14,点検表４!$C$6:$C$14492,FN$6)</f>
        <v>0</v>
      </c>
      <c r="FO14" s="194">
        <f>SUMIFS(点検表４!$AG$6:$AG$14492,点検表４!$AE$6:$AE$14492,TRUE,点検表４!$AQ$6:$AQ$14492,$E14,点検表４!$C$6:$C$14492,FO$6)</f>
        <v>0</v>
      </c>
      <c r="FP14" s="194">
        <f>SUMIFS(点検表４!$AG$6:$AG$14492,点検表４!$AE$6:$AE$14492,TRUE,点検表４!$AQ$6:$AQ$14492,$E14,点検表４!$C$6:$C$14492,FP$6)</f>
        <v>0</v>
      </c>
      <c r="FQ14" s="194">
        <f>SUMIFS(点検表４!$AG$6:$AG$14492,点検表４!$AE$6:$AE$14492,TRUE,点検表４!$AQ$6:$AQ$14492,$E14,点検表４!$C$6:$C$14492,FQ$6)</f>
        <v>0</v>
      </c>
      <c r="FR14" s="194">
        <f>SUMIFS(点検表４!$AG$6:$AG$14492,点検表４!$AE$6:$AE$14492,TRUE,点検表４!$AQ$6:$AQ$14492,$E14,点検表４!$C$6:$C$14492,FR$6)</f>
        <v>0</v>
      </c>
      <c r="FS14" s="194">
        <f>SUMIFS(点検表４!$AG$6:$AG$14492,点検表４!$AE$6:$AE$14492,TRUE,点検表４!$AQ$6:$AQ$14492,$E14,点検表４!$C$6:$C$14492,FS$6)</f>
        <v>0</v>
      </c>
      <c r="FT14" s="194">
        <f>SUMIFS(点検表４!$AG$6:$AG$14492,点検表４!$AE$6:$AE$14492,TRUE,点検表４!$AQ$6:$AQ$14492,$E14,点検表４!$C$6:$C$14492,FT$6)</f>
        <v>0</v>
      </c>
      <c r="FU14" s="194">
        <f>SUMIFS(点検表４!$AG$6:$AG$14492,点検表４!$AE$6:$AE$14492,TRUE,点検表４!$AQ$6:$AQ$14492,$E14,点検表４!$C$6:$C$14492,FU$6)</f>
        <v>0</v>
      </c>
      <c r="FV14" s="194">
        <f>SUMIFS(点検表４!$AG$6:$AG$14492,点検表４!$AE$6:$AE$14492,TRUE,点検表４!$AQ$6:$AQ$14492,$E14,点検表４!$C$6:$C$14492,FV$6)</f>
        <v>0</v>
      </c>
      <c r="FW14" s="194">
        <f>SUMIFS(点検表４!$AG$6:$AG$14492,点検表４!$AE$6:$AE$14492,TRUE,点検表４!$AQ$6:$AQ$14492,$E14,点検表４!$C$6:$C$14492,FW$6)</f>
        <v>0</v>
      </c>
      <c r="FX14" s="194">
        <f>SUMIFS(点検表４!$AG$6:$AG$14492,点検表４!$AE$6:$AE$14492,TRUE,点検表４!$AQ$6:$AQ$14492,$E14,点検表４!$C$6:$C$14492,FX$6)</f>
        <v>0</v>
      </c>
      <c r="FY14" s="194">
        <f>SUMIFS(点検表４!$AG$6:$AG$14492,点検表４!$AE$6:$AE$14492,TRUE,点検表４!$AQ$6:$AQ$14492,$E14,点検表４!$C$6:$C$14492,FY$6)</f>
        <v>0</v>
      </c>
      <c r="FZ14" s="194">
        <f>SUMIFS(点検表４!$AG$6:$AG$14492,点検表４!$AE$6:$AE$14492,TRUE,点検表４!$AQ$6:$AQ$14492,$E14,点検表４!$C$6:$C$14492,FZ$6)</f>
        <v>0</v>
      </c>
      <c r="GA14" s="194">
        <f>SUMIFS(点検表４!$AG$6:$AG$14492,点検表４!$AE$6:$AE$14492,TRUE,点検表４!$AQ$6:$AQ$14492,$E14,点検表４!$C$6:$C$14492,GA$6)</f>
        <v>0</v>
      </c>
      <c r="GB14" s="194">
        <f>SUMIFS(点検表４!$AG$6:$AG$14492,点検表４!$AE$6:$AE$14492,TRUE,点検表４!$AQ$6:$AQ$14492,$E14,点検表４!$C$6:$C$14492,GB$6)</f>
        <v>0</v>
      </c>
      <c r="GC14" s="194">
        <f>SUMIFS(点検表４!$AG$6:$AG$14492,点検表４!$AE$6:$AE$14492,TRUE,点検表４!$AQ$6:$AQ$14492,$E14,点検表４!$C$6:$C$14492,GC$6)</f>
        <v>0</v>
      </c>
      <c r="GD14" s="194">
        <f>SUMIFS(点検表４!$AG$6:$AG$14492,点検表４!$AE$6:$AE$14492,TRUE,点検表４!$AQ$6:$AQ$14492,$E14,点検表４!$C$6:$C$14492,GD$6)</f>
        <v>0</v>
      </c>
      <c r="GE14" s="194">
        <f>SUMIFS(点検表４!$AG$6:$AG$14492,点検表４!$AE$6:$AE$14492,TRUE,点検表４!$AQ$6:$AQ$14492,$E14,点検表４!$C$6:$C$14492,GE$6)</f>
        <v>0</v>
      </c>
      <c r="GF14" s="194">
        <f>SUMIFS(点検表４!$AG$6:$AG$14492,点検表４!$AE$6:$AE$14492,TRUE,点検表４!$AQ$6:$AQ$14492,$E14,点検表４!$C$6:$C$14492,GF$6)</f>
        <v>0</v>
      </c>
      <c r="GG14" s="194">
        <f>SUMIFS(点検表４!$AG$6:$AG$14492,点検表４!$AE$6:$AE$14492,TRUE,点検表４!$AQ$6:$AQ$14492,$E14,点検表４!$C$6:$C$14492,GG$6)</f>
        <v>0</v>
      </c>
      <c r="GH14" s="194">
        <f>SUMIFS(点検表４!$AG$6:$AG$14492,点検表４!$AE$6:$AE$14492,TRUE,点検表４!$AQ$6:$AQ$14492,$E14,点検表４!$C$6:$C$14492,GH$6)</f>
        <v>0</v>
      </c>
      <c r="GI14" s="194">
        <f>SUMIFS(点検表４!$AG$6:$AG$14492,点検表４!$AE$6:$AE$14492,TRUE,点検表４!$AQ$6:$AQ$14492,$E14,点検表４!$C$6:$C$14492,GI$6)</f>
        <v>0</v>
      </c>
      <c r="GJ14" s="194">
        <f>SUMIFS(点検表４!$AG$6:$AG$14492,点検表４!$AE$6:$AE$14492,TRUE,点検表４!$AQ$6:$AQ$14492,$E14,点検表４!$C$6:$C$14492,GJ$6)</f>
        <v>0</v>
      </c>
      <c r="GK14" s="194">
        <f>SUMIFS(点検表４!$AG$6:$AG$14492,点検表４!$AE$6:$AE$14492,TRUE,点検表４!$AQ$6:$AQ$14492,$E14,点検表４!$C$6:$C$14492,GK$6)</f>
        <v>0</v>
      </c>
      <c r="GL14" s="194">
        <f>SUMIFS(点検表４!$AG$6:$AG$14492,点検表４!$AE$6:$AE$14492,TRUE,点検表４!$AQ$6:$AQ$14492,$E14,点検表４!$C$6:$C$14492,GL$6)</f>
        <v>0</v>
      </c>
      <c r="GM14" s="194">
        <f>SUMIFS(点検表４!$AG$6:$AG$14492,点検表４!$AE$6:$AE$14492,TRUE,点検表４!$AQ$6:$AQ$14492,$E14,点検表４!$C$6:$C$14492,GM$6)</f>
        <v>0</v>
      </c>
      <c r="GN14" s="194">
        <f>SUMIFS(点検表４!$AG$6:$AG$14492,点検表４!$AE$6:$AE$14492,TRUE,点検表４!$AQ$6:$AQ$14492,$E14,点検表４!$C$6:$C$14492,GN$6)</f>
        <v>0</v>
      </c>
      <c r="GO14" s="194">
        <f>SUMIFS(点検表４!$AG$6:$AG$14492,点検表４!$AE$6:$AE$14492,TRUE,点検表４!$AQ$6:$AQ$14492,$E14,点検表４!$C$6:$C$14492,GO$6)</f>
        <v>0</v>
      </c>
      <c r="GP14" s="194">
        <f>SUMIFS(点検表４!$AG$6:$AG$14492,点検表４!$AE$6:$AE$14492,TRUE,点検表４!$AQ$6:$AQ$14492,$E14,点検表４!$C$6:$C$14492,GP$6)</f>
        <v>0</v>
      </c>
      <c r="GQ14" s="194">
        <f>SUMIFS(点検表４!$AG$6:$AG$14492,点検表４!$AE$6:$AE$14492,TRUE,点検表４!$AQ$6:$AQ$14492,$E14,点検表４!$C$6:$C$14492,GQ$6)</f>
        <v>0</v>
      </c>
      <c r="GR14" s="194">
        <f>SUMIFS(点検表４!$AG$6:$AG$14492,点検表４!$AE$6:$AE$14492,TRUE,点検表４!$AQ$6:$AQ$14492,$E14,点検表４!$C$6:$C$14492,GR$6)</f>
        <v>0</v>
      </c>
      <c r="GS14" s="194">
        <f>SUMIFS(点検表４!$AG$6:$AG$14492,点検表４!$AE$6:$AE$14492,TRUE,点検表４!$AQ$6:$AQ$14492,$E14,点検表４!$C$6:$C$14492,GS$6)</f>
        <v>0</v>
      </c>
      <c r="GT14" s="194">
        <f>SUMIFS(点検表４!$AG$6:$AG$14492,点検表４!$AE$6:$AE$14492,TRUE,点検表４!$AQ$6:$AQ$14492,$E14,点検表４!$C$6:$C$14492,GT$6)</f>
        <v>0</v>
      </c>
      <c r="GU14" s="194">
        <f>SUMIFS(点検表４!$AG$6:$AG$14492,点検表４!$AE$6:$AE$14492,TRUE,点検表４!$AQ$6:$AQ$14492,$E14,点検表４!$C$6:$C$14492,GU$6)</f>
        <v>0</v>
      </c>
      <c r="GV14" s="194">
        <f>SUMIFS(点検表４!$AG$6:$AG$14492,点検表４!$AE$6:$AE$14492,TRUE,点検表４!$AQ$6:$AQ$14492,$E14,点検表４!$C$6:$C$14492,GV$6)</f>
        <v>0</v>
      </c>
      <c r="GW14" s="194">
        <f>SUMIFS(点検表４!$AG$6:$AG$14492,点検表４!$AE$6:$AE$14492,TRUE,点検表４!$AQ$6:$AQ$14492,$E14,点検表４!$C$6:$C$14492,GW$6)</f>
        <v>0</v>
      </c>
      <c r="GX14" s="194">
        <f>SUMIFS(点検表４!$AG$6:$AG$14492,点検表４!$AE$6:$AE$14492,TRUE,点検表４!$AQ$6:$AQ$14492,$E14,点検表４!$C$6:$C$14492,GX$6)</f>
        <v>0</v>
      </c>
      <c r="GY14" s="194">
        <f>SUMIFS(点検表４!$AG$6:$AG$14492,点検表４!$AE$6:$AE$14492,TRUE,点検表４!$AQ$6:$AQ$14492,$E14,点検表４!$C$6:$C$14492,GY$6)</f>
        <v>0</v>
      </c>
      <c r="GZ14" s="194">
        <f>SUMIFS(点検表４!$AG$6:$AG$14492,点検表４!$AE$6:$AE$14492,TRUE,点検表４!$AQ$6:$AQ$14492,$E14,点検表４!$C$6:$C$14492,GZ$6)</f>
        <v>0</v>
      </c>
      <c r="HA14" s="194">
        <f>SUMIFS(点検表４!$AG$6:$AG$14492,点検表４!$AE$6:$AE$14492,TRUE,点検表４!$AQ$6:$AQ$14492,$E14,点検表４!$C$6:$C$14492,HA$6)</f>
        <v>0</v>
      </c>
      <c r="HB14" s="194">
        <f>SUMIFS(点検表４!$AG$6:$AG$14492,点検表４!$AE$6:$AE$14492,TRUE,点検表４!$AQ$6:$AQ$14492,$E14,点検表４!$C$6:$C$14492,HB$6)</f>
        <v>0</v>
      </c>
      <c r="HC14" s="194">
        <f>SUMIFS(点検表４!$AG$6:$AG$14492,点検表４!$AE$6:$AE$14492,TRUE,点検表４!$AQ$6:$AQ$14492,$E14,点検表４!$C$6:$C$14492,HC$6)</f>
        <v>0</v>
      </c>
      <c r="HD14" s="194">
        <f>SUMIFS(点検表４!$AG$6:$AG$14492,点検表４!$AE$6:$AE$14492,TRUE,点検表４!$AQ$6:$AQ$14492,$E14,点検表４!$C$6:$C$14492,HD$6)</f>
        <v>0</v>
      </c>
      <c r="HE14" s="194">
        <f>SUMIFS(点検表４!$AG$6:$AG$14492,点検表４!$AE$6:$AE$14492,TRUE,点検表４!$AQ$6:$AQ$14492,$E14,点検表４!$C$6:$C$14492,HE$6)</f>
        <v>0</v>
      </c>
      <c r="HF14" s="194">
        <f>SUMIFS(点検表４!$AG$6:$AG$14492,点検表４!$AE$6:$AE$14492,TRUE,点検表４!$AQ$6:$AQ$14492,$E14,点検表４!$C$6:$C$14492,HF$6)</f>
        <v>0</v>
      </c>
      <c r="HG14" s="194">
        <f>SUMIFS(点検表４!$AG$6:$AG$14492,点検表４!$AE$6:$AE$14492,TRUE,点検表４!$AQ$6:$AQ$14492,$E14,点検表４!$C$6:$C$14492,HG$6)</f>
        <v>0</v>
      </c>
      <c r="HH14" s="194">
        <f>SUMIFS(点検表４!$AG$6:$AG$14492,点検表４!$AE$6:$AE$14492,TRUE,点検表４!$AQ$6:$AQ$14492,$E14,点検表４!$C$6:$C$14492,HH$6)</f>
        <v>0</v>
      </c>
      <c r="HI14" s="194">
        <f>SUMIFS(点検表４!$AG$6:$AG$14492,点検表４!$AE$6:$AE$14492,TRUE,点検表４!$AQ$6:$AQ$14492,$E14,点検表４!$C$6:$C$14492,HI$6)</f>
        <v>0</v>
      </c>
      <c r="HJ14" s="194">
        <f>SUMIFS(点検表４!$AG$6:$AG$14492,点検表４!$AE$6:$AE$14492,TRUE,点検表４!$AQ$6:$AQ$14492,$E14,点検表４!$C$6:$C$14492,HJ$6)</f>
        <v>0</v>
      </c>
      <c r="HK14" s="194">
        <f>SUMIFS(点検表４!$AG$6:$AG$14492,点検表４!$AE$6:$AE$14492,TRUE,点検表４!$AQ$6:$AQ$14492,$E14,点検表４!$C$6:$C$14492,HK$6)</f>
        <v>0</v>
      </c>
      <c r="HL14" s="194">
        <f>SUMIFS(点検表４!$AG$6:$AG$14492,点検表４!$AE$6:$AE$14492,TRUE,点検表４!$AQ$6:$AQ$14492,$E14,点検表４!$C$6:$C$14492,HL$6)</f>
        <v>0</v>
      </c>
      <c r="HM14" s="194">
        <f>SUMIFS(点検表４!$AG$6:$AG$14492,点検表４!$AE$6:$AE$14492,TRUE,点検表４!$AQ$6:$AQ$14492,$E14,点検表４!$C$6:$C$14492,HM$6)</f>
        <v>0</v>
      </c>
      <c r="HN14" s="194">
        <f>SUMIFS(点検表４!$AG$6:$AG$14492,点検表４!$AE$6:$AE$14492,TRUE,点検表４!$AQ$6:$AQ$14492,$E14,点検表４!$C$6:$C$14492,HN$6)</f>
        <v>0</v>
      </c>
      <c r="HO14" s="194">
        <f>SUMIFS(点検表４!$AG$6:$AG$14492,点検表４!$AE$6:$AE$14492,TRUE,点検表４!$AQ$6:$AQ$14492,$E14,点検表４!$C$6:$C$14492,HO$6)</f>
        <v>0</v>
      </c>
      <c r="HP14" s="194">
        <f>SUMIFS(点検表４!$AG$6:$AG$14492,点検表４!$AE$6:$AE$14492,TRUE,点検表４!$AQ$6:$AQ$14492,$E14,点検表４!$C$6:$C$14492,HP$6)</f>
        <v>0</v>
      </c>
      <c r="HQ14" s="194">
        <f>SUMIFS(点検表４!$AG$6:$AG$14492,点検表４!$AE$6:$AE$14492,TRUE,点検表４!$AQ$6:$AQ$14492,$E14,点検表４!$C$6:$C$14492,HQ$6)</f>
        <v>0</v>
      </c>
      <c r="HR14" s="194">
        <f>SUMIFS(点検表４!$AG$6:$AG$14492,点検表４!$AE$6:$AE$14492,TRUE,点検表４!$AQ$6:$AQ$14492,$E14,点検表４!$C$6:$C$14492,HR$6)</f>
        <v>0</v>
      </c>
      <c r="HS14" s="194">
        <f>SUMIFS(点検表４!$AG$6:$AG$14492,点検表４!$AE$6:$AE$14492,TRUE,点検表４!$AQ$6:$AQ$14492,$E14,点検表４!$C$6:$C$14492,HS$6)</f>
        <v>0</v>
      </c>
      <c r="HT14" s="194">
        <f>SUMIFS(点検表４!$AG$6:$AG$14492,点検表４!$AE$6:$AE$14492,TRUE,点検表４!$AQ$6:$AQ$14492,$E14,点検表４!$C$6:$C$14492,HT$6)</f>
        <v>0</v>
      </c>
      <c r="HU14" s="194">
        <f>SUMIFS(点検表４!$AG$6:$AG$14492,点検表４!$AE$6:$AE$14492,TRUE,点検表４!$AQ$6:$AQ$14492,$E14,点検表４!$C$6:$C$14492,HU$6)</f>
        <v>0</v>
      </c>
      <c r="HV14" s="194">
        <f>SUMIFS(点検表４!$AG$6:$AG$14492,点検表４!$AE$6:$AE$14492,TRUE,点検表４!$AQ$6:$AQ$14492,$E14,点検表４!$C$6:$C$14492,HV$6)</f>
        <v>0</v>
      </c>
      <c r="HW14" s="194">
        <f>SUMIFS(点検表４!$AG$6:$AG$14492,点検表４!$AE$6:$AE$14492,TRUE,点検表４!$AQ$6:$AQ$14492,$E14,点検表４!$C$6:$C$14492,HW$6)</f>
        <v>0</v>
      </c>
      <c r="HX14" s="194">
        <f>SUMIFS(点検表４!$AG$6:$AG$14492,点検表４!$AE$6:$AE$14492,TRUE,点検表４!$AQ$6:$AQ$14492,$E14,点検表４!$C$6:$C$14492,HX$6)</f>
        <v>0</v>
      </c>
      <c r="HY14" s="194">
        <f>SUMIFS(点検表４!$AG$6:$AG$14492,点検表４!$AE$6:$AE$14492,TRUE,点検表４!$AQ$6:$AQ$14492,$E14,点検表４!$C$6:$C$14492,HY$6)</f>
        <v>0</v>
      </c>
      <c r="HZ14" s="194">
        <f>SUMIFS(点検表４!$AG$6:$AG$14492,点検表４!$AE$6:$AE$14492,TRUE,点検表４!$AQ$6:$AQ$14492,$E14,点検表４!$C$6:$C$14492,HZ$6)</f>
        <v>0</v>
      </c>
      <c r="IA14" s="194">
        <f>SUMIFS(点検表４!$AG$6:$AG$14492,点検表４!$AE$6:$AE$14492,TRUE,点検表４!$AQ$6:$AQ$14492,$E14,点検表４!$C$6:$C$14492,IA$6)</f>
        <v>0</v>
      </c>
      <c r="IB14" s="194">
        <f>SUMIFS(点検表４!$AG$6:$AG$14492,点検表４!$AE$6:$AE$14492,TRUE,点検表４!$AQ$6:$AQ$14492,$E14,点検表４!$C$6:$C$14492,IB$6)</f>
        <v>0</v>
      </c>
      <c r="IC14" s="194">
        <f>SUMIFS(点検表４!$AG$6:$AG$14492,点検表４!$AE$6:$AE$14492,TRUE,点検表４!$AQ$6:$AQ$14492,$E14,点検表４!$C$6:$C$14492,IC$6)</f>
        <v>0</v>
      </c>
      <c r="ID14" s="194">
        <f>SUMIFS(点検表４!$AG$6:$AG$14492,点検表４!$AE$6:$AE$14492,TRUE,点検表４!$AQ$6:$AQ$14492,$E14,点検表４!$C$6:$C$14492,ID$6)</f>
        <v>0</v>
      </c>
      <c r="IE14" s="194">
        <f>SUMIFS(点検表４!$AG$6:$AG$14492,点検表４!$AE$6:$AE$14492,TRUE,点検表４!$AQ$6:$AQ$14492,$E14,点検表４!$C$6:$C$14492,IE$6)</f>
        <v>0</v>
      </c>
      <c r="IF14" s="194">
        <f>SUMIFS(点検表４!$AG$6:$AG$14492,点検表４!$AE$6:$AE$14492,TRUE,点検表４!$AQ$6:$AQ$14492,$E14,点検表４!$C$6:$C$14492,IF$6)</f>
        <v>0</v>
      </c>
      <c r="IG14" s="194">
        <f>SUMIFS(点検表４!$AG$6:$AG$14492,点検表４!$AE$6:$AE$14492,TRUE,点検表４!$AQ$6:$AQ$14492,$E14,点検表４!$C$6:$C$14492,IG$6)</f>
        <v>0</v>
      </c>
      <c r="IH14" s="194">
        <f>SUMIFS(点検表４!$AG$6:$AG$14492,点検表４!$AE$6:$AE$14492,TRUE,点検表４!$AQ$6:$AQ$14492,$E14,点検表４!$C$6:$C$14492,IH$6)</f>
        <v>0</v>
      </c>
      <c r="II14" s="194">
        <f>SUMIFS(点検表４!$AG$6:$AG$14492,点検表４!$AE$6:$AE$14492,TRUE,点検表４!$AQ$6:$AQ$14492,$E14,点検表４!$C$6:$C$14492,II$6)</f>
        <v>0</v>
      </c>
      <c r="IJ14" s="194">
        <f>SUMIFS(点検表４!$AG$6:$AG$14492,点検表４!$AE$6:$AE$14492,TRUE,点検表４!$AQ$6:$AQ$14492,$E14,点検表４!$C$6:$C$14492,IJ$6)</f>
        <v>0</v>
      </c>
      <c r="IK14" s="194">
        <f>SUMIFS(点検表４!$AG$6:$AG$14492,点検表４!$AE$6:$AE$14492,TRUE,点検表４!$AQ$6:$AQ$14492,$E14,点検表４!$C$6:$C$14492,IK$6)</f>
        <v>0</v>
      </c>
      <c r="IL14" s="194">
        <f>SUMIFS(点検表４!$AG$6:$AG$14492,点検表４!$AE$6:$AE$14492,TRUE,点検表４!$AQ$6:$AQ$14492,$E14,点検表４!$C$6:$C$14492,IL$6)</f>
        <v>0</v>
      </c>
      <c r="IM14" s="195">
        <f>SUMIFS(点検表４!$AG$6:$AG$14492,点検表４!$AE$6:$AE$14492,TRUE,点検表４!$AQ$6:$AQ$14492,$E14,点検表４!$C$6:$C$14492,IM$6)</f>
        <v>0</v>
      </c>
      <c r="IN14" s="177"/>
      <c r="IO14" s="177"/>
      <c r="IP14" s="177"/>
    </row>
    <row r="15" spans="1:250" ht="18.75" customHeight="1">
      <c r="A15" s="748"/>
      <c r="B15" s="765"/>
      <c r="C15" s="769"/>
      <c r="D15" s="140" t="s">
        <v>1822</v>
      </c>
      <c r="E15" s="141">
        <v>25</v>
      </c>
      <c r="F15" s="196">
        <f>SUMIFS(点検表４!$AG$6:$AG$14492,点検表４!$AE$6:$AE$14492,TRUE,点検表４!$AQ$6:$AQ$14492,$E15)</f>
        <v>0</v>
      </c>
      <c r="G15" s="197">
        <f t="shared" si="1"/>
        <v>0</v>
      </c>
      <c r="H15" s="198">
        <f>SUMIFS(点検表４!$AG$6:$AG$14492,点検表４!$AE$6:$AE$14492,TRUE,点検表４!$AQ$6:$AQ$14492,$E15,点検表４!$C$6:$C$14492,H$6)</f>
        <v>0</v>
      </c>
      <c r="I15" s="198">
        <f>SUMIFS(点検表４!$AG$6:$AG$14492,点検表４!$AE$6:$AE$14492,TRUE,点検表４!$AQ$6:$AQ$14492,$E15,点検表４!$C$6:$C$14492,I$6)</f>
        <v>0</v>
      </c>
      <c r="J15" s="198">
        <f>SUMIFS(点検表４!$AG$6:$AG$14492,点検表４!$AE$6:$AE$14492,TRUE,点検表４!$AQ$6:$AQ$14492,$E15,点検表４!$C$6:$C$14492,J$6)</f>
        <v>0</v>
      </c>
      <c r="K15" s="198">
        <f>SUMIFS(点検表４!$AG$6:$AG$14492,点検表４!$AE$6:$AE$14492,TRUE,点検表４!$AQ$6:$AQ$14492,$E15,点検表４!$C$6:$C$14492,K$6)</f>
        <v>0</v>
      </c>
      <c r="L15" s="198">
        <f>SUMIFS(点検表４!$AG$6:$AG$14492,点検表４!$AE$6:$AE$14492,TRUE,点検表４!$AQ$6:$AQ$14492,$E15,点検表４!$C$6:$C$14492,L$6)</f>
        <v>0</v>
      </c>
      <c r="M15" s="198">
        <f>SUMIFS(点検表４!$AG$6:$AG$14492,点検表４!$AE$6:$AE$14492,TRUE,点検表４!$AQ$6:$AQ$14492,$E15,点検表４!$C$6:$C$14492,M$6)</f>
        <v>0</v>
      </c>
      <c r="N15" s="198">
        <f>SUMIFS(点検表４!$AG$6:$AG$14492,点検表４!$AE$6:$AE$14492,TRUE,点検表４!$AQ$6:$AQ$14492,$E15,点検表４!$C$6:$C$14492,N$6)</f>
        <v>0</v>
      </c>
      <c r="O15" s="198">
        <f>SUMIFS(点検表４!$AG$6:$AG$14492,点検表４!$AE$6:$AE$14492,TRUE,点検表４!$AQ$6:$AQ$14492,$E15,点検表４!$C$6:$C$14492,O$6)</f>
        <v>0</v>
      </c>
      <c r="P15" s="198">
        <f>SUMIFS(点検表４!$AG$6:$AG$14492,点検表４!$AE$6:$AE$14492,TRUE,点検表４!$AQ$6:$AQ$14492,$E15,点検表４!$C$6:$C$14492,P$6)</f>
        <v>0</v>
      </c>
      <c r="Q15" s="198">
        <f>SUMIFS(点検表４!$AG$6:$AG$14492,点検表４!$AE$6:$AE$14492,TRUE,点検表４!$AQ$6:$AQ$14492,$E15,点検表４!$C$6:$C$14492,Q$6)</f>
        <v>0</v>
      </c>
      <c r="R15" s="198">
        <f>SUMIFS(点検表４!$AG$6:$AG$14492,点検表４!$AE$6:$AE$14492,TRUE,点検表４!$AQ$6:$AQ$14492,$E15,点検表４!$C$6:$C$14492,R$6)</f>
        <v>0</v>
      </c>
      <c r="S15" s="198">
        <f>SUMIFS(点検表４!$AG$6:$AG$14492,点検表４!$AE$6:$AE$14492,TRUE,点検表４!$AQ$6:$AQ$14492,$E15,点検表４!$C$6:$C$14492,S$6)</f>
        <v>0</v>
      </c>
      <c r="T15" s="198">
        <f>SUMIFS(点検表４!$AG$6:$AG$14492,点検表４!$AE$6:$AE$14492,TRUE,点検表４!$AQ$6:$AQ$14492,$E15,点検表４!$C$6:$C$14492,T$6)</f>
        <v>0</v>
      </c>
      <c r="U15" s="198">
        <f>SUMIFS(点検表４!$AG$6:$AG$14492,点検表４!$AE$6:$AE$14492,TRUE,点検表４!$AQ$6:$AQ$14492,$E15,点検表４!$C$6:$C$14492,U$6)</f>
        <v>0</v>
      </c>
      <c r="V15" s="198">
        <f>SUMIFS(点検表４!$AG$6:$AG$14492,点検表４!$AE$6:$AE$14492,TRUE,点検表４!$AQ$6:$AQ$14492,$E15,点検表４!$C$6:$C$14492,V$6)</f>
        <v>0</v>
      </c>
      <c r="W15" s="198">
        <f>SUMIFS(点検表４!$AG$6:$AG$14492,点検表４!$AE$6:$AE$14492,TRUE,点検表４!$AQ$6:$AQ$14492,$E15,点検表４!$C$6:$C$14492,W$6)</f>
        <v>0</v>
      </c>
      <c r="X15" s="198">
        <f>SUMIFS(点検表４!$AG$6:$AG$14492,点検表４!$AE$6:$AE$14492,TRUE,点検表４!$AQ$6:$AQ$14492,$E15,点検表４!$C$6:$C$14492,X$6)</f>
        <v>0</v>
      </c>
      <c r="Y15" s="198">
        <f>SUMIFS(点検表４!$AG$6:$AG$14492,点検表４!$AE$6:$AE$14492,TRUE,点検表４!$AQ$6:$AQ$14492,$E15,点検表４!$C$6:$C$14492,Y$6)</f>
        <v>0</v>
      </c>
      <c r="Z15" s="198">
        <f>SUMIFS(点検表４!$AG$6:$AG$14492,点検表４!$AE$6:$AE$14492,TRUE,点検表４!$AQ$6:$AQ$14492,$E15,点検表４!$C$6:$C$14492,Z$6)</f>
        <v>0</v>
      </c>
      <c r="AA15" s="198">
        <f>SUMIFS(点検表４!$AG$6:$AG$14492,点検表４!$AE$6:$AE$14492,TRUE,点検表４!$AQ$6:$AQ$14492,$E15,点検表４!$C$6:$C$14492,AA$6)</f>
        <v>0</v>
      </c>
      <c r="AB15" s="198">
        <f>SUMIFS(点検表４!$AG$6:$AG$14492,点検表４!$AE$6:$AE$14492,TRUE,点検表４!$AQ$6:$AQ$14492,$E15,点検表４!$C$6:$C$14492,AB$6)</f>
        <v>0</v>
      </c>
      <c r="AC15" s="198">
        <f>SUMIFS(点検表４!$AG$6:$AG$14492,点検表４!$AE$6:$AE$14492,TRUE,点検表４!$AQ$6:$AQ$14492,$E15,点検表４!$C$6:$C$14492,AC$6)</f>
        <v>0</v>
      </c>
      <c r="AD15" s="198">
        <f>SUMIFS(点検表４!$AG$6:$AG$14492,点検表４!$AE$6:$AE$14492,TRUE,点検表４!$AQ$6:$AQ$14492,$E15,点検表４!$C$6:$C$14492,AD$6)</f>
        <v>0</v>
      </c>
      <c r="AE15" s="198">
        <f>SUMIFS(点検表４!$AG$6:$AG$14492,点検表４!$AE$6:$AE$14492,TRUE,点検表４!$AQ$6:$AQ$14492,$E15,点検表４!$C$6:$C$14492,AE$6)</f>
        <v>0</v>
      </c>
      <c r="AF15" s="198">
        <f>SUMIFS(点検表４!$AG$6:$AG$14492,点検表４!$AE$6:$AE$14492,TRUE,点検表４!$AQ$6:$AQ$14492,$E15,点検表４!$C$6:$C$14492,AF$6)</f>
        <v>0</v>
      </c>
      <c r="AG15" s="198">
        <f>SUMIFS(点検表４!$AG$6:$AG$14492,点検表４!$AE$6:$AE$14492,TRUE,点検表４!$AQ$6:$AQ$14492,$E15,点検表４!$C$6:$C$14492,AG$6)</f>
        <v>0</v>
      </c>
      <c r="AH15" s="198">
        <f>SUMIFS(点検表４!$AG$6:$AG$14492,点検表４!$AE$6:$AE$14492,TRUE,点検表４!$AQ$6:$AQ$14492,$E15,点検表４!$C$6:$C$14492,AH$6)</f>
        <v>0</v>
      </c>
      <c r="AI15" s="198">
        <f>SUMIFS(点検表４!$AG$6:$AG$14492,点検表４!$AE$6:$AE$14492,TRUE,点検表４!$AQ$6:$AQ$14492,$E15,点検表４!$C$6:$C$14492,AI$6)</f>
        <v>0</v>
      </c>
      <c r="AJ15" s="198">
        <f>SUMIFS(点検表４!$AG$6:$AG$14492,点検表４!$AE$6:$AE$14492,TRUE,点検表４!$AQ$6:$AQ$14492,$E15,点検表４!$C$6:$C$14492,AJ$6)</f>
        <v>0</v>
      </c>
      <c r="AK15" s="198">
        <f>SUMIFS(点検表４!$AG$6:$AG$14492,点検表４!$AE$6:$AE$14492,TRUE,点検表４!$AQ$6:$AQ$14492,$E15,点検表４!$C$6:$C$14492,AK$6)</f>
        <v>0</v>
      </c>
      <c r="AL15" s="198">
        <f>SUMIFS(点検表４!$AG$6:$AG$14492,点検表４!$AE$6:$AE$14492,TRUE,点検表４!$AQ$6:$AQ$14492,$E15,点検表４!$C$6:$C$14492,AL$6)</f>
        <v>0</v>
      </c>
      <c r="AM15" s="198">
        <f>SUMIFS(点検表４!$AG$6:$AG$14492,点検表４!$AE$6:$AE$14492,TRUE,点検表４!$AQ$6:$AQ$14492,$E15,点検表４!$C$6:$C$14492,AM$6)</f>
        <v>0</v>
      </c>
      <c r="AN15" s="198">
        <f>SUMIFS(点検表４!$AG$6:$AG$14492,点検表４!$AE$6:$AE$14492,TRUE,点検表４!$AQ$6:$AQ$14492,$E15,点検表４!$C$6:$C$14492,AN$6)</f>
        <v>0</v>
      </c>
      <c r="AO15" s="198">
        <f>SUMIFS(点検表４!$AG$6:$AG$14492,点検表４!$AE$6:$AE$14492,TRUE,点検表４!$AQ$6:$AQ$14492,$E15,点検表４!$C$6:$C$14492,AO$6)</f>
        <v>0</v>
      </c>
      <c r="AP15" s="198">
        <f>SUMIFS(点検表４!$AG$6:$AG$14492,点検表４!$AE$6:$AE$14492,TRUE,点検表４!$AQ$6:$AQ$14492,$E15,点検表４!$C$6:$C$14492,AP$6)</f>
        <v>0</v>
      </c>
      <c r="AQ15" s="198">
        <f>SUMIFS(点検表４!$AG$6:$AG$14492,点検表４!$AE$6:$AE$14492,TRUE,点検表４!$AQ$6:$AQ$14492,$E15,点検表４!$C$6:$C$14492,AQ$6)</f>
        <v>0</v>
      </c>
      <c r="AR15" s="198">
        <f>SUMIFS(点検表４!$AG$6:$AG$14492,点検表４!$AE$6:$AE$14492,TRUE,点検表４!$AQ$6:$AQ$14492,$E15,点検表４!$C$6:$C$14492,AR$6)</f>
        <v>0</v>
      </c>
      <c r="AS15" s="198">
        <f>SUMIFS(点検表４!$AG$6:$AG$14492,点検表４!$AE$6:$AE$14492,TRUE,点検表４!$AQ$6:$AQ$14492,$E15,点検表４!$C$6:$C$14492,AS$6)</f>
        <v>0</v>
      </c>
      <c r="AT15" s="198">
        <f>SUMIFS(点検表４!$AG$6:$AG$14492,点検表４!$AE$6:$AE$14492,TRUE,点検表４!$AQ$6:$AQ$14492,$E15,点検表４!$C$6:$C$14492,AT$6)</f>
        <v>0</v>
      </c>
      <c r="AU15" s="198">
        <f>SUMIFS(点検表４!$AG$6:$AG$14492,点検表４!$AE$6:$AE$14492,TRUE,点検表４!$AQ$6:$AQ$14492,$E15,点検表４!$C$6:$C$14492,AU$6)</f>
        <v>0</v>
      </c>
      <c r="AV15" s="198">
        <f>SUMIFS(点検表４!$AG$6:$AG$14492,点検表４!$AE$6:$AE$14492,TRUE,点検表４!$AQ$6:$AQ$14492,$E15,点検表４!$C$6:$C$14492,AV$6)</f>
        <v>0</v>
      </c>
      <c r="AW15" s="198">
        <f>SUMIFS(点検表４!$AG$6:$AG$14492,点検表４!$AE$6:$AE$14492,TRUE,点検表４!$AQ$6:$AQ$14492,$E15,点検表４!$C$6:$C$14492,AW$6)</f>
        <v>0</v>
      </c>
      <c r="AX15" s="198">
        <f>SUMIFS(点検表４!$AG$6:$AG$14492,点検表４!$AE$6:$AE$14492,TRUE,点検表４!$AQ$6:$AQ$14492,$E15,点検表４!$C$6:$C$14492,AX$6)</f>
        <v>0</v>
      </c>
      <c r="AY15" s="198">
        <f>SUMIFS(点検表４!$AG$6:$AG$14492,点検表４!$AE$6:$AE$14492,TRUE,点検表４!$AQ$6:$AQ$14492,$E15,点検表４!$C$6:$C$14492,AY$6)</f>
        <v>0</v>
      </c>
      <c r="AZ15" s="198">
        <f>SUMIFS(点検表４!$AG$6:$AG$14492,点検表４!$AE$6:$AE$14492,TRUE,点検表４!$AQ$6:$AQ$14492,$E15,点検表４!$C$6:$C$14492,AZ$6)</f>
        <v>0</v>
      </c>
      <c r="BA15" s="198">
        <f>SUMIFS(点検表４!$AG$6:$AG$14492,点検表４!$AE$6:$AE$14492,TRUE,点検表４!$AQ$6:$AQ$14492,$E15,点検表４!$C$6:$C$14492,BA$6)</f>
        <v>0</v>
      </c>
      <c r="BB15" s="198">
        <f>SUMIFS(点検表４!$AG$6:$AG$14492,点検表４!$AE$6:$AE$14492,TRUE,点検表４!$AQ$6:$AQ$14492,$E15,点検表４!$C$6:$C$14492,BB$6)</f>
        <v>0</v>
      </c>
      <c r="BC15" s="198">
        <f>SUMIFS(点検表４!$AG$6:$AG$14492,点検表４!$AE$6:$AE$14492,TRUE,点検表４!$AQ$6:$AQ$14492,$E15,点検表４!$C$6:$C$14492,BC$6)</f>
        <v>0</v>
      </c>
      <c r="BD15" s="198">
        <f>SUMIFS(点検表４!$AG$6:$AG$14492,点検表４!$AE$6:$AE$14492,TRUE,点検表４!$AQ$6:$AQ$14492,$E15,点検表４!$C$6:$C$14492,BD$6)</f>
        <v>0</v>
      </c>
      <c r="BE15" s="198">
        <f>SUMIFS(点検表４!$AG$6:$AG$14492,点検表４!$AE$6:$AE$14492,TRUE,点検表４!$AQ$6:$AQ$14492,$E15,点検表４!$C$6:$C$14492,BE$6)</f>
        <v>0</v>
      </c>
      <c r="BF15" s="198">
        <f>SUMIFS(点検表４!$AG$6:$AG$14492,点検表４!$AE$6:$AE$14492,TRUE,点検表４!$AQ$6:$AQ$14492,$E15,点検表４!$C$6:$C$14492,BF$6)</f>
        <v>0</v>
      </c>
      <c r="BG15" s="198">
        <f>SUMIFS(点検表４!$AG$6:$AG$14492,点検表４!$AE$6:$AE$14492,TRUE,点検表４!$AQ$6:$AQ$14492,$E15,点検表４!$C$6:$C$14492,BG$6)</f>
        <v>0</v>
      </c>
      <c r="BH15" s="198">
        <f>SUMIFS(点検表４!$AG$6:$AG$14492,点検表４!$AE$6:$AE$14492,TRUE,点検表４!$AQ$6:$AQ$14492,$E15,点検表４!$C$6:$C$14492,BH$6)</f>
        <v>0</v>
      </c>
      <c r="BI15" s="198">
        <f>SUMIFS(点検表４!$AG$6:$AG$14492,点検表４!$AE$6:$AE$14492,TRUE,点検表４!$AQ$6:$AQ$14492,$E15,点検表４!$C$6:$C$14492,BI$6)</f>
        <v>0</v>
      </c>
      <c r="BJ15" s="198">
        <f>SUMIFS(点検表４!$AG$6:$AG$14492,点検表４!$AE$6:$AE$14492,TRUE,点検表４!$AQ$6:$AQ$14492,$E15,点検表４!$C$6:$C$14492,BJ$6)</f>
        <v>0</v>
      </c>
      <c r="BK15" s="198">
        <f>SUMIFS(点検表４!$AG$6:$AG$14492,点検表４!$AE$6:$AE$14492,TRUE,点検表４!$AQ$6:$AQ$14492,$E15,点検表４!$C$6:$C$14492,BK$6)</f>
        <v>0</v>
      </c>
      <c r="BL15" s="198">
        <f>SUMIFS(点検表４!$AG$6:$AG$14492,点検表４!$AE$6:$AE$14492,TRUE,点検表４!$AQ$6:$AQ$14492,$E15,点検表４!$C$6:$C$14492,BL$6)</f>
        <v>0</v>
      </c>
      <c r="BM15" s="198">
        <f>SUMIFS(点検表４!$AG$6:$AG$14492,点検表４!$AE$6:$AE$14492,TRUE,点検表４!$AQ$6:$AQ$14492,$E15,点検表４!$C$6:$C$14492,BM$6)</f>
        <v>0</v>
      </c>
      <c r="BN15" s="198">
        <f>SUMIFS(点検表４!$AG$6:$AG$14492,点検表４!$AE$6:$AE$14492,TRUE,点検表４!$AQ$6:$AQ$14492,$E15,点検表４!$C$6:$C$14492,BN$6)</f>
        <v>0</v>
      </c>
      <c r="BO15" s="198">
        <f>SUMIFS(点検表４!$AG$6:$AG$14492,点検表４!$AE$6:$AE$14492,TRUE,点検表４!$AQ$6:$AQ$14492,$E15,点検表４!$C$6:$C$14492,BO$6)</f>
        <v>0</v>
      </c>
      <c r="BP15" s="198">
        <f>SUMIFS(点検表４!$AG$6:$AG$14492,点検表４!$AE$6:$AE$14492,TRUE,点検表４!$AQ$6:$AQ$14492,$E15,点検表４!$C$6:$C$14492,BP$6)</f>
        <v>0</v>
      </c>
      <c r="BQ15" s="198">
        <f>SUMIFS(点検表４!$AG$6:$AG$14492,点検表４!$AE$6:$AE$14492,TRUE,点検表４!$AQ$6:$AQ$14492,$E15,点検表４!$C$6:$C$14492,BQ$6)</f>
        <v>0</v>
      </c>
      <c r="BR15" s="198">
        <f>SUMIFS(点検表４!$AG$6:$AG$14492,点検表４!$AE$6:$AE$14492,TRUE,点検表４!$AQ$6:$AQ$14492,$E15,点検表４!$C$6:$C$14492,BR$6)</f>
        <v>0</v>
      </c>
      <c r="BS15" s="198">
        <f>SUMIFS(点検表４!$AG$6:$AG$14492,点検表４!$AE$6:$AE$14492,TRUE,点検表４!$AQ$6:$AQ$14492,$E15,点検表４!$C$6:$C$14492,BS$6)</f>
        <v>0</v>
      </c>
      <c r="BT15" s="198">
        <f>SUMIFS(点検表４!$AG$6:$AG$14492,点検表４!$AE$6:$AE$14492,TRUE,点検表４!$AQ$6:$AQ$14492,$E15,点検表４!$C$6:$C$14492,BT$6)</f>
        <v>0</v>
      </c>
      <c r="BU15" s="198">
        <f>SUMIFS(点検表４!$AG$6:$AG$14492,点検表４!$AE$6:$AE$14492,TRUE,点検表４!$AQ$6:$AQ$14492,$E15,点検表４!$C$6:$C$14492,BU$6)</f>
        <v>0</v>
      </c>
      <c r="BV15" s="198">
        <f>SUMIFS(点検表４!$AG$6:$AG$14492,点検表４!$AE$6:$AE$14492,TRUE,点検表４!$AQ$6:$AQ$14492,$E15,点検表４!$C$6:$C$14492,BV$6)</f>
        <v>0</v>
      </c>
      <c r="BW15" s="198">
        <f>SUMIFS(点検表４!$AG$6:$AG$14492,点検表４!$AE$6:$AE$14492,TRUE,点検表４!$AQ$6:$AQ$14492,$E15,点検表４!$C$6:$C$14492,BW$6)</f>
        <v>0</v>
      </c>
      <c r="BX15" s="198">
        <f>SUMIFS(点検表４!$AG$6:$AG$14492,点検表４!$AE$6:$AE$14492,TRUE,点検表４!$AQ$6:$AQ$14492,$E15,点検表４!$C$6:$C$14492,BX$6)</f>
        <v>0</v>
      </c>
      <c r="BY15" s="198">
        <f>SUMIFS(点検表４!$AG$6:$AG$14492,点検表４!$AE$6:$AE$14492,TRUE,点検表４!$AQ$6:$AQ$14492,$E15,点検表４!$C$6:$C$14492,BY$6)</f>
        <v>0</v>
      </c>
      <c r="BZ15" s="198">
        <f>SUMIFS(点検表４!$AG$6:$AG$14492,点検表４!$AE$6:$AE$14492,TRUE,点検表４!$AQ$6:$AQ$14492,$E15,点検表４!$C$6:$C$14492,BZ$6)</f>
        <v>0</v>
      </c>
      <c r="CA15" s="198">
        <f>SUMIFS(点検表４!$AG$6:$AG$14492,点検表４!$AE$6:$AE$14492,TRUE,点検表４!$AQ$6:$AQ$14492,$E15,点検表４!$C$6:$C$14492,CA$6)</f>
        <v>0</v>
      </c>
      <c r="CB15" s="198">
        <f>SUMIFS(点検表４!$AG$6:$AG$14492,点検表４!$AE$6:$AE$14492,TRUE,点検表４!$AQ$6:$AQ$14492,$E15,点検表４!$C$6:$C$14492,CB$6)</f>
        <v>0</v>
      </c>
      <c r="CC15" s="198">
        <f>SUMIFS(点検表４!$AG$6:$AG$14492,点検表４!$AE$6:$AE$14492,TRUE,点検表４!$AQ$6:$AQ$14492,$E15,点検表４!$C$6:$C$14492,CC$6)</f>
        <v>0</v>
      </c>
      <c r="CD15" s="198">
        <f>SUMIFS(点検表４!$AG$6:$AG$14492,点検表４!$AE$6:$AE$14492,TRUE,点検表４!$AQ$6:$AQ$14492,$E15,点検表４!$C$6:$C$14492,CD$6)</f>
        <v>0</v>
      </c>
      <c r="CE15" s="198">
        <f>SUMIFS(点検表４!$AG$6:$AG$14492,点検表４!$AE$6:$AE$14492,TRUE,点検表４!$AQ$6:$AQ$14492,$E15,点検表４!$C$6:$C$14492,CE$6)</f>
        <v>0</v>
      </c>
      <c r="CF15" s="198">
        <f>SUMIFS(点検表４!$AG$6:$AG$14492,点検表４!$AE$6:$AE$14492,TRUE,点検表４!$AQ$6:$AQ$14492,$E15,点検表４!$C$6:$C$14492,CF$6)</f>
        <v>0</v>
      </c>
      <c r="CG15" s="198">
        <f>SUMIFS(点検表４!$AG$6:$AG$14492,点検表４!$AE$6:$AE$14492,TRUE,点検表４!$AQ$6:$AQ$14492,$E15,点検表４!$C$6:$C$14492,CG$6)</f>
        <v>0</v>
      </c>
      <c r="CH15" s="198">
        <f>SUMIFS(点検表４!$AG$6:$AG$14492,点検表４!$AE$6:$AE$14492,TRUE,点検表４!$AQ$6:$AQ$14492,$E15,点検表４!$C$6:$C$14492,CH$6)</f>
        <v>0</v>
      </c>
      <c r="CI15" s="198">
        <f>SUMIFS(点検表４!$AG$6:$AG$14492,点検表４!$AE$6:$AE$14492,TRUE,点検表４!$AQ$6:$AQ$14492,$E15,点検表４!$C$6:$C$14492,CI$6)</f>
        <v>0</v>
      </c>
      <c r="CJ15" s="198">
        <f>SUMIFS(点検表４!$AG$6:$AG$14492,点検表４!$AE$6:$AE$14492,TRUE,点検表４!$AQ$6:$AQ$14492,$E15,点検表４!$C$6:$C$14492,CJ$6)</f>
        <v>0</v>
      </c>
      <c r="CK15" s="198">
        <f>SUMIFS(点検表４!$AG$6:$AG$14492,点検表４!$AE$6:$AE$14492,TRUE,点検表４!$AQ$6:$AQ$14492,$E15,点検表４!$C$6:$C$14492,CK$6)</f>
        <v>0</v>
      </c>
      <c r="CL15" s="198">
        <f>SUMIFS(点検表４!$AG$6:$AG$14492,点検表４!$AE$6:$AE$14492,TRUE,点検表４!$AQ$6:$AQ$14492,$E15,点検表４!$C$6:$C$14492,CL$6)</f>
        <v>0</v>
      </c>
      <c r="CM15" s="198">
        <f>SUMIFS(点検表４!$AG$6:$AG$14492,点検表４!$AE$6:$AE$14492,TRUE,点検表４!$AQ$6:$AQ$14492,$E15,点検表４!$C$6:$C$14492,CM$6)</f>
        <v>0</v>
      </c>
      <c r="CN15" s="198">
        <f>SUMIFS(点検表４!$AG$6:$AG$14492,点検表４!$AE$6:$AE$14492,TRUE,点検表４!$AQ$6:$AQ$14492,$E15,点検表４!$C$6:$C$14492,CN$6)</f>
        <v>0</v>
      </c>
      <c r="CO15" s="198">
        <f>SUMIFS(点検表４!$AG$6:$AG$14492,点検表４!$AE$6:$AE$14492,TRUE,点検表４!$AQ$6:$AQ$14492,$E15,点検表４!$C$6:$C$14492,CO$6)</f>
        <v>0</v>
      </c>
      <c r="CP15" s="198">
        <f>SUMIFS(点検表４!$AG$6:$AG$14492,点検表４!$AE$6:$AE$14492,TRUE,点検表４!$AQ$6:$AQ$14492,$E15,点検表４!$C$6:$C$14492,CP$6)</f>
        <v>0</v>
      </c>
      <c r="CQ15" s="198">
        <f>SUMIFS(点検表４!$AG$6:$AG$14492,点検表４!$AE$6:$AE$14492,TRUE,点検表４!$AQ$6:$AQ$14492,$E15,点検表４!$C$6:$C$14492,CQ$6)</f>
        <v>0</v>
      </c>
      <c r="CR15" s="198">
        <f>SUMIFS(点検表４!$AG$6:$AG$14492,点検表４!$AE$6:$AE$14492,TRUE,点検表４!$AQ$6:$AQ$14492,$E15,点検表４!$C$6:$C$14492,CR$6)</f>
        <v>0</v>
      </c>
      <c r="CS15" s="198">
        <f>SUMIFS(点検表４!$AG$6:$AG$14492,点検表４!$AE$6:$AE$14492,TRUE,点検表４!$AQ$6:$AQ$14492,$E15,点検表４!$C$6:$C$14492,CS$6)</f>
        <v>0</v>
      </c>
      <c r="CT15" s="198">
        <f>SUMIFS(点検表４!$AG$6:$AG$14492,点検表４!$AE$6:$AE$14492,TRUE,点検表４!$AQ$6:$AQ$14492,$E15,点検表４!$C$6:$C$14492,CT$6)</f>
        <v>0</v>
      </c>
      <c r="CU15" s="198">
        <f>SUMIFS(点検表４!$AG$6:$AG$14492,点検表４!$AE$6:$AE$14492,TRUE,点検表４!$AQ$6:$AQ$14492,$E15,点検表４!$C$6:$C$14492,CU$6)</f>
        <v>0</v>
      </c>
      <c r="CV15" s="198">
        <f>SUMIFS(点検表４!$AG$6:$AG$14492,点検表４!$AE$6:$AE$14492,TRUE,点検表４!$AQ$6:$AQ$14492,$E15,点検表４!$C$6:$C$14492,CV$6)</f>
        <v>0</v>
      </c>
      <c r="CW15" s="198">
        <f>SUMIFS(点検表４!$AG$6:$AG$14492,点検表４!$AE$6:$AE$14492,TRUE,点検表４!$AQ$6:$AQ$14492,$E15,点検表４!$C$6:$C$14492,CW$6)</f>
        <v>0</v>
      </c>
      <c r="CX15" s="198">
        <f>SUMIFS(点検表４!$AG$6:$AG$14492,点検表４!$AE$6:$AE$14492,TRUE,点検表４!$AQ$6:$AQ$14492,$E15,点検表４!$C$6:$C$14492,CX$6)</f>
        <v>0</v>
      </c>
      <c r="CY15" s="198">
        <f>SUMIFS(点検表４!$AG$6:$AG$14492,点検表４!$AE$6:$AE$14492,TRUE,点検表４!$AQ$6:$AQ$14492,$E15,点検表４!$C$6:$C$14492,CY$6)</f>
        <v>0</v>
      </c>
      <c r="CZ15" s="198">
        <f>SUMIFS(点検表４!$AG$6:$AG$14492,点検表４!$AE$6:$AE$14492,TRUE,点検表４!$AQ$6:$AQ$14492,$E15,点検表４!$C$6:$C$14492,CZ$6)</f>
        <v>0</v>
      </c>
      <c r="DA15" s="198">
        <f>SUMIFS(点検表４!$AG$6:$AG$14492,点検表４!$AE$6:$AE$14492,TRUE,点検表４!$AQ$6:$AQ$14492,$E15,点検表４!$C$6:$C$14492,DA$6)</f>
        <v>0</v>
      </c>
      <c r="DB15" s="198">
        <f>SUMIFS(点検表４!$AG$6:$AG$14492,点検表４!$AE$6:$AE$14492,TRUE,点検表４!$AQ$6:$AQ$14492,$E15,点検表４!$C$6:$C$14492,DB$6)</f>
        <v>0</v>
      </c>
      <c r="DC15" s="198">
        <f>SUMIFS(点検表４!$AG$6:$AG$14492,点検表４!$AE$6:$AE$14492,TRUE,点検表４!$AQ$6:$AQ$14492,$E15,点検表４!$C$6:$C$14492,DC$6)</f>
        <v>0</v>
      </c>
      <c r="DD15" s="198">
        <f>SUMIFS(点検表４!$AG$6:$AG$14492,点検表４!$AE$6:$AE$14492,TRUE,点検表４!$AQ$6:$AQ$14492,$E15,点検表４!$C$6:$C$14492,DD$6)</f>
        <v>0</v>
      </c>
      <c r="DE15" s="198">
        <f>SUMIFS(点検表４!$AG$6:$AG$14492,点検表４!$AE$6:$AE$14492,TRUE,点検表４!$AQ$6:$AQ$14492,$E15,点検表４!$C$6:$C$14492,DE$6)</f>
        <v>0</v>
      </c>
      <c r="DF15" s="198">
        <f>SUMIFS(点検表４!$AG$6:$AG$14492,点検表４!$AE$6:$AE$14492,TRUE,点検表４!$AQ$6:$AQ$14492,$E15,点検表４!$C$6:$C$14492,DF$6)</f>
        <v>0</v>
      </c>
      <c r="DG15" s="198">
        <f>SUMIFS(点検表４!$AG$6:$AG$14492,点検表４!$AE$6:$AE$14492,TRUE,点検表４!$AQ$6:$AQ$14492,$E15,点検表４!$C$6:$C$14492,DG$6)</f>
        <v>0</v>
      </c>
      <c r="DH15" s="198">
        <f>SUMIFS(点検表４!$AG$6:$AG$14492,点検表４!$AE$6:$AE$14492,TRUE,点検表４!$AQ$6:$AQ$14492,$E15,点検表４!$C$6:$C$14492,DH$6)</f>
        <v>0</v>
      </c>
      <c r="DI15" s="198">
        <f>SUMIFS(点検表４!$AG$6:$AG$14492,点検表４!$AE$6:$AE$14492,TRUE,点検表４!$AQ$6:$AQ$14492,$E15,点検表４!$C$6:$C$14492,DI$6)</f>
        <v>0</v>
      </c>
      <c r="DJ15" s="198">
        <f>SUMIFS(点検表４!$AG$6:$AG$14492,点検表４!$AE$6:$AE$14492,TRUE,点検表４!$AQ$6:$AQ$14492,$E15,点検表４!$C$6:$C$14492,DJ$6)</f>
        <v>0</v>
      </c>
      <c r="DK15" s="198">
        <f>SUMIFS(点検表４!$AG$6:$AG$14492,点検表４!$AE$6:$AE$14492,TRUE,点検表４!$AQ$6:$AQ$14492,$E15,点検表４!$C$6:$C$14492,DK$6)</f>
        <v>0</v>
      </c>
      <c r="DL15" s="198">
        <f>SUMIFS(点検表４!$AG$6:$AG$14492,点検表４!$AE$6:$AE$14492,TRUE,点検表４!$AQ$6:$AQ$14492,$E15,点検表４!$C$6:$C$14492,DL$6)</f>
        <v>0</v>
      </c>
      <c r="DM15" s="198">
        <f>SUMIFS(点検表４!$AG$6:$AG$14492,点検表４!$AE$6:$AE$14492,TRUE,点検表４!$AQ$6:$AQ$14492,$E15,点検表４!$C$6:$C$14492,DM$6)</f>
        <v>0</v>
      </c>
      <c r="DN15" s="198">
        <f>SUMIFS(点検表４!$AG$6:$AG$14492,点検表４!$AE$6:$AE$14492,TRUE,点検表４!$AQ$6:$AQ$14492,$E15,点検表４!$C$6:$C$14492,DN$6)</f>
        <v>0</v>
      </c>
      <c r="DO15" s="198">
        <f>SUMIFS(点検表４!$AG$6:$AG$14492,点検表４!$AE$6:$AE$14492,TRUE,点検表４!$AQ$6:$AQ$14492,$E15,点検表４!$C$6:$C$14492,DO$6)</f>
        <v>0</v>
      </c>
      <c r="DP15" s="198">
        <f>SUMIFS(点検表４!$AG$6:$AG$14492,点検表４!$AE$6:$AE$14492,TRUE,点検表４!$AQ$6:$AQ$14492,$E15,点検表４!$C$6:$C$14492,DP$6)</f>
        <v>0</v>
      </c>
      <c r="DQ15" s="198">
        <f>SUMIFS(点検表４!$AG$6:$AG$14492,点検表４!$AE$6:$AE$14492,TRUE,点検表４!$AQ$6:$AQ$14492,$E15,点検表４!$C$6:$C$14492,DQ$6)</f>
        <v>0</v>
      </c>
      <c r="DR15" s="198">
        <f>SUMIFS(点検表４!$AG$6:$AG$14492,点検表４!$AE$6:$AE$14492,TRUE,点検表４!$AQ$6:$AQ$14492,$E15,点検表４!$C$6:$C$14492,DR$6)</f>
        <v>0</v>
      </c>
      <c r="DS15" s="198">
        <f>SUMIFS(点検表４!$AG$6:$AG$14492,点検表４!$AE$6:$AE$14492,TRUE,点検表４!$AQ$6:$AQ$14492,$E15,点検表４!$C$6:$C$14492,DS$6)</f>
        <v>0</v>
      </c>
      <c r="DT15" s="198">
        <f>SUMIFS(点検表４!$AG$6:$AG$14492,点検表４!$AE$6:$AE$14492,TRUE,点検表４!$AQ$6:$AQ$14492,$E15,点検表４!$C$6:$C$14492,DT$6)</f>
        <v>0</v>
      </c>
      <c r="DU15" s="198">
        <f>SUMIFS(点検表４!$AG$6:$AG$14492,点検表４!$AE$6:$AE$14492,TRUE,点検表４!$AQ$6:$AQ$14492,$E15,点検表４!$C$6:$C$14492,DU$6)</f>
        <v>0</v>
      </c>
      <c r="DV15" s="198">
        <f>SUMIFS(点検表４!$AG$6:$AG$14492,点検表４!$AE$6:$AE$14492,TRUE,点検表４!$AQ$6:$AQ$14492,$E15,点検表４!$C$6:$C$14492,DV$6)</f>
        <v>0</v>
      </c>
      <c r="DW15" s="198">
        <f>SUMIFS(点検表４!$AG$6:$AG$14492,点検表４!$AE$6:$AE$14492,TRUE,点検表４!$AQ$6:$AQ$14492,$E15,点検表４!$C$6:$C$14492,DW$6)</f>
        <v>0</v>
      </c>
      <c r="DX15" s="198">
        <f>SUMIFS(点検表４!$AG$6:$AG$14492,点検表４!$AE$6:$AE$14492,TRUE,点検表４!$AQ$6:$AQ$14492,$E15,点検表４!$C$6:$C$14492,DX$6)</f>
        <v>0</v>
      </c>
      <c r="DY15" s="198">
        <f>SUMIFS(点検表４!$AG$6:$AG$14492,点検表４!$AE$6:$AE$14492,TRUE,点検表４!$AQ$6:$AQ$14492,$E15,点検表４!$C$6:$C$14492,DY$6)</f>
        <v>0</v>
      </c>
      <c r="DZ15" s="198">
        <f>SUMIFS(点検表４!$AG$6:$AG$14492,点検表４!$AE$6:$AE$14492,TRUE,点検表４!$AQ$6:$AQ$14492,$E15,点検表４!$C$6:$C$14492,DZ$6)</f>
        <v>0</v>
      </c>
      <c r="EA15" s="198">
        <f>SUMIFS(点検表４!$AG$6:$AG$14492,点検表４!$AE$6:$AE$14492,TRUE,点検表４!$AQ$6:$AQ$14492,$E15,点検表４!$C$6:$C$14492,EA$6)</f>
        <v>0</v>
      </c>
      <c r="EB15" s="198">
        <f>SUMIFS(点検表４!$AG$6:$AG$14492,点検表４!$AE$6:$AE$14492,TRUE,点検表４!$AQ$6:$AQ$14492,$E15,点検表４!$C$6:$C$14492,EB$6)</f>
        <v>0</v>
      </c>
      <c r="EC15" s="198">
        <f>SUMIFS(点検表４!$AG$6:$AG$14492,点検表４!$AE$6:$AE$14492,TRUE,点検表４!$AQ$6:$AQ$14492,$E15,点検表４!$C$6:$C$14492,EC$6)</f>
        <v>0</v>
      </c>
      <c r="ED15" s="198">
        <f>SUMIFS(点検表４!$AG$6:$AG$14492,点検表４!$AE$6:$AE$14492,TRUE,点検表４!$AQ$6:$AQ$14492,$E15,点検表４!$C$6:$C$14492,ED$6)</f>
        <v>0</v>
      </c>
      <c r="EE15" s="198">
        <f>SUMIFS(点検表４!$AG$6:$AG$14492,点検表４!$AE$6:$AE$14492,TRUE,点検表４!$AQ$6:$AQ$14492,$E15,点検表４!$C$6:$C$14492,EE$6)</f>
        <v>0</v>
      </c>
      <c r="EF15" s="198">
        <f>SUMIFS(点検表４!$AG$6:$AG$14492,点検表４!$AE$6:$AE$14492,TRUE,点検表４!$AQ$6:$AQ$14492,$E15,点検表４!$C$6:$C$14492,EF$6)</f>
        <v>0</v>
      </c>
      <c r="EG15" s="198">
        <f>SUMIFS(点検表４!$AG$6:$AG$14492,点検表４!$AE$6:$AE$14492,TRUE,点検表４!$AQ$6:$AQ$14492,$E15,点検表４!$C$6:$C$14492,EG$6)</f>
        <v>0</v>
      </c>
      <c r="EH15" s="198">
        <f>SUMIFS(点検表４!$AG$6:$AG$14492,点検表４!$AE$6:$AE$14492,TRUE,点検表４!$AQ$6:$AQ$14492,$E15,点検表４!$C$6:$C$14492,EH$6)</f>
        <v>0</v>
      </c>
      <c r="EI15" s="198">
        <f>SUMIFS(点検表４!$AG$6:$AG$14492,点検表４!$AE$6:$AE$14492,TRUE,点検表４!$AQ$6:$AQ$14492,$E15,点検表４!$C$6:$C$14492,EI$6)</f>
        <v>0</v>
      </c>
      <c r="EJ15" s="198">
        <f>SUMIFS(点検表４!$AG$6:$AG$14492,点検表４!$AE$6:$AE$14492,TRUE,点検表４!$AQ$6:$AQ$14492,$E15,点検表４!$C$6:$C$14492,EJ$6)</f>
        <v>0</v>
      </c>
      <c r="EK15" s="198">
        <f>SUMIFS(点検表４!$AG$6:$AG$14492,点検表４!$AE$6:$AE$14492,TRUE,点検表４!$AQ$6:$AQ$14492,$E15,点検表４!$C$6:$C$14492,EK$6)</f>
        <v>0</v>
      </c>
      <c r="EL15" s="198">
        <f>SUMIFS(点検表４!$AG$6:$AG$14492,点検表４!$AE$6:$AE$14492,TRUE,点検表４!$AQ$6:$AQ$14492,$E15,点検表４!$C$6:$C$14492,EL$6)</f>
        <v>0</v>
      </c>
      <c r="EM15" s="198">
        <f>SUMIFS(点検表４!$AG$6:$AG$14492,点検表４!$AE$6:$AE$14492,TRUE,点検表４!$AQ$6:$AQ$14492,$E15,点検表４!$C$6:$C$14492,EM$6)</f>
        <v>0</v>
      </c>
      <c r="EN15" s="198">
        <f>SUMIFS(点検表４!$AG$6:$AG$14492,点検表４!$AE$6:$AE$14492,TRUE,点検表４!$AQ$6:$AQ$14492,$E15,点検表４!$C$6:$C$14492,EN$6)</f>
        <v>0</v>
      </c>
      <c r="EO15" s="198">
        <f>SUMIFS(点検表４!$AG$6:$AG$14492,点検表４!$AE$6:$AE$14492,TRUE,点検表４!$AQ$6:$AQ$14492,$E15,点検表４!$C$6:$C$14492,EO$6)</f>
        <v>0</v>
      </c>
      <c r="EP15" s="198">
        <f>SUMIFS(点検表４!$AG$6:$AG$14492,点検表４!$AE$6:$AE$14492,TRUE,点検表４!$AQ$6:$AQ$14492,$E15,点検表４!$C$6:$C$14492,EP$6)</f>
        <v>0</v>
      </c>
      <c r="EQ15" s="198">
        <f>SUMIFS(点検表４!$AG$6:$AG$14492,点検表４!$AE$6:$AE$14492,TRUE,点検表４!$AQ$6:$AQ$14492,$E15,点検表４!$C$6:$C$14492,EQ$6)</f>
        <v>0</v>
      </c>
      <c r="ER15" s="198">
        <f>SUMIFS(点検表４!$AG$6:$AG$14492,点検表４!$AE$6:$AE$14492,TRUE,点検表４!$AQ$6:$AQ$14492,$E15,点検表４!$C$6:$C$14492,ER$6)</f>
        <v>0</v>
      </c>
      <c r="ES15" s="198">
        <f>SUMIFS(点検表４!$AG$6:$AG$14492,点検表４!$AE$6:$AE$14492,TRUE,点検表４!$AQ$6:$AQ$14492,$E15,点検表４!$C$6:$C$14492,ES$6)</f>
        <v>0</v>
      </c>
      <c r="ET15" s="198">
        <f>SUMIFS(点検表４!$AG$6:$AG$14492,点検表４!$AE$6:$AE$14492,TRUE,点検表４!$AQ$6:$AQ$14492,$E15,点検表４!$C$6:$C$14492,ET$6)</f>
        <v>0</v>
      </c>
      <c r="EU15" s="198">
        <f>SUMIFS(点検表４!$AG$6:$AG$14492,点検表４!$AE$6:$AE$14492,TRUE,点検表４!$AQ$6:$AQ$14492,$E15,点検表４!$C$6:$C$14492,EU$6)</f>
        <v>0</v>
      </c>
      <c r="EV15" s="198">
        <f>SUMIFS(点検表４!$AG$6:$AG$14492,点検表４!$AE$6:$AE$14492,TRUE,点検表４!$AQ$6:$AQ$14492,$E15,点検表４!$C$6:$C$14492,EV$6)</f>
        <v>0</v>
      </c>
      <c r="EW15" s="198">
        <f>SUMIFS(点検表４!$AG$6:$AG$14492,点検表４!$AE$6:$AE$14492,TRUE,点検表４!$AQ$6:$AQ$14492,$E15,点検表４!$C$6:$C$14492,EW$6)</f>
        <v>0</v>
      </c>
      <c r="EX15" s="198">
        <f>SUMIFS(点検表４!$AG$6:$AG$14492,点検表４!$AE$6:$AE$14492,TRUE,点検表４!$AQ$6:$AQ$14492,$E15,点検表４!$C$6:$C$14492,EX$6)</f>
        <v>0</v>
      </c>
      <c r="EY15" s="198">
        <f>SUMIFS(点検表４!$AG$6:$AG$14492,点検表４!$AE$6:$AE$14492,TRUE,点検表４!$AQ$6:$AQ$14492,$E15,点検表４!$C$6:$C$14492,EY$6)</f>
        <v>0</v>
      </c>
      <c r="EZ15" s="198">
        <f>SUMIFS(点検表４!$AG$6:$AG$14492,点検表４!$AE$6:$AE$14492,TRUE,点検表４!$AQ$6:$AQ$14492,$E15,点検表４!$C$6:$C$14492,EZ$6)</f>
        <v>0</v>
      </c>
      <c r="FA15" s="198">
        <f>SUMIFS(点検表４!$AG$6:$AG$14492,点検表４!$AE$6:$AE$14492,TRUE,点検表４!$AQ$6:$AQ$14492,$E15,点検表４!$C$6:$C$14492,FA$6)</f>
        <v>0</v>
      </c>
      <c r="FB15" s="198">
        <f>SUMIFS(点検表４!$AG$6:$AG$14492,点検表４!$AE$6:$AE$14492,TRUE,点検表４!$AQ$6:$AQ$14492,$E15,点検表４!$C$6:$C$14492,FB$6)</f>
        <v>0</v>
      </c>
      <c r="FC15" s="198">
        <f>SUMIFS(点検表４!$AG$6:$AG$14492,点検表４!$AE$6:$AE$14492,TRUE,点検表４!$AQ$6:$AQ$14492,$E15,点検表４!$C$6:$C$14492,FC$6)</f>
        <v>0</v>
      </c>
      <c r="FD15" s="198">
        <f>SUMIFS(点検表４!$AG$6:$AG$14492,点検表４!$AE$6:$AE$14492,TRUE,点検表４!$AQ$6:$AQ$14492,$E15,点検表４!$C$6:$C$14492,FD$6)</f>
        <v>0</v>
      </c>
      <c r="FE15" s="198">
        <f>SUMIFS(点検表４!$AG$6:$AG$14492,点検表４!$AE$6:$AE$14492,TRUE,点検表４!$AQ$6:$AQ$14492,$E15,点検表４!$C$6:$C$14492,FE$6)</f>
        <v>0</v>
      </c>
      <c r="FF15" s="198">
        <f>SUMIFS(点検表４!$AG$6:$AG$14492,点検表４!$AE$6:$AE$14492,TRUE,点検表４!$AQ$6:$AQ$14492,$E15,点検表４!$C$6:$C$14492,FF$6)</f>
        <v>0</v>
      </c>
      <c r="FG15" s="198">
        <f>SUMIFS(点検表４!$AG$6:$AG$14492,点検表４!$AE$6:$AE$14492,TRUE,点検表４!$AQ$6:$AQ$14492,$E15,点検表４!$C$6:$C$14492,FG$6)</f>
        <v>0</v>
      </c>
      <c r="FH15" s="198">
        <f>SUMIFS(点検表４!$AG$6:$AG$14492,点検表４!$AE$6:$AE$14492,TRUE,点検表４!$AQ$6:$AQ$14492,$E15,点検表４!$C$6:$C$14492,FH$6)</f>
        <v>0</v>
      </c>
      <c r="FI15" s="198">
        <f>SUMIFS(点検表４!$AG$6:$AG$14492,点検表４!$AE$6:$AE$14492,TRUE,点検表４!$AQ$6:$AQ$14492,$E15,点検表４!$C$6:$C$14492,FI$6)</f>
        <v>0</v>
      </c>
      <c r="FJ15" s="198">
        <f>SUMIFS(点検表４!$AG$6:$AG$14492,点検表４!$AE$6:$AE$14492,TRUE,点検表４!$AQ$6:$AQ$14492,$E15,点検表４!$C$6:$C$14492,FJ$6)</f>
        <v>0</v>
      </c>
      <c r="FK15" s="198">
        <f>SUMIFS(点検表４!$AG$6:$AG$14492,点検表４!$AE$6:$AE$14492,TRUE,点検表４!$AQ$6:$AQ$14492,$E15,点検表４!$C$6:$C$14492,FK$6)</f>
        <v>0</v>
      </c>
      <c r="FL15" s="198">
        <f>SUMIFS(点検表４!$AG$6:$AG$14492,点検表４!$AE$6:$AE$14492,TRUE,点検表４!$AQ$6:$AQ$14492,$E15,点検表４!$C$6:$C$14492,FL$6)</f>
        <v>0</v>
      </c>
      <c r="FM15" s="198">
        <f>SUMIFS(点検表４!$AG$6:$AG$14492,点検表４!$AE$6:$AE$14492,TRUE,点検表４!$AQ$6:$AQ$14492,$E15,点検表４!$C$6:$C$14492,FM$6)</f>
        <v>0</v>
      </c>
      <c r="FN15" s="198">
        <f>SUMIFS(点検表４!$AG$6:$AG$14492,点検表４!$AE$6:$AE$14492,TRUE,点検表４!$AQ$6:$AQ$14492,$E15,点検表４!$C$6:$C$14492,FN$6)</f>
        <v>0</v>
      </c>
      <c r="FO15" s="198">
        <f>SUMIFS(点検表４!$AG$6:$AG$14492,点検表４!$AE$6:$AE$14492,TRUE,点検表４!$AQ$6:$AQ$14492,$E15,点検表４!$C$6:$C$14492,FO$6)</f>
        <v>0</v>
      </c>
      <c r="FP15" s="198">
        <f>SUMIFS(点検表４!$AG$6:$AG$14492,点検表４!$AE$6:$AE$14492,TRUE,点検表４!$AQ$6:$AQ$14492,$E15,点検表４!$C$6:$C$14492,FP$6)</f>
        <v>0</v>
      </c>
      <c r="FQ15" s="198">
        <f>SUMIFS(点検表４!$AG$6:$AG$14492,点検表４!$AE$6:$AE$14492,TRUE,点検表４!$AQ$6:$AQ$14492,$E15,点検表４!$C$6:$C$14492,FQ$6)</f>
        <v>0</v>
      </c>
      <c r="FR15" s="198">
        <f>SUMIFS(点検表４!$AG$6:$AG$14492,点検表４!$AE$6:$AE$14492,TRUE,点検表４!$AQ$6:$AQ$14492,$E15,点検表４!$C$6:$C$14492,FR$6)</f>
        <v>0</v>
      </c>
      <c r="FS15" s="198">
        <f>SUMIFS(点検表４!$AG$6:$AG$14492,点検表４!$AE$6:$AE$14492,TRUE,点検表４!$AQ$6:$AQ$14492,$E15,点検表４!$C$6:$C$14492,FS$6)</f>
        <v>0</v>
      </c>
      <c r="FT15" s="198">
        <f>SUMIFS(点検表４!$AG$6:$AG$14492,点検表４!$AE$6:$AE$14492,TRUE,点検表４!$AQ$6:$AQ$14492,$E15,点検表４!$C$6:$C$14492,FT$6)</f>
        <v>0</v>
      </c>
      <c r="FU15" s="198">
        <f>SUMIFS(点検表４!$AG$6:$AG$14492,点検表４!$AE$6:$AE$14492,TRUE,点検表４!$AQ$6:$AQ$14492,$E15,点検表４!$C$6:$C$14492,FU$6)</f>
        <v>0</v>
      </c>
      <c r="FV15" s="198">
        <f>SUMIFS(点検表４!$AG$6:$AG$14492,点検表４!$AE$6:$AE$14492,TRUE,点検表４!$AQ$6:$AQ$14492,$E15,点検表４!$C$6:$C$14492,FV$6)</f>
        <v>0</v>
      </c>
      <c r="FW15" s="198">
        <f>SUMIFS(点検表４!$AG$6:$AG$14492,点検表４!$AE$6:$AE$14492,TRUE,点検表４!$AQ$6:$AQ$14492,$E15,点検表４!$C$6:$C$14492,FW$6)</f>
        <v>0</v>
      </c>
      <c r="FX15" s="198">
        <f>SUMIFS(点検表４!$AG$6:$AG$14492,点検表４!$AE$6:$AE$14492,TRUE,点検表４!$AQ$6:$AQ$14492,$E15,点検表４!$C$6:$C$14492,FX$6)</f>
        <v>0</v>
      </c>
      <c r="FY15" s="198">
        <f>SUMIFS(点検表４!$AG$6:$AG$14492,点検表４!$AE$6:$AE$14492,TRUE,点検表４!$AQ$6:$AQ$14492,$E15,点検表４!$C$6:$C$14492,FY$6)</f>
        <v>0</v>
      </c>
      <c r="FZ15" s="198">
        <f>SUMIFS(点検表４!$AG$6:$AG$14492,点検表４!$AE$6:$AE$14492,TRUE,点検表４!$AQ$6:$AQ$14492,$E15,点検表４!$C$6:$C$14492,FZ$6)</f>
        <v>0</v>
      </c>
      <c r="GA15" s="198">
        <f>SUMIFS(点検表４!$AG$6:$AG$14492,点検表４!$AE$6:$AE$14492,TRUE,点検表４!$AQ$6:$AQ$14492,$E15,点検表４!$C$6:$C$14492,GA$6)</f>
        <v>0</v>
      </c>
      <c r="GB15" s="198">
        <f>SUMIFS(点検表４!$AG$6:$AG$14492,点検表４!$AE$6:$AE$14492,TRUE,点検表４!$AQ$6:$AQ$14492,$E15,点検表４!$C$6:$C$14492,GB$6)</f>
        <v>0</v>
      </c>
      <c r="GC15" s="198">
        <f>SUMIFS(点検表４!$AG$6:$AG$14492,点検表４!$AE$6:$AE$14492,TRUE,点検表４!$AQ$6:$AQ$14492,$E15,点検表４!$C$6:$C$14492,GC$6)</f>
        <v>0</v>
      </c>
      <c r="GD15" s="198">
        <f>SUMIFS(点検表４!$AG$6:$AG$14492,点検表４!$AE$6:$AE$14492,TRUE,点検表４!$AQ$6:$AQ$14492,$E15,点検表４!$C$6:$C$14492,GD$6)</f>
        <v>0</v>
      </c>
      <c r="GE15" s="198">
        <f>SUMIFS(点検表４!$AG$6:$AG$14492,点検表４!$AE$6:$AE$14492,TRUE,点検表４!$AQ$6:$AQ$14492,$E15,点検表４!$C$6:$C$14492,GE$6)</f>
        <v>0</v>
      </c>
      <c r="GF15" s="198">
        <f>SUMIFS(点検表４!$AG$6:$AG$14492,点検表４!$AE$6:$AE$14492,TRUE,点検表４!$AQ$6:$AQ$14492,$E15,点検表４!$C$6:$C$14492,GF$6)</f>
        <v>0</v>
      </c>
      <c r="GG15" s="198">
        <f>SUMIFS(点検表４!$AG$6:$AG$14492,点検表４!$AE$6:$AE$14492,TRUE,点検表４!$AQ$6:$AQ$14492,$E15,点検表４!$C$6:$C$14492,GG$6)</f>
        <v>0</v>
      </c>
      <c r="GH15" s="198">
        <f>SUMIFS(点検表４!$AG$6:$AG$14492,点検表４!$AE$6:$AE$14492,TRUE,点検表４!$AQ$6:$AQ$14492,$E15,点検表４!$C$6:$C$14492,GH$6)</f>
        <v>0</v>
      </c>
      <c r="GI15" s="198">
        <f>SUMIFS(点検表４!$AG$6:$AG$14492,点検表４!$AE$6:$AE$14492,TRUE,点検表４!$AQ$6:$AQ$14492,$E15,点検表４!$C$6:$C$14492,GI$6)</f>
        <v>0</v>
      </c>
      <c r="GJ15" s="198">
        <f>SUMIFS(点検表４!$AG$6:$AG$14492,点検表４!$AE$6:$AE$14492,TRUE,点検表４!$AQ$6:$AQ$14492,$E15,点検表４!$C$6:$C$14492,GJ$6)</f>
        <v>0</v>
      </c>
      <c r="GK15" s="198">
        <f>SUMIFS(点検表４!$AG$6:$AG$14492,点検表４!$AE$6:$AE$14492,TRUE,点検表４!$AQ$6:$AQ$14492,$E15,点検表４!$C$6:$C$14492,GK$6)</f>
        <v>0</v>
      </c>
      <c r="GL15" s="198">
        <f>SUMIFS(点検表４!$AG$6:$AG$14492,点検表４!$AE$6:$AE$14492,TRUE,点検表４!$AQ$6:$AQ$14492,$E15,点検表４!$C$6:$C$14492,GL$6)</f>
        <v>0</v>
      </c>
      <c r="GM15" s="198">
        <f>SUMIFS(点検表４!$AG$6:$AG$14492,点検表４!$AE$6:$AE$14492,TRUE,点検表４!$AQ$6:$AQ$14492,$E15,点検表４!$C$6:$C$14492,GM$6)</f>
        <v>0</v>
      </c>
      <c r="GN15" s="198">
        <f>SUMIFS(点検表４!$AG$6:$AG$14492,点検表４!$AE$6:$AE$14492,TRUE,点検表４!$AQ$6:$AQ$14492,$E15,点検表４!$C$6:$C$14492,GN$6)</f>
        <v>0</v>
      </c>
      <c r="GO15" s="198">
        <f>SUMIFS(点検表４!$AG$6:$AG$14492,点検表４!$AE$6:$AE$14492,TRUE,点検表４!$AQ$6:$AQ$14492,$E15,点検表４!$C$6:$C$14492,GO$6)</f>
        <v>0</v>
      </c>
      <c r="GP15" s="198">
        <f>SUMIFS(点検表４!$AG$6:$AG$14492,点検表４!$AE$6:$AE$14492,TRUE,点検表４!$AQ$6:$AQ$14492,$E15,点検表４!$C$6:$C$14492,GP$6)</f>
        <v>0</v>
      </c>
      <c r="GQ15" s="198">
        <f>SUMIFS(点検表４!$AG$6:$AG$14492,点検表４!$AE$6:$AE$14492,TRUE,点検表４!$AQ$6:$AQ$14492,$E15,点検表４!$C$6:$C$14492,GQ$6)</f>
        <v>0</v>
      </c>
      <c r="GR15" s="198">
        <f>SUMIFS(点検表４!$AG$6:$AG$14492,点検表４!$AE$6:$AE$14492,TRUE,点検表４!$AQ$6:$AQ$14492,$E15,点検表４!$C$6:$C$14492,GR$6)</f>
        <v>0</v>
      </c>
      <c r="GS15" s="198">
        <f>SUMIFS(点検表４!$AG$6:$AG$14492,点検表４!$AE$6:$AE$14492,TRUE,点検表４!$AQ$6:$AQ$14492,$E15,点検表４!$C$6:$C$14492,GS$6)</f>
        <v>0</v>
      </c>
      <c r="GT15" s="198">
        <f>SUMIFS(点検表４!$AG$6:$AG$14492,点検表４!$AE$6:$AE$14492,TRUE,点検表４!$AQ$6:$AQ$14492,$E15,点検表４!$C$6:$C$14492,GT$6)</f>
        <v>0</v>
      </c>
      <c r="GU15" s="198">
        <f>SUMIFS(点検表４!$AG$6:$AG$14492,点検表４!$AE$6:$AE$14492,TRUE,点検表４!$AQ$6:$AQ$14492,$E15,点検表４!$C$6:$C$14492,GU$6)</f>
        <v>0</v>
      </c>
      <c r="GV15" s="198">
        <f>SUMIFS(点検表４!$AG$6:$AG$14492,点検表４!$AE$6:$AE$14492,TRUE,点検表４!$AQ$6:$AQ$14492,$E15,点検表４!$C$6:$C$14492,GV$6)</f>
        <v>0</v>
      </c>
      <c r="GW15" s="198">
        <f>SUMIFS(点検表４!$AG$6:$AG$14492,点検表４!$AE$6:$AE$14492,TRUE,点検表４!$AQ$6:$AQ$14492,$E15,点検表４!$C$6:$C$14492,GW$6)</f>
        <v>0</v>
      </c>
      <c r="GX15" s="198">
        <f>SUMIFS(点検表４!$AG$6:$AG$14492,点検表４!$AE$6:$AE$14492,TRUE,点検表４!$AQ$6:$AQ$14492,$E15,点検表４!$C$6:$C$14492,GX$6)</f>
        <v>0</v>
      </c>
      <c r="GY15" s="198">
        <f>SUMIFS(点検表４!$AG$6:$AG$14492,点検表４!$AE$6:$AE$14492,TRUE,点検表４!$AQ$6:$AQ$14492,$E15,点検表４!$C$6:$C$14492,GY$6)</f>
        <v>0</v>
      </c>
      <c r="GZ15" s="198">
        <f>SUMIFS(点検表４!$AG$6:$AG$14492,点検表４!$AE$6:$AE$14492,TRUE,点検表４!$AQ$6:$AQ$14492,$E15,点検表４!$C$6:$C$14492,GZ$6)</f>
        <v>0</v>
      </c>
      <c r="HA15" s="198">
        <f>SUMIFS(点検表４!$AG$6:$AG$14492,点検表４!$AE$6:$AE$14492,TRUE,点検表４!$AQ$6:$AQ$14492,$E15,点検表４!$C$6:$C$14492,HA$6)</f>
        <v>0</v>
      </c>
      <c r="HB15" s="198">
        <f>SUMIFS(点検表４!$AG$6:$AG$14492,点検表４!$AE$6:$AE$14492,TRUE,点検表４!$AQ$6:$AQ$14492,$E15,点検表４!$C$6:$C$14492,HB$6)</f>
        <v>0</v>
      </c>
      <c r="HC15" s="198">
        <f>SUMIFS(点検表４!$AG$6:$AG$14492,点検表４!$AE$6:$AE$14492,TRUE,点検表４!$AQ$6:$AQ$14492,$E15,点検表４!$C$6:$C$14492,HC$6)</f>
        <v>0</v>
      </c>
      <c r="HD15" s="198">
        <f>SUMIFS(点検表４!$AG$6:$AG$14492,点検表４!$AE$6:$AE$14492,TRUE,点検表４!$AQ$6:$AQ$14492,$E15,点検表４!$C$6:$C$14492,HD$6)</f>
        <v>0</v>
      </c>
      <c r="HE15" s="198">
        <f>SUMIFS(点検表４!$AG$6:$AG$14492,点検表４!$AE$6:$AE$14492,TRUE,点検表４!$AQ$6:$AQ$14492,$E15,点検表４!$C$6:$C$14492,HE$6)</f>
        <v>0</v>
      </c>
      <c r="HF15" s="198">
        <f>SUMIFS(点検表４!$AG$6:$AG$14492,点検表４!$AE$6:$AE$14492,TRUE,点検表４!$AQ$6:$AQ$14492,$E15,点検表４!$C$6:$C$14492,HF$6)</f>
        <v>0</v>
      </c>
      <c r="HG15" s="198">
        <f>SUMIFS(点検表４!$AG$6:$AG$14492,点検表４!$AE$6:$AE$14492,TRUE,点検表４!$AQ$6:$AQ$14492,$E15,点検表４!$C$6:$C$14492,HG$6)</f>
        <v>0</v>
      </c>
      <c r="HH15" s="198">
        <f>SUMIFS(点検表４!$AG$6:$AG$14492,点検表４!$AE$6:$AE$14492,TRUE,点検表４!$AQ$6:$AQ$14492,$E15,点検表４!$C$6:$C$14492,HH$6)</f>
        <v>0</v>
      </c>
      <c r="HI15" s="198">
        <f>SUMIFS(点検表４!$AG$6:$AG$14492,点検表４!$AE$6:$AE$14492,TRUE,点検表４!$AQ$6:$AQ$14492,$E15,点検表４!$C$6:$C$14492,HI$6)</f>
        <v>0</v>
      </c>
      <c r="HJ15" s="198">
        <f>SUMIFS(点検表４!$AG$6:$AG$14492,点検表４!$AE$6:$AE$14492,TRUE,点検表４!$AQ$6:$AQ$14492,$E15,点検表４!$C$6:$C$14492,HJ$6)</f>
        <v>0</v>
      </c>
      <c r="HK15" s="198">
        <f>SUMIFS(点検表４!$AG$6:$AG$14492,点検表４!$AE$6:$AE$14492,TRUE,点検表４!$AQ$6:$AQ$14492,$E15,点検表４!$C$6:$C$14492,HK$6)</f>
        <v>0</v>
      </c>
      <c r="HL15" s="198">
        <f>SUMIFS(点検表４!$AG$6:$AG$14492,点検表４!$AE$6:$AE$14492,TRUE,点検表４!$AQ$6:$AQ$14492,$E15,点検表４!$C$6:$C$14492,HL$6)</f>
        <v>0</v>
      </c>
      <c r="HM15" s="198">
        <f>SUMIFS(点検表４!$AG$6:$AG$14492,点検表４!$AE$6:$AE$14492,TRUE,点検表４!$AQ$6:$AQ$14492,$E15,点検表４!$C$6:$C$14492,HM$6)</f>
        <v>0</v>
      </c>
      <c r="HN15" s="198">
        <f>SUMIFS(点検表４!$AG$6:$AG$14492,点検表４!$AE$6:$AE$14492,TRUE,点検表４!$AQ$6:$AQ$14492,$E15,点検表４!$C$6:$C$14492,HN$6)</f>
        <v>0</v>
      </c>
      <c r="HO15" s="198">
        <f>SUMIFS(点検表４!$AG$6:$AG$14492,点検表４!$AE$6:$AE$14492,TRUE,点検表４!$AQ$6:$AQ$14492,$E15,点検表４!$C$6:$C$14492,HO$6)</f>
        <v>0</v>
      </c>
      <c r="HP15" s="198">
        <f>SUMIFS(点検表４!$AG$6:$AG$14492,点検表４!$AE$6:$AE$14492,TRUE,点検表４!$AQ$6:$AQ$14492,$E15,点検表４!$C$6:$C$14492,HP$6)</f>
        <v>0</v>
      </c>
      <c r="HQ15" s="198">
        <f>SUMIFS(点検表４!$AG$6:$AG$14492,点検表４!$AE$6:$AE$14492,TRUE,点検表４!$AQ$6:$AQ$14492,$E15,点検表４!$C$6:$C$14492,HQ$6)</f>
        <v>0</v>
      </c>
      <c r="HR15" s="198">
        <f>SUMIFS(点検表４!$AG$6:$AG$14492,点検表４!$AE$6:$AE$14492,TRUE,点検表４!$AQ$6:$AQ$14492,$E15,点検表４!$C$6:$C$14492,HR$6)</f>
        <v>0</v>
      </c>
      <c r="HS15" s="198">
        <f>SUMIFS(点検表４!$AG$6:$AG$14492,点検表４!$AE$6:$AE$14492,TRUE,点検表４!$AQ$6:$AQ$14492,$E15,点検表４!$C$6:$C$14492,HS$6)</f>
        <v>0</v>
      </c>
      <c r="HT15" s="198">
        <f>SUMIFS(点検表４!$AG$6:$AG$14492,点検表４!$AE$6:$AE$14492,TRUE,点検表４!$AQ$6:$AQ$14492,$E15,点検表４!$C$6:$C$14492,HT$6)</f>
        <v>0</v>
      </c>
      <c r="HU15" s="198">
        <f>SUMIFS(点検表４!$AG$6:$AG$14492,点検表４!$AE$6:$AE$14492,TRUE,点検表４!$AQ$6:$AQ$14492,$E15,点検表４!$C$6:$C$14492,HU$6)</f>
        <v>0</v>
      </c>
      <c r="HV15" s="198">
        <f>SUMIFS(点検表４!$AG$6:$AG$14492,点検表４!$AE$6:$AE$14492,TRUE,点検表４!$AQ$6:$AQ$14492,$E15,点検表４!$C$6:$C$14492,HV$6)</f>
        <v>0</v>
      </c>
      <c r="HW15" s="198">
        <f>SUMIFS(点検表４!$AG$6:$AG$14492,点検表４!$AE$6:$AE$14492,TRUE,点検表４!$AQ$6:$AQ$14492,$E15,点検表４!$C$6:$C$14492,HW$6)</f>
        <v>0</v>
      </c>
      <c r="HX15" s="198">
        <f>SUMIFS(点検表４!$AG$6:$AG$14492,点検表４!$AE$6:$AE$14492,TRUE,点検表４!$AQ$6:$AQ$14492,$E15,点検表４!$C$6:$C$14492,HX$6)</f>
        <v>0</v>
      </c>
      <c r="HY15" s="198">
        <f>SUMIFS(点検表４!$AG$6:$AG$14492,点検表４!$AE$6:$AE$14492,TRUE,点検表４!$AQ$6:$AQ$14492,$E15,点検表４!$C$6:$C$14492,HY$6)</f>
        <v>0</v>
      </c>
      <c r="HZ15" s="198">
        <f>SUMIFS(点検表４!$AG$6:$AG$14492,点検表４!$AE$6:$AE$14492,TRUE,点検表４!$AQ$6:$AQ$14492,$E15,点検表４!$C$6:$C$14492,HZ$6)</f>
        <v>0</v>
      </c>
      <c r="IA15" s="198">
        <f>SUMIFS(点検表４!$AG$6:$AG$14492,点検表４!$AE$6:$AE$14492,TRUE,点検表４!$AQ$6:$AQ$14492,$E15,点検表４!$C$6:$C$14492,IA$6)</f>
        <v>0</v>
      </c>
      <c r="IB15" s="198">
        <f>SUMIFS(点検表４!$AG$6:$AG$14492,点検表４!$AE$6:$AE$14492,TRUE,点検表４!$AQ$6:$AQ$14492,$E15,点検表４!$C$6:$C$14492,IB$6)</f>
        <v>0</v>
      </c>
      <c r="IC15" s="198">
        <f>SUMIFS(点検表４!$AG$6:$AG$14492,点検表４!$AE$6:$AE$14492,TRUE,点検表４!$AQ$6:$AQ$14492,$E15,点検表４!$C$6:$C$14492,IC$6)</f>
        <v>0</v>
      </c>
      <c r="ID15" s="198">
        <f>SUMIFS(点検表４!$AG$6:$AG$14492,点検表４!$AE$6:$AE$14492,TRUE,点検表４!$AQ$6:$AQ$14492,$E15,点検表４!$C$6:$C$14492,ID$6)</f>
        <v>0</v>
      </c>
      <c r="IE15" s="198">
        <f>SUMIFS(点検表４!$AG$6:$AG$14492,点検表４!$AE$6:$AE$14492,TRUE,点検表４!$AQ$6:$AQ$14492,$E15,点検表４!$C$6:$C$14492,IE$6)</f>
        <v>0</v>
      </c>
      <c r="IF15" s="198">
        <f>SUMIFS(点検表４!$AG$6:$AG$14492,点検表４!$AE$6:$AE$14492,TRUE,点検表４!$AQ$6:$AQ$14492,$E15,点検表４!$C$6:$C$14492,IF$6)</f>
        <v>0</v>
      </c>
      <c r="IG15" s="198">
        <f>SUMIFS(点検表４!$AG$6:$AG$14492,点検表４!$AE$6:$AE$14492,TRUE,点検表４!$AQ$6:$AQ$14492,$E15,点検表４!$C$6:$C$14492,IG$6)</f>
        <v>0</v>
      </c>
      <c r="IH15" s="198">
        <f>SUMIFS(点検表４!$AG$6:$AG$14492,点検表４!$AE$6:$AE$14492,TRUE,点検表４!$AQ$6:$AQ$14492,$E15,点検表４!$C$6:$C$14492,IH$6)</f>
        <v>0</v>
      </c>
      <c r="II15" s="198">
        <f>SUMIFS(点検表４!$AG$6:$AG$14492,点検表４!$AE$6:$AE$14492,TRUE,点検表４!$AQ$6:$AQ$14492,$E15,点検表４!$C$6:$C$14492,II$6)</f>
        <v>0</v>
      </c>
      <c r="IJ15" s="198">
        <f>SUMIFS(点検表４!$AG$6:$AG$14492,点検表４!$AE$6:$AE$14492,TRUE,点検表４!$AQ$6:$AQ$14492,$E15,点検表４!$C$6:$C$14492,IJ$6)</f>
        <v>0</v>
      </c>
      <c r="IK15" s="198">
        <f>SUMIFS(点検表４!$AG$6:$AG$14492,点検表４!$AE$6:$AE$14492,TRUE,点検表４!$AQ$6:$AQ$14492,$E15,点検表４!$C$6:$C$14492,IK$6)</f>
        <v>0</v>
      </c>
      <c r="IL15" s="198">
        <f>SUMIFS(点検表４!$AG$6:$AG$14492,点検表４!$AE$6:$AE$14492,TRUE,点検表４!$AQ$6:$AQ$14492,$E15,点検表４!$C$6:$C$14492,IL$6)</f>
        <v>0</v>
      </c>
      <c r="IM15" s="199">
        <f>SUMIFS(点検表４!$AG$6:$AG$14492,点検表４!$AE$6:$AE$14492,TRUE,点検表４!$AQ$6:$AQ$14492,$E15,点検表４!$C$6:$C$14492,IM$6)</f>
        <v>0</v>
      </c>
      <c r="IN15" s="177"/>
      <c r="IO15" s="177"/>
    </row>
    <row r="16" spans="1:250" ht="26.25" customHeight="1">
      <c r="A16" s="748"/>
      <c r="B16" s="761" t="s">
        <v>1295</v>
      </c>
      <c r="C16" s="762"/>
      <c r="D16" s="763"/>
      <c r="E16" s="142"/>
      <c r="F16" s="200">
        <f t="shared" ref="F16:BQ16" si="2">SUM(F11:F15)</f>
        <v>0</v>
      </c>
      <c r="G16" s="201">
        <f t="shared" si="2"/>
        <v>0</v>
      </c>
      <c r="H16" s="202">
        <f t="shared" si="2"/>
        <v>0</v>
      </c>
      <c r="I16" s="202">
        <f t="shared" si="2"/>
        <v>0</v>
      </c>
      <c r="J16" s="202">
        <f t="shared" si="2"/>
        <v>0</v>
      </c>
      <c r="K16" s="202">
        <f t="shared" si="2"/>
        <v>0</v>
      </c>
      <c r="L16" s="202">
        <f t="shared" si="2"/>
        <v>0</v>
      </c>
      <c r="M16" s="202">
        <f t="shared" si="2"/>
        <v>0</v>
      </c>
      <c r="N16" s="202">
        <f t="shared" si="2"/>
        <v>0</v>
      </c>
      <c r="O16" s="202">
        <f t="shared" si="2"/>
        <v>0</v>
      </c>
      <c r="P16" s="202">
        <f t="shared" si="2"/>
        <v>0</v>
      </c>
      <c r="Q16" s="202">
        <f t="shared" si="2"/>
        <v>0</v>
      </c>
      <c r="R16" s="202">
        <f t="shared" si="2"/>
        <v>0</v>
      </c>
      <c r="S16" s="202">
        <f t="shared" si="2"/>
        <v>0</v>
      </c>
      <c r="T16" s="202">
        <f t="shared" si="2"/>
        <v>0</v>
      </c>
      <c r="U16" s="202">
        <f t="shared" si="2"/>
        <v>0</v>
      </c>
      <c r="V16" s="202">
        <f t="shared" si="2"/>
        <v>0</v>
      </c>
      <c r="W16" s="202">
        <f t="shared" si="2"/>
        <v>0</v>
      </c>
      <c r="X16" s="202">
        <f t="shared" si="2"/>
        <v>0</v>
      </c>
      <c r="Y16" s="202">
        <f t="shared" si="2"/>
        <v>0</v>
      </c>
      <c r="Z16" s="202">
        <f t="shared" si="2"/>
        <v>0</v>
      </c>
      <c r="AA16" s="202">
        <f t="shared" si="2"/>
        <v>0</v>
      </c>
      <c r="AB16" s="202">
        <f t="shared" si="2"/>
        <v>0</v>
      </c>
      <c r="AC16" s="202">
        <f t="shared" si="2"/>
        <v>0</v>
      </c>
      <c r="AD16" s="202">
        <f t="shared" si="2"/>
        <v>0</v>
      </c>
      <c r="AE16" s="202">
        <f t="shared" si="2"/>
        <v>0</v>
      </c>
      <c r="AF16" s="202">
        <f t="shared" si="2"/>
        <v>0</v>
      </c>
      <c r="AG16" s="202">
        <f t="shared" si="2"/>
        <v>0</v>
      </c>
      <c r="AH16" s="202">
        <f t="shared" si="2"/>
        <v>0</v>
      </c>
      <c r="AI16" s="202">
        <f t="shared" si="2"/>
        <v>0</v>
      </c>
      <c r="AJ16" s="202">
        <f t="shared" si="2"/>
        <v>0</v>
      </c>
      <c r="AK16" s="202">
        <f t="shared" si="2"/>
        <v>0</v>
      </c>
      <c r="AL16" s="202">
        <f t="shared" si="2"/>
        <v>0</v>
      </c>
      <c r="AM16" s="202">
        <f t="shared" si="2"/>
        <v>0</v>
      </c>
      <c r="AN16" s="202">
        <f t="shared" si="2"/>
        <v>0</v>
      </c>
      <c r="AO16" s="202">
        <f t="shared" si="2"/>
        <v>0</v>
      </c>
      <c r="AP16" s="202">
        <f t="shared" si="2"/>
        <v>0</v>
      </c>
      <c r="AQ16" s="202">
        <f t="shared" si="2"/>
        <v>0</v>
      </c>
      <c r="AR16" s="202">
        <f t="shared" si="2"/>
        <v>0</v>
      </c>
      <c r="AS16" s="202">
        <f t="shared" si="2"/>
        <v>0</v>
      </c>
      <c r="AT16" s="202">
        <f t="shared" si="2"/>
        <v>0</v>
      </c>
      <c r="AU16" s="202">
        <f t="shared" si="2"/>
        <v>0</v>
      </c>
      <c r="AV16" s="202">
        <f t="shared" si="2"/>
        <v>0</v>
      </c>
      <c r="AW16" s="202">
        <f t="shared" si="2"/>
        <v>0</v>
      </c>
      <c r="AX16" s="202">
        <f t="shared" si="2"/>
        <v>0</v>
      </c>
      <c r="AY16" s="202">
        <f t="shared" si="2"/>
        <v>0</v>
      </c>
      <c r="AZ16" s="202">
        <f t="shared" si="2"/>
        <v>0</v>
      </c>
      <c r="BA16" s="202">
        <f t="shared" si="2"/>
        <v>0</v>
      </c>
      <c r="BB16" s="202">
        <f t="shared" si="2"/>
        <v>0</v>
      </c>
      <c r="BC16" s="202">
        <f t="shared" si="2"/>
        <v>0</v>
      </c>
      <c r="BD16" s="202">
        <f t="shared" si="2"/>
        <v>0</v>
      </c>
      <c r="BE16" s="202">
        <f t="shared" si="2"/>
        <v>0</v>
      </c>
      <c r="BF16" s="202">
        <f t="shared" si="2"/>
        <v>0</v>
      </c>
      <c r="BG16" s="202">
        <f t="shared" si="2"/>
        <v>0</v>
      </c>
      <c r="BH16" s="202">
        <f t="shared" si="2"/>
        <v>0</v>
      </c>
      <c r="BI16" s="202">
        <f t="shared" si="2"/>
        <v>0</v>
      </c>
      <c r="BJ16" s="202">
        <f t="shared" si="2"/>
        <v>0</v>
      </c>
      <c r="BK16" s="202">
        <f t="shared" si="2"/>
        <v>0</v>
      </c>
      <c r="BL16" s="202">
        <f t="shared" si="2"/>
        <v>0</v>
      </c>
      <c r="BM16" s="202">
        <f t="shared" si="2"/>
        <v>0</v>
      </c>
      <c r="BN16" s="202">
        <f t="shared" si="2"/>
        <v>0</v>
      </c>
      <c r="BO16" s="202">
        <f t="shared" si="2"/>
        <v>0</v>
      </c>
      <c r="BP16" s="202">
        <f t="shared" si="2"/>
        <v>0</v>
      </c>
      <c r="BQ16" s="202">
        <f t="shared" si="2"/>
        <v>0</v>
      </c>
      <c r="BR16" s="202">
        <f t="shared" ref="BR16:EC16" si="3">SUM(BR11:BR15)</f>
        <v>0</v>
      </c>
      <c r="BS16" s="202">
        <f t="shared" si="3"/>
        <v>0</v>
      </c>
      <c r="BT16" s="202">
        <f t="shared" si="3"/>
        <v>0</v>
      </c>
      <c r="BU16" s="202">
        <f t="shared" si="3"/>
        <v>0</v>
      </c>
      <c r="BV16" s="202">
        <f t="shared" si="3"/>
        <v>0</v>
      </c>
      <c r="BW16" s="202">
        <f t="shared" si="3"/>
        <v>0</v>
      </c>
      <c r="BX16" s="202">
        <f t="shared" si="3"/>
        <v>0</v>
      </c>
      <c r="BY16" s="202">
        <f t="shared" si="3"/>
        <v>0</v>
      </c>
      <c r="BZ16" s="202">
        <f t="shared" si="3"/>
        <v>0</v>
      </c>
      <c r="CA16" s="202">
        <f t="shared" si="3"/>
        <v>0</v>
      </c>
      <c r="CB16" s="202">
        <f t="shared" si="3"/>
        <v>0</v>
      </c>
      <c r="CC16" s="202">
        <f t="shared" si="3"/>
        <v>0</v>
      </c>
      <c r="CD16" s="202">
        <f t="shared" si="3"/>
        <v>0</v>
      </c>
      <c r="CE16" s="202">
        <f t="shared" si="3"/>
        <v>0</v>
      </c>
      <c r="CF16" s="202">
        <f t="shared" si="3"/>
        <v>0</v>
      </c>
      <c r="CG16" s="202">
        <f t="shared" si="3"/>
        <v>0</v>
      </c>
      <c r="CH16" s="202">
        <f t="shared" si="3"/>
        <v>0</v>
      </c>
      <c r="CI16" s="202">
        <f t="shared" si="3"/>
        <v>0</v>
      </c>
      <c r="CJ16" s="202">
        <f t="shared" si="3"/>
        <v>0</v>
      </c>
      <c r="CK16" s="202">
        <f t="shared" si="3"/>
        <v>0</v>
      </c>
      <c r="CL16" s="202">
        <f t="shared" si="3"/>
        <v>0</v>
      </c>
      <c r="CM16" s="202">
        <f t="shared" si="3"/>
        <v>0</v>
      </c>
      <c r="CN16" s="202">
        <f t="shared" si="3"/>
        <v>0</v>
      </c>
      <c r="CO16" s="202">
        <f t="shared" si="3"/>
        <v>0</v>
      </c>
      <c r="CP16" s="202">
        <f t="shared" si="3"/>
        <v>0</v>
      </c>
      <c r="CQ16" s="202">
        <f t="shared" si="3"/>
        <v>0</v>
      </c>
      <c r="CR16" s="202">
        <f t="shared" si="3"/>
        <v>0</v>
      </c>
      <c r="CS16" s="202">
        <f t="shared" si="3"/>
        <v>0</v>
      </c>
      <c r="CT16" s="202">
        <f t="shared" si="3"/>
        <v>0</v>
      </c>
      <c r="CU16" s="202">
        <f t="shared" si="3"/>
        <v>0</v>
      </c>
      <c r="CV16" s="202">
        <f t="shared" si="3"/>
        <v>0</v>
      </c>
      <c r="CW16" s="202">
        <f t="shared" si="3"/>
        <v>0</v>
      </c>
      <c r="CX16" s="202">
        <f t="shared" si="3"/>
        <v>0</v>
      </c>
      <c r="CY16" s="202">
        <f t="shared" si="3"/>
        <v>0</v>
      </c>
      <c r="CZ16" s="202">
        <f t="shared" si="3"/>
        <v>0</v>
      </c>
      <c r="DA16" s="202">
        <f t="shared" si="3"/>
        <v>0</v>
      </c>
      <c r="DB16" s="202">
        <f t="shared" si="3"/>
        <v>0</v>
      </c>
      <c r="DC16" s="202">
        <f t="shared" si="3"/>
        <v>0</v>
      </c>
      <c r="DD16" s="202">
        <f t="shared" si="3"/>
        <v>0</v>
      </c>
      <c r="DE16" s="202">
        <f t="shared" si="3"/>
        <v>0</v>
      </c>
      <c r="DF16" s="202">
        <f t="shared" si="3"/>
        <v>0</v>
      </c>
      <c r="DG16" s="202">
        <f t="shared" si="3"/>
        <v>0</v>
      </c>
      <c r="DH16" s="202">
        <f t="shared" si="3"/>
        <v>0</v>
      </c>
      <c r="DI16" s="202">
        <f t="shared" si="3"/>
        <v>0</v>
      </c>
      <c r="DJ16" s="202">
        <f t="shared" si="3"/>
        <v>0</v>
      </c>
      <c r="DK16" s="202">
        <f t="shared" si="3"/>
        <v>0</v>
      </c>
      <c r="DL16" s="202">
        <f t="shared" si="3"/>
        <v>0</v>
      </c>
      <c r="DM16" s="202">
        <f t="shared" si="3"/>
        <v>0</v>
      </c>
      <c r="DN16" s="202">
        <f t="shared" si="3"/>
        <v>0</v>
      </c>
      <c r="DO16" s="202">
        <f t="shared" si="3"/>
        <v>0</v>
      </c>
      <c r="DP16" s="202">
        <f t="shared" si="3"/>
        <v>0</v>
      </c>
      <c r="DQ16" s="202">
        <f t="shared" si="3"/>
        <v>0</v>
      </c>
      <c r="DR16" s="202">
        <f t="shared" si="3"/>
        <v>0</v>
      </c>
      <c r="DS16" s="202">
        <f t="shared" si="3"/>
        <v>0</v>
      </c>
      <c r="DT16" s="202">
        <f t="shared" si="3"/>
        <v>0</v>
      </c>
      <c r="DU16" s="202">
        <f t="shared" si="3"/>
        <v>0</v>
      </c>
      <c r="DV16" s="202">
        <f t="shared" si="3"/>
        <v>0</v>
      </c>
      <c r="DW16" s="202">
        <f t="shared" si="3"/>
        <v>0</v>
      </c>
      <c r="DX16" s="202">
        <f t="shared" si="3"/>
        <v>0</v>
      </c>
      <c r="DY16" s="202">
        <f t="shared" si="3"/>
        <v>0</v>
      </c>
      <c r="DZ16" s="202">
        <f t="shared" si="3"/>
        <v>0</v>
      </c>
      <c r="EA16" s="202">
        <f t="shared" si="3"/>
        <v>0</v>
      </c>
      <c r="EB16" s="202">
        <f t="shared" si="3"/>
        <v>0</v>
      </c>
      <c r="EC16" s="202">
        <f t="shared" si="3"/>
        <v>0</v>
      </c>
      <c r="ED16" s="202">
        <f t="shared" ref="ED16:GO16" si="4">SUM(ED11:ED15)</f>
        <v>0</v>
      </c>
      <c r="EE16" s="202">
        <f t="shared" si="4"/>
        <v>0</v>
      </c>
      <c r="EF16" s="202">
        <f t="shared" si="4"/>
        <v>0</v>
      </c>
      <c r="EG16" s="202">
        <f t="shared" si="4"/>
        <v>0</v>
      </c>
      <c r="EH16" s="202">
        <f t="shared" si="4"/>
        <v>0</v>
      </c>
      <c r="EI16" s="202">
        <f t="shared" si="4"/>
        <v>0</v>
      </c>
      <c r="EJ16" s="202">
        <f t="shared" si="4"/>
        <v>0</v>
      </c>
      <c r="EK16" s="202">
        <f t="shared" si="4"/>
        <v>0</v>
      </c>
      <c r="EL16" s="202">
        <f t="shared" si="4"/>
        <v>0</v>
      </c>
      <c r="EM16" s="202">
        <f t="shared" si="4"/>
        <v>0</v>
      </c>
      <c r="EN16" s="202">
        <f t="shared" si="4"/>
        <v>0</v>
      </c>
      <c r="EO16" s="202">
        <f t="shared" si="4"/>
        <v>0</v>
      </c>
      <c r="EP16" s="202">
        <f t="shared" si="4"/>
        <v>0</v>
      </c>
      <c r="EQ16" s="202">
        <f t="shared" si="4"/>
        <v>0</v>
      </c>
      <c r="ER16" s="202">
        <f t="shared" si="4"/>
        <v>0</v>
      </c>
      <c r="ES16" s="202">
        <f t="shared" si="4"/>
        <v>0</v>
      </c>
      <c r="ET16" s="202">
        <f t="shared" si="4"/>
        <v>0</v>
      </c>
      <c r="EU16" s="202">
        <f t="shared" si="4"/>
        <v>0</v>
      </c>
      <c r="EV16" s="202">
        <f t="shared" si="4"/>
        <v>0</v>
      </c>
      <c r="EW16" s="202">
        <f t="shared" si="4"/>
        <v>0</v>
      </c>
      <c r="EX16" s="202">
        <f t="shared" si="4"/>
        <v>0</v>
      </c>
      <c r="EY16" s="202">
        <f t="shared" si="4"/>
        <v>0</v>
      </c>
      <c r="EZ16" s="202">
        <f t="shared" si="4"/>
        <v>0</v>
      </c>
      <c r="FA16" s="202">
        <f t="shared" si="4"/>
        <v>0</v>
      </c>
      <c r="FB16" s="202">
        <f t="shared" si="4"/>
        <v>0</v>
      </c>
      <c r="FC16" s="202">
        <f t="shared" si="4"/>
        <v>0</v>
      </c>
      <c r="FD16" s="202">
        <f t="shared" si="4"/>
        <v>0</v>
      </c>
      <c r="FE16" s="202">
        <f t="shared" si="4"/>
        <v>0</v>
      </c>
      <c r="FF16" s="202">
        <f t="shared" si="4"/>
        <v>0</v>
      </c>
      <c r="FG16" s="202">
        <f t="shared" si="4"/>
        <v>0</v>
      </c>
      <c r="FH16" s="202">
        <f t="shared" si="4"/>
        <v>0</v>
      </c>
      <c r="FI16" s="202">
        <f t="shared" si="4"/>
        <v>0</v>
      </c>
      <c r="FJ16" s="202">
        <f t="shared" si="4"/>
        <v>0</v>
      </c>
      <c r="FK16" s="202">
        <f t="shared" si="4"/>
        <v>0</v>
      </c>
      <c r="FL16" s="202">
        <f t="shared" si="4"/>
        <v>0</v>
      </c>
      <c r="FM16" s="202">
        <f t="shared" si="4"/>
        <v>0</v>
      </c>
      <c r="FN16" s="202">
        <f t="shared" si="4"/>
        <v>0</v>
      </c>
      <c r="FO16" s="202">
        <f t="shared" si="4"/>
        <v>0</v>
      </c>
      <c r="FP16" s="202">
        <f t="shared" si="4"/>
        <v>0</v>
      </c>
      <c r="FQ16" s="202">
        <f t="shared" si="4"/>
        <v>0</v>
      </c>
      <c r="FR16" s="202">
        <f t="shared" si="4"/>
        <v>0</v>
      </c>
      <c r="FS16" s="202">
        <f t="shared" si="4"/>
        <v>0</v>
      </c>
      <c r="FT16" s="202">
        <f t="shared" si="4"/>
        <v>0</v>
      </c>
      <c r="FU16" s="202">
        <f t="shared" si="4"/>
        <v>0</v>
      </c>
      <c r="FV16" s="202">
        <f t="shared" si="4"/>
        <v>0</v>
      </c>
      <c r="FW16" s="202">
        <f t="shared" si="4"/>
        <v>0</v>
      </c>
      <c r="FX16" s="202">
        <f t="shared" si="4"/>
        <v>0</v>
      </c>
      <c r="FY16" s="202">
        <f t="shared" si="4"/>
        <v>0</v>
      </c>
      <c r="FZ16" s="202">
        <f t="shared" si="4"/>
        <v>0</v>
      </c>
      <c r="GA16" s="202">
        <f t="shared" si="4"/>
        <v>0</v>
      </c>
      <c r="GB16" s="202">
        <f t="shared" si="4"/>
        <v>0</v>
      </c>
      <c r="GC16" s="202">
        <f t="shared" si="4"/>
        <v>0</v>
      </c>
      <c r="GD16" s="202">
        <f t="shared" si="4"/>
        <v>0</v>
      </c>
      <c r="GE16" s="202">
        <f t="shared" si="4"/>
        <v>0</v>
      </c>
      <c r="GF16" s="202">
        <f t="shared" si="4"/>
        <v>0</v>
      </c>
      <c r="GG16" s="202">
        <f t="shared" si="4"/>
        <v>0</v>
      </c>
      <c r="GH16" s="202">
        <f t="shared" si="4"/>
        <v>0</v>
      </c>
      <c r="GI16" s="202">
        <f t="shared" si="4"/>
        <v>0</v>
      </c>
      <c r="GJ16" s="202">
        <f t="shared" si="4"/>
        <v>0</v>
      </c>
      <c r="GK16" s="202">
        <f t="shared" si="4"/>
        <v>0</v>
      </c>
      <c r="GL16" s="202">
        <f t="shared" si="4"/>
        <v>0</v>
      </c>
      <c r="GM16" s="202">
        <f t="shared" si="4"/>
        <v>0</v>
      </c>
      <c r="GN16" s="202">
        <f t="shared" si="4"/>
        <v>0</v>
      </c>
      <c r="GO16" s="202">
        <f t="shared" si="4"/>
        <v>0</v>
      </c>
      <c r="GP16" s="202">
        <f t="shared" ref="GP16:IM16" si="5">SUM(GP11:GP15)</f>
        <v>0</v>
      </c>
      <c r="GQ16" s="202">
        <f t="shared" si="5"/>
        <v>0</v>
      </c>
      <c r="GR16" s="202">
        <f t="shared" si="5"/>
        <v>0</v>
      </c>
      <c r="GS16" s="202">
        <f t="shared" si="5"/>
        <v>0</v>
      </c>
      <c r="GT16" s="202">
        <f t="shared" si="5"/>
        <v>0</v>
      </c>
      <c r="GU16" s="202">
        <f t="shared" si="5"/>
        <v>0</v>
      </c>
      <c r="GV16" s="202">
        <f t="shared" si="5"/>
        <v>0</v>
      </c>
      <c r="GW16" s="202">
        <f t="shared" si="5"/>
        <v>0</v>
      </c>
      <c r="GX16" s="202">
        <f t="shared" si="5"/>
        <v>0</v>
      </c>
      <c r="GY16" s="202">
        <f t="shared" si="5"/>
        <v>0</v>
      </c>
      <c r="GZ16" s="202">
        <f t="shared" si="5"/>
        <v>0</v>
      </c>
      <c r="HA16" s="202">
        <f t="shared" si="5"/>
        <v>0</v>
      </c>
      <c r="HB16" s="202">
        <f t="shared" si="5"/>
        <v>0</v>
      </c>
      <c r="HC16" s="202">
        <f t="shared" si="5"/>
        <v>0</v>
      </c>
      <c r="HD16" s="202">
        <f t="shared" si="5"/>
        <v>0</v>
      </c>
      <c r="HE16" s="202">
        <f t="shared" si="5"/>
        <v>0</v>
      </c>
      <c r="HF16" s="202">
        <f t="shared" si="5"/>
        <v>0</v>
      </c>
      <c r="HG16" s="202">
        <f t="shared" si="5"/>
        <v>0</v>
      </c>
      <c r="HH16" s="202">
        <f t="shared" si="5"/>
        <v>0</v>
      </c>
      <c r="HI16" s="202">
        <f t="shared" si="5"/>
        <v>0</v>
      </c>
      <c r="HJ16" s="202">
        <f t="shared" si="5"/>
        <v>0</v>
      </c>
      <c r="HK16" s="202">
        <f t="shared" si="5"/>
        <v>0</v>
      </c>
      <c r="HL16" s="202">
        <f t="shared" si="5"/>
        <v>0</v>
      </c>
      <c r="HM16" s="202">
        <f t="shared" si="5"/>
        <v>0</v>
      </c>
      <c r="HN16" s="202">
        <f t="shared" si="5"/>
        <v>0</v>
      </c>
      <c r="HO16" s="202">
        <f t="shared" si="5"/>
        <v>0</v>
      </c>
      <c r="HP16" s="202">
        <f t="shared" si="5"/>
        <v>0</v>
      </c>
      <c r="HQ16" s="202">
        <f t="shared" si="5"/>
        <v>0</v>
      </c>
      <c r="HR16" s="202">
        <f t="shared" si="5"/>
        <v>0</v>
      </c>
      <c r="HS16" s="202">
        <f t="shared" si="5"/>
        <v>0</v>
      </c>
      <c r="HT16" s="202">
        <f t="shared" si="5"/>
        <v>0</v>
      </c>
      <c r="HU16" s="202">
        <f t="shared" si="5"/>
        <v>0</v>
      </c>
      <c r="HV16" s="202">
        <f t="shared" si="5"/>
        <v>0</v>
      </c>
      <c r="HW16" s="202">
        <f t="shared" si="5"/>
        <v>0</v>
      </c>
      <c r="HX16" s="202">
        <f t="shared" si="5"/>
        <v>0</v>
      </c>
      <c r="HY16" s="202">
        <f t="shared" si="5"/>
        <v>0</v>
      </c>
      <c r="HZ16" s="202">
        <f t="shared" si="5"/>
        <v>0</v>
      </c>
      <c r="IA16" s="202">
        <f t="shared" si="5"/>
        <v>0</v>
      </c>
      <c r="IB16" s="202">
        <f t="shared" si="5"/>
        <v>0</v>
      </c>
      <c r="IC16" s="202">
        <f t="shared" si="5"/>
        <v>0</v>
      </c>
      <c r="ID16" s="202">
        <f t="shared" si="5"/>
        <v>0</v>
      </c>
      <c r="IE16" s="202">
        <f t="shared" si="5"/>
        <v>0</v>
      </c>
      <c r="IF16" s="202">
        <f t="shared" si="5"/>
        <v>0</v>
      </c>
      <c r="IG16" s="202">
        <f t="shared" si="5"/>
        <v>0</v>
      </c>
      <c r="IH16" s="202">
        <f t="shared" si="5"/>
        <v>0</v>
      </c>
      <c r="II16" s="202">
        <f t="shared" si="5"/>
        <v>0</v>
      </c>
      <c r="IJ16" s="202">
        <f t="shared" si="5"/>
        <v>0</v>
      </c>
      <c r="IK16" s="202">
        <f t="shared" si="5"/>
        <v>0</v>
      </c>
      <c r="IL16" s="202">
        <f t="shared" si="5"/>
        <v>0</v>
      </c>
      <c r="IM16" s="203">
        <f t="shared" si="5"/>
        <v>0</v>
      </c>
      <c r="IN16" s="177"/>
      <c r="IO16" s="177"/>
    </row>
    <row r="17" spans="1:249" ht="18.75" customHeight="1">
      <c r="A17" s="748"/>
      <c r="B17" s="755" t="s">
        <v>2782</v>
      </c>
      <c r="C17" s="750"/>
      <c r="D17" s="143" t="s">
        <v>1292</v>
      </c>
      <c r="E17" s="144">
        <v>11</v>
      </c>
      <c r="F17" s="188">
        <f>SUMIFS(点検表４!$AG$6:$AG$14492,点検表４!$AE$6:$AE$14492,TRUE,点検表４!$AQ$6:$AQ$14492,$E17)</f>
        <v>0</v>
      </c>
      <c r="G17" s="189">
        <f t="shared" si="0"/>
        <v>0</v>
      </c>
      <c r="H17" s="204">
        <f>SUMIFS(点検表４!$AG$6:$AG$14492,点検表４!$AE$6:$AE$14492,TRUE,点検表４!$AQ$6:$AQ$14492,$E17,点検表４!$C$6:$C$14492,H$6)</f>
        <v>0</v>
      </c>
      <c r="I17" s="204">
        <f>SUMIFS(点検表４!$AG$6:$AG$14492,点検表４!$AE$6:$AE$14492,TRUE,点検表４!$AQ$6:$AQ$14492,$E17,点検表４!$C$6:$C$14492,I$6)</f>
        <v>0</v>
      </c>
      <c r="J17" s="204">
        <f>SUMIFS(点検表４!$AG$6:$AG$14492,点検表４!$AE$6:$AE$14492,TRUE,点検表４!$AQ$6:$AQ$14492,$E17,点検表４!$C$6:$C$14492,J$6)</f>
        <v>0</v>
      </c>
      <c r="K17" s="204">
        <f>SUMIFS(点検表４!$AG$6:$AG$14492,点検表４!$AE$6:$AE$14492,TRUE,点検表４!$AQ$6:$AQ$14492,$E17,点検表４!$C$6:$C$14492,K$6)</f>
        <v>0</v>
      </c>
      <c r="L17" s="204">
        <f>SUMIFS(点検表４!$AG$6:$AG$14492,点検表４!$AE$6:$AE$14492,TRUE,点検表４!$AQ$6:$AQ$14492,$E17,点検表４!$C$6:$C$14492,L$6)</f>
        <v>0</v>
      </c>
      <c r="M17" s="204">
        <f>SUMIFS(点検表４!$AG$6:$AG$14492,点検表４!$AE$6:$AE$14492,TRUE,点検表４!$AQ$6:$AQ$14492,$E17,点検表４!$C$6:$C$14492,M$6)</f>
        <v>0</v>
      </c>
      <c r="N17" s="204">
        <f>SUMIFS(点検表４!$AG$6:$AG$14492,点検表４!$AE$6:$AE$14492,TRUE,点検表４!$AQ$6:$AQ$14492,$E17,点検表４!$C$6:$C$14492,N$6)</f>
        <v>0</v>
      </c>
      <c r="O17" s="204">
        <f>SUMIFS(点検表４!$AG$6:$AG$14492,点検表４!$AE$6:$AE$14492,TRUE,点検表４!$AQ$6:$AQ$14492,$E17,点検表４!$C$6:$C$14492,O$6)</f>
        <v>0</v>
      </c>
      <c r="P17" s="204">
        <f>SUMIFS(点検表４!$AG$6:$AG$14492,点検表４!$AE$6:$AE$14492,TRUE,点検表４!$AQ$6:$AQ$14492,$E17,点検表４!$C$6:$C$14492,P$6)</f>
        <v>0</v>
      </c>
      <c r="Q17" s="204">
        <f>SUMIFS(点検表４!$AG$6:$AG$14492,点検表４!$AE$6:$AE$14492,TRUE,点検表４!$AQ$6:$AQ$14492,$E17,点検表４!$C$6:$C$14492,Q$6)</f>
        <v>0</v>
      </c>
      <c r="R17" s="204">
        <f>SUMIFS(点検表４!$AG$6:$AG$14492,点検表４!$AE$6:$AE$14492,TRUE,点検表４!$AQ$6:$AQ$14492,$E17,点検表４!$C$6:$C$14492,R$6)</f>
        <v>0</v>
      </c>
      <c r="S17" s="204">
        <f>SUMIFS(点検表４!$AG$6:$AG$14492,点検表４!$AE$6:$AE$14492,TRUE,点検表４!$AQ$6:$AQ$14492,$E17,点検表４!$C$6:$C$14492,S$6)</f>
        <v>0</v>
      </c>
      <c r="T17" s="204">
        <f>SUMIFS(点検表４!$AG$6:$AG$14492,点検表４!$AE$6:$AE$14492,TRUE,点検表４!$AQ$6:$AQ$14492,$E17,点検表４!$C$6:$C$14492,T$6)</f>
        <v>0</v>
      </c>
      <c r="U17" s="204">
        <f>SUMIFS(点検表４!$AG$6:$AG$14492,点検表４!$AE$6:$AE$14492,TRUE,点検表４!$AQ$6:$AQ$14492,$E17,点検表４!$C$6:$C$14492,U$6)</f>
        <v>0</v>
      </c>
      <c r="V17" s="204">
        <f>SUMIFS(点検表４!$AG$6:$AG$14492,点検表４!$AE$6:$AE$14492,TRUE,点検表４!$AQ$6:$AQ$14492,$E17,点検表４!$C$6:$C$14492,V$6)</f>
        <v>0</v>
      </c>
      <c r="W17" s="204">
        <f>SUMIFS(点検表４!$AG$6:$AG$14492,点検表４!$AE$6:$AE$14492,TRUE,点検表４!$AQ$6:$AQ$14492,$E17,点検表４!$C$6:$C$14492,W$6)</f>
        <v>0</v>
      </c>
      <c r="X17" s="204">
        <f>SUMIFS(点検表４!$AG$6:$AG$14492,点検表４!$AE$6:$AE$14492,TRUE,点検表４!$AQ$6:$AQ$14492,$E17,点検表４!$C$6:$C$14492,X$6)</f>
        <v>0</v>
      </c>
      <c r="Y17" s="204">
        <f>SUMIFS(点検表４!$AG$6:$AG$14492,点検表４!$AE$6:$AE$14492,TRUE,点検表４!$AQ$6:$AQ$14492,$E17,点検表４!$C$6:$C$14492,Y$6)</f>
        <v>0</v>
      </c>
      <c r="Z17" s="204">
        <f>SUMIFS(点検表４!$AG$6:$AG$14492,点検表４!$AE$6:$AE$14492,TRUE,点検表４!$AQ$6:$AQ$14492,$E17,点検表４!$C$6:$C$14492,Z$6)</f>
        <v>0</v>
      </c>
      <c r="AA17" s="204">
        <f>SUMIFS(点検表４!$AG$6:$AG$14492,点検表４!$AE$6:$AE$14492,TRUE,点検表４!$AQ$6:$AQ$14492,$E17,点検表４!$C$6:$C$14492,AA$6)</f>
        <v>0</v>
      </c>
      <c r="AB17" s="204">
        <f>SUMIFS(点検表４!$AG$6:$AG$14492,点検表４!$AE$6:$AE$14492,TRUE,点検表４!$AQ$6:$AQ$14492,$E17,点検表４!$C$6:$C$14492,AB$6)</f>
        <v>0</v>
      </c>
      <c r="AC17" s="204">
        <f>SUMIFS(点検表４!$AG$6:$AG$14492,点検表４!$AE$6:$AE$14492,TRUE,点検表４!$AQ$6:$AQ$14492,$E17,点検表４!$C$6:$C$14492,AC$6)</f>
        <v>0</v>
      </c>
      <c r="AD17" s="204">
        <f>SUMIFS(点検表４!$AG$6:$AG$14492,点検表４!$AE$6:$AE$14492,TRUE,点検表４!$AQ$6:$AQ$14492,$E17,点検表４!$C$6:$C$14492,AD$6)</f>
        <v>0</v>
      </c>
      <c r="AE17" s="204">
        <f>SUMIFS(点検表４!$AG$6:$AG$14492,点検表４!$AE$6:$AE$14492,TRUE,点検表４!$AQ$6:$AQ$14492,$E17,点検表４!$C$6:$C$14492,AE$6)</f>
        <v>0</v>
      </c>
      <c r="AF17" s="204">
        <f>SUMIFS(点検表４!$AG$6:$AG$14492,点検表４!$AE$6:$AE$14492,TRUE,点検表４!$AQ$6:$AQ$14492,$E17,点検表４!$C$6:$C$14492,AF$6)</f>
        <v>0</v>
      </c>
      <c r="AG17" s="204">
        <f>SUMIFS(点検表４!$AG$6:$AG$14492,点検表４!$AE$6:$AE$14492,TRUE,点検表４!$AQ$6:$AQ$14492,$E17,点検表４!$C$6:$C$14492,AG$6)</f>
        <v>0</v>
      </c>
      <c r="AH17" s="204">
        <f>SUMIFS(点検表４!$AG$6:$AG$14492,点検表４!$AE$6:$AE$14492,TRUE,点検表４!$AQ$6:$AQ$14492,$E17,点検表４!$C$6:$C$14492,AH$6)</f>
        <v>0</v>
      </c>
      <c r="AI17" s="204">
        <f>SUMIFS(点検表４!$AG$6:$AG$14492,点検表４!$AE$6:$AE$14492,TRUE,点検表４!$AQ$6:$AQ$14492,$E17,点検表４!$C$6:$C$14492,AI$6)</f>
        <v>0</v>
      </c>
      <c r="AJ17" s="204">
        <f>SUMIFS(点検表４!$AG$6:$AG$14492,点検表４!$AE$6:$AE$14492,TRUE,点検表４!$AQ$6:$AQ$14492,$E17,点検表４!$C$6:$C$14492,AJ$6)</f>
        <v>0</v>
      </c>
      <c r="AK17" s="204">
        <f>SUMIFS(点検表４!$AG$6:$AG$14492,点検表４!$AE$6:$AE$14492,TRUE,点検表４!$AQ$6:$AQ$14492,$E17,点検表４!$C$6:$C$14492,AK$6)</f>
        <v>0</v>
      </c>
      <c r="AL17" s="204">
        <f>SUMIFS(点検表４!$AG$6:$AG$14492,点検表４!$AE$6:$AE$14492,TRUE,点検表４!$AQ$6:$AQ$14492,$E17,点検表４!$C$6:$C$14492,AL$6)</f>
        <v>0</v>
      </c>
      <c r="AM17" s="204">
        <f>SUMIFS(点検表４!$AG$6:$AG$14492,点検表４!$AE$6:$AE$14492,TRUE,点検表４!$AQ$6:$AQ$14492,$E17,点検表４!$C$6:$C$14492,AM$6)</f>
        <v>0</v>
      </c>
      <c r="AN17" s="204">
        <f>SUMIFS(点検表４!$AG$6:$AG$14492,点検表４!$AE$6:$AE$14492,TRUE,点検表４!$AQ$6:$AQ$14492,$E17,点検表４!$C$6:$C$14492,AN$6)</f>
        <v>0</v>
      </c>
      <c r="AO17" s="204">
        <f>SUMIFS(点検表４!$AG$6:$AG$14492,点検表４!$AE$6:$AE$14492,TRUE,点検表４!$AQ$6:$AQ$14492,$E17,点検表４!$C$6:$C$14492,AO$6)</f>
        <v>0</v>
      </c>
      <c r="AP17" s="204">
        <f>SUMIFS(点検表４!$AG$6:$AG$14492,点検表４!$AE$6:$AE$14492,TRUE,点検表４!$AQ$6:$AQ$14492,$E17,点検表４!$C$6:$C$14492,AP$6)</f>
        <v>0</v>
      </c>
      <c r="AQ17" s="204">
        <f>SUMIFS(点検表４!$AG$6:$AG$14492,点検表４!$AE$6:$AE$14492,TRUE,点検表４!$AQ$6:$AQ$14492,$E17,点検表４!$C$6:$C$14492,AQ$6)</f>
        <v>0</v>
      </c>
      <c r="AR17" s="204">
        <f>SUMIFS(点検表４!$AG$6:$AG$14492,点検表４!$AE$6:$AE$14492,TRUE,点検表４!$AQ$6:$AQ$14492,$E17,点検表４!$C$6:$C$14492,AR$6)</f>
        <v>0</v>
      </c>
      <c r="AS17" s="204">
        <f>SUMIFS(点検表４!$AG$6:$AG$14492,点検表４!$AE$6:$AE$14492,TRUE,点検表４!$AQ$6:$AQ$14492,$E17,点検表４!$C$6:$C$14492,AS$6)</f>
        <v>0</v>
      </c>
      <c r="AT17" s="204">
        <f>SUMIFS(点検表４!$AG$6:$AG$14492,点検表４!$AE$6:$AE$14492,TRUE,点検表４!$AQ$6:$AQ$14492,$E17,点検表４!$C$6:$C$14492,AT$6)</f>
        <v>0</v>
      </c>
      <c r="AU17" s="204">
        <f>SUMIFS(点検表４!$AG$6:$AG$14492,点検表４!$AE$6:$AE$14492,TRUE,点検表４!$AQ$6:$AQ$14492,$E17,点検表４!$C$6:$C$14492,AU$6)</f>
        <v>0</v>
      </c>
      <c r="AV17" s="204">
        <f>SUMIFS(点検表４!$AG$6:$AG$14492,点検表４!$AE$6:$AE$14492,TRUE,点検表４!$AQ$6:$AQ$14492,$E17,点検表４!$C$6:$C$14492,AV$6)</f>
        <v>0</v>
      </c>
      <c r="AW17" s="204">
        <f>SUMIFS(点検表４!$AG$6:$AG$14492,点検表４!$AE$6:$AE$14492,TRUE,点検表４!$AQ$6:$AQ$14492,$E17,点検表４!$C$6:$C$14492,AW$6)</f>
        <v>0</v>
      </c>
      <c r="AX17" s="204">
        <f>SUMIFS(点検表４!$AG$6:$AG$14492,点検表４!$AE$6:$AE$14492,TRUE,点検表４!$AQ$6:$AQ$14492,$E17,点検表４!$C$6:$C$14492,AX$6)</f>
        <v>0</v>
      </c>
      <c r="AY17" s="204">
        <f>SUMIFS(点検表４!$AG$6:$AG$14492,点検表４!$AE$6:$AE$14492,TRUE,点検表４!$AQ$6:$AQ$14492,$E17,点検表４!$C$6:$C$14492,AY$6)</f>
        <v>0</v>
      </c>
      <c r="AZ17" s="204">
        <f>SUMIFS(点検表４!$AG$6:$AG$14492,点検表４!$AE$6:$AE$14492,TRUE,点検表４!$AQ$6:$AQ$14492,$E17,点検表４!$C$6:$C$14492,AZ$6)</f>
        <v>0</v>
      </c>
      <c r="BA17" s="204">
        <f>SUMIFS(点検表４!$AG$6:$AG$14492,点検表４!$AE$6:$AE$14492,TRUE,点検表４!$AQ$6:$AQ$14492,$E17,点検表４!$C$6:$C$14492,BA$6)</f>
        <v>0</v>
      </c>
      <c r="BB17" s="204">
        <f>SUMIFS(点検表４!$AG$6:$AG$14492,点検表４!$AE$6:$AE$14492,TRUE,点検表４!$AQ$6:$AQ$14492,$E17,点検表４!$C$6:$C$14492,BB$6)</f>
        <v>0</v>
      </c>
      <c r="BC17" s="204">
        <f>SUMIFS(点検表４!$AG$6:$AG$14492,点検表４!$AE$6:$AE$14492,TRUE,点検表４!$AQ$6:$AQ$14492,$E17,点検表４!$C$6:$C$14492,BC$6)</f>
        <v>0</v>
      </c>
      <c r="BD17" s="204">
        <f>SUMIFS(点検表４!$AG$6:$AG$14492,点検表４!$AE$6:$AE$14492,TRUE,点検表４!$AQ$6:$AQ$14492,$E17,点検表４!$C$6:$C$14492,BD$6)</f>
        <v>0</v>
      </c>
      <c r="BE17" s="204">
        <f>SUMIFS(点検表４!$AG$6:$AG$14492,点検表４!$AE$6:$AE$14492,TRUE,点検表４!$AQ$6:$AQ$14492,$E17,点検表４!$C$6:$C$14492,BE$6)</f>
        <v>0</v>
      </c>
      <c r="BF17" s="204">
        <f>SUMIFS(点検表４!$AG$6:$AG$14492,点検表４!$AE$6:$AE$14492,TRUE,点検表４!$AQ$6:$AQ$14492,$E17,点検表４!$C$6:$C$14492,BF$6)</f>
        <v>0</v>
      </c>
      <c r="BG17" s="204">
        <f>SUMIFS(点検表４!$AG$6:$AG$14492,点検表４!$AE$6:$AE$14492,TRUE,点検表４!$AQ$6:$AQ$14492,$E17,点検表４!$C$6:$C$14492,BG$6)</f>
        <v>0</v>
      </c>
      <c r="BH17" s="204">
        <f>SUMIFS(点検表４!$AG$6:$AG$14492,点検表４!$AE$6:$AE$14492,TRUE,点検表４!$AQ$6:$AQ$14492,$E17,点検表４!$C$6:$C$14492,BH$6)</f>
        <v>0</v>
      </c>
      <c r="BI17" s="204">
        <f>SUMIFS(点検表４!$AG$6:$AG$14492,点検表４!$AE$6:$AE$14492,TRUE,点検表４!$AQ$6:$AQ$14492,$E17,点検表４!$C$6:$C$14492,BI$6)</f>
        <v>0</v>
      </c>
      <c r="BJ17" s="204">
        <f>SUMIFS(点検表４!$AG$6:$AG$14492,点検表４!$AE$6:$AE$14492,TRUE,点検表４!$AQ$6:$AQ$14492,$E17,点検表４!$C$6:$C$14492,BJ$6)</f>
        <v>0</v>
      </c>
      <c r="BK17" s="204">
        <f>SUMIFS(点検表４!$AG$6:$AG$14492,点検表４!$AE$6:$AE$14492,TRUE,点検表４!$AQ$6:$AQ$14492,$E17,点検表４!$C$6:$C$14492,BK$6)</f>
        <v>0</v>
      </c>
      <c r="BL17" s="204">
        <f>SUMIFS(点検表４!$AG$6:$AG$14492,点検表４!$AE$6:$AE$14492,TRUE,点検表４!$AQ$6:$AQ$14492,$E17,点検表４!$C$6:$C$14492,BL$6)</f>
        <v>0</v>
      </c>
      <c r="BM17" s="204">
        <f>SUMIFS(点検表４!$AG$6:$AG$14492,点検表４!$AE$6:$AE$14492,TRUE,点検表４!$AQ$6:$AQ$14492,$E17,点検表４!$C$6:$C$14492,BM$6)</f>
        <v>0</v>
      </c>
      <c r="BN17" s="204">
        <f>SUMIFS(点検表４!$AG$6:$AG$14492,点検表４!$AE$6:$AE$14492,TRUE,点検表４!$AQ$6:$AQ$14492,$E17,点検表４!$C$6:$C$14492,BN$6)</f>
        <v>0</v>
      </c>
      <c r="BO17" s="204">
        <f>SUMIFS(点検表４!$AG$6:$AG$14492,点検表４!$AE$6:$AE$14492,TRUE,点検表４!$AQ$6:$AQ$14492,$E17,点検表４!$C$6:$C$14492,BO$6)</f>
        <v>0</v>
      </c>
      <c r="BP17" s="204">
        <f>SUMIFS(点検表４!$AG$6:$AG$14492,点検表４!$AE$6:$AE$14492,TRUE,点検表４!$AQ$6:$AQ$14492,$E17,点検表４!$C$6:$C$14492,BP$6)</f>
        <v>0</v>
      </c>
      <c r="BQ17" s="204">
        <f>SUMIFS(点検表４!$AG$6:$AG$14492,点検表４!$AE$6:$AE$14492,TRUE,点検表４!$AQ$6:$AQ$14492,$E17,点検表４!$C$6:$C$14492,BQ$6)</f>
        <v>0</v>
      </c>
      <c r="BR17" s="204">
        <f>SUMIFS(点検表４!$AG$6:$AG$14492,点検表４!$AE$6:$AE$14492,TRUE,点検表４!$AQ$6:$AQ$14492,$E17,点検表４!$C$6:$C$14492,BR$6)</f>
        <v>0</v>
      </c>
      <c r="BS17" s="204">
        <f>SUMIFS(点検表４!$AG$6:$AG$14492,点検表４!$AE$6:$AE$14492,TRUE,点検表４!$AQ$6:$AQ$14492,$E17,点検表４!$C$6:$C$14492,BS$6)</f>
        <v>0</v>
      </c>
      <c r="BT17" s="204">
        <f>SUMIFS(点検表４!$AG$6:$AG$14492,点検表４!$AE$6:$AE$14492,TRUE,点検表４!$AQ$6:$AQ$14492,$E17,点検表４!$C$6:$C$14492,BT$6)</f>
        <v>0</v>
      </c>
      <c r="BU17" s="204">
        <f>SUMIFS(点検表４!$AG$6:$AG$14492,点検表４!$AE$6:$AE$14492,TRUE,点検表４!$AQ$6:$AQ$14492,$E17,点検表４!$C$6:$C$14492,BU$6)</f>
        <v>0</v>
      </c>
      <c r="BV17" s="204">
        <f>SUMIFS(点検表４!$AG$6:$AG$14492,点検表４!$AE$6:$AE$14492,TRUE,点検表４!$AQ$6:$AQ$14492,$E17,点検表４!$C$6:$C$14492,BV$6)</f>
        <v>0</v>
      </c>
      <c r="BW17" s="204">
        <f>SUMIFS(点検表４!$AG$6:$AG$14492,点検表４!$AE$6:$AE$14492,TRUE,点検表４!$AQ$6:$AQ$14492,$E17,点検表４!$C$6:$C$14492,BW$6)</f>
        <v>0</v>
      </c>
      <c r="BX17" s="204">
        <f>SUMIFS(点検表４!$AG$6:$AG$14492,点検表４!$AE$6:$AE$14492,TRUE,点検表４!$AQ$6:$AQ$14492,$E17,点検表４!$C$6:$C$14492,BX$6)</f>
        <v>0</v>
      </c>
      <c r="BY17" s="204">
        <f>SUMIFS(点検表４!$AG$6:$AG$14492,点検表４!$AE$6:$AE$14492,TRUE,点検表４!$AQ$6:$AQ$14492,$E17,点検表４!$C$6:$C$14492,BY$6)</f>
        <v>0</v>
      </c>
      <c r="BZ17" s="204">
        <f>SUMIFS(点検表４!$AG$6:$AG$14492,点検表４!$AE$6:$AE$14492,TRUE,点検表４!$AQ$6:$AQ$14492,$E17,点検表４!$C$6:$C$14492,BZ$6)</f>
        <v>0</v>
      </c>
      <c r="CA17" s="204">
        <f>SUMIFS(点検表４!$AG$6:$AG$14492,点検表４!$AE$6:$AE$14492,TRUE,点検表４!$AQ$6:$AQ$14492,$E17,点検表４!$C$6:$C$14492,CA$6)</f>
        <v>0</v>
      </c>
      <c r="CB17" s="204">
        <f>SUMIFS(点検表４!$AG$6:$AG$14492,点検表４!$AE$6:$AE$14492,TRUE,点検表４!$AQ$6:$AQ$14492,$E17,点検表４!$C$6:$C$14492,CB$6)</f>
        <v>0</v>
      </c>
      <c r="CC17" s="204">
        <f>SUMIFS(点検表４!$AG$6:$AG$14492,点検表４!$AE$6:$AE$14492,TRUE,点検表４!$AQ$6:$AQ$14492,$E17,点検表４!$C$6:$C$14492,CC$6)</f>
        <v>0</v>
      </c>
      <c r="CD17" s="204">
        <f>SUMIFS(点検表４!$AG$6:$AG$14492,点検表４!$AE$6:$AE$14492,TRUE,点検表４!$AQ$6:$AQ$14492,$E17,点検表４!$C$6:$C$14492,CD$6)</f>
        <v>0</v>
      </c>
      <c r="CE17" s="204">
        <f>SUMIFS(点検表４!$AG$6:$AG$14492,点検表４!$AE$6:$AE$14492,TRUE,点検表４!$AQ$6:$AQ$14492,$E17,点検表４!$C$6:$C$14492,CE$6)</f>
        <v>0</v>
      </c>
      <c r="CF17" s="204">
        <f>SUMIFS(点検表４!$AG$6:$AG$14492,点検表４!$AE$6:$AE$14492,TRUE,点検表４!$AQ$6:$AQ$14492,$E17,点検表４!$C$6:$C$14492,CF$6)</f>
        <v>0</v>
      </c>
      <c r="CG17" s="204">
        <f>SUMIFS(点検表４!$AG$6:$AG$14492,点検表４!$AE$6:$AE$14492,TRUE,点検表４!$AQ$6:$AQ$14492,$E17,点検表４!$C$6:$C$14492,CG$6)</f>
        <v>0</v>
      </c>
      <c r="CH17" s="204">
        <f>SUMIFS(点検表４!$AG$6:$AG$14492,点検表４!$AE$6:$AE$14492,TRUE,点検表４!$AQ$6:$AQ$14492,$E17,点検表４!$C$6:$C$14492,CH$6)</f>
        <v>0</v>
      </c>
      <c r="CI17" s="204">
        <f>SUMIFS(点検表４!$AG$6:$AG$14492,点検表４!$AE$6:$AE$14492,TRUE,点検表４!$AQ$6:$AQ$14492,$E17,点検表４!$C$6:$C$14492,CI$6)</f>
        <v>0</v>
      </c>
      <c r="CJ17" s="204">
        <f>SUMIFS(点検表４!$AG$6:$AG$14492,点検表４!$AE$6:$AE$14492,TRUE,点検表４!$AQ$6:$AQ$14492,$E17,点検表４!$C$6:$C$14492,CJ$6)</f>
        <v>0</v>
      </c>
      <c r="CK17" s="204">
        <f>SUMIFS(点検表４!$AG$6:$AG$14492,点検表４!$AE$6:$AE$14492,TRUE,点検表４!$AQ$6:$AQ$14492,$E17,点検表４!$C$6:$C$14492,CK$6)</f>
        <v>0</v>
      </c>
      <c r="CL17" s="204">
        <f>SUMIFS(点検表４!$AG$6:$AG$14492,点検表４!$AE$6:$AE$14492,TRUE,点検表４!$AQ$6:$AQ$14492,$E17,点検表４!$C$6:$C$14492,CL$6)</f>
        <v>0</v>
      </c>
      <c r="CM17" s="204">
        <f>SUMIFS(点検表４!$AG$6:$AG$14492,点検表４!$AE$6:$AE$14492,TRUE,点検表４!$AQ$6:$AQ$14492,$E17,点検表４!$C$6:$C$14492,CM$6)</f>
        <v>0</v>
      </c>
      <c r="CN17" s="204">
        <f>SUMIFS(点検表４!$AG$6:$AG$14492,点検表４!$AE$6:$AE$14492,TRUE,点検表４!$AQ$6:$AQ$14492,$E17,点検表４!$C$6:$C$14492,CN$6)</f>
        <v>0</v>
      </c>
      <c r="CO17" s="204">
        <f>SUMIFS(点検表４!$AG$6:$AG$14492,点検表４!$AE$6:$AE$14492,TRUE,点検表４!$AQ$6:$AQ$14492,$E17,点検表４!$C$6:$C$14492,CO$6)</f>
        <v>0</v>
      </c>
      <c r="CP17" s="204">
        <f>SUMIFS(点検表４!$AG$6:$AG$14492,点検表４!$AE$6:$AE$14492,TRUE,点検表４!$AQ$6:$AQ$14492,$E17,点検表４!$C$6:$C$14492,CP$6)</f>
        <v>0</v>
      </c>
      <c r="CQ17" s="204">
        <f>SUMIFS(点検表４!$AG$6:$AG$14492,点検表４!$AE$6:$AE$14492,TRUE,点検表４!$AQ$6:$AQ$14492,$E17,点検表４!$C$6:$C$14492,CQ$6)</f>
        <v>0</v>
      </c>
      <c r="CR17" s="204">
        <f>SUMIFS(点検表４!$AG$6:$AG$14492,点検表４!$AE$6:$AE$14492,TRUE,点検表４!$AQ$6:$AQ$14492,$E17,点検表４!$C$6:$C$14492,CR$6)</f>
        <v>0</v>
      </c>
      <c r="CS17" s="204">
        <f>SUMIFS(点検表４!$AG$6:$AG$14492,点検表４!$AE$6:$AE$14492,TRUE,点検表４!$AQ$6:$AQ$14492,$E17,点検表４!$C$6:$C$14492,CS$6)</f>
        <v>0</v>
      </c>
      <c r="CT17" s="204">
        <f>SUMIFS(点検表４!$AG$6:$AG$14492,点検表４!$AE$6:$AE$14492,TRUE,点検表４!$AQ$6:$AQ$14492,$E17,点検表４!$C$6:$C$14492,CT$6)</f>
        <v>0</v>
      </c>
      <c r="CU17" s="204">
        <f>SUMIFS(点検表４!$AG$6:$AG$14492,点検表４!$AE$6:$AE$14492,TRUE,点検表４!$AQ$6:$AQ$14492,$E17,点検表４!$C$6:$C$14492,CU$6)</f>
        <v>0</v>
      </c>
      <c r="CV17" s="204">
        <f>SUMIFS(点検表４!$AG$6:$AG$14492,点検表４!$AE$6:$AE$14492,TRUE,点検表４!$AQ$6:$AQ$14492,$E17,点検表４!$C$6:$C$14492,CV$6)</f>
        <v>0</v>
      </c>
      <c r="CW17" s="204">
        <f>SUMIFS(点検表４!$AG$6:$AG$14492,点検表４!$AE$6:$AE$14492,TRUE,点検表４!$AQ$6:$AQ$14492,$E17,点検表４!$C$6:$C$14492,CW$6)</f>
        <v>0</v>
      </c>
      <c r="CX17" s="204">
        <f>SUMIFS(点検表４!$AG$6:$AG$14492,点検表４!$AE$6:$AE$14492,TRUE,点検表４!$AQ$6:$AQ$14492,$E17,点検表４!$C$6:$C$14492,CX$6)</f>
        <v>0</v>
      </c>
      <c r="CY17" s="204">
        <f>SUMIFS(点検表４!$AG$6:$AG$14492,点検表４!$AE$6:$AE$14492,TRUE,点検表４!$AQ$6:$AQ$14492,$E17,点検表４!$C$6:$C$14492,CY$6)</f>
        <v>0</v>
      </c>
      <c r="CZ17" s="204">
        <f>SUMIFS(点検表４!$AG$6:$AG$14492,点検表４!$AE$6:$AE$14492,TRUE,点検表４!$AQ$6:$AQ$14492,$E17,点検表４!$C$6:$C$14492,CZ$6)</f>
        <v>0</v>
      </c>
      <c r="DA17" s="204">
        <f>SUMIFS(点検表４!$AG$6:$AG$14492,点検表４!$AE$6:$AE$14492,TRUE,点検表４!$AQ$6:$AQ$14492,$E17,点検表４!$C$6:$C$14492,DA$6)</f>
        <v>0</v>
      </c>
      <c r="DB17" s="204">
        <f>SUMIFS(点検表４!$AG$6:$AG$14492,点検表４!$AE$6:$AE$14492,TRUE,点検表４!$AQ$6:$AQ$14492,$E17,点検表４!$C$6:$C$14492,DB$6)</f>
        <v>0</v>
      </c>
      <c r="DC17" s="204">
        <f>SUMIFS(点検表４!$AG$6:$AG$14492,点検表４!$AE$6:$AE$14492,TRUE,点検表４!$AQ$6:$AQ$14492,$E17,点検表４!$C$6:$C$14492,DC$6)</f>
        <v>0</v>
      </c>
      <c r="DD17" s="204">
        <f>SUMIFS(点検表４!$AG$6:$AG$14492,点検表４!$AE$6:$AE$14492,TRUE,点検表４!$AQ$6:$AQ$14492,$E17,点検表４!$C$6:$C$14492,DD$6)</f>
        <v>0</v>
      </c>
      <c r="DE17" s="204">
        <f>SUMIFS(点検表４!$AG$6:$AG$14492,点検表４!$AE$6:$AE$14492,TRUE,点検表４!$AQ$6:$AQ$14492,$E17,点検表４!$C$6:$C$14492,DE$6)</f>
        <v>0</v>
      </c>
      <c r="DF17" s="204">
        <f>SUMIFS(点検表４!$AG$6:$AG$14492,点検表４!$AE$6:$AE$14492,TRUE,点検表４!$AQ$6:$AQ$14492,$E17,点検表４!$C$6:$C$14492,DF$6)</f>
        <v>0</v>
      </c>
      <c r="DG17" s="204">
        <f>SUMIFS(点検表４!$AG$6:$AG$14492,点検表４!$AE$6:$AE$14492,TRUE,点検表４!$AQ$6:$AQ$14492,$E17,点検表４!$C$6:$C$14492,DG$6)</f>
        <v>0</v>
      </c>
      <c r="DH17" s="204">
        <f>SUMIFS(点検表４!$AG$6:$AG$14492,点検表４!$AE$6:$AE$14492,TRUE,点検表４!$AQ$6:$AQ$14492,$E17,点検表４!$C$6:$C$14492,DH$6)</f>
        <v>0</v>
      </c>
      <c r="DI17" s="204">
        <f>SUMIFS(点検表４!$AG$6:$AG$14492,点検表４!$AE$6:$AE$14492,TRUE,点検表４!$AQ$6:$AQ$14492,$E17,点検表４!$C$6:$C$14492,DI$6)</f>
        <v>0</v>
      </c>
      <c r="DJ17" s="204">
        <f>SUMIFS(点検表４!$AG$6:$AG$14492,点検表４!$AE$6:$AE$14492,TRUE,点検表４!$AQ$6:$AQ$14492,$E17,点検表４!$C$6:$C$14492,DJ$6)</f>
        <v>0</v>
      </c>
      <c r="DK17" s="204">
        <f>SUMIFS(点検表４!$AG$6:$AG$14492,点検表４!$AE$6:$AE$14492,TRUE,点検表４!$AQ$6:$AQ$14492,$E17,点検表４!$C$6:$C$14492,DK$6)</f>
        <v>0</v>
      </c>
      <c r="DL17" s="204">
        <f>SUMIFS(点検表４!$AG$6:$AG$14492,点検表４!$AE$6:$AE$14492,TRUE,点検表４!$AQ$6:$AQ$14492,$E17,点検表４!$C$6:$C$14492,DL$6)</f>
        <v>0</v>
      </c>
      <c r="DM17" s="204">
        <f>SUMIFS(点検表４!$AG$6:$AG$14492,点検表４!$AE$6:$AE$14492,TRUE,点検表４!$AQ$6:$AQ$14492,$E17,点検表４!$C$6:$C$14492,DM$6)</f>
        <v>0</v>
      </c>
      <c r="DN17" s="204">
        <f>SUMIFS(点検表４!$AG$6:$AG$14492,点検表４!$AE$6:$AE$14492,TRUE,点検表４!$AQ$6:$AQ$14492,$E17,点検表４!$C$6:$C$14492,DN$6)</f>
        <v>0</v>
      </c>
      <c r="DO17" s="204">
        <f>SUMIFS(点検表４!$AG$6:$AG$14492,点検表４!$AE$6:$AE$14492,TRUE,点検表４!$AQ$6:$AQ$14492,$E17,点検表４!$C$6:$C$14492,DO$6)</f>
        <v>0</v>
      </c>
      <c r="DP17" s="204">
        <f>SUMIFS(点検表４!$AG$6:$AG$14492,点検表４!$AE$6:$AE$14492,TRUE,点検表４!$AQ$6:$AQ$14492,$E17,点検表４!$C$6:$C$14492,DP$6)</f>
        <v>0</v>
      </c>
      <c r="DQ17" s="204">
        <f>SUMIFS(点検表４!$AG$6:$AG$14492,点検表４!$AE$6:$AE$14492,TRUE,点検表４!$AQ$6:$AQ$14492,$E17,点検表４!$C$6:$C$14492,DQ$6)</f>
        <v>0</v>
      </c>
      <c r="DR17" s="204">
        <f>SUMIFS(点検表４!$AG$6:$AG$14492,点検表４!$AE$6:$AE$14492,TRUE,点検表４!$AQ$6:$AQ$14492,$E17,点検表４!$C$6:$C$14492,DR$6)</f>
        <v>0</v>
      </c>
      <c r="DS17" s="204">
        <f>SUMIFS(点検表４!$AG$6:$AG$14492,点検表４!$AE$6:$AE$14492,TRUE,点検表４!$AQ$6:$AQ$14492,$E17,点検表４!$C$6:$C$14492,DS$6)</f>
        <v>0</v>
      </c>
      <c r="DT17" s="204">
        <f>SUMIFS(点検表４!$AG$6:$AG$14492,点検表４!$AE$6:$AE$14492,TRUE,点検表４!$AQ$6:$AQ$14492,$E17,点検表４!$C$6:$C$14492,DT$6)</f>
        <v>0</v>
      </c>
      <c r="DU17" s="204">
        <f>SUMIFS(点検表４!$AG$6:$AG$14492,点検表４!$AE$6:$AE$14492,TRUE,点検表４!$AQ$6:$AQ$14492,$E17,点検表４!$C$6:$C$14492,DU$6)</f>
        <v>0</v>
      </c>
      <c r="DV17" s="204">
        <f>SUMIFS(点検表４!$AG$6:$AG$14492,点検表４!$AE$6:$AE$14492,TRUE,点検表４!$AQ$6:$AQ$14492,$E17,点検表４!$C$6:$C$14492,DV$6)</f>
        <v>0</v>
      </c>
      <c r="DW17" s="204">
        <f>SUMIFS(点検表４!$AG$6:$AG$14492,点検表４!$AE$6:$AE$14492,TRUE,点検表４!$AQ$6:$AQ$14492,$E17,点検表４!$C$6:$C$14492,DW$6)</f>
        <v>0</v>
      </c>
      <c r="DX17" s="204">
        <f>SUMIFS(点検表４!$AG$6:$AG$14492,点検表４!$AE$6:$AE$14492,TRUE,点検表４!$AQ$6:$AQ$14492,$E17,点検表４!$C$6:$C$14492,DX$6)</f>
        <v>0</v>
      </c>
      <c r="DY17" s="204">
        <f>SUMIFS(点検表４!$AG$6:$AG$14492,点検表４!$AE$6:$AE$14492,TRUE,点検表４!$AQ$6:$AQ$14492,$E17,点検表４!$C$6:$C$14492,DY$6)</f>
        <v>0</v>
      </c>
      <c r="DZ17" s="204">
        <f>SUMIFS(点検表４!$AG$6:$AG$14492,点検表４!$AE$6:$AE$14492,TRUE,点検表４!$AQ$6:$AQ$14492,$E17,点検表４!$C$6:$C$14492,DZ$6)</f>
        <v>0</v>
      </c>
      <c r="EA17" s="204">
        <f>SUMIFS(点検表４!$AG$6:$AG$14492,点検表４!$AE$6:$AE$14492,TRUE,点検表４!$AQ$6:$AQ$14492,$E17,点検表４!$C$6:$C$14492,EA$6)</f>
        <v>0</v>
      </c>
      <c r="EB17" s="204">
        <f>SUMIFS(点検表４!$AG$6:$AG$14492,点検表４!$AE$6:$AE$14492,TRUE,点検表４!$AQ$6:$AQ$14492,$E17,点検表４!$C$6:$C$14492,EB$6)</f>
        <v>0</v>
      </c>
      <c r="EC17" s="204">
        <f>SUMIFS(点検表４!$AG$6:$AG$14492,点検表４!$AE$6:$AE$14492,TRUE,点検表４!$AQ$6:$AQ$14492,$E17,点検表４!$C$6:$C$14492,EC$6)</f>
        <v>0</v>
      </c>
      <c r="ED17" s="204">
        <f>SUMIFS(点検表４!$AG$6:$AG$14492,点検表４!$AE$6:$AE$14492,TRUE,点検表４!$AQ$6:$AQ$14492,$E17,点検表４!$C$6:$C$14492,ED$6)</f>
        <v>0</v>
      </c>
      <c r="EE17" s="204">
        <f>SUMIFS(点検表４!$AG$6:$AG$14492,点検表４!$AE$6:$AE$14492,TRUE,点検表４!$AQ$6:$AQ$14492,$E17,点検表４!$C$6:$C$14492,EE$6)</f>
        <v>0</v>
      </c>
      <c r="EF17" s="204">
        <f>SUMIFS(点検表４!$AG$6:$AG$14492,点検表４!$AE$6:$AE$14492,TRUE,点検表４!$AQ$6:$AQ$14492,$E17,点検表４!$C$6:$C$14492,EF$6)</f>
        <v>0</v>
      </c>
      <c r="EG17" s="204">
        <f>SUMIFS(点検表４!$AG$6:$AG$14492,点検表４!$AE$6:$AE$14492,TRUE,点検表４!$AQ$6:$AQ$14492,$E17,点検表４!$C$6:$C$14492,EG$6)</f>
        <v>0</v>
      </c>
      <c r="EH17" s="204">
        <f>SUMIFS(点検表４!$AG$6:$AG$14492,点検表４!$AE$6:$AE$14492,TRUE,点検表４!$AQ$6:$AQ$14492,$E17,点検表４!$C$6:$C$14492,EH$6)</f>
        <v>0</v>
      </c>
      <c r="EI17" s="204">
        <f>SUMIFS(点検表４!$AG$6:$AG$14492,点検表４!$AE$6:$AE$14492,TRUE,点検表４!$AQ$6:$AQ$14492,$E17,点検表４!$C$6:$C$14492,EI$6)</f>
        <v>0</v>
      </c>
      <c r="EJ17" s="204">
        <f>SUMIFS(点検表４!$AG$6:$AG$14492,点検表４!$AE$6:$AE$14492,TRUE,点検表４!$AQ$6:$AQ$14492,$E17,点検表４!$C$6:$C$14492,EJ$6)</f>
        <v>0</v>
      </c>
      <c r="EK17" s="204">
        <f>SUMIFS(点検表４!$AG$6:$AG$14492,点検表４!$AE$6:$AE$14492,TRUE,点検表４!$AQ$6:$AQ$14492,$E17,点検表４!$C$6:$C$14492,EK$6)</f>
        <v>0</v>
      </c>
      <c r="EL17" s="204">
        <f>SUMIFS(点検表４!$AG$6:$AG$14492,点検表４!$AE$6:$AE$14492,TRUE,点検表４!$AQ$6:$AQ$14492,$E17,点検表４!$C$6:$C$14492,EL$6)</f>
        <v>0</v>
      </c>
      <c r="EM17" s="204">
        <f>SUMIFS(点検表４!$AG$6:$AG$14492,点検表４!$AE$6:$AE$14492,TRUE,点検表４!$AQ$6:$AQ$14492,$E17,点検表４!$C$6:$C$14492,EM$6)</f>
        <v>0</v>
      </c>
      <c r="EN17" s="204">
        <f>SUMIFS(点検表４!$AG$6:$AG$14492,点検表４!$AE$6:$AE$14492,TRUE,点検表４!$AQ$6:$AQ$14492,$E17,点検表４!$C$6:$C$14492,EN$6)</f>
        <v>0</v>
      </c>
      <c r="EO17" s="204">
        <f>SUMIFS(点検表４!$AG$6:$AG$14492,点検表４!$AE$6:$AE$14492,TRUE,点検表４!$AQ$6:$AQ$14492,$E17,点検表４!$C$6:$C$14492,EO$6)</f>
        <v>0</v>
      </c>
      <c r="EP17" s="204">
        <f>SUMIFS(点検表４!$AG$6:$AG$14492,点検表４!$AE$6:$AE$14492,TRUE,点検表４!$AQ$6:$AQ$14492,$E17,点検表４!$C$6:$C$14492,EP$6)</f>
        <v>0</v>
      </c>
      <c r="EQ17" s="204">
        <f>SUMIFS(点検表４!$AG$6:$AG$14492,点検表４!$AE$6:$AE$14492,TRUE,点検表４!$AQ$6:$AQ$14492,$E17,点検表４!$C$6:$C$14492,EQ$6)</f>
        <v>0</v>
      </c>
      <c r="ER17" s="204">
        <f>SUMIFS(点検表４!$AG$6:$AG$14492,点検表４!$AE$6:$AE$14492,TRUE,点検表４!$AQ$6:$AQ$14492,$E17,点検表４!$C$6:$C$14492,ER$6)</f>
        <v>0</v>
      </c>
      <c r="ES17" s="204">
        <f>SUMIFS(点検表４!$AG$6:$AG$14492,点検表４!$AE$6:$AE$14492,TRUE,点検表４!$AQ$6:$AQ$14492,$E17,点検表４!$C$6:$C$14492,ES$6)</f>
        <v>0</v>
      </c>
      <c r="ET17" s="204">
        <f>SUMIFS(点検表４!$AG$6:$AG$14492,点検表４!$AE$6:$AE$14492,TRUE,点検表４!$AQ$6:$AQ$14492,$E17,点検表４!$C$6:$C$14492,ET$6)</f>
        <v>0</v>
      </c>
      <c r="EU17" s="204">
        <f>SUMIFS(点検表４!$AG$6:$AG$14492,点検表４!$AE$6:$AE$14492,TRUE,点検表４!$AQ$6:$AQ$14492,$E17,点検表４!$C$6:$C$14492,EU$6)</f>
        <v>0</v>
      </c>
      <c r="EV17" s="204">
        <f>SUMIFS(点検表４!$AG$6:$AG$14492,点検表４!$AE$6:$AE$14492,TRUE,点検表４!$AQ$6:$AQ$14492,$E17,点検表４!$C$6:$C$14492,EV$6)</f>
        <v>0</v>
      </c>
      <c r="EW17" s="204">
        <f>SUMIFS(点検表４!$AG$6:$AG$14492,点検表４!$AE$6:$AE$14492,TRUE,点検表４!$AQ$6:$AQ$14492,$E17,点検表４!$C$6:$C$14492,EW$6)</f>
        <v>0</v>
      </c>
      <c r="EX17" s="204">
        <f>SUMIFS(点検表４!$AG$6:$AG$14492,点検表４!$AE$6:$AE$14492,TRUE,点検表４!$AQ$6:$AQ$14492,$E17,点検表４!$C$6:$C$14492,EX$6)</f>
        <v>0</v>
      </c>
      <c r="EY17" s="204">
        <f>SUMIFS(点検表４!$AG$6:$AG$14492,点検表４!$AE$6:$AE$14492,TRUE,点検表４!$AQ$6:$AQ$14492,$E17,点検表４!$C$6:$C$14492,EY$6)</f>
        <v>0</v>
      </c>
      <c r="EZ17" s="204">
        <f>SUMIFS(点検表４!$AG$6:$AG$14492,点検表４!$AE$6:$AE$14492,TRUE,点検表４!$AQ$6:$AQ$14492,$E17,点検表４!$C$6:$C$14492,EZ$6)</f>
        <v>0</v>
      </c>
      <c r="FA17" s="204">
        <f>SUMIFS(点検表４!$AG$6:$AG$14492,点検表４!$AE$6:$AE$14492,TRUE,点検表４!$AQ$6:$AQ$14492,$E17,点検表４!$C$6:$C$14492,FA$6)</f>
        <v>0</v>
      </c>
      <c r="FB17" s="204">
        <f>SUMIFS(点検表４!$AG$6:$AG$14492,点検表４!$AE$6:$AE$14492,TRUE,点検表４!$AQ$6:$AQ$14492,$E17,点検表４!$C$6:$C$14492,FB$6)</f>
        <v>0</v>
      </c>
      <c r="FC17" s="204">
        <f>SUMIFS(点検表４!$AG$6:$AG$14492,点検表４!$AE$6:$AE$14492,TRUE,点検表４!$AQ$6:$AQ$14492,$E17,点検表４!$C$6:$C$14492,FC$6)</f>
        <v>0</v>
      </c>
      <c r="FD17" s="204">
        <f>SUMIFS(点検表４!$AG$6:$AG$14492,点検表４!$AE$6:$AE$14492,TRUE,点検表４!$AQ$6:$AQ$14492,$E17,点検表４!$C$6:$C$14492,FD$6)</f>
        <v>0</v>
      </c>
      <c r="FE17" s="204">
        <f>SUMIFS(点検表４!$AG$6:$AG$14492,点検表４!$AE$6:$AE$14492,TRUE,点検表４!$AQ$6:$AQ$14492,$E17,点検表４!$C$6:$C$14492,FE$6)</f>
        <v>0</v>
      </c>
      <c r="FF17" s="204">
        <f>SUMIFS(点検表４!$AG$6:$AG$14492,点検表４!$AE$6:$AE$14492,TRUE,点検表４!$AQ$6:$AQ$14492,$E17,点検表４!$C$6:$C$14492,FF$6)</f>
        <v>0</v>
      </c>
      <c r="FG17" s="204">
        <f>SUMIFS(点検表４!$AG$6:$AG$14492,点検表４!$AE$6:$AE$14492,TRUE,点検表４!$AQ$6:$AQ$14492,$E17,点検表４!$C$6:$C$14492,FG$6)</f>
        <v>0</v>
      </c>
      <c r="FH17" s="204">
        <f>SUMIFS(点検表４!$AG$6:$AG$14492,点検表４!$AE$6:$AE$14492,TRUE,点検表４!$AQ$6:$AQ$14492,$E17,点検表４!$C$6:$C$14492,FH$6)</f>
        <v>0</v>
      </c>
      <c r="FI17" s="204">
        <f>SUMIFS(点検表４!$AG$6:$AG$14492,点検表４!$AE$6:$AE$14492,TRUE,点検表４!$AQ$6:$AQ$14492,$E17,点検表４!$C$6:$C$14492,FI$6)</f>
        <v>0</v>
      </c>
      <c r="FJ17" s="204">
        <f>SUMIFS(点検表４!$AG$6:$AG$14492,点検表４!$AE$6:$AE$14492,TRUE,点検表４!$AQ$6:$AQ$14492,$E17,点検表４!$C$6:$C$14492,FJ$6)</f>
        <v>0</v>
      </c>
      <c r="FK17" s="204">
        <f>SUMIFS(点検表４!$AG$6:$AG$14492,点検表４!$AE$6:$AE$14492,TRUE,点検表４!$AQ$6:$AQ$14492,$E17,点検表４!$C$6:$C$14492,FK$6)</f>
        <v>0</v>
      </c>
      <c r="FL17" s="204">
        <f>SUMIFS(点検表４!$AG$6:$AG$14492,点検表４!$AE$6:$AE$14492,TRUE,点検表４!$AQ$6:$AQ$14492,$E17,点検表４!$C$6:$C$14492,FL$6)</f>
        <v>0</v>
      </c>
      <c r="FM17" s="204">
        <f>SUMIFS(点検表４!$AG$6:$AG$14492,点検表４!$AE$6:$AE$14492,TRUE,点検表４!$AQ$6:$AQ$14492,$E17,点検表４!$C$6:$C$14492,FM$6)</f>
        <v>0</v>
      </c>
      <c r="FN17" s="204">
        <f>SUMIFS(点検表４!$AG$6:$AG$14492,点検表４!$AE$6:$AE$14492,TRUE,点検表４!$AQ$6:$AQ$14492,$E17,点検表４!$C$6:$C$14492,FN$6)</f>
        <v>0</v>
      </c>
      <c r="FO17" s="204">
        <f>SUMIFS(点検表４!$AG$6:$AG$14492,点検表４!$AE$6:$AE$14492,TRUE,点検表４!$AQ$6:$AQ$14492,$E17,点検表４!$C$6:$C$14492,FO$6)</f>
        <v>0</v>
      </c>
      <c r="FP17" s="204">
        <f>SUMIFS(点検表４!$AG$6:$AG$14492,点検表４!$AE$6:$AE$14492,TRUE,点検表４!$AQ$6:$AQ$14492,$E17,点検表４!$C$6:$C$14492,FP$6)</f>
        <v>0</v>
      </c>
      <c r="FQ17" s="204">
        <f>SUMIFS(点検表４!$AG$6:$AG$14492,点検表４!$AE$6:$AE$14492,TRUE,点検表４!$AQ$6:$AQ$14492,$E17,点検表４!$C$6:$C$14492,FQ$6)</f>
        <v>0</v>
      </c>
      <c r="FR17" s="204">
        <f>SUMIFS(点検表４!$AG$6:$AG$14492,点検表４!$AE$6:$AE$14492,TRUE,点検表４!$AQ$6:$AQ$14492,$E17,点検表４!$C$6:$C$14492,FR$6)</f>
        <v>0</v>
      </c>
      <c r="FS17" s="204">
        <f>SUMIFS(点検表４!$AG$6:$AG$14492,点検表４!$AE$6:$AE$14492,TRUE,点検表４!$AQ$6:$AQ$14492,$E17,点検表４!$C$6:$C$14492,FS$6)</f>
        <v>0</v>
      </c>
      <c r="FT17" s="204">
        <f>SUMIFS(点検表４!$AG$6:$AG$14492,点検表４!$AE$6:$AE$14492,TRUE,点検表４!$AQ$6:$AQ$14492,$E17,点検表４!$C$6:$C$14492,FT$6)</f>
        <v>0</v>
      </c>
      <c r="FU17" s="204">
        <f>SUMIFS(点検表４!$AG$6:$AG$14492,点検表４!$AE$6:$AE$14492,TRUE,点検表４!$AQ$6:$AQ$14492,$E17,点検表４!$C$6:$C$14492,FU$6)</f>
        <v>0</v>
      </c>
      <c r="FV17" s="204">
        <f>SUMIFS(点検表４!$AG$6:$AG$14492,点検表４!$AE$6:$AE$14492,TRUE,点検表４!$AQ$6:$AQ$14492,$E17,点検表４!$C$6:$C$14492,FV$6)</f>
        <v>0</v>
      </c>
      <c r="FW17" s="204">
        <f>SUMIFS(点検表４!$AG$6:$AG$14492,点検表４!$AE$6:$AE$14492,TRUE,点検表４!$AQ$6:$AQ$14492,$E17,点検表４!$C$6:$C$14492,FW$6)</f>
        <v>0</v>
      </c>
      <c r="FX17" s="204">
        <f>SUMIFS(点検表４!$AG$6:$AG$14492,点検表４!$AE$6:$AE$14492,TRUE,点検表４!$AQ$6:$AQ$14492,$E17,点検表４!$C$6:$C$14492,FX$6)</f>
        <v>0</v>
      </c>
      <c r="FY17" s="204">
        <f>SUMIFS(点検表４!$AG$6:$AG$14492,点検表４!$AE$6:$AE$14492,TRUE,点検表４!$AQ$6:$AQ$14492,$E17,点検表４!$C$6:$C$14492,FY$6)</f>
        <v>0</v>
      </c>
      <c r="FZ17" s="204">
        <f>SUMIFS(点検表４!$AG$6:$AG$14492,点検表４!$AE$6:$AE$14492,TRUE,点検表４!$AQ$6:$AQ$14492,$E17,点検表４!$C$6:$C$14492,FZ$6)</f>
        <v>0</v>
      </c>
      <c r="GA17" s="204">
        <f>SUMIFS(点検表４!$AG$6:$AG$14492,点検表４!$AE$6:$AE$14492,TRUE,点検表４!$AQ$6:$AQ$14492,$E17,点検表４!$C$6:$C$14492,GA$6)</f>
        <v>0</v>
      </c>
      <c r="GB17" s="204">
        <f>SUMIFS(点検表４!$AG$6:$AG$14492,点検表４!$AE$6:$AE$14492,TRUE,点検表４!$AQ$6:$AQ$14492,$E17,点検表４!$C$6:$C$14492,GB$6)</f>
        <v>0</v>
      </c>
      <c r="GC17" s="204">
        <f>SUMIFS(点検表４!$AG$6:$AG$14492,点検表４!$AE$6:$AE$14492,TRUE,点検表４!$AQ$6:$AQ$14492,$E17,点検表４!$C$6:$C$14492,GC$6)</f>
        <v>0</v>
      </c>
      <c r="GD17" s="204">
        <f>SUMIFS(点検表４!$AG$6:$AG$14492,点検表４!$AE$6:$AE$14492,TRUE,点検表４!$AQ$6:$AQ$14492,$E17,点検表４!$C$6:$C$14492,GD$6)</f>
        <v>0</v>
      </c>
      <c r="GE17" s="204">
        <f>SUMIFS(点検表４!$AG$6:$AG$14492,点検表４!$AE$6:$AE$14492,TRUE,点検表４!$AQ$6:$AQ$14492,$E17,点検表４!$C$6:$C$14492,GE$6)</f>
        <v>0</v>
      </c>
      <c r="GF17" s="204">
        <f>SUMIFS(点検表４!$AG$6:$AG$14492,点検表４!$AE$6:$AE$14492,TRUE,点検表４!$AQ$6:$AQ$14492,$E17,点検表４!$C$6:$C$14492,GF$6)</f>
        <v>0</v>
      </c>
      <c r="GG17" s="204">
        <f>SUMIFS(点検表４!$AG$6:$AG$14492,点検表４!$AE$6:$AE$14492,TRUE,点検表４!$AQ$6:$AQ$14492,$E17,点検表４!$C$6:$C$14492,GG$6)</f>
        <v>0</v>
      </c>
      <c r="GH17" s="204">
        <f>SUMIFS(点検表４!$AG$6:$AG$14492,点検表４!$AE$6:$AE$14492,TRUE,点検表４!$AQ$6:$AQ$14492,$E17,点検表４!$C$6:$C$14492,GH$6)</f>
        <v>0</v>
      </c>
      <c r="GI17" s="204">
        <f>SUMIFS(点検表４!$AG$6:$AG$14492,点検表４!$AE$6:$AE$14492,TRUE,点検表４!$AQ$6:$AQ$14492,$E17,点検表４!$C$6:$C$14492,GI$6)</f>
        <v>0</v>
      </c>
      <c r="GJ17" s="204">
        <f>SUMIFS(点検表４!$AG$6:$AG$14492,点検表４!$AE$6:$AE$14492,TRUE,点検表４!$AQ$6:$AQ$14492,$E17,点検表４!$C$6:$C$14492,GJ$6)</f>
        <v>0</v>
      </c>
      <c r="GK17" s="204">
        <f>SUMIFS(点検表４!$AG$6:$AG$14492,点検表４!$AE$6:$AE$14492,TRUE,点検表４!$AQ$6:$AQ$14492,$E17,点検表４!$C$6:$C$14492,GK$6)</f>
        <v>0</v>
      </c>
      <c r="GL17" s="204">
        <f>SUMIFS(点検表４!$AG$6:$AG$14492,点検表４!$AE$6:$AE$14492,TRUE,点検表４!$AQ$6:$AQ$14492,$E17,点検表４!$C$6:$C$14492,GL$6)</f>
        <v>0</v>
      </c>
      <c r="GM17" s="204">
        <f>SUMIFS(点検表４!$AG$6:$AG$14492,点検表４!$AE$6:$AE$14492,TRUE,点検表４!$AQ$6:$AQ$14492,$E17,点検表４!$C$6:$C$14492,GM$6)</f>
        <v>0</v>
      </c>
      <c r="GN17" s="204">
        <f>SUMIFS(点検表４!$AG$6:$AG$14492,点検表４!$AE$6:$AE$14492,TRUE,点検表４!$AQ$6:$AQ$14492,$E17,点検表４!$C$6:$C$14492,GN$6)</f>
        <v>0</v>
      </c>
      <c r="GO17" s="204">
        <f>SUMIFS(点検表４!$AG$6:$AG$14492,点検表４!$AE$6:$AE$14492,TRUE,点検表４!$AQ$6:$AQ$14492,$E17,点検表４!$C$6:$C$14492,GO$6)</f>
        <v>0</v>
      </c>
      <c r="GP17" s="204">
        <f>SUMIFS(点検表４!$AG$6:$AG$14492,点検表４!$AE$6:$AE$14492,TRUE,点検表４!$AQ$6:$AQ$14492,$E17,点検表４!$C$6:$C$14492,GP$6)</f>
        <v>0</v>
      </c>
      <c r="GQ17" s="204">
        <f>SUMIFS(点検表４!$AG$6:$AG$14492,点検表４!$AE$6:$AE$14492,TRUE,点検表４!$AQ$6:$AQ$14492,$E17,点検表４!$C$6:$C$14492,GQ$6)</f>
        <v>0</v>
      </c>
      <c r="GR17" s="204">
        <f>SUMIFS(点検表４!$AG$6:$AG$14492,点検表４!$AE$6:$AE$14492,TRUE,点検表４!$AQ$6:$AQ$14492,$E17,点検表４!$C$6:$C$14492,GR$6)</f>
        <v>0</v>
      </c>
      <c r="GS17" s="204">
        <f>SUMIFS(点検表４!$AG$6:$AG$14492,点検表４!$AE$6:$AE$14492,TRUE,点検表４!$AQ$6:$AQ$14492,$E17,点検表４!$C$6:$C$14492,GS$6)</f>
        <v>0</v>
      </c>
      <c r="GT17" s="204">
        <f>SUMIFS(点検表４!$AG$6:$AG$14492,点検表４!$AE$6:$AE$14492,TRUE,点検表４!$AQ$6:$AQ$14492,$E17,点検表４!$C$6:$C$14492,GT$6)</f>
        <v>0</v>
      </c>
      <c r="GU17" s="204">
        <f>SUMIFS(点検表４!$AG$6:$AG$14492,点検表４!$AE$6:$AE$14492,TRUE,点検表４!$AQ$6:$AQ$14492,$E17,点検表４!$C$6:$C$14492,GU$6)</f>
        <v>0</v>
      </c>
      <c r="GV17" s="204">
        <f>SUMIFS(点検表４!$AG$6:$AG$14492,点検表４!$AE$6:$AE$14492,TRUE,点検表４!$AQ$6:$AQ$14492,$E17,点検表４!$C$6:$C$14492,GV$6)</f>
        <v>0</v>
      </c>
      <c r="GW17" s="204">
        <f>SUMIFS(点検表４!$AG$6:$AG$14492,点検表４!$AE$6:$AE$14492,TRUE,点検表４!$AQ$6:$AQ$14492,$E17,点検表４!$C$6:$C$14492,GW$6)</f>
        <v>0</v>
      </c>
      <c r="GX17" s="204">
        <f>SUMIFS(点検表４!$AG$6:$AG$14492,点検表４!$AE$6:$AE$14492,TRUE,点検表４!$AQ$6:$AQ$14492,$E17,点検表４!$C$6:$C$14492,GX$6)</f>
        <v>0</v>
      </c>
      <c r="GY17" s="204">
        <f>SUMIFS(点検表４!$AG$6:$AG$14492,点検表４!$AE$6:$AE$14492,TRUE,点検表４!$AQ$6:$AQ$14492,$E17,点検表４!$C$6:$C$14492,GY$6)</f>
        <v>0</v>
      </c>
      <c r="GZ17" s="204">
        <f>SUMIFS(点検表４!$AG$6:$AG$14492,点検表４!$AE$6:$AE$14492,TRUE,点検表４!$AQ$6:$AQ$14492,$E17,点検表４!$C$6:$C$14492,GZ$6)</f>
        <v>0</v>
      </c>
      <c r="HA17" s="204">
        <f>SUMIFS(点検表４!$AG$6:$AG$14492,点検表４!$AE$6:$AE$14492,TRUE,点検表４!$AQ$6:$AQ$14492,$E17,点検表４!$C$6:$C$14492,HA$6)</f>
        <v>0</v>
      </c>
      <c r="HB17" s="204">
        <f>SUMIFS(点検表４!$AG$6:$AG$14492,点検表４!$AE$6:$AE$14492,TRUE,点検表４!$AQ$6:$AQ$14492,$E17,点検表４!$C$6:$C$14492,HB$6)</f>
        <v>0</v>
      </c>
      <c r="HC17" s="204">
        <f>SUMIFS(点検表４!$AG$6:$AG$14492,点検表４!$AE$6:$AE$14492,TRUE,点検表４!$AQ$6:$AQ$14492,$E17,点検表４!$C$6:$C$14492,HC$6)</f>
        <v>0</v>
      </c>
      <c r="HD17" s="204">
        <f>SUMIFS(点検表４!$AG$6:$AG$14492,点検表４!$AE$6:$AE$14492,TRUE,点検表４!$AQ$6:$AQ$14492,$E17,点検表４!$C$6:$C$14492,HD$6)</f>
        <v>0</v>
      </c>
      <c r="HE17" s="204">
        <f>SUMIFS(点検表４!$AG$6:$AG$14492,点検表４!$AE$6:$AE$14492,TRUE,点検表４!$AQ$6:$AQ$14492,$E17,点検表４!$C$6:$C$14492,HE$6)</f>
        <v>0</v>
      </c>
      <c r="HF17" s="204">
        <f>SUMIFS(点検表４!$AG$6:$AG$14492,点検表４!$AE$6:$AE$14492,TRUE,点検表４!$AQ$6:$AQ$14492,$E17,点検表４!$C$6:$C$14492,HF$6)</f>
        <v>0</v>
      </c>
      <c r="HG17" s="204">
        <f>SUMIFS(点検表４!$AG$6:$AG$14492,点検表４!$AE$6:$AE$14492,TRUE,点検表４!$AQ$6:$AQ$14492,$E17,点検表４!$C$6:$C$14492,HG$6)</f>
        <v>0</v>
      </c>
      <c r="HH17" s="204">
        <f>SUMIFS(点検表４!$AG$6:$AG$14492,点検表４!$AE$6:$AE$14492,TRUE,点検表４!$AQ$6:$AQ$14492,$E17,点検表４!$C$6:$C$14492,HH$6)</f>
        <v>0</v>
      </c>
      <c r="HI17" s="204">
        <f>SUMIFS(点検表４!$AG$6:$AG$14492,点検表４!$AE$6:$AE$14492,TRUE,点検表４!$AQ$6:$AQ$14492,$E17,点検表４!$C$6:$C$14492,HI$6)</f>
        <v>0</v>
      </c>
      <c r="HJ17" s="204">
        <f>SUMIFS(点検表４!$AG$6:$AG$14492,点検表４!$AE$6:$AE$14492,TRUE,点検表４!$AQ$6:$AQ$14492,$E17,点検表４!$C$6:$C$14492,HJ$6)</f>
        <v>0</v>
      </c>
      <c r="HK17" s="204">
        <f>SUMIFS(点検表４!$AG$6:$AG$14492,点検表４!$AE$6:$AE$14492,TRUE,点検表４!$AQ$6:$AQ$14492,$E17,点検表４!$C$6:$C$14492,HK$6)</f>
        <v>0</v>
      </c>
      <c r="HL17" s="204">
        <f>SUMIFS(点検表４!$AG$6:$AG$14492,点検表４!$AE$6:$AE$14492,TRUE,点検表４!$AQ$6:$AQ$14492,$E17,点検表４!$C$6:$C$14492,HL$6)</f>
        <v>0</v>
      </c>
      <c r="HM17" s="204">
        <f>SUMIFS(点検表４!$AG$6:$AG$14492,点検表４!$AE$6:$AE$14492,TRUE,点検表４!$AQ$6:$AQ$14492,$E17,点検表４!$C$6:$C$14492,HM$6)</f>
        <v>0</v>
      </c>
      <c r="HN17" s="204">
        <f>SUMIFS(点検表４!$AG$6:$AG$14492,点検表４!$AE$6:$AE$14492,TRUE,点検表４!$AQ$6:$AQ$14492,$E17,点検表４!$C$6:$C$14492,HN$6)</f>
        <v>0</v>
      </c>
      <c r="HO17" s="204">
        <f>SUMIFS(点検表４!$AG$6:$AG$14492,点検表４!$AE$6:$AE$14492,TRUE,点検表４!$AQ$6:$AQ$14492,$E17,点検表４!$C$6:$C$14492,HO$6)</f>
        <v>0</v>
      </c>
      <c r="HP17" s="204">
        <f>SUMIFS(点検表４!$AG$6:$AG$14492,点検表４!$AE$6:$AE$14492,TRUE,点検表４!$AQ$6:$AQ$14492,$E17,点検表４!$C$6:$C$14492,HP$6)</f>
        <v>0</v>
      </c>
      <c r="HQ17" s="204">
        <f>SUMIFS(点検表４!$AG$6:$AG$14492,点検表４!$AE$6:$AE$14492,TRUE,点検表４!$AQ$6:$AQ$14492,$E17,点検表４!$C$6:$C$14492,HQ$6)</f>
        <v>0</v>
      </c>
      <c r="HR17" s="204">
        <f>SUMIFS(点検表４!$AG$6:$AG$14492,点検表４!$AE$6:$AE$14492,TRUE,点検表４!$AQ$6:$AQ$14492,$E17,点検表４!$C$6:$C$14492,HR$6)</f>
        <v>0</v>
      </c>
      <c r="HS17" s="204">
        <f>SUMIFS(点検表４!$AG$6:$AG$14492,点検表４!$AE$6:$AE$14492,TRUE,点検表４!$AQ$6:$AQ$14492,$E17,点検表４!$C$6:$C$14492,HS$6)</f>
        <v>0</v>
      </c>
      <c r="HT17" s="204">
        <f>SUMIFS(点検表４!$AG$6:$AG$14492,点検表４!$AE$6:$AE$14492,TRUE,点検表４!$AQ$6:$AQ$14492,$E17,点検表４!$C$6:$C$14492,HT$6)</f>
        <v>0</v>
      </c>
      <c r="HU17" s="204">
        <f>SUMIFS(点検表４!$AG$6:$AG$14492,点検表４!$AE$6:$AE$14492,TRUE,点検表４!$AQ$6:$AQ$14492,$E17,点検表４!$C$6:$C$14492,HU$6)</f>
        <v>0</v>
      </c>
      <c r="HV17" s="204">
        <f>SUMIFS(点検表４!$AG$6:$AG$14492,点検表４!$AE$6:$AE$14492,TRUE,点検表４!$AQ$6:$AQ$14492,$E17,点検表４!$C$6:$C$14492,HV$6)</f>
        <v>0</v>
      </c>
      <c r="HW17" s="204">
        <f>SUMIFS(点検表４!$AG$6:$AG$14492,点検表４!$AE$6:$AE$14492,TRUE,点検表４!$AQ$6:$AQ$14492,$E17,点検表４!$C$6:$C$14492,HW$6)</f>
        <v>0</v>
      </c>
      <c r="HX17" s="204">
        <f>SUMIFS(点検表４!$AG$6:$AG$14492,点検表４!$AE$6:$AE$14492,TRUE,点検表４!$AQ$6:$AQ$14492,$E17,点検表４!$C$6:$C$14492,HX$6)</f>
        <v>0</v>
      </c>
      <c r="HY17" s="204">
        <f>SUMIFS(点検表４!$AG$6:$AG$14492,点検表４!$AE$6:$AE$14492,TRUE,点検表４!$AQ$6:$AQ$14492,$E17,点検表４!$C$6:$C$14492,HY$6)</f>
        <v>0</v>
      </c>
      <c r="HZ17" s="204">
        <f>SUMIFS(点検表４!$AG$6:$AG$14492,点検表４!$AE$6:$AE$14492,TRUE,点検表４!$AQ$6:$AQ$14492,$E17,点検表４!$C$6:$C$14492,HZ$6)</f>
        <v>0</v>
      </c>
      <c r="IA17" s="204">
        <f>SUMIFS(点検表４!$AG$6:$AG$14492,点検表４!$AE$6:$AE$14492,TRUE,点検表４!$AQ$6:$AQ$14492,$E17,点検表４!$C$6:$C$14492,IA$6)</f>
        <v>0</v>
      </c>
      <c r="IB17" s="204">
        <f>SUMIFS(点検表４!$AG$6:$AG$14492,点検表４!$AE$6:$AE$14492,TRUE,点検表４!$AQ$6:$AQ$14492,$E17,点検表４!$C$6:$C$14492,IB$6)</f>
        <v>0</v>
      </c>
      <c r="IC17" s="204">
        <f>SUMIFS(点検表４!$AG$6:$AG$14492,点検表４!$AE$6:$AE$14492,TRUE,点検表４!$AQ$6:$AQ$14492,$E17,点検表４!$C$6:$C$14492,IC$6)</f>
        <v>0</v>
      </c>
      <c r="ID17" s="204">
        <f>SUMIFS(点検表４!$AG$6:$AG$14492,点検表４!$AE$6:$AE$14492,TRUE,点検表４!$AQ$6:$AQ$14492,$E17,点検表４!$C$6:$C$14492,ID$6)</f>
        <v>0</v>
      </c>
      <c r="IE17" s="204">
        <f>SUMIFS(点検表４!$AG$6:$AG$14492,点検表４!$AE$6:$AE$14492,TRUE,点検表４!$AQ$6:$AQ$14492,$E17,点検表４!$C$6:$C$14492,IE$6)</f>
        <v>0</v>
      </c>
      <c r="IF17" s="204">
        <f>SUMIFS(点検表４!$AG$6:$AG$14492,点検表４!$AE$6:$AE$14492,TRUE,点検表４!$AQ$6:$AQ$14492,$E17,点検表４!$C$6:$C$14492,IF$6)</f>
        <v>0</v>
      </c>
      <c r="IG17" s="204">
        <f>SUMIFS(点検表４!$AG$6:$AG$14492,点検表４!$AE$6:$AE$14492,TRUE,点検表４!$AQ$6:$AQ$14492,$E17,点検表４!$C$6:$C$14492,IG$6)</f>
        <v>0</v>
      </c>
      <c r="IH17" s="204">
        <f>SUMIFS(点検表４!$AG$6:$AG$14492,点検表４!$AE$6:$AE$14492,TRUE,点検表４!$AQ$6:$AQ$14492,$E17,点検表４!$C$6:$C$14492,IH$6)</f>
        <v>0</v>
      </c>
      <c r="II17" s="204">
        <f>SUMIFS(点検表４!$AG$6:$AG$14492,点検表４!$AE$6:$AE$14492,TRUE,点検表４!$AQ$6:$AQ$14492,$E17,点検表４!$C$6:$C$14492,II$6)</f>
        <v>0</v>
      </c>
      <c r="IJ17" s="204">
        <f>SUMIFS(点検表４!$AG$6:$AG$14492,点検表４!$AE$6:$AE$14492,TRUE,点検表４!$AQ$6:$AQ$14492,$E17,点検表４!$C$6:$C$14492,IJ$6)</f>
        <v>0</v>
      </c>
      <c r="IK17" s="204">
        <f>SUMIFS(点検表４!$AG$6:$AG$14492,点検表４!$AE$6:$AE$14492,TRUE,点検表４!$AQ$6:$AQ$14492,$E17,点検表４!$C$6:$C$14492,IK$6)</f>
        <v>0</v>
      </c>
      <c r="IL17" s="204">
        <f>SUMIFS(点検表４!$AG$6:$AG$14492,点検表４!$AE$6:$AE$14492,TRUE,点検表４!$AQ$6:$AQ$14492,$E17,点検表４!$C$6:$C$14492,IL$6)</f>
        <v>0</v>
      </c>
      <c r="IM17" s="205">
        <f>SUMIFS(点検表４!$AG$6:$AG$14492,点検表４!$AE$6:$AE$14492,TRUE,点検表４!$AQ$6:$AQ$14492,$E17,点検表４!$C$6:$C$14492,IM$6)</f>
        <v>0</v>
      </c>
      <c r="IN17" s="177"/>
      <c r="IO17" s="177"/>
    </row>
    <row r="18" spans="1:249" ht="18.75" customHeight="1">
      <c r="A18" s="748"/>
      <c r="B18" s="756"/>
      <c r="C18" s="751"/>
      <c r="D18" s="145" t="s">
        <v>1293</v>
      </c>
      <c r="E18" s="146">
        <v>12</v>
      </c>
      <c r="F18" s="192">
        <f>SUMIFS(点検表４!$AG$6:$AG$14492,点検表４!$AE$6:$AE$14492,TRUE,点検表４!$AQ$6:$AQ$14492,$E18)</f>
        <v>0</v>
      </c>
      <c r="G18" s="193">
        <f t="shared" si="0"/>
        <v>0</v>
      </c>
      <c r="H18" s="206">
        <f>SUMIFS(点検表４!$AG$6:$AG$14492,点検表４!$AE$6:$AE$14492,TRUE,点検表４!$AQ$6:$AQ$14492,$E18,点検表４!$C$6:$C$14492,H$6)</f>
        <v>0</v>
      </c>
      <c r="I18" s="206">
        <f>SUMIFS(点検表４!$AG$6:$AG$14492,点検表４!$AE$6:$AE$14492,TRUE,点検表４!$AQ$6:$AQ$14492,$E18,点検表４!$C$6:$C$14492,I$6)</f>
        <v>0</v>
      </c>
      <c r="J18" s="206">
        <f>SUMIFS(点検表４!$AG$6:$AG$14492,点検表４!$AE$6:$AE$14492,TRUE,点検表４!$AQ$6:$AQ$14492,$E18,点検表４!$C$6:$C$14492,J$6)</f>
        <v>0</v>
      </c>
      <c r="K18" s="206">
        <f>SUMIFS(点検表４!$AG$6:$AG$14492,点検表４!$AE$6:$AE$14492,TRUE,点検表４!$AQ$6:$AQ$14492,$E18,点検表４!$C$6:$C$14492,K$6)</f>
        <v>0</v>
      </c>
      <c r="L18" s="206">
        <f>SUMIFS(点検表４!$AG$6:$AG$14492,点検表４!$AE$6:$AE$14492,TRUE,点検表４!$AQ$6:$AQ$14492,$E18,点検表４!$C$6:$C$14492,L$6)</f>
        <v>0</v>
      </c>
      <c r="M18" s="206">
        <f>SUMIFS(点検表４!$AG$6:$AG$14492,点検表４!$AE$6:$AE$14492,TRUE,点検表４!$AQ$6:$AQ$14492,$E18,点検表４!$C$6:$C$14492,M$6)</f>
        <v>0</v>
      </c>
      <c r="N18" s="206">
        <f>SUMIFS(点検表４!$AG$6:$AG$14492,点検表４!$AE$6:$AE$14492,TRUE,点検表４!$AQ$6:$AQ$14492,$E18,点検表４!$C$6:$C$14492,N$6)</f>
        <v>0</v>
      </c>
      <c r="O18" s="206">
        <f>SUMIFS(点検表４!$AG$6:$AG$14492,点検表４!$AE$6:$AE$14492,TRUE,点検表４!$AQ$6:$AQ$14492,$E18,点検表４!$C$6:$C$14492,O$6)</f>
        <v>0</v>
      </c>
      <c r="P18" s="206">
        <f>SUMIFS(点検表４!$AG$6:$AG$14492,点検表４!$AE$6:$AE$14492,TRUE,点検表４!$AQ$6:$AQ$14492,$E18,点検表４!$C$6:$C$14492,P$6)</f>
        <v>0</v>
      </c>
      <c r="Q18" s="206">
        <f>SUMIFS(点検表４!$AG$6:$AG$14492,点検表４!$AE$6:$AE$14492,TRUE,点検表４!$AQ$6:$AQ$14492,$E18,点検表４!$C$6:$C$14492,Q$6)</f>
        <v>0</v>
      </c>
      <c r="R18" s="206">
        <f>SUMIFS(点検表４!$AG$6:$AG$14492,点検表４!$AE$6:$AE$14492,TRUE,点検表４!$AQ$6:$AQ$14492,$E18,点検表４!$C$6:$C$14492,R$6)</f>
        <v>0</v>
      </c>
      <c r="S18" s="206">
        <f>SUMIFS(点検表４!$AG$6:$AG$14492,点検表４!$AE$6:$AE$14492,TRUE,点検表４!$AQ$6:$AQ$14492,$E18,点検表４!$C$6:$C$14492,S$6)</f>
        <v>0</v>
      </c>
      <c r="T18" s="206">
        <f>SUMIFS(点検表４!$AG$6:$AG$14492,点検表４!$AE$6:$AE$14492,TRUE,点検表４!$AQ$6:$AQ$14492,$E18,点検表４!$C$6:$C$14492,T$6)</f>
        <v>0</v>
      </c>
      <c r="U18" s="206">
        <f>SUMIFS(点検表４!$AG$6:$AG$14492,点検表４!$AE$6:$AE$14492,TRUE,点検表４!$AQ$6:$AQ$14492,$E18,点検表４!$C$6:$C$14492,U$6)</f>
        <v>0</v>
      </c>
      <c r="V18" s="206">
        <f>SUMIFS(点検表４!$AG$6:$AG$14492,点検表４!$AE$6:$AE$14492,TRUE,点検表４!$AQ$6:$AQ$14492,$E18,点検表４!$C$6:$C$14492,V$6)</f>
        <v>0</v>
      </c>
      <c r="W18" s="206">
        <f>SUMIFS(点検表４!$AG$6:$AG$14492,点検表４!$AE$6:$AE$14492,TRUE,点検表４!$AQ$6:$AQ$14492,$E18,点検表４!$C$6:$C$14492,W$6)</f>
        <v>0</v>
      </c>
      <c r="X18" s="206">
        <f>SUMIFS(点検表４!$AG$6:$AG$14492,点検表４!$AE$6:$AE$14492,TRUE,点検表４!$AQ$6:$AQ$14492,$E18,点検表４!$C$6:$C$14492,X$6)</f>
        <v>0</v>
      </c>
      <c r="Y18" s="206">
        <f>SUMIFS(点検表４!$AG$6:$AG$14492,点検表４!$AE$6:$AE$14492,TRUE,点検表４!$AQ$6:$AQ$14492,$E18,点検表４!$C$6:$C$14492,Y$6)</f>
        <v>0</v>
      </c>
      <c r="Z18" s="206">
        <f>SUMIFS(点検表４!$AG$6:$AG$14492,点検表４!$AE$6:$AE$14492,TRUE,点検表４!$AQ$6:$AQ$14492,$E18,点検表４!$C$6:$C$14492,Z$6)</f>
        <v>0</v>
      </c>
      <c r="AA18" s="206">
        <f>SUMIFS(点検表４!$AG$6:$AG$14492,点検表４!$AE$6:$AE$14492,TRUE,点検表４!$AQ$6:$AQ$14492,$E18,点検表４!$C$6:$C$14492,AA$6)</f>
        <v>0</v>
      </c>
      <c r="AB18" s="206">
        <f>SUMIFS(点検表４!$AG$6:$AG$14492,点検表４!$AE$6:$AE$14492,TRUE,点検表４!$AQ$6:$AQ$14492,$E18,点検表４!$C$6:$C$14492,AB$6)</f>
        <v>0</v>
      </c>
      <c r="AC18" s="206">
        <f>SUMIFS(点検表４!$AG$6:$AG$14492,点検表４!$AE$6:$AE$14492,TRUE,点検表４!$AQ$6:$AQ$14492,$E18,点検表４!$C$6:$C$14492,AC$6)</f>
        <v>0</v>
      </c>
      <c r="AD18" s="206">
        <f>SUMIFS(点検表４!$AG$6:$AG$14492,点検表４!$AE$6:$AE$14492,TRUE,点検表４!$AQ$6:$AQ$14492,$E18,点検表４!$C$6:$C$14492,AD$6)</f>
        <v>0</v>
      </c>
      <c r="AE18" s="206">
        <f>SUMIFS(点検表４!$AG$6:$AG$14492,点検表４!$AE$6:$AE$14492,TRUE,点検表４!$AQ$6:$AQ$14492,$E18,点検表４!$C$6:$C$14492,AE$6)</f>
        <v>0</v>
      </c>
      <c r="AF18" s="206">
        <f>SUMIFS(点検表４!$AG$6:$AG$14492,点検表４!$AE$6:$AE$14492,TRUE,点検表４!$AQ$6:$AQ$14492,$E18,点検表４!$C$6:$C$14492,AF$6)</f>
        <v>0</v>
      </c>
      <c r="AG18" s="206">
        <f>SUMIFS(点検表４!$AG$6:$AG$14492,点検表４!$AE$6:$AE$14492,TRUE,点検表４!$AQ$6:$AQ$14492,$E18,点検表４!$C$6:$C$14492,AG$6)</f>
        <v>0</v>
      </c>
      <c r="AH18" s="206">
        <f>SUMIFS(点検表４!$AG$6:$AG$14492,点検表４!$AE$6:$AE$14492,TRUE,点検表４!$AQ$6:$AQ$14492,$E18,点検表４!$C$6:$C$14492,AH$6)</f>
        <v>0</v>
      </c>
      <c r="AI18" s="206">
        <f>SUMIFS(点検表４!$AG$6:$AG$14492,点検表４!$AE$6:$AE$14492,TRUE,点検表４!$AQ$6:$AQ$14492,$E18,点検表４!$C$6:$C$14492,AI$6)</f>
        <v>0</v>
      </c>
      <c r="AJ18" s="206">
        <f>SUMIFS(点検表４!$AG$6:$AG$14492,点検表４!$AE$6:$AE$14492,TRUE,点検表４!$AQ$6:$AQ$14492,$E18,点検表４!$C$6:$C$14492,AJ$6)</f>
        <v>0</v>
      </c>
      <c r="AK18" s="206">
        <f>SUMIFS(点検表４!$AG$6:$AG$14492,点検表４!$AE$6:$AE$14492,TRUE,点検表４!$AQ$6:$AQ$14492,$E18,点検表４!$C$6:$C$14492,AK$6)</f>
        <v>0</v>
      </c>
      <c r="AL18" s="206">
        <f>SUMIFS(点検表４!$AG$6:$AG$14492,点検表４!$AE$6:$AE$14492,TRUE,点検表４!$AQ$6:$AQ$14492,$E18,点検表４!$C$6:$C$14492,AL$6)</f>
        <v>0</v>
      </c>
      <c r="AM18" s="206">
        <f>SUMIFS(点検表４!$AG$6:$AG$14492,点検表４!$AE$6:$AE$14492,TRUE,点検表４!$AQ$6:$AQ$14492,$E18,点検表４!$C$6:$C$14492,AM$6)</f>
        <v>0</v>
      </c>
      <c r="AN18" s="206">
        <f>SUMIFS(点検表４!$AG$6:$AG$14492,点検表４!$AE$6:$AE$14492,TRUE,点検表４!$AQ$6:$AQ$14492,$E18,点検表４!$C$6:$C$14492,AN$6)</f>
        <v>0</v>
      </c>
      <c r="AO18" s="206">
        <f>SUMIFS(点検表４!$AG$6:$AG$14492,点検表４!$AE$6:$AE$14492,TRUE,点検表４!$AQ$6:$AQ$14492,$E18,点検表４!$C$6:$C$14492,AO$6)</f>
        <v>0</v>
      </c>
      <c r="AP18" s="206">
        <f>SUMIFS(点検表４!$AG$6:$AG$14492,点検表４!$AE$6:$AE$14492,TRUE,点検表４!$AQ$6:$AQ$14492,$E18,点検表４!$C$6:$C$14492,AP$6)</f>
        <v>0</v>
      </c>
      <c r="AQ18" s="206">
        <f>SUMIFS(点検表４!$AG$6:$AG$14492,点検表４!$AE$6:$AE$14492,TRUE,点検表４!$AQ$6:$AQ$14492,$E18,点検表４!$C$6:$C$14492,AQ$6)</f>
        <v>0</v>
      </c>
      <c r="AR18" s="206">
        <f>SUMIFS(点検表４!$AG$6:$AG$14492,点検表４!$AE$6:$AE$14492,TRUE,点検表４!$AQ$6:$AQ$14492,$E18,点検表４!$C$6:$C$14492,AR$6)</f>
        <v>0</v>
      </c>
      <c r="AS18" s="206">
        <f>SUMIFS(点検表４!$AG$6:$AG$14492,点検表４!$AE$6:$AE$14492,TRUE,点検表４!$AQ$6:$AQ$14492,$E18,点検表４!$C$6:$C$14492,AS$6)</f>
        <v>0</v>
      </c>
      <c r="AT18" s="206">
        <f>SUMIFS(点検表４!$AG$6:$AG$14492,点検表４!$AE$6:$AE$14492,TRUE,点検表４!$AQ$6:$AQ$14492,$E18,点検表４!$C$6:$C$14492,AT$6)</f>
        <v>0</v>
      </c>
      <c r="AU18" s="206">
        <f>SUMIFS(点検表４!$AG$6:$AG$14492,点検表４!$AE$6:$AE$14492,TRUE,点検表４!$AQ$6:$AQ$14492,$E18,点検表４!$C$6:$C$14492,AU$6)</f>
        <v>0</v>
      </c>
      <c r="AV18" s="206">
        <f>SUMIFS(点検表４!$AG$6:$AG$14492,点検表４!$AE$6:$AE$14492,TRUE,点検表４!$AQ$6:$AQ$14492,$E18,点検表４!$C$6:$C$14492,AV$6)</f>
        <v>0</v>
      </c>
      <c r="AW18" s="206">
        <f>SUMIFS(点検表４!$AG$6:$AG$14492,点検表４!$AE$6:$AE$14492,TRUE,点検表４!$AQ$6:$AQ$14492,$E18,点検表４!$C$6:$C$14492,AW$6)</f>
        <v>0</v>
      </c>
      <c r="AX18" s="206">
        <f>SUMIFS(点検表４!$AG$6:$AG$14492,点検表４!$AE$6:$AE$14492,TRUE,点検表４!$AQ$6:$AQ$14492,$E18,点検表４!$C$6:$C$14492,AX$6)</f>
        <v>0</v>
      </c>
      <c r="AY18" s="206">
        <f>SUMIFS(点検表４!$AG$6:$AG$14492,点検表４!$AE$6:$AE$14492,TRUE,点検表４!$AQ$6:$AQ$14492,$E18,点検表４!$C$6:$C$14492,AY$6)</f>
        <v>0</v>
      </c>
      <c r="AZ18" s="206">
        <f>SUMIFS(点検表４!$AG$6:$AG$14492,点検表４!$AE$6:$AE$14492,TRUE,点検表４!$AQ$6:$AQ$14492,$E18,点検表４!$C$6:$C$14492,AZ$6)</f>
        <v>0</v>
      </c>
      <c r="BA18" s="206">
        <f>SUMIFS(点検表４!$AG$6:$AG$14492,点検表４!$AE$6:$AE$14492,TRUE,点検表４!$AQ$6:$AQ$14492,$E18,点検表４!$C$6:$C$14492,BA$6)</f>
        <v>0</v>
      </c>
      <c r="BB18" s="206">
        <f>SUMIFS(点検表４!$AG$6:$AG$14492,点検表４!$AE$6:$AE$14492,TRUE,点検表４!$AQ$6:$AQ$14492,$E18,点検表４!$C$6:$C$14492,BB$6)</f>
        <v>0</v>
      </c>
      <c r="BC18" s="206">
        <f>SUMIFS(点検表４!$AG$6:$AG$14492,点検表４!$AE$6:$AE$14492,TRUE,点検表４!$AQ$6:$AQ$14492,$E18,点検表４!$C$6:$C$14492,BC$6)</f>
        <v>0</v>
      </c>
      <c r="BD18" s="206">
        <f>SUMIFS(点検表４!$AG$6:$AG$14492,点検表４!$AE$6:$AE$14492,TRUE,点検表４!$AQ$6:$AQ$14492,$E18,点検表４!$C$6:$C$14492,BD$6)</f>
        <v>0</v>
      </c>
      <c r="BE18" s="206">
        <f>SUMIFS(点検表４!$AG$6:$AG$14492,点検表４!$AE$6:$AE$14492,TRUE,点検表４!$AQ$6:$AQ$14492,$E18,点検表４!$C$6:$C$14492,BE$6)</f>
        <v>0</v>
      </c>
      <c r="BF18" s="206">
        <f>SUMIFS(点検表４!$AG$6:$AG$14492,点検表４!$AE$6:$AE$14492,TRUE,点検表４!$AQ$6:$AQ$14492,$E18,点検表４!$C$6:$C$14492,BF$6)</f>
        <v>0</v>
      </c>
      <c r="BG18" s="206">
        <f>SUMIFS(点検表４!$AG$6:$AG$14492,点検表４!$AE$6:$AE$14492,TRUE,点検表４!$AQ$6:$AQ$14492,$E18,点検表４!$C$6:$C$14492,BG$6)</f>
        <v>0</v>
      </c>
      <c r="BH18" s="206">
        <f>SUMIFS(点検表４!$AG$6:$AG$14492,点検表４!$AE$6:$AE$14492,TRUE,点検表４!$AQ$6:$AQ$14492,$E18,点検表４!$C$6:$C$14492,BH$6)</f>
        <v>0</v>
      </c>
      <c r="BI18" s="206">
        <f>SUMIFS(点検表４!$AG$6:$AG$14492,点検表４!$AE$6:$AE$14492,TRUE,点検表４!$AQ$6:$AQ$14492,$E18,点検表４!$C$6:$C$14492,BI$6)</f>
        <v>0</v>
      </c>
      <c r="BJ18" s="206">
        <f>SUMIFS(点検表４!$AG$6:$AG$14492,点検表４!$AE$6:$AE$14492,TRUE,点検表４!$AQ$6:$AQ$14492,$E18,点検表４!$C$6:$C$14492,BJ$6)</f>
        <v>0</v>
      </c>
      <c r="BK18" s="206">
        <f>SUMIFS(点検表４!$AG$6:$AG$14492,点検表４!$AE$6:$AE$14492,TRUE,点検表４!$AQ$6:$AQ$14492,$E18,点検表４!$C$6:$C$14492,BK$6)</f>
        <v>0</v>
      </c>
      <c r="BL18" s="206">
        <f>SUMIFS(点検表４!$AG$6:$AG$14492,点検表４!$AE$6:$AE$14492,TRUE,点検表４!$AQ$6:$AQ$14492,$E18,点検表４!$C$6:$C$14492,BL$6)</f>
        <v>0</v>
      </c>
      <c r="BM18" s="206">
        <f>SUMIFS(点検表４!$AG$6:$AG$14492,点検表４!$AE$6:$AE$14492,TRUE,点検表４!$AQ$6:$AQ$14492,$E18,点検表４!$C$6:$C$14492,BM$6)</f>
        <v>0</v>
      </c>
      <c r="BN18" s="206">
        <f>SUMIFS(点検表４!$AG$6:$AG$14492,点検表４!$AE$6:$AE$14492,TRUE,点検表４!$AQ$6:$AQ$14492,$E18,点検表４!$C$6:$C$14492,BN$6)</f>
        <v>0</v>
      </c>
      <c r="BO18" s="206">
        <f>SUMIFS(点検表４!$AG$6:$AG$14492,点検表４!$AE$6:$AE$14492,TRUE,点検表４!$AQ$6:$AQ$14492,$E18,点検表４!$C$6:$C$14492,BO$6)</f>
        <v>0</v>
      </c>
      <c r="BP18" s="206">
        <f>SUMIFS(点検表４!$AG$6:$AG$14492,点検表４!$AE$6:$AE$14492,TRUE,点検表４!$AQ$6:$AQ$14492,$E18,点検表４!$C$6:$C$14492,BP$6)</f>
        <v>0</v>
      </c>
      <c r="BQ18" s="206">
        <f>SUMIFS(点検表４!$AG$6:$AG$14492,点検表４!$AE$6:$AE$14492,TRUE,点検表４!$AQ$6:$AQ$14492,$E18,点検表４!$C$6:$C$14492,BQ$6)</f>
        <v>0</v>
      </c>
      <c r="BR18" s="206">
        <f>SUMIFS(点検表４!$AG$6:$AG$14492,点検表４!$AE$6:$AE$14492,TRUE,点検表４!$AQ$6:$AQ$14492,$E18,点検表４!$C$6:$C$14492,BR$6)</f>
        <v>0</v>
      </c>
      <c r="BS18" s="206">
        <f>SUMIFS(点検表４!$AG$6:$AG$14492,点検表４!$AE$6:$AE$14492,TRUE,点検表４!$AQ$6:$AQ$14492,$E18,点検表４!$C$6:$C$14492,BS$6)</f>
        <v>0</v>
      </c>
      <c r="BT18" s="206">
        <f>SUMIFS(点検表４!$AG$6:$AG$14492,点検表４!$AE$6:$AE$14492,TRUE,点検表４!$AQ$6:$AQ$14492,$E18,点検表４!$C$6:$C$14492,BT$6)</f>
        <v>0</v>
      </c>
      <c r="BU18" s="206">
        <f>SUMIFS(点検表４!$AG$6:$AG$14492,点検表４!$AE$6:$AE$14492,TRUE,点検表４!$AQ$6:$AQ$14492,$E18,点検表４!$C$6:$C$14492,BU$6)</f>
        <v>0</v>
      </c>
      <c r="BV18" s="206">
        <f>SUMIFS(点検表４!$AG$6:$AG$14492,点検表４!$AE$6:$AE$14492,TRUE,点検表４!$AQ$6:$AQ$14492,$E18,点検表４!$C$6:$C$14492,BV$6)</f>
        <v>0</v>
      </c>
      <c r="BW18" s="206">
        <f>SUMIFS(点検表４!$AG$6:$AG$14492,点検表４!$AE$6:$AE$14492,TRUE,点検表４!$AQ$6:$AQ$14492,$E18,点検表４!$C$6:$C$14492,BW$6)</f>
        <v>0</v>
      </c>
      <c r="BX18" s="206">
        <f>SUMIFS(点検表４!$AG$6:$AG$14492,点検表４!$AE$6:$AE$14492,TRUE,点検表４!$AQ$6:$AQ$14492,$E18,点検表４!$C$6:$C$14492,BX$6)</f>
        <v>0</v>
      </c>
      <c r="BY18" s="206">
        <f>SUMIFS(点検表４!$AG$6:$AG$14492,点検表４!$AE$6:$AE$14492,TRUE,点検表４!$AQ$6:$AQ$14492,$E18,点検表４!$C$6:$C$14492,BY$6)</f>
        <v>0</v>
      </c>
      <c r="BZ18" s="206">
        <f>SUMIFS(点検表４!$AG$6:$AG$14492,点検表４!$AE$6:$AE$14492,TRUE,点検表４!$AQ$6:$AQ$14492,$E18,点検表４!$C$6:$C$14492,BZ$6)</f>
        <v>0</v>
      </c>
      <c r="CA18" s="206">
        <f>SUMIFS(点検表４!$AG$6:$AG$14492,点検表４!$AE$6:$AE$14492,TRUE,点検表４!$AQ$6:$AQ$14492,$E18,点検表４!$C$6:$C$14492,CA$6)</f>
        <v>0</v>
      </c>
      <c r="CB18" s="206">
        <f>SUMIFS(点検表４!$AG$6:$AG$14492,点検表４!$AE$6:$AE$14492,TRUE,点検表４!$AQ$6:$AQ$14492,$E18,点検表４!$C$6:$C$14492,CB$6)</f>
        <v>0</v>
      </c>
      <c r="CC18" s="206">
        <f>SUMIFS(点検表４!$AG$6:$AG$14492,点検表４!$AE$6:$AE$14492,TRUE,点検表４!$AQ$6:$AQ$14492,$E18,点検表４!$C$6:$C$14492,CC$6)</f>
        <v>0</v>
      </c>
      <c r="CD18" s="206">
        <f>SUMIFS(点検表４!$AG$6:$AG$14492,点検表４!$AE$6:$AE$14492,TRUE,点検表４!$AQ$6:$AQ$14492,$E18,点検表４!$C$6:$C$14492,CD$6)</f>
        <v>0</v>
      </c>
      <c r="CE18" s="206">
        <f>SUMIFS(点検表４!$AG$6:$AG$14492,点検表４!$AE$6:$AE$14492,TRUE,点検表４!$AQ$6:$AQ$14492,$E18,点検表４!$C$6:$C$14492,CE$6)</f>
        <v>0</v>
      </c>
      <c r="CF18" s="206">
        <f>SUMIFS(点検表４!$AG$6:$AG$14492,点検表４!$AE$6:$AE$14492,TRUE,点検表４!$AQ$6:$AQ$14492,$E18,点検表４!$C$6:$C$14492,CF$6)</f>
        <v>0</v>
      </c>
      <c r="CG18" s="206">
        <f>SUMIFS(点検表４!$AG$6:$AG$14492,点検表４!$AE$6:$AE$14492,TRUE,点検表４!$AQ$6:$AQ$14492,$E18,点検表４!$C$6:$C$14492,CG$6)</f>
        <v>0</v>
      </c>
      <c r="CH18" s="206">
        <f>SUMIFS(点検表４!$AG$6:$AG$14492,点検表４!$AE$6:$AE$14492,TRUE,点検表４!$AQ$6:$AQ$14492,$E18,点検表４!$C$6:$C$14492,CH$6)</f>
        <v>0</v>
      </c>
      <c r="CI18" s="206">
        <f>SUMIFS(点検表４!$AG$6:$AG$14492,点検表４!$AE$6:$AE$14492,TRUE,点検表４!$AQ$6:$AQ$14492,$E18,点検表４!$C$6:$C$14492,CI$6)</f>
        <v>0</v>
      </c>
      <c r="CJ18" s="206">
        <f>SUMIFS(点検表４!$AG$6:$AG$14492,点検表４!$AE$6:$AE$14492,TRUE,点検表４!$AQ$6:$AQ$14492,$E18,点検表４!$C$6:$C$14492,CJ$6)</f>
        <v>0</v>
      </c>
      <c r="CK18" s="206">
        <f>SUMIFS(点検表４!$AG$6:$AG$14492,点検表４!$AE$6:$AE$14492,TRUE,点検表４!$AQ$6:$AQ$14492,$E18,点検表４!$C$6:$C$14492,CK$6)</f>
        <v>0</v>
      </c>
      <c r="CL18" s="206">
        <f>SUMIFS(点検表４!$AG$6:$AG$14492,点検表４!$AE$6:$AE$14492,TRUE,点検表４!$AQ$6:$AQ$14492,$E18,点検表４!$C$6:$C$14492,CL$6)</f>
        <v>0</v>
      </c>
      <c r="CM18" s="206">
        <f>SUMIFS(点検表４!$AG$6:$AG$14492,点検表４!$AE$6:$AE$14492,TRUE,点検表４!$AQ$6:$AQ$14492,$E18,点検表４!$C$6:$C$14492,CM$6)</f>
        <v>0</v>
      </c>
      <c r="CN18" s="206">
        <f>SUMIFS(点検表４!$AG$6:$AG$14492,点検表４!$AE$6:$AE$14492,TRUE,点検表４!$AQ$6:$AQ$14492,$E18,点検表４!$C$6:$C$14492,CN$6)</f>
        <v>0</v>
      </c>
      <c r="CO18" s="206">
        <f>SUMIFS(点検表４!$AG$6:$AG$14492,点検表４!$AE$6:$AE$14492,TRUE,点検表４!$AQ$6:$AQ$14492,$E18,点検表４!$C$6:$C$14492,CO$6)</f>
        <v>0</v>
      </c>
      <c r="CP18" s="206">
        <f>SUMIFS(点検表４!$AG$6:$AG$14492,点検表４!$AE$6:$AE$14492,TRUE,点検表４!$AQ$6:$AQ$14492,$E18,点検表４!$C$6:$C$14492,CP$6)</f>
        <v>0</v>
      </c>
      <c r="CQ18" s="206">
        <f>SUMIFS(点検表４!$AG$6:$AG$14492,点検表４!$AE$6:$AE$14492,TRUE,点検表４!$AQ$6:$AQ$14492,$E18,点検表４!$C$6:$C$14492,CQ$6)</f>
        <v>0</v>
      </c>
      <c r="CR18" s="206">
        <f>SUMIFS(点検表４!$AG$6:$AG$14492,点検表４!$AE$6:$AE$14492,TRUE,点検表４!$AQ$6:$AQ$14492,$E18,点検表４!$C$6:$C$14492,CR$6)</f>
        <v>0</v>
      </c>
      <c r="CS18" s="206">
        <f>SUMIFS(点検表４!$AG$6:$AG$14492,点検表４!$AE$6:$AE$14492,TRUE,点検表４!$AQ$6:$AQ$14492,$E18,点検表４!$C$6:$C$14492,CS$6)</f>
        <v>0</v>
      </c>
      <c r="CT18" s="206">
        <f>SUMIFS(点検表４!$AG$6:$AG$14492,点検表４!$AE$6:$AE$14492,TRUE,点検表４!$AQ$6:$AQ$14492,$E18,点検表４!$C$6:$C$14492,CT$6)</f>
        <v>0</v>
      </c>
      <c r="CU18" s="206">
        <f>SUMIFS(点検表４!$AG$6:$AG$14492,点検表４!$AE$6:$AE$14492,TRUE,点検表４!$AQ$6:$AQ$14492,$E18,点検表４!$C$6:$C$14492,CU$6)</f>
        <v>0</v>
      </c>
      <c r="CV18" s="206">
        <f>SUMIFS(点検表４!$AG$6:$AG$14492,点検表４!$AE$6:$AE$14492,TRUE,点検表４!$AQ$6:$AQ$14492,$E18,点検表４!$C$6:$C$14492,CV$6)</f>
        <v>0</v>
      </c>
      <c r="CW18" s="206">
        <f>SUMIFS(点検表４!$AG$6:$AG$14492,点検表４!$AE$6:$AE$14492,TRUE,点検表４!$AQ$6:$AQ$14492,$E18,点検表４!$C$6:$C$14492,CW$6)</f>
        <v>0</v>
      </c>
      <c r="CX18" s="206">
        <f>SUMIFS(点検表４!$AG$6:$AG$14492,点検表４!$AE$6:$AE$14492,TRUE,点検表４!$AQ$6:$AQ$14492,$E18,点検表４!$C$6:$C$14492,CX$6)</f>
        <v>0</v>
      </c>
      <c r="CY18" s="206">
        <f>SUMIFS(点検表４!$AG$6:$AG$14492,点検表４!$AE$6:$AE$14492,TRUE,点検表４!$AQ$6:$AQ$14492,$E18,点検表４!$C$6:$C$14492,CY$6)</f>
        <v>0</v>
      </c>
      <c r="CZ18" s="206">
        <f>SUMIFS(点検表４!$AG$6:$AG$14492,点検表４!$AE$6:$AE$14492,TRUE,点検表４!$AQ$6:$AQ$14492,$E18,点検表４!$C$6:$C$14492,CZ$6)</f>
        <v>0</v>
      </c>
      <c r="DA18" s="206">
        <f>SUMIFS(点検表４!$AG$6:$AG$14492,点検表４!$AE$6:$AE$14492,TRUE,点検表４!$AQ$6:$AQ$14492,$E18,点検表４!$C$6:$C$14492,DA$6)</f>
        <v>0</v>
      </c>
      <c r="DB18" s="206">
        <f>SUMIFS(点検表４!$AG$6:$AG$14492,点検表４!$AE$6:$AE$14492,TRUE,点検表４!$AQ$6:$AQ$14492,$E18,点検表４!$C$6:$C$14492,DB$6)</f>
        <v>0</v>
      </c>
      <c r="DC18" s="206">
        <f>SUMIFS(点検表４!$AG$6:$AG$14492,点検表４!$AE$6:$AE$14492,TRUE,点検表４!$AQ$6:$AQ$14492,$E18,点検表４!$C$6:$C$14492,DC$6)</f>
        <v>0</v>
      </c>
      <c r="DD18" s="206">
        <f>SUMIFS(点検表４!$AG$6:$AG$14492,点検表４!$AE$6:$AE$14492,TRUE,点検表４!$AQ$6:$AQ$14492,$E18,点検表４!$C$6:$C$14492,DD$6)</f>
        <v>0</v>
      </c>
      <c r="DE18" s="206">
        <f>SUMIFS(点検表４!$AG$6:$AG$14492,点検表４!$AE$6:$AE$14492,TRUE,点検表４!$AQ$6:$AQ$14492,$E18,点検表４!$C$6:$C$14492,DE$6)</f>
        <v>0</v>
      </c>
      <c r="DF18" s="206">
        <f>SUMIFS(点検表４!$AG$6:$AG$14492,点検表４!$AE$6:$AE$14492,TRUE,点検表４!$AQ$6:$AQ$14492,$E18,点検表４!$C$6:$C$14492,DF$6)</f>
        <v>0</v>
      </c>
      <c r="DG18" s="206">
        <f>SUMIFS(点検表４!$AG$6:$AG$14492,点検表４!$AE$6:$AE$14492,TRUE,点検表４!$AQ$6:$AQ$14492,$E18,点検表４!$C$6:$C$14492,DG$6)</f>
        <v>0</v>
      </c>
      <c r="DH18" s="206">
        <f>SUMIFS(点検表４!$AG$6:$AG$14492,点検表４!$AE$6:$AE$14492,TRUE,点検表４!$AQ$6:$AQ$14492,$E18,点検表４!$C$6:$C$14492,DH$6)</f>
        <v>0</v>
      </c>
      <c r="DI18" s="206">
        <f>SUMIFS(点検表４!$AG$6:$AG$14492,点検表４!$AE$6:$AE$14492,TRUE,点検表４!$AQ$6:$AQ$14492,$E18,点検表４!$C$6:$C$14492,DI$6)</f>
        <v>0</v>
      </c>
      <c r="DJ18" s="206">
        <f>SUMIFS(点検表４!$AG$6:$AG$14492,点検表４!$AE$6:$AE$14492,TRUE,点検表４!$AQ$6:$AQ$14492,$E18,点検表４!$C$6:$C$14492,DJ$6)</f>
        <v>0</v>
      </c>
      <c r="DK18" s="206">
        <f>SUMIFS(点検表４!$AG$6:$AG$14492,点検表４!$AE$6:$AE$14492,TRUE,点検表４!$AQ$6:$AQ$14492,$E18,点検表４!$C$6:$C$14492,DK$6)</f>
        <v>0</v>
      </c>
      <c r="DL18" s="206">
        <f>SUMIFS(点検表４!$AG$6:$AG$14492,点検表４!$AE$6:$AE$14492,TRUE,点検表４!$AQ$6:$AQ$14492,$E18,点検表４!$C$6:$C$14492,DL$6)</f>
        <v>0</v>
      </c>
      <c r="DM18" s="206">
        <f>SUMIFS(点検表４!$AG$6:$AG$14492,点検表４!$AE$6:$AE$14492,TRUE,点検表４!$AQ$6:$AQ$14492,$E18,点検表４!$C$6:$C$14492,DM$6)</f>
        <v>0</v>
      </c>
      <c r="DN18" s="206">
        <f>SUMIFS(点検表４!$AG$6:$AG$14492,点検表４!$AE$6:$AE$14492,TRUE,点検表４!$AQ$6:$AQ$14492,$E18,点検表４!$C$6:$C$14492,DN$6)</f>
        <v>0</v>
      </c>
      <c r="DO18" s="206">
        <f>SUMIFS(点検表４!$AG$6:$AG$14492,点検表４!$AE$6:$AE$14492,TRUE,点検表４!$AQ$6:$AQ$14492,$E18,点検表４!$C$6:$C$14492,DO$6)</f>
        <v>0</v>
      </c>
      <c r="DP18" s="206">
        <f>SUMIFS(点検表４!$AG$6:$AG$14492,点検表４!$AE$6:$AE$14492,TRUE,点検表４!$AQ$6:$AQ$14492,$E18,点検表４!$C$6:$C$14492,DP$6)</f>
        <v>0</v>
      </c>
      <c r="DQ18" s="206">
        <f>SUMIFS(点検表４!$AG$6:$AG$14492,点検表４!$AE$6:$AE$14492,TRUE,点検表４!$AQ$6:$AQ$14492,$E18,点検表４!$C$6:$C$14492,DQ$6)</f>
        <v>0</v>
      </c>
      <c r="DR18" s="206">
        <f>SUMIFS(点検表４!$AG$6:$AG$14492,点検表４!$AE$6:$AE$14492,TRUE,点検表４!$AQ$6:$AQ$14492,$E18,点検表４!$C$6:$C$14492,DR$6)</f>
        <v>0</v>
      </c>
      <c r="DS18" s="206">
        <f>SUMIFS(点検表４!$AG$6:$AG$14492,点検表４!$AE$6:$AE$14492,TRUE,点検表４!$AQ$6:$AQ$14492,$E18,点検表４!$C$6:$C$14492,DS$6)</f>
        <v>0</v>
      </c>
      <c r="DT18" s="206">
        <f>SUMIFS(点検表４!$AG$6:$AG$14492,点検表４!$AE$6:$AE$14492,TRUE,点検表４!$AQ$6:$AQ$14492,$E18,点検表４!$C$6:$C$14492,DT$6)</f>
        <v>0</v>
      </c>
      <c r="DU18" s="206">
        <f>SUMIFS(点検表４!$AG$6:$AG$14492,点検表４!$AE$6:$AE$14492,TRUE,点検表４!$AQ$6:$AQ$14492,$E18,点検表４!$C$6:$C$14492,DU$6)</f>
        <v>0</v>
      </c>
      <c r="DV18" s="206">
        <f>SUMIFS(点検表４!$AG$6:$AG$14492,点検表４!$AE$6:$AE$14492,TRUE,点検表４!$AQ$6:$AQ$14492,$E18,点検表４!$C$6:$C$14492,DV$6)</f>
        <v>0</v>
      </c>
      <c r="DW18" s="206">
        <f>SUMIFS(点検表４!$AG$6:$AG$14492,点検表４!$AE$6:$AE$14492,TRUE,点検表４!$AQ$6:$AQ$14492,$E18,点検表４!$C$6:$C$14492,DW$6)</f>
        <v>0</v>
      </c>
      <c r="DX18" s="206">
        <f>SUMIFS(点検表４!$AG$6:$AG$14492,点検表４!$AE$6:$AE$14492,TRUE,点検表４!$AQ$6:$AQ$14492,$E18,点検表４!$C$6:$C$14492,DX$6)</f>
        <v>0</v>
      </c>
      <c r="DY18" s="206">
        <f>SUMIFS(点検表４!$AG$6:$AG$14492,点検表４!$AE$6:$AE$14492,TRUE,点検表４!$AQ$6:$AQ$14492,$E18,点検表４!$C$6:$C$14492,DY$6)</f>
        <v>0</v>
      </c>
      <c r="DZ18" s="206">
        <f>SUMIFS(点検表４!$AG$6:$AG$14492,点検表４!$AE$6:$AE$14492,TRUE,点検表４!$AQ$6:$AQ$14492,$E18,点検表４!$C$6:$C$14492,DZ$6)</f>
        <v>0</v>
      </c>
      <c r="EA18" s="206">
        <f>SUMIFS(点検表４!$AG$6:$AG$14492,点検表４!$AE$6:$AE$14492,TRUE,点検表４!$AQ$6:$AQ$14492,$E18,点検表４!$C$6:$C$14492,EA$6)</f>
        <v>0</v>
      </c>
      <c r="EB18" s="206">
        <f>SUMIFS(点検表４!$AG$6:$AG$14492,点検表４!$AE$6:$AE$14492,TRUE,点検表４!$AQ$6:$AQ$14492,$E18,点検表４!$C$6:$C$14492,EB$6)</f>
        <v>0</v>
      </c>
      <c r="EC18" s="206">
        <f>SUMIFS(点検表４!$AG$6:$AG$14492,点検表４!$AE$6:$AE$14492,TRUE,点検表４!$AQ$6:$AQ$14492,$E18,点検表４!$C$6:$C$14492,EC$6)</f>
        <v>0</v>
      </c>
      <c r="ED18" s="206">
        <f>SUMIFS(点検表４!$AG$6:$AG$14492,点検表４!$AE$6:$AE$14492,TRUE,点検表４!$AQ$6:$AQ$14492,$E18,点検表４!$C$6:$C$14492,ED$6)</f>
        <v>0</v>
      </c>
      <c r="EE18" s="206">
        <f>SUMIFS(点検表４!$AG$6:$AG$14492,点検表４!$AE$6:$AE$14492,TRUE,点検表４!$AQ$6:$AQ$14492,$E18,点検表４!$C$6:$C$14492,EE$6)</f>
        <v>0</v>
      </c>
      <c r="EF18" s="206">
        <f>SUMIFS(点検表４!$AG$6:$AG$14492,点検表４!$AE$6:$AE$14492,TRUE,点検表４!$AQ$6:$AQ$14492,$E18,点検表４!$C$6:$C$14492,EF$6)</f>
        <v>0</v>
      </c>
      <c r="EG18" s="206">
        <f>SUMIFS(点検表４!$AG$6:$AG$14492,点検表４!$AE$6:$AE$14492,TRUE,点検表４!$AQ$6:$AQ$14492,$E18,点検表４!$C$6:$C$14492,EG$6)</f>
        <v>0</v>
      </c>
      <c r="EH18" s="206">
        <f>SUMIFS(点検表４!$AG$6:$AG$14492,点検表４!$AE$6:$AE$14492,TRUE,点検表４!$AQ$6:$AQ$14492,$E18,点検表４!$C$6:$C$14492,EH$6)</f>
        <v>0</v>
      </c>
      <c r="EI18" s="206">
        <f>SUMIFS(点検表４!$AG$6:$AG$14492,点検表４!$AE$6:$AE$14492,TRUE,点検表４!$AQ$6:$AQ$14492,$E18,点検表４!$C$6:$C$14492,EI$6)</f>
        <v>0</v>
      </c>
      <c r="EJ18" s="206">
        <f>SUMIFS(点検表４!$AG$6:$AG$14492,点検表４!$AE$6:$AE$14492,TRUE,点検表４!$AQ$6:$AQ$14492,$E18,点検表４!$C$6:$C$14492,EJ$6)</f>
        <v>0</v>
      </c>
      <c r="EK18" s="206">
        <f>SUMIFS(点検表４!$AG$6:$AG$14492,点検表４!$AE$6:$AE$14492,TRUE,点検表４!$AQ$6:$AQ$14492,$E18,点検表４!$C$6:$C$14492,EK$6)</f>
        <v>0</v>
      </c>
      <c r="EL18" s="206">
        <f>SUMIFS(点検表４!$AG$6:$AG$14492,点検表４!$AE$6:$AE$14492,TRUE,点検表４!$AQ$6:$AQ$14492,$E18,点検表４!$C$6:$C$14492,EL$6)</f>
        <v>0</v>
      </c>
      <c r="EM18" s="206">
        <f>SUMIFS(点検表４!$AG$6:$AG$14492,点検表４!$AE$6:$AE$14492,TRUE,点検表４!$AQ$6:$AQ$14492,$E18,点検表４!$C$6:$C$14492,EM$6)</f>
        <v>0</v>
      </c>
      <c r="EN18" s="206">
        <f>SUMIFS(点検表４!$AG$6:$AG$14492,点検表４!$AE$6:$AE$14492,TRUE,点検表４!$AQ$6:$AQ$14492,$E18,点検表４!$C$6:$C$14492,EN$6)</f>
        <v>0</v>
      </c>
      <c r="EO18" s="206">
        <f>SUMIFS(点検表４!$AG$6:$AG$14492,点検表４!$AE$6:$AE$14492,TRUE,点検表４!$AQ$6:$AQ$14492,$E18,点検表４!$C$6:$C$14492,EO$6)</f>
        <v>0</v>
      </c>
      <c r="EP18" s="206">
        <f>SUMIFS(点検表４!$AG$6:$AG$14492,点検表４!$AE$6:$AE$14492,TRUE,点検表４!$AQ$6:$AQ$14492,$E18,点検表４!$C$6:$C$14492,EP$6)</f>
        <v>0</v>
      </c>
      <c r="EQ18" s="206">
        <f>SUMIFS(点検表４!$AG$6:$AG$14492,点検表４!$AE$6:$AE$14492,TRUE,点検表４!$AQ$6:$AQ$14492,$E18,点検表４!$C$6:$C$14492,EQ$6)</f>
        <v>0</v>
      </c>
      <c r="ER18" s="206">
        <f>SUMIFS(点検表４!$AG$6:$AG$14492,点検表４!$AE$6:$AE$14492,TRUE,点検表４!$AQ$6:$AQ$14492,$E18,点検表４!$C$6:$C$14492,ER$6)</f>
        <v>0</v>
      </c>
      <c r="ES18" s="206">
        <f>SUMIFS(点検表４!$AG$6:$AG$14492,点検表４!$AE$6:$AE$14492,TRUE,点検表４!$AQ$6:$AQ$14492,$E18,点検表４!$C$6:$C$14492,ES$6)</f>
        <v>0</v>
      </c>
      <c r="ET18" s="206">
        <f>SUMIFS(点検表４!$AG$6:$AG$14492,点検表４!$AE$6:$AE$14492,TRUE,点検表４!$AQ$6:$AQ$14492,$E18,点検表４!$C$6:$C$14492,ET$6)</f>
        <v>0</v>
      </c>
      <c r="EU18" s="206">
        <f>SUMIFS(点検表４!$AG$6:$AG$14492,点検表４!$AE$6:$AE$14492,TRUE,点検表４!$AQ$6:$AQ$14492,$E18,点検表４!$C$6:$C$14492,EU$6)</f>
        <v>0</v>
      </c>
      <c r="EV18" s="206">
        <f>SUMIFS(点検表４!$AG$6:$AG$14492,点検表４!$AE$6:$AE$14492,TRUE,点検表４!$AQ$6:$AQ$14492,$E18,点検表４!$C$6:$C$14492,EV$6)</f>
        <v>0</v>
      </c>
      <c r="EW18" s="206">
        <f>SUMIFS(点検表４!$AG$6:$AG$14492,点検表４!$AE$6:$AE$14492,TRUE,点検表４!$AQ$6:$AQ$14492,$E18,点検表４!$C$6:$C$14492,EW$6)</f>
        <v>0</v>
      </c>
      <c r="EX18" s="206">
        <f>SUMIFS(点検表４!$AG$6:$AG$14492,点検表４!$AE$6:$AE$14492,TRUE,点検表４!$AQ$6:$AQ$14492,$E18,点検表４!$C$6:$C$14492,EX$6)</f>
        <v>0</v>
      </c>
      <c r="EY18" s="206">
        <f>SUMIFS(点検表４!$AG$6:$AG$14492,点検表４!$AE$6:$AE$14492,TRUE,点検表４!$AQ$6:$AQ$14492,$E18,点検表４!$C$6:$C$14492,EY$6)</f>
        <v>0</v>
      </c>
      <c r="EZ18" s="206">
        <f>SUMIFS(点検表４!$AG$6:$AG$14492,点検表４!$AE$6:$AE$14492,TRUE,点検表４!$AQ$6:$AQ$14492,$E18,点検表４!$C$6:$C$14492,EZ$6)</f>
        <v>0</v>
      </c>
      <c r="FA18" s="206">
        <f>SUMIFS(点検表４!$AG$6:$AG$14492,点検表４!$AE$6:$AE$14492,TRUE,点検表４!$AQ$6:$AQ$14492,$E18,点検表４!$C$6:$C$14492,FA$6)</f>
        <v>0</v>
      </c>
      <c r="FB18" s="206">
        <f>SUMIFS(点検表４!$AG$6:$AG$14492,点検表４!$AE$6:$AE$14492,TRUE,点検表４!$AQ$6:$AQ$14492,$E18,点検表４!$C$6:$C$14492,FB$6)</f>
        <v>0</v>
      </c>
      <c r="FC18" s="206">
        <f>SUMIFS(点検表４!$AG$6:$AG$14492,点検表４!$AE$6:$AE$14492,TRUE,点検表４!$AQ$6:$AQ$14492,$E18,点検表４!$C$6:$C$14492,FC$6)</f>
        <v>0</v>
      </c>
      <c r="FD18" s="206">
        <f>SUMIFS(点検表４!$AG$6:$AG$14492,点検表４!$AE$6:$AE$14492,TRUE,点検表４!$AQ$6:$AQ$14492,$E18,点検表４!$C$6:$C$14492,FD$6)</f>
        <v>0</v>
      </c>
      <c r="FE18" s="206">
        <f>SUMIFS(点検表４!$AG$6:$AG$14492,点検表４!$AE$6:$AE$14492,TRUE,点検表４!$AQ$6:$AQ$14492,$E18,点検表４!$C$6:$C$14492,FE$6)</f>
        <v>0</v>
      </c>
      <c r="FF18" s="206">
        <f>SUMIFS(点検表４!$AG$6:$AG$14492,点検表４!$AE$6:$AE$14492,TRUE,点検表４!$AQ$6:$AQ$14492,$E18,点検表４!$C$6:$C$14492,FF$6)</f>
        <v>0</v>
      </c>
      <c r="FG18" s="206">
        <f>SUMIFS(点検表４!$AG$6:$AG$14492,点検表４!$AE$6:$AE$14492,TRUE,点検表４!$AQ$6:$AQ$14492,$E18,点検表４!$C$6:$C$14492,FG$6)</f>
        <v>0</v>
      </c>
      <c r="FH18" s="206">
        <f>SUMIFS(点検表４!$AG$6:$AG$14492,点検表４!$AE$6:$AE$14492,TRUE,点検表４!$AQ$6:$AQ$14492,$E18,点検表４!$C$6:$C$14492,FH$6)</f>
        <v>0</v>
      </c>
      <c r="FI18" s="206">
        <f>SUMIFS(点検表４!$AG$6:$AG$14492,点検表４!$AE$6:$AE$14492,TRUE,点検表４!$AQ$6:$AQ$14492,$E18,点検表４!$C$6:$C$14492,FI$6)</f>
        <v>0</v>
      </c>
      <c r="FJ18" s="206">
        <f>SUMIFS(点検表４!$AG$6:$AG$14492,点検表４!$AE$6:$AE$14492,TRUE,点検表４!$AQ$6:$AQ$14492,$E18,点検表４!$C$6:$C$14492,FJ$6)</f>
        <v>0</v>
      </c>
      <c r="FK18" s="206">
        <f>SUMIFS(点検表４!$AG$6:$AG$14492,点検表４!$AE$6:$AE$14492,TRUE,点検表４!$AQ$6:$AQ$14492,$E18,点検表４!$C$6:$C$14492,FK$6)</f>
        <v>0</v>
      </c>
      <c r="FL18" s="206">
        <f>SUMIFS(点検表４!$AG$6:$AG$14492,点検表４!$AE$6:$AE$14492,TRUE,点検表４!$AQ$6:$AQ$14492,$E18,点検表４!$C$6:$C$14492,FL$6)</f>
        <v>0</v>
      </c>
      <c r="FM18" s="206">
        <f>SUMIFS(点検表４!$AG$6:$AG$14492,点検表４!$AE$6:$AE$14492,TRUE,点検表４!$AQ$6:$AQ$14492,$E18,点検表４!$C$6:$C$14492,FM$6)</f>
        <v>0</v>
      </c>
      <c r="FN18" s="206">
        <f>SUMIFS(点検表４!$AG$6:$AG$14492,点検表４!$AE$6:$AE$14492,TRUE,点検表４!$AQ$6:$AQ$14492,$E18,点検表４!$C$6:$C$14492,FN$6)</f>
        <v>0</v>
      </c>
      <c r="FO18" s="206">
        <f>SUMIFS(点検表４!$AG$6:$AG$14492,点検表４!$AE$6:$AE$14492,TRUE,点検表４!$AQ$6:$AQ$14492,$E18,点検表４!$C$6:$C$14492,FO$6)</f>
        <v>0</v>
      </c>
      <c r="FP18" s="206">
        <f>SUMIFS(点検表４!$AG$6:$AG$14492,点検表４!$AE$6:$AE$14492,TRUE,点検表４!$AQ$6:$AQ$14492,$E18,点検表４!$C$6:$C$14492,FP$6)</f>
        <v>0</v>
      </c>
      <c r="FQ18" s="206">
        <f>SUMIFS(点検表４!$AG$6:$AG$14492,点検表４!$AE$6:$AE$14492,TRUE,点検表４!$AQ$6:$AQ$14492,$E18,点検表４!$C$6:$C$14492,FQ$6)</f>
        <v>0</v>
      </c>
      <c r="FR18" s="206">
        <f>SUMIFS(点検表４!$AG$6:$AG$14492,点検表４!$AE$6:$AE$14492,TRUE,点検表４!$AQ$6:$AQ$14492,$E18,点検表４!$C$6:$C$14492,FR$6)</f>
        <v>0</v>
      </c>
      <c r="FS18" s="206">
        <f>SUMIFS(点検表４!$AG$6:$AG$14492,点検表４!$AE$6:$AE$14492,TRUE,点検表４!$AQ$6:$AQ$14492,$E18,点検表４!$C$6:$C$14492,FS$6)</f>
        <v>0</v>
      </c>
      <c r="FT18" s="206">
        <f>SUMIFS(点検表４!$AG$6:$AG$14492,点検表４!$AE$6:$AE$14492,TRUE,点検表４!$AQ$6:$AQ$14492,$E18,点検表４!$C$6:$C$14492,FT$6)</f>
        <v>0</v>
      </c>
      <c r="FU18" s="206">
        <f>SUMIFS(点検表４!$AG$6:$AG$14492,点検表４!$AE$6:$AE$14492,TRUE,点検表４!$AQ$6:$AQ$14492,$E18,点検表４!$C$6:$C$14492,FU$6)</f>
        <v>0</v>
      </c>
      <c r="FV18" s="206">
        <f>SUMIFS(点検表４!$AG$6:$AG$14492,点検表４!$AE$6:$AE$14492,TRUE,点検表４!$AQ$6:$AQ$14492,$E18,点検表４!$C$6:$C$14492,FV$6)</f>
        <v>0</v>
      </c>
      <c r="FW18" s="206">
        <f>SUMIFS(点検表４!$AG$6:$AG$14492,点検表４!$AE$6:$AE$14492,TRUE,点検表４!$AQ$6:$AQ$14492,$E18,点検表４!$C$6:$C$14492,FW$6)</f>
        <v>0</v>
      </c>
      <c r="FX18" s="206">
        <f>SUMIFS(点検表４!$AG$6:$AG$14492,点検表４!$AE$6:$AE$14492,TRUE,点検表４!$AQ$6:$AQ$14492,$E18,点検表４!$C$6:$C$14492,FX$6)</f>
        <v>0</v>
      </c>
      <c r="FY18" s="206">
        <f>SUMIFS(点検表４!$AG$6:$AG$14492,点検表４!$AE$6:$AE$14492,TRUE,点検表４!$AQ$6:$AQ$14492,$E18,点検表４!$C$6:$C$14492,FY$6)</f>
        <v>0</v>
      </c>
      <c r="FZ18" s="206">
        <f>SUMIFS(点検表４!$AG$6:$AG$14492,点検表４!$AE$6:$AE$14492,TRUE,点検表４!$AQ$6:$AQ$14492,$E18,点検表４!$C$6:$C$14492,FZ$6)</f>
        <v>0</v>
      </c>
      <c r="GA18" s="206">
        <f>SUMIFS(点検表４!$AG$6:$AG$14492,点検表４!$AE$6:$AE$14492,TRUE,点検表４!$AQ$6:$AQ$14492,$E18,点検表４!$C$6:$C$14492,GA$6)</f>
        <v>0</v>
      </c>
      <c r="GB18" s="206">
        <f>SUMIFS(点検表４!$AG$6:$AG$14492,点検表４!$AE$6:$AE$14492,TRUE,点検表４!$AQ$6:$AQ$14492,$E18,点検表４!$C$6:$C$14492,GB$6)</f>
        <v>0</v>
      </c>
      <c r="GC18" s="206">
        <f>SUMIFS(点検表４!$AG$6:$AG$14492,点検表４!$AE$6:$AE$14492,TRUE,点検表４!$AQ$6:$AQ$14492,$E18,点検表４!$C$6:$C$14492,GC$6)</f>
        <v>0</v>
      </c>
      <c r="GD18" s="206">
        <f>SUMIFS(点検表４!$AG$6:$AG$14492,点検表４!$AE$6:$AE$14492,TRUE,点検表４!$AQ$6:$AQ$14492,$E18,点検表４!$C$6:$C$14492,GD$6)</f>
        <v>0</v>
      </c>
      <c r="GE18" s="206">
        <f>SUMIFS(点検表４!$AG$6:$AG$14492,点検表４!$AE$6:$AE$14492,TRUE,点検表４!$AQ$6:$AQ$14492,$E18,点検表４!$C$6:$C$14492,GE$6)</f>
        <v>0</v>
      </c>
      <c r="GF18" s="206">
        <f>SUMIFS(点検表４!$AG$6:$AG$14492,点検表４!$AE$6:$AE$14492,TRUE,点検表４!$AQ$6:$AQ$14492,$E18,点検表４!$C$6:$C$14492,GF$6)</f>
        <v>0</v>
      </c>
      <c r="GG18" s="206">
        <f>SUMIFS(点検表４!$AG$6:$AG$14492,点検表４!$AE$6:$AE$14492,TRUE,点検表４!$AQ$6:$AQ$14492,$E18,点検表４!$C$6:$C$14492,GG$6)</f>
        <v>0</v>
      </c>
      <c r="GH18" s="206">
        <f>SUMIFS(点検表４!$AG$6:$AG$14492,点検表４!$AE$6:$AE$14492,TRUE,点検表４!$AQ$6:$AQ$14492,$E18,点検表４!$C$6:$C$14492,GH$6)</f>
        <v>0</v>
      </c>
      <c r="GI18" s="206">
        <f>SUMIFS(点検表４!$AG$6:$AG$14492,点検表４!$AE$6:$AE$14492,TRUE,点検表４!$AQ$6:$AQ$14492,$E18,点検表４!$C$6:$C$14492,GI$6)</f>
        <v>0</v>
      </c>
      <c r="GJ18" s="206">
        <f>SUMIFS(点検表４!$AG$6:$AG$14492,点検表４!$AE$6:$AE$14492,TRUE,点検表４!$AQ$6:$AQ$14492,$E18,点検表４!$C$6:$C$14492,GJ$6)</f>
        <v>0</v>
      </c>
      <c r="GK18" s="206">
        <f>SUMIFS(点検表４!$AG$6:$AG$14492,点検表４!$AE$6:$AE$14492,TRUE,点検表４!$AQ$6:$AQ$14492,$E18,点検表４!$C$6:$C$14492,GK$6)</f>
        <v>0</v>
      </c>
      <c r="GL18" s="206">
        <f>SUMIFS(点検表４!$AG$6:$AG$14492,点検表４!$AE$6:$AE$14492,TRUE,点検表４!$AQ$6:$AQ$14492,$E18,点検表４!$C$6:$C$14492,GL$6)</f>
        <v>0</v>
      </c>
      <c r="GM18" s="206">
        <f>SUMIFS(点検表４!$AG$6:$AG$14492,点検表４!$AE$6:$AE$14492,TRUE,点検表４!$AQ$6:$AQ$14492,$E18,点検表４!$C$6:$C$14492,GM$6)</f>
        <v>0</v>
      </c>
      <c r="GN18" s="206">
        <f>SUMIFS(点検表４!$AG$6:$AG$14492,点検表４!$AE$6:$AE$14492,TRUE,点検表４!$AQ$6:$AQ$14492,$E18,点検表４!$C$6:$C$14492,GN$6)</f>
        <v>0</v>
      </c>
      <c r="GO18" s="206">
        <f>SUMIFS(点検表４!$AG$6:$AG$14492,点検表４!$AE$6:$AE$14492,TRUE,点検表４!$AQ$6:$AQ$14492,$E18,点検表４!$C$6:$C$14492,GO$6)</f>
        <v>0</v>
      </c>
      <c r="GP18" s="206">
        <f>SUMIFS(点検表４!$AG$6:$AG$14492,点検表４!$AE$6:$AE$14492,TRUE,点検表４!$AQ$6:$AQ$14492,$E18,点検表４!$C$6:$C$14492,GP$6)</f>
        <v>0</v>
      </c>
      <c r="GQ18" s="206">
        <f>SUMIFS(点検表４!$AG$6:$AG$14492,点検表４!$AE$6:$AE$14492,TRUE,点検表４!$AQ$6:$AQ$14492,$E18,点検表４!$C$6:$C$14492,GQ$6)</f>
        <v>0</v>
      </c>
      <c r="GR18" s="206">
        <f>SUMIFS(点検表４!$AG$6:$AG$14492,点検表４!$AE$6:$AE$14492,TRUE,点検表４!$AQ$6:$AQ$14492,$E18,点検表４!$C$6:$C$14492,GR$6)</f>
        <v>0</v>
      </c>
      <c r="GS18" s="206">
        <f>SUMIFS(点検表４!$AG$6:$AG$14492,点検表４!$AE$6:$AE$14492,TRUE,点検表４!$AQ$6:$AQ$14492,$E18,点検表４!$C$6:$C$14492,GS$6)</f>
        <v>0</v>
      </c>
      <c r="GT18" s="206">
        <f>SUMIFS(点検表４!$AG$6:$AG$14492,点検表４!$AE$6:$AE$14492,TRUE,点検表４!$AQ$6:$AQ$14492,$E18,点検表４!$C$6:$C$14492,GT$6)</f>
        <v>0</v>
      </c>
      <c r="GU18" s="206">
        <f>SUMIFS(点検表４!$AG$6:$AG$14492,点検表４!$AE$6:$AE$14492,TRUE,点検表４!$AQ$6:$AQ$14492,$E18,点検表４!$C$6:$C$14492,GU$6)</f>
        <v>0</v>
      </c>
      <c r="GV18" s="206">
        <f>SUMIFS(点検表４!$AG$6:$AG$14492,点検表４!$AE$6:$AE$14492,TRUE,点検表４!$AQ$6:$AQ$14492,$E18,点検表４!$C$6:$C$14492,GV$6)</f>
        <v>0</v>
      </c>
      <c r="GW18" s="206">
        <f>SUMIFS(点検表４!$AG$6:$AG$14492,点検表４!$AE$6:$AE$14492,TRUE,点検表４!$AQ$6:$AQ$14492,$E18,点検表４!$C$6:$C$14492,GW$6)</f>
        <v>0</v>
      </c>
      <c r="GX18" s="206">
        <f>SUMIFS(点検表４!$AG$6:$AG$14492,点検表４!$AE$6:$AE$14492,TRUE,点検表４!$AQ$6:$AQ$14492,$E18,点検表４!$C$6:$C$14492,GX$6)</f>
        <v>0</v>
      </c>
      <c r="GY18" s="206">
        <f>SUMIFS(点検表４!$AG$6:$AG$14492,点検表４!$AE$6:$AE$14492,TRUE,点検表４!$AQ$6:$AQ$14492,$E18,点検表４!$C$6:$C$14492,GY$6)</f>
        <v>0</v>
      </c>
      <c r="GZ18" s="206">
        <f>SUMIFS(点検表４!$AG$6:$AG$14492,点検表４!$AE$6:$AE$14492,TRUE,点検表４!$AQ$6:$AQ$14492,$E18,点検表４!$C$6:$C$14492,GZ$6)</f>
        <v>0</v>
      </c>
      <c r="HA18" s="206">
        <f>SUMIFS(点検表４!$AG$6:$AG$14492,点検表４!$AE$6:$AE$14492,TRUE,点検表４!$AQ$6:$AQ$14492,$E18,点検表４!$C$6:$C$14492,HA$6)</f>
        <v>0</v>
      </c>
      <c r="HB18" s="206">
        <f>SUMIFS(点検表４!$AG$6:$AG$14492,点検表４!$AE$6:$AE$14492,TRUE,点検表４!$AQ$6:$AQ$14492,$E18,点検表４!$C$6:$C$14492,HB$6)</f>
        <v>0</v>
      </c>
      <c r="HC18" s="206">
        <f>SUMIFS(点検表４!$AG$6:$AG$14492,点検表４!$AE$6:$AE$14492,TRUE,点検表４!$AQ$6:$AQ$14492,$E18,点検表４!$C$6:$C$14492,HC$6)</f>
        <v>0</v>
      </c>
      <c r="HD18" s="206">
        <f>SUMIFS(点検表４!$AG$6:$AG$14492,点検表４!$AE$6:$AE$14492,TRUE,点検表４!$AQ$6:$AQ$14492,$E18,点検表４!$C$6:$C$14492,HD$6)</f>
        <v>0</v>
      </c>
      <c r="HE18" s="206">
        <f>SUMIFS(点検表４!$AG$6:$AG$14492,点検表４!$AE$6:$AE$14492,TRUE,点検表４!$AQ$6:$AQ$14492,$E18,点検表４!$C$6:$C$14492,HE$6)</f>
        <v>0</v>
      </c>
      <c r="HF18" s="206">
        <f>SUMIFS(点検表４!$AG$6:$AG$14492,点検表４!$AE$6:$AE$14492,TRUE,点検表４!$AQ$6:$AQ$14492,$E18,点検表４!$C$6:$C$14492,HF$6)</f>
        <v>0</v>
      </c>
      <c r="HG18" s="206">
        <f>SUMIFS(点検表４!$AG$6:$AG$14492,点検表４!$AE$6:$AE$14492,TRUE,点検表４!$AQ$6:$AQ$14492,$E18,点検表４!$C$6:$C$14492,HG$6)</f>
        <v>0</v>
      </c>
      <c r="HH18" s="206">
        <f>SUMIFS(点検表４!$AG$6:$AG$14492,点検表４!$AE$6:$AE$14492,TRUE,点検表４!$AQ$6:$AQ$14492,$E18,点検表４!$C$6:$C$14492,HH$6)</f>
        <v>0</v>
      </c>
      <c r="HI18" s="206">
        <f>SUMIFS(点検表４!$AG$6:$AG$14492,点検表４!$AE$6:$AE$14492,TRUE,点検表４!$AQ$6:$AQ$14492,$E18,点検表４!$C$6:$C$14492,HI$6)</f>
        <v>0</v>
      </c>
      <c r="HJ18" s="206">
        <f>SUMIFS(点検表４!$AG$6:$AG$14492,点検表４!$AE$6:$AE$14492,TRUE,点検表４!$AQ$6:$AQ$14492,$E18,点検表４!$C$6:$C$14492,HJ$6)</f>
        <v>0</v>
      </c>
      <c r="HK18" s="206">
        <f>SUMIFS(点検表４!$AG$6:$AG$14492,点検表４!$AE$6:$AE$14492,TRUE,点検表４!$AQ$6:$AQ$14492,$E18,点検表４!$C$6:$C$14492,HK$6)</f>
        <v>0</v>
      </c>
      <c r="HL18" s="206">
        <f>SUMIFS(点検表４!$AG$6:$AG$14492,点検表４!$AE$6:$AE$14492,TRUE,点検表４!$AQ$6:$AQ$14492,$E18,点検表４!$C$6:$C$14492,HL$6)</f>
        <v>0</v>
      </c>
      <c r="HM18" s="206">
        <f>SUMIFS(点検表４!$AG$6:$AG$14492,点検表４!$AE$6:$AE$14492,TRUE,点検表４!$AQ$6:$AQ$14492,$E18,点検表４!$C$6:$C$14492,HM$6)</f>
        <v>0</v>
      </c>
      <c r="HN18" s="206">
        <f>SUMIFS(点検表４!$AG$6:$AG$14492,点検表４!$AE$6:$AE$14492,TRUE,点検表４!$AQ$6:$AQ$14492,$E18,点検表４!$C$6:$C$14492,HN$6)</f>
        <v>0</v>
      </c>
      <c r="HO18" s="206">
        <f>SUMIFS(点検表４!$AG$6:$AG$14492,点検表４!$AE$6:$AE$14492,TRUE,点検表４!$AQ$6:$AQ$14492,$E18,点検表４!$C$6:$C$14492,HO$6)</f>
        <v>0</v>
      </c>
      <c r="HP18" s="206">
        <f>SUMIFS(点検表４!$AG$6:$AG$14492,点検表４!$AE$6:$AE$14492,TRUE,点検表４!$AQ$6:$AQ$14492,$E18,点検表４!$C$6:$C$14492,HP$6)</f>
        <v>0</v>
      </c>
      <c r="HQ18" s="206">
        <f>SUMIFS(点検表４!$AG$6:$AG$14492,点検表４!$AE$6:$AE$14492,TRUE,点検表４!$AQ$6:$AQ$14492,$E18,点検表４!$C$6:$C$14492,HQ$6)</f>
        <v>0</v>
      </c>
      <c r="HR18" s="206">
        <f>SUMIFS(点検表４!$AG$6:$AG$14492,点検表４!$AE$6:$AE$14492,TRUE,点検表４!$AQ$6:$AQ$14492,$E18,点検表４!$C$6:$C$14492,HR$6)</f>
        <v>0</v>
      </c>
      <c r="HS18" s="206">
        <f>SUMIFS(点検表４!$AG$6:$AG$14492,点検表４!$AE$6:$AE$14492,TRUE,点検表４!$AQ$6:$AQ$14492,$E18,点検表４!$C$6:$C$14492,HS$6)</f>
        <v>0</v>
      </c>
      <c r="HT18" s="206">
        <f>SUMIFS(点検表４!$AG$6:$AG$14492,点検表４!$AE$6:$AE$14492,TRUE,点検表４!$AQ$6:$AQ$14492,$E18,点検表４!$C$6:$C$14492,HT$6)</f>
        <v>0</v>
      </c>
      <c r="HU18" s="206">
        <f>SUMIFS(点検表４!$AG$6:$AG$14492,点検表４!$AE$6:$AE$14492,TRUE,点検表４!$AQ$6:$AQ$14492,$E18,点検表４!$C$6:$C$14492,HU$6)</f>
        <v>0</v>
      </c>
      <c r="HV18" s="206">
        <f>SUMIFS(点検表４!$AG$6:$AG$14492,点検表４!$AE$6:$AE$14492,TRUE,点検表４!$AQ$6:$AQ$14492,$E18,点検表４!$C$6:$C$14492,HV$6)</f>
        <v>0</v>
      </c>
      <c r="HW18" s="206">
        <f>SUMIFS(点検表４!$AG$6:$AG$14492,点検表４!$AE$6:$AE$14492,TRUE,点検表４!$AQ$6:$AQ$14492,$E18,点検表４!$C$6:$C$14492,HW$6)</f>
        <v>0</v>
      </c>
      <c r="HX18" s="206">
        <f>SUMIFS(点検表４!$AG$6:$AG$14492,点検表４!$AE$6:$AE$14492,TRUE,点検表４!$AQ$6:$AQ$14492,$E18,点検表４!$C$6:$C$14492,HX$6)</f>
        <v>0</v>
      </c>
      <c r="HY18" s="206">
        <f>SUMIFS(点検表４!$AG$6:$AG$14492,点検表４!$AE$6:$AE$14492,TRUE,点検表４!$AQ$6:$AQ$14492,$E18,点検表４!$C$6:$C$14492,HY$6)</f>
        <v>0</v>
      </c>
      <c r="HZ18" s="206">
        <f>SUMIFS(点検表４!$AG$6:$AG$14492,点検表４!$AE$6:$AE$14492,TRUE,点検表４!$AQ$6:$AQ$14492,$E18,点検表４!$C$6:$C$14492,HZ$6)</f>
        <v>0</v>
      </c>
      <c r="IA18" s="206">
        <f>SUMIFS(点検表４!$AG$6:$AG$14492,点検表４!$AE$6:$AE$14492,TRUE,点検表４!$AQ$6:$AQ$14492,$E18,点検表４!$C$6:$C$14492,IA$6)</f>
        <v>0</v>
      </c>
      <c r="IB18" s="206">
        <f>SUMIFS(点検表４!$AG$6:$AG$14492,点検表４!$AE$6:$AE$14492,TRUE,点検表４!$AQ$6:$AQ$14492,$E18,点検表４!$C$6:$C$14492,IB$6)</f>
        <v>0</v>
      </c>
      <c r="IC18" s="206">
        <f>SUMIFS(点検表４!$AG$6:$AG$14492,点検表４!$AE$6:$AE$14492,TRUE,点検表４!$AQ$6:$AQ$14492,$E18,点検表４!$C$6:$C$14492,IC$6)</f>
        <v>0</v>
      </c>
      <c r="ID18" s="206">
        <f>SUMIFS(点検表４!$AG$6:$AG$14492,点検表４!$AE$6:$AE$14492,TRUE,点検表４!$AQ$6:$AQ$14492,$E18,点検表４!$C$6:$C$14492,ID$6)</f>
        <v>0</v>
      </c>
      <c r="IE18" s="206">
        <f>SUMIFS(点検表４!$AG$6:$AG$14492,点検表４!$AE$6:$AE$14492,TRUE,点検表４!$AQ$6:$AQ$14492,$E18,点検表４!$C$6:$C$14492,IE$6)</f>
        <v>0</v>
      </c>
      <c r="IF18" s="206">
        <f>SUMIFS(点検表４!$AG$6:$AG$14492,点検表４!$AE$6:$AE$14492,TRUE,点検表４!$AQ$6:$AQ$14492,$E18,点検表４!$C$6:$C$14492,IF$6)</f>
        <v>0</v>
      </c>
      <c r="IG18" s="206">
        <f>SUMIFS(点検表４!$AG$6:$AG$14492,点検表４!$AE$6:$AE$14492,TRUE,点検表４!$AQ$6:$AQ$14492,$E18,点検表４!$C$6:$C$14492,IG$6)</f>
        <v>0</v>
      </c>
      <c r="IH18" s="206">
        <f>SUMIFS(点検表４!$AG$6:$AG$14492,点検表４!$AE$6:$AE$14492,TRUE,点検表４!$AQ$6:$AQ$14492,$E18,点検表４!$C$6:$C$14492,IH$6)</f>
        <v>0</v>
      </c>
      <c r="II18" s="206">
        <f>SUMIFS(点検表４!$AG$6:$AG$14492,点検表４!$AE$6:$AE$14492,TRUE,点検表４!$AQ$6:$AQ$14492,$E18,点検表４!$C$6:$C$14492,II$6)</f>
        <v>0</v>
      </c>
      <c r="IJ18" s="206">
        <f>SUMIFS(点検表４!$AG$6:$AG$14492,点検表４!$AE$6:$AE$14492,TRUE,点検表４!$AQ$6:$AQ$14492,$E18,点検表４!$C$6:$C$14492,IJ$6)</f>
        <v>0</v>
      </c>
      <c r="IK18" s="206">
        <f>SUMIFS(点検表４!$AG$6:$AG$14492,点検表４!$AE$6:$AE$14492,TRUE,点検表４!$AQ$6:$AQ$14492,$E18,点検表４!$C$6:$C$14492,IK$6)</f>
        <v>0</v>
      </c>
      <c r="IL18" s="206">
        <f>SUMIFS(点検表４!$AG$6:$AG$14492,点検表４!$AE$6:$AE$14492,TRUE,点検表４!$AQ$6:$AQ$14492,$E18,点検表４!$C$6:$C$14492,IL$6)</f>
        <v>0</v>
      </c>
      <c r="IM18" s="207">
        <f>SUMIFS(点検表４!$AG$6:$AG$14492,点検表４!$AE$6:$AE$14492,TRUE,点検表４!$AQ$6:$AQ$14492,$E18,点検表４!$C$6:$C$14492,IM$6)</f>
        <v>0</v>
      </c>
      <c r="IN18" s="177"/>
      <c r="IO18" s="177"/>
    </row>
    <row r="19" spans="1:249" ht="18.75" customHeight="1">
      <c r="A19" s="748"/>
      <c r="B19" s="756"/>
      <c r="C19" s="751"/>
      <c r="D19" s="145" t="s">
        <v>1294</v>
      </c>
      <c r="E19" s="146">
        <v>13</v>
      </c>
      <c r="F19" s="192">
        <f>SUMIFS(点検表４!$AG$6:$AG$14492,点検表４!$AE$6:$AE$14492,TRUE,点検表４!$AQ$6:$AQ$14492,$E19)</f>
        <v>0</v>
      </c>
      <c r="G19" s="193">
        <f t="shared" si="0"/>
        <v>0</v>
      </c>
      <c r="H19" s="206">
        <f>SUMIFS(点検表４!$AG$6:$AG$14492,点検表４!$AE$6:$AE$14492,TRUE,点検表４!$AQ$6:$AQ$14492,$E19,点検表４!$C$6:$C$14492,H$6)</f>
        <v>0</v>
      </c>
      <c r="I19" s="206">
        <f>SUMIFS(点検表４!$AG$6:$AG$14492,点検表４!$AE$6:$AE$14492,TRUE,点検表４!$AQ$6:$AQ$14492,$E19,点検表４!$C$6:$C$14492,I$6)</f>
        <v>0</v>
      </c>
      <c r="J19" s="206">
        <f>SUMIFS(点検表４!$AG$6:$AG$14492,点検表４!$AE$6:$AE$14492,TRUE,点検表４!$AQ$6:$AQ$14492,$E19,点検表４!$C$6:$C$14492,J$6)</f>
        <v>0</v>
      </c>
      <c r="K19" s="206">
        <f>SUMIFS(点検表４!$AG$6:$AG$14492,点検表４!$AE$6:$AE$14492,TRUE,点検表４!$AQ$6:$AQ$14492,$E19,点検表４!$C$6:$C$14492,K$6)</f>
        <v>0</v>
      </c>
      <c r="L19" s="206">
        <f>SUMIFS(点検表４!$AG$6:$AG$14492,点検表４!$AE$6:$AE$14492,TRUE,点検表４!$AQ$6:$AQ$14492,$E19,点検表４!$C$6:$C$14492,L$6)</f>
        <v>0</v>
      </c>
      <c r="M19" s="206">
        <f>SUMIFS(点検表４!$AG$6:$AG$14492,点検表４!$AE$6:$AE$14492,TRUE,点検表４!$AQ$6:$AQ$14492,$E19,点検表４!$C$6:$C$14492,M$6)</f>
        <v>0</v>
      </c>
      <c r="N19" s="206">
        <f>SUMIFS(点検表４!$AG$6:$AG$14492,点検表４!$AE$6:$AE$14492,TRUE,点検表４!$AQ$6:$AQ$14492,$E19,点検表４!$C$6:$C$14492,N$6)</f>
        <v>0</v>
      </c>
      <c r="O19" s="206">
        <f>SUMIFS(点検表４!$AG$6:$AG$14492,点検表４!$AE$6:$AE$14492,TRUE,点検表４!$AQ$6:$AQ$14492,$E19,点検表４!$C$6:$C$14492,O$6)</f>
        <v>0</v>
      </c>
      <c r="P19" s="206">
        <f>SUMIFS(点検表４!$AG$6:$AG$14492,点検表４!$AE$6:$AE$14492,TRUE,点検表４!$AQ$6:$AQ$14492,$E19,点検表４!$C$6:$C$14492,P$6)</f>
        <v>0</v>
      </c>
      <c r="Q19" s="206">
        <f>SUMIFS(点検表４!$AG$6:$AG$14492,点検表４!$AE$6:$AE$14492,TRUE,点検表４!$AQ$6:$AQ$14492,$E19,点検表４!$C$6:$C$14492,Q$6)</f>
        <v>0</v>
      </c>
      <c r="R19" s="206">
        <f>SUMIFS(点検表４!$AG$6:$AG$14492,点検表４!$AE$6:$AE$14492,TRUE,点検表４!$AQ$6:$AQ$14492,$E19,点検表４!$C$6:$C$14492,R$6)</f>
        <v>0</v>
      </c>
      <c r="S19" s="206">
        <f>SUMIFS(点検表４!$AG$6:$AG$14492,点検表４!$AE$6:$AE$14492,TRUE,点検表４!$AQ$6:$AQ$14492,$E19,点検表４!$C$6:$C$14492,S$6)</f>
        <v>0</v>
      </c>
      <c r="T19" s="206">
        <f>SUMIFS(点検表４!$AG$6:$AG$14492,点検表４!$AE$6:$AE$14492,TRUE,点検表４!$AQ$6:$AQ$14492,$E19,点検表４!$C$6:$C$14492,T$6)</f>
        <v>0</v>
      </c>
      <c r="U19" s="206">
        <f>SUMIFS(点検表４!$AG$6:$AG$14492,点検表４!$AE$6:$AE$14492,TRUE,点検表４!$AQ$6:$AQ$14492,$E19,点検表４!$C$6:$C$14492,U$6)</f>
        <v>0</v>
      </c>
      <c r="V19" s="206">
        <f>SUMIFS(点検表４!$AG$6:$AG$14492,点検表４!$AE$6:$AE$14492,TRUE,点検表４!$AQ$6:$AQ$14492,$E19,点検表４!$C$6:$C$14492,V$6)</f>
        <v>0</v>
      </c>
      <c r="W19" s="206">
        <f>SUMIFS(点検表４!$AG$6:$AG$14492,点検表４!$AE$6:$AE$14492,TRUE,点検表４!$AQ$6:$AQ$14492,$E19,点検表４!$C$6:$C$14492,W$6)</f>
        <v>0</v>
      </c>
      <c r="X19" s="206">
        <f>SUMIFS(点検表４!$AG$6:$AG$14492,点検表４!$AE$6:$AE$14492,TRUE,点検表４!$AQ$6:$AQ$14492,$E19,点検表４!$C$6:$C$14492,X$6)</f>
        <v>0</v>
      </c>
      <c r="Y19" s="206">
        <f>SUMIFS(点検表４!$AG$6:$AG$14492,点検表４!$AE$6:$AE$14492,TRUE,点検表４!$AQ$6:$AQ$14492,$E19,点検表４!$C$6:$C$14492,Y$6)</f>
        <v>0</v>
      </c>
      <c r="Z19" s="206">
        <f>SUMIFS(点検表４!$AG$6:$AG$14492,点検表４!$AE$6:$AE$14492,TRUE,点検表４!$AQ$6:$AQ$14492,$E19,点検表４!$C$6:$C$14492,Z$6)</f>
        <v>0</v>
      </c>
      <c r="AA19" s="206">
        <f>SUMIFS(点検表４!$AG$6:$AG$14492,点検表４!$AE$6:$AE$14492,TRUE,点検表４!$AQ$6:$AQ$14492,$E19,点検表４!$C$6:$C$14492,AA$6)</f>
        <v>0</v>
      </c>
      <c r="AB19" s="206">
        <f>SUMIFS(点検表４!$AG$6:$AG$14492,点検表４!$AE$6:$AE$14492,TRUE,点検表４!$AQ$6:$AQ$14492,$E19,点検表４!$C$6:$C$14492,AB$6)</f>
        <v>0</v>
      </c>
      <c r="AC19" s="206">
        <f>SUMIFS(点検表４!$AG$6:$AG$14492,点検表４!$AE$6:$AE$14492,TRUE,点検表４!$AQ$6:$AQ$14492,$E19,点検表４!$C$6:$C$14492,AC$6)</f>
        <v>0</v>
      </c>
      <c r="AD19" s="206">
        <f>SUMIFS(点検表４!$AG$6:$AG$14492,点検表４!$AE$6:$AE$14492,TRUE,点検表４!$AQ$6:$AQ$14492,$E19,点検表４!$C$6:$C$14492,AD$6)</f>
        <v>0</v>
      </c>
      <c r="AE19" s="206">
        <f>SUMIFS(点検表４!$AG$6:$AG$14492,点検表４!$AE$6:$AE$14492,TRUE,点検表４!$AQ$6:$AQ$14492,$E19,点検表４!$C$6:$C$14492,AE$6)</f>
        <v>0</v>
      </c>
      <c r="AF19" s="206">
        <f>SUMIFS(点検表４!$AG$6:$AG$14492,点検表４!$AE$6:$AE$14492,TRUE,点検表４!$AQ$6:$AQ$14492,$E19,点検表４!$C$6:$C$14492,AF$6)</f>
        <v>0</v>
      </c>
      <c r="AG19" s="206">
        <f>SUMIFS(点検表４!$AG$6:$AG$14492,点検表４!$AE$6:$AE$14492,TRUE,点検表４!$AQ$6:$AQ$14492,$E19,点検表４!$C$6:$C$14492,AG$6)</f>
        <v>0</v>
      </c>
      <c r="AH19" s="206">
        <f>SUMIFS(点検表４!$AG$6:$AG$14492,点検表４!$AE$6:$AE$14492,TRUE,点検表４!$AQ$6:$AQ$14492,$E19,点検表４!$C$6:$C$14492,AH$6)</f>
        <v>0</v>
      </c>
      <c r="AI19" s="206">
        <f>SUMIFS(点検表４!$AG$6:$AG$14492,点検表４!$AE$6:$AE$14492,TRUE,点検表４!$AQ$6:$AQ$14492,$E19,点検表４!$C$6:$C$14492,AI$6)</f>
        <v>0</v>
      </c>
      <c r="AJ19" s="206">
        <f>SUMIFS(点検表４!$AG$6:$AG$14492,点検表４!$AE$6:$AE$14492,TRUE,点検表４!$AQ$6:$AQ$14492,$E19,点検表４!$C$6:$C$14492,AJ$6)</f>
        <v>0</v>
      </c>
      <c r="AK19" s="206">
        <f>SUMIFS(点検表４!$AG$6:$AG$14492,点検表４!$AE$6:$AE$14492,TRUE,点検表４!$AQ$6:$AQ$14492,$E19,点検表４!$C$6:$C$14492,AK$6)</f>
        <v>0</v>
      </c>
      <c r="AL19" s="206">
        <f>SUMIFS(点検表４!$AG$6:$AG$14492,点検表４!$AE$6:$AE$14492,TRUE,点検表４!$AQ$6:$AQ$14492,$E19,点検表４!$C$6:$C$14492,AL$6)</f>
        <v>0</v>
      </c>
      <c r="AM19" s="206">
        <f>SUMIFS(点検表４!$AG$6:$AG$14492,点検表４!$AE$6:$AE$14492,TRUE,点検表４!$AQ$6:$AQ$14492,$E19,点検表４!$C$6:$C$14492,AM$6)</f>
        <v>0</v>
      </c>
      <c r="AN19" s="206">
        <f>SUMIFS(点検表４!$AG$6:$AG$14492,点検表４!$AE$6:$AE$14492,TRUE,点検表４!$AQ$6:$AQ$14492,$E19,点検表４!$C$6:$C$14492,AN$6)</f>
        <v>0</v>
      </c>
      <c r="AO19" s="206">
        <f>SUMIFS(点検表４!$AG$6:$AG$14492,点検表４!$AE$6:$AE$14492,TRUE,点検表４!$AQ$6:$AQ$14492,$E19,点検表４!$C$6:$C$14492,AO$6)</f>
        <v>0</v>
      </c>
      <c r="AP19" s="206">
        <f>SUMIFS(点検表４!$AG$6:$AG$14492,点検表４!$AE$6:$AE$14492,TRUE,点検表４!$AQ$6:$AQ$14492,$E19,点検表４!$C$6:$C$14492,AP$6)</f>
        <v>0</v>
      </c>
      <c r="AQ19" s="206">
        <f>SUMIFS(点検表４!$AG$6:$AG$14492,点検表４!$AE$6:$AE$14492,TRUE,点検表４!$AQ$6:$AQ$14492,$E19,点検表４!$C$6:$C$14492,AQ$6)</f>
        <v>0</v>
      </c>
      <c r="AR19" s="206">
        <f>SUMIFS(点検表４!$AG$6:$AG$14492,点検表４!$AE$6:$AE$14492,TRUE,点検表４!$AQ$6:$AQ$14492,$E19,点検表４!$C$6:$C$14492,AR$6)</f>
        <v>0</v>
      </c>
      <c r="AS19" s="206">
        <f>SUMIFS(点検表４!$AG$6:$AG$14492,点検表４!$AE$6:$AE$14492,TRUE,点検表４!$AQ$6:$AQ$14492,$E19,点検表４!$C$6:$C$14492,AS$6)</f>
        <v>0</v>
      </c>
      <c r="AT19" s="206">
        <f>SUMIFS(点検表４!$AG$6:$AG$14492,点検表４!$AE$6:$AE$14492,TRUE,点検表４!$AQ$6:$AQ$14492,$E19,点検表４!$C$6:$C$14492,AT$6)</f>
        <v>0</v>
      </c>
      <c r="AU19" s="206">
        <f>SUMIFS(点検表４!$AG$6:$AG$14492,点検表４!$AE$6:$AE$14492,TRUE,点検表４!$AQ$6:$AQ$14492,$E19,点検表４!$C$6:$C$14492,AU$6)</f>
        <v>0</v>
      </c>
      <c r="AV19" s="206">
        <f>SUMIFS(点検表４!$AG$6:$AG$14492,点検表４!$AE$6:$AE$14492,TRUE,点検表４!$AQ$6:$AQ$14492,$E19,点検表４!$C$6:$C$14492,AV$6)</f>
        <v>0</v>
      </c>
      <c r="AW19" s="206">
        <f>SUMIFS(点検表４!$AG$6:$AG$14492,点検表４!$AE$6:$AE$14492,TRUE,点検表４!$AQ$6:$AQ$14492,$E19,点検表４!$C$6:$C$14492,AW$6)</f>
        <v>0</v>
      </c>
      <c r="AX19" s="206">
        <f>SUMIFS(点検表４!$AG$6:$AG$14492,点検表４!$AE$6:$AE$14492,TRUE,点検表４!$AQ$6:$AQ$14492,$E19,点検表４!$C$6:$C$14492,AX$6)</f>
        <v>0</v>
      </c>
      <c r="AY19" s="206">
        <f>SUMIFS(点検表４!$AG$6:$AG$14492,点検表４!$AE$6:$AE$14492,TRUE,点検表４!$AQ$6:$AQ$14492,$E19,点検表４!$C$6:$C$14492,AY$6)</f>
        <v>0</v>
      </c>
      <c r="AZ19" s="206">
        <f>SUMIFS(点検表４!$AG$6:$AG$14492,点検表４!$AE$6:$AE$14492,TRUE,点検表４!$AQ$6:$AQ$14492,$E19,点検表４!$C$6:$C$14492,AZ$6)</f>
        <v>0</v>
      </c>
      <c r="BA19" s="206">
        <f>SUMIFS(点検表４!$AG$6:$AG$14492,点検表４!$AE$6:$AE$14492,TRUE,点検表４!$AQ$6:$AQ$14492,$E19,点検表４!$C$6:$C$14492,BA$6)</f>
        <v>0</v>
      </c>
      <c r="BB19" s="206">
        <f>SUMIFS(点検表４!$AG$6:$AG$14492,点検表４!$AE$6:$AE$14492,TRUE,点検表４!$AQ$6:$AQ$14492,$E19,点検表４!$C$6:$C$14492,BB$6)</f>
        <v>0</v>
      </c>
      <c r="BC19" s="206">
        <f>SUMIFS(点検表４!$AG$6:$AG$14492,点検表４!$AE$6:$AE$14492,TRUE,点検表４!$AQ$6:$AQ$14492,$E19,点検表４!$C$6:$C$14492,BC$6)</f>
        <v>0</v>
      </c>
      <c r="BD19" s="206">
        <f>SUMIFS(点検表４!$AG$6:$AG$14492,点検表４!$AE$6:$AE$14492,TRUE,点検表４!$AQ$6:$AQ$14492,$E19,点検表４!$C$6:$C$14492,BD$6)</f>
        <v>0</v>
      </c>
      <c r="BE19" s="206">
        <f>SUMIFS(点検表４!$AG$6:$AG$14492,点検表４!$AE$6:$AE$14492,TRUE,点検表４!$AQ$6:$AQ$14492,$E19,点検表４!$C$6:$C$14492,BE$6)</f>
        <v>0</v>
      </c>
      <c r="BF19" s="206">
        <f>SUMIFS(点検表４!$AG$6:$AG$14492,点検表４!$AE$6:$AE$14492,TRUE,点検表４!$AQ$6:$AQ$14492,$E19,点検表４!$C$6:$C$14492,BF$6)</f>
        <v>0</v>
      </c>
      <c r="BG19" s="206">
        <f>SUMIFS(点検表４!$AG$6:$AG$14492,点検表４!$AE$6:$AE$14492,TRUE,点検表４!$AQ$6:$AQ$14492,$E19,点検表４!$C$6:$C$14492,BG$6)</f>
        <v>0</v>
      </c>
      <c r="BH19" s="206">
        <f>SUMIFS(点検表４!$AG$6:$AG$14492,点検表４!$AE$6:$AE$14492,TRUE,点検表４!$AQ$6:$AQ$14492,$E19,点検表４!$C$6:$C$14492,BH$6)</f>
        <v>0</v>
      </c>
      <c r="BI19" s="206">
        <f>SUMIFS(点検表４!$AG$6:$AG$14492,点検表４!$AE$6:$AE$14492,TRUE,点検表４!$AQ$6:$AQ$14492,$E19,点検表４!$C$6:$C$14492,BI$6)</f>
        <v>0</v>
      </c>
      <c r="BJ19" s="206">
        <f>SUMIFS(点検表４!$AG$6:$AG$14492,点検表４!$AE$6:$AE$14492,TRUE,点検表４!$AQ$6:$AQ$14492,$E19,点検表４!$C$6:$C$14492,BJ$6)</f>
        <v>0</v>
      </c>
      <c r="BK19" s="206">
        <f>SUMIFS(点検表４!$AG$6:$AG$14492,点検表４!$AE$6:$AE$14492,TRUE,点検表４!$AQ$6:$AQ$14492,$E19,点検表４!$C$6:$C$14492,BK$6)</f>
        <v>0</v>
      </c>
      <c r="BL19" s="206">
        <f>SUMIFS(点検表４!$AG$6:$AG$14492,点検表４!$AE$6:$AE$14492,TRUE,点検表４!$AQ$6:$AQ$14492,$E19,点検表４!$C$6:$C$14492,BL$6)</f>
        <v>0</v>
      </c>
      <c r="BM19" s="206">
        <f>SUMIFS(点検表４!$AG$6:$AG$14492,点検表４!$AE$6:$AE$14492,TRUE,点検表４!$AQ$6:$AQ$14492,$E19,点検表４!$C$6:$C$14492,BM$6)</f>
        <v>0</v>
      </c>
      <c r="BN19" s="206">
        <f>SUMIFS(点検表４!$AG$6:$AG$14492,点検表４!$AE$6:$AE$14492,TRUE,点検表４!$AQ$6:$AQ$14492,$E19,点検表４!$C$6:$C$14492,BN$6)</f>
        <v>0</v>
      </c>
      <c r="BO19" s="206">
        <f>SUMIFS(点検表４!$AG$6:$AG$14492,点検表４!$AE$6:$AE$14492,TRUE,点検表４!$AQ$6:$AQ$14492,$E19,点検表４!$C$6:$C$14492,BO$6)</f>
        <v>0</v>
      </c>
      <c r="BP19" s="206">
        <f>SUMIFS(点検表４!$AG$6:$AG$14492,点検表４!$AE$6:$AE$14492,TRUE,点検表４!$AQ$6:$AQ$14492,$E19,点検表４!$C$6:$C$14492,BP$6)</f>
        <v>0</v>
      </c>
      <c r="BQ19" s="206">
        <f>SUMIFS(点検表４!$AG$6:$AG$14492,点検表４!$AE$6:$AE$14492,TRUE,点検表４!$AQ$6:$AQ$14492,$E19,点検表４!$C$6:$C$14492,BQ$6)</f>
        <v>0</v>
      </c>
      <c r="BR19" s="206">
        <f>SUMIFS(点検表４!$AG$6:$AG$14492,点検表４!$AE$6:$AE$14492,TRUE,点検表４!$AQ$6:$AQ$14492,$E19,点検表４!$C$6:$C$14492,BR$6)</f>
        <v>0</v>
      </c>
      <c r="BS19" s="206">
        <f>SUMIFS(点検表４!$AG$6:$AG$14492,点検表４!$AE$6:$AE$14492,TRUE,点検表４!$AQ$6:$AQ$14492,$E19,点検表４!$C$6:$C$14492,BS$6)</f>
        <v>0</v>
      </c>
      <c r="BT19" s="206">
        <f>SUMIFS(点検表４!$AG$6:$AG$14492,点検表４!$AE$6:$AE$14492,TRUE,点検表４!$AQ$6:$AQ$14492,$E19,点検表４!$C$6:$C$14492,BT$6)</f>
        <v>0</v>
      </c>
      <c r="BU19" s="206">
        <f>SUMIFS(点検表４!$AG$6:$AG$14492,点検表４!$AE$6:$AE$14492,TRUE,点検表４!$AQ$6:$AQ$14492,$E19,点検表４!$C$6:$C$14492,BU$6)</f>
        <v>0</v>
      </c>
      <c r="BV19" s="206">
        <f>SUMIFS(点検表４!$AG$6:$AG$14492,点検表４!$AE$6:$AE$14492,TRUE,点検表４!$AQ$6:$AQ$14492,$E19,点検表４!$C$6:$C$14492,BV$6)</f>
        <v>0</v>
      </c>
      <c r="BW19" s="206">
        <f>SUMIFS(点検表４!$AG$6:$AG$14492,点検表４!$AE$6:$AE$14492,TRUE,点検表４!$AQ$6:$AQ$14492,$E19,点検表４!$C$6:$C$14492,BW$6)</f>
        <v>0</v>
      </c>
      <c r="BX19" s="206">
        <f>SUMIFS(点検表４!$AG$6:$AG$14492,点検表４!$AE$6:$AE$14492,TRUE,点検表４!$AQ$6:$AQ$14492,$E19,点検表４!$C$6:$C$14492,BX$6)</f>
        <v>0</v>
      </c>
      <c r="BY19" s="206">
        <f>SUMIFS(点検表４!$AG$6:$AG$14492,点検表４!$AE$6:$AE$14492,TRUE,点検表４!$AQ$6:$AQ$14492,$E19,点検表４!$C$6:$C$14492,BY$6)</f>
        <v>0</v>
      </c>
      <c r="BZ19" s="206">
        <f>SUMIFS(点検表４!$AG$6:$AG$14492,点検表４!$AE$6:$AE$14492,TRUE,点検表４!$AQ$6:$AQ$14492,$E19,点検表４!$C$6:$C$14492,BZ$6)</f>
        <v>0</v>
      </c>
      <c r="CA19" s="206">
        <f>SUMIFS(点検表４!$AG$6:$AG$14492,点検表４!$AE$6:$AE$14492,TRUE,点検表４!$AQ$6:$AQ$14492,$E19,点検表４!$C$6:$C$14492,CA$6)</f>
        <v>0</v>
      </c>
      <c r="CB19" s="206">
        <f>SUMIFS(点検表４!$AG$6:$AG$14492,点検表４!$AE$6:$AE$14492,TRUE,点検表４!$AQ$6:$AQ$14492,$E19,点検表４!$C$6:$C$14492,CB$6)</f>
        <v>0</v>
      </c>
      <c r="CC19" s="206">
        <f>SUMIFS(点検表４!$AG$6:$AG$14492,点検表４!$AE$6:$AE$14492,TRUE,点検表４!$AQ$6:$AQ$14492,$E19,点検表４!$C$6:$C$14492,CC$6)</f>
        <v>0</v>
      </c>
      <c r="CD19" s="206">
        <f>SUMIFS(点検表４!$AG$6:$AG$14492,点検表４!$AE$6:$AE$14492,TRUE,点検表４!$AQ$6:$AQ$14492,$E19,点検表４!$C$6:$C$14492,CD$6)</f>
        <v>0</v>
      </c>
      <c r="CE19" s="206">
        <f>SUMIFS(点検表４!$AG$6:$AG$14492,点検表４!$AE$6:$AE$14492,TRUE,点検表４!$AQ$6:$AQ$14492,$E19,点検表４!$C$6:$C$14492,CE$6)</f>
        <v>0</v>
      </c>
      <c r="CF19" s="206">
        <f>SUMIFS(点検表４!$AG$6:$AG$14492,点検表４!$AE$6:$AE$14492,TRUE,点検表４!$AQ$6:$AQ$14492,$E19,点検表４!$C$6:$C$14492,CF$6)</f>
        <v>0</v>
      </c>
      <c r="CG19" s="206">
        <f>SUMIFS(点検表４!$AG$6:$AG$14492,点検表４!$AE$6:$AE$14492,TRUE,点検表４!$AQ$6:$AQ$14492,$E19,点検表４!$C$6:$C$14492,CG$6)</f>
        <v>0</v>
      </c>
      <c r="CH19" s="206">
        <f>SUMIFS(点検表４!$AG$6:$AG$14492,点検表４!$AE$6:$AE$14492,TRUE,点検表４!$AQ$6:$AQ$14492,$E19,点検表４!$C$6:$C$14492,CH$6)</f>
        <v>0</v>
      </c>
      <c r="CI19" s="206">
        <f>SUMIFS(点検表４!$AG$6:$AG$14492,点検表４!$AE$6:$AE$14492,TRUE,点検表４!$AQ$6:$AQ$14492,$E19,点検表４!$C$6:$C$14492,CI$6)</f>
        <v>0</v>
      </c>
      <c r="CJ19" s="206">
        <f>SUMIFS(点検表４!$AG$6:$AG$14492,点検表４!$AE$6:$AE$14492,TRUE,点検表４!$AQ$6:$AQ$14492,$E19,点検表４!$C$6:$C$14492,CJ$6)</f>
        <v>0</v>
      </c>
      <c r="CK19" s="206">
        <f>SUMIFS(点検表４!$AG$6:$AG$14492,点検表４!$AE$6:$AE$14492,TRUE,点検表４!$AQ$6:$AQ$14492,$E19,点検表４!$C$6:$C$14492,CK$6)</f>
        <v>0</v>
      </c>
      <c r="CL19" s="206">
        <f>SUMIFS(点検表４!$AG$6:$AG$14492,点検表４!$AE$6:$AE$14492,TRUE,点検表４!$AQ$6:$AQ$14492,$E19,点検表４!$C$6:$C$14492,CL$6)</f>
        <v>0</v>
      </c>
      <c r="CM19" s="206">
        <f>SUMIFS(点検表４!$AG$6:$AG$14492,点検表４!$AE$6:$AE$14492,TRUE,点検表４!$AQ$6:$AQ$14492,$E19,点検表４!$C$6:$C$14492,CM$6)</f>
        <v>0</v>
      </c>
      <c r="CN19" s="206">
        <f>SUMIFS(点検表４!$AG$6:$AG$14492,点検表４!$AE$6:$AE$14492,TRUE,点検表４!$AQ$6:$AQ$14492,$E19,点検表４!$C$6:$C$14492,CN$6)</f>
        <v>0</v>
      </c>
      <c r="CO19" s="206">
        <f>SUMIFS(点検表４!$AG$6:$AG$14492,点検表４!$AE$6:$AE$14492,TRUE,点検表４!$AQ$6:$AQ$14492,$E19,点検表４!$C$6:$C$14492,CO$6)</f>
        <v>0</v>
      </c>
      <c r="CP19" s="206">
        <f>SUMIFS(点検表４!$AG$6:$AG$14492,点検表４!$AE$6:$AE$14492,TRUE,点検表４!$AQ$6:$AQ$14492,$E19,点検表４!$C$6:$C$14492,CP$6)</f>
        <v>0</v>
      </c>
      <c r="CQ19" s="206">
        <f>SUMIFS(点検表４!$AG$6:$AG$14492,点検表４!$AE$6:$AE$14492,TRUE,点検表４!$AQ$6:$AQ$14492,$E19,点検表４!$C$6:$C$14492,CQ$6)</f>
        <v>0</v>
      </c>
      <c r="CR19" s="206">
        <f>SUMIFS(点検表４!$AG$6:$AG$14492,点検表４!$AE$6:$AE$14492,TRUE,点検表４!$AQ$6:$AQ$14492,$E19,点検表４!$C$6:$C$14492,CR$6)</f>
        <v>0</v>
      </c>
      <c r="CS19" s="206">
        <f>SUMIFS(点検表４!$AG$6:$AG$14492,点検表４!$AE$6:$AE$14492,TRUE,点検表４!$AQ$6:$AQ$14492,$E19,点検表４!$C$6:$C$14492,CS$6)</f>
        <v>0</v>
      </c>
      <c r="CT19" s="206">
        <f>SUMIFS(点検表４!$AG$6:$AG$14492,点検表４!$AE$6:$AE$14492,TRUE,点検表４!$AQ$6:$AQ$14492,$E19,点検表４!$C$6:$C$14492,CT$6)</f>
        <v>0</v>
      </c>
      <c r="CU19" s="206">
        <f>SUMIFS(点検表４!$AG$6:$AG$14492,点検表４!$AE$6:$AE$14492,TRUE,点検表４!$AQ$6:$AQ$14492,$E19,点検表４!$C$6:$C$14492,CU$6)</f>
        <v>0</v>
      </c>
      <c r="CV19" s="206">
        <f>SUMIFS(点検表４!$AG$6:$AG$14492,点検表４!$AE$6:$AE$14492,TRUE,点検表４!$AQ$6:$AQ$14492,$E19,点検表４!$C$6:$C$14492,CV$6)</f>
        <v>0</v>
      </c>
      <c r="CW19" s="206">
        <f>SUMIFS(点検表４!$AG$6:$AG$14492,点検表４!$AE$6:$AE$14492,TRUE,点検表４!$AQ$6:$AQ$14492,$E19,点検表４!$C$6:$C$14492,CW$6)</f>
        <v>0</v>
      </c>
      <c r="CX19" s="206">
        <f>SUMIFS(点検表４!$AG$6:$AG$14492,点検表４!$AE$6:$AE$14492,TRUE,点検表４!$AQ$6:$AQ$14492,$E19,点検表４!$C$6:$C$14492,CX$6)</f>
        <v>0</v>
      </c>
      <c r="CY19" s="206">
        <f>SUMIFS(点検表４!$AG$6:$AG$14492,点検表４!$AE$6:$AE$14492,TRUE,点検表４!$AQ$6:$AQ$14492,$E19,点検表４!$C$6:$C$14492,CY$6)</f>
        <v>0</v>
      </c>
      <c r="CZ19" s="206">
        <f>SUMIFS(点検表４!$AG$6:$AG$14492,点検表４!$AE$6:$AE$14492,TRUE,点検表４!$AQ$6:$AQ$14492,$E19,点検表４!$C$6:$C$14492,CZ$6)</f>
        <v>0</v>
      </c>
      <c r="DA19" s="206">
        <f>SUMIFS(点検表４!$AG$6:$AG$14492,点検表４!$AE$6:$AE$14492,TRUE,点検表４!$AQ$6:$AQ$14492,$E19,点検表４!$C$6:$C$14492,DA$6)</f>
        <v>0</v>
      </c>
      <c r="DB19" s="206">
        <f>SUMIFS(点検表４!$AG$6:$AG$14492,点検表４!$AE$6:$AE$14492,TRUE,点検表４!$AQ$6:$AQ$14492,$E19,点検表４!$C$6:$C$14492,DB$6)</f>
        <v>0</v>
      </c>
      <c r="DC19" s="206">
        <f>SUMIFS(点検表４!$AG$6:$AG$14492,点検表４!$AE$6:$AE$14492,TRUE,点検表４!$AQ$6:$AQ$14492,$E19,点検表４!$C$6:$C$14492,DC$6)</f>
        <v>0</v>
      </c>
      <c r="DD19" s="206">
        <f>SUMIFS(点検表４!$AG$6:$AG$14492,点検表４!$AE$6:$AE$14492,TRUE,点検表４!$AQ$6:$AQ$14492,$E19,点検表４!$C$6:$C$14492,DD$6)</f>
        <v>0</v>
      </c>
      <c r="DE19" s="206">
        <f>SUMIFS(点検表４!$AG$6:$AG$14492,点検表４!$AE$6:$AE$14492,TRUE,点検表４!$AQ$6:$AQ$14492,$E19,点検表４!$C$6:$C$14492,DE$6)</f>
        <v>0</v>
      </c>
      <c r="DF19" s="206">
        <f>SUMIFS(点検表４!$AG$6:$AG$14492,点検表４!$AE$6:$AE$14492,TRUE,点検表４!$AQ$6:$AQ$14492,$E19,点検表４!$C$6:$C$14492,DF$6)</f>
        <v>0</v>
      </c>
      <c r="DG19" s="206">
        <f>SUMIFS(点検表４!$AG$6:$AG$14492,点検表４!$AE$6:$AE$14492,TRUE,点検表４!$AQ$6:$AQ$14492,$E19,点検表４!$C$6:$C$14492,DG$6)</f>
        <v>0</v>
      </c>
      <c r="DH19" s="206">
        <f>SUMIFS(点検表４!$AG$6:$AG$14492,点検表４!$AE$6:$AE$14492,TRUE,点検表４!$AQ$6:$AQ$14492,$E19,点検表４!$C$6:$C$14492,DH$6)</f>
        <v>0</v>
      </c>
      <c r="DI19" s="206">
        <f>SUMIFS(点検表４!$AG$6:$AG$14492,点検表４!$AE$6:$AE$14492,TRUE,点検表４!$AQ$6:$AQ$14492,$E19,点検表４!$C$6:$C$14492,DI$6)</f>
        <v>0</v>
      </c>
      <c r="DJ19" s="206">
        <f>SUMIFS(点検表４!$AG$6:$AG$14492,点検表４!$AE$6:$AE$14492,TRUE,点検表４!$AQ$6:$AQ$14492,$E19,点検表４!$C$6:$C$14492,DJ$6)</f>
        <v>0</v>
      </c>
      <c r="DK19" s="206">
        <f>SUMIFS(点検表４!$AG$6:$AG$14492,点検表４!$AE$6:$AE$14492,TRUE,点検表４!$AQ$6:$AQ$14492,$E19,点検表４!$C$6:$C$14492,DK$6)</f>
        <v>0</v>
      </c>
      <c r="DL19" s="206">
        <f>SUMIFS(点検表４!$AG$6:$AG$14492,点検表４!$AE$6:$AE$14492,TRUE,点検表４!$AQ$6:$AQ$14492,$E19,点検表４!$C$6:$C$14492,DL$6)</f>
        <v>0</v>
      </c>
      <c r="DM19" s="206">
        <f>SUMIFS(点検表４!$AG$6:$AG$14492,点検表４!$AE$6:$AE$14492,TRUE,点検表４!$AQ$6:$AQ$14492,$E19,点検表４!$C$6:$C$14492,DM$6)</f>
        <v>0</v>
      </c>
      <c r="DN19" s="206">
        <f>SUMIFS(点検表４!$AG$6:$AG$14492,点検表４!$AE$6:$AE$14492,TRUE,点検表４!$AQ$6:$AQ$14492,$E19,点検表４!$C$6:$C$14492,DN$6)</f>
        <v>0</v>
      </c>
      <c r="DO19" s="206">
        <f>SUMIFS(点検表４!$AG$6:$AG$14492,点検表４!$AE$6:$AE$14492,TRUE,点検表４!$AQ$6:$AQ$14492,$E19,点検表４!$C$6:$C$14492,DO$6)</f>
        <v>0</v>
      </c>
      <c r="DP19" s="206">
        <f>SUMIFS(点検表４!$AG$6:$AG$14492,点検表４!$AE$6:$AE$14492,TRUE,点検表４!$AQ$6:$AQ$14492,$E19,点検表４!$C$6:$C$14492,DP$6)</f>
        <v>0</v>
      </c>
      <c r="DQ19" s="206">
        <f>SUMIFS(点検表４!$AG$6:$AG$14492,点検表４!$AE$6:$AE$14492,TRUE,点検表４!$AQ$6:$AQ$14492,$E19,点検表４!$C$6:$C$14492,DQ$6)</f>
        <v>0</v>
      </c>
      <c r="DR19" s="206">
        <f>SUMIFS(点検表４!$AG$6:$AG$14492,点検表４!$AE$6:$AE$14492,TRUE,点検表４!$AQ$6:$AQ$14492,$E19,点検表４!$C$6:$C$14492,DR$6)</f>
        <v>0</v>
      </c>
      <c r="DS19" s="206">
        <f>SUMIFS(点検表４!$AG$6:$AG$14492,点検表４!$AE$6:$AE$14492,TRUE,点検表４!$AQ$6:$AQ$14492,$E19,点検表４!$C$6:$C$14492,DS$6)</f>
        <v>0</v>
      </c>
      <c r="DT19" s="206">
        <f>SUMIFS(点検表４!$AG$6:$AG$14492,点検表４!$AE$6:$AE$14492,TRUE,点検表４!$AQ$6:$AQ$14492,$E19,点検表４!$C$6:$C$14492,DT$6)</f>
        <v>0</v>
      </c>
      <c r="DU19" s="206">
        <f>SUMIFS(点検表４!$AG$6:$AG$14492,点検表４!$AE$6:$AE$14492,TRUE,点検表４!$AQ$6:$AQ$14492,$E19,点検表４!$C$6:$C$14492,DU$6)</f>
        <v>0</v>
      </c>
      <c r="DV19" s="206">
        <f>SUMIFS(点検表４!$AG$6:$AG$14492,点検表４!$AE$6:$AE$14492,TRUE,点検表４!$AQ$6:$AQ$14492,$E19,点検表４!$C$6:$C$14492,DV$6)</f>
        <v>0</v>
      </c>
      <c r="DW19" s="206">
        <f>SUMIFS(点検表４!$AG$6:$AG$14492,点検表４!$AE$6:$AE$14492,TRUE,点検表４!$AQ$6:$AQ$14492,$E19,点検表４!$C$6:$C$14492,DW$6)</f>
        <v>0</v>
      </c>
      <c r="DX19" s="206">
        <f>SUMIFS(点検表４!$AG$6:$AG$14492,点検表４!$AE$6:$AE$14492,TRUE,点検表４!$AQ$6:$AQ$14492,$E19,点検表４!$C$6:$C$14492,DX$6)</f>
        <v>0</v>
      </c>
      <c r="DY19" s="206">
        <f>SUMIFS(点検表４!$AG$6:$AG$14492,点検表４!$AE$6:$AE$14492,TRUE,点検表４!$AQ$6:$AQ$14492,$E19,点検表４!$C$6:$C$14492,DY$6)</f>
        <v>0</v>
      </c>
      <c r="DZ19" s="206">
        <f>SUMIFS(点検表４!$AG$6:$AG$14492,点検表４!$AE$6:$AE$14492,TRUE,点検表４!$AQ$6:$AQ$14492,$E19,点検表４!$C$6:$C$14492,DZ$6)</f>
        <v>0</v>
      </c>
      <c r="EA19" s="206">
        <f>SUMIFS(点検表４!$AG$6:$AG$14492,点検表４!$AE$6:$AE$14492,TRUE,点検表４!$AQ$6:$AQ$14492,$E19,点検表４!$C$6:$C$14492,EA$6)</f>
        <v>0</v>
      </c>
      <c r="EB19" s="206">
        <f>SUMIFS(点検表４!$AG$6:$AG$14492,点検表４!$AE$6:$AE$14492,TRUE,点検表４!$AQ$6:$AQ$14492,$E19,点検表４!$C$6:$C$14492,EB$6)</f>
        <v>0</v>
      </c>
      <c r="EC19" s="206">
        <f>SUMIFS(点検表４!$AG$6:$AG$14492,点検表４!$AE$6:$AE$14492,TRUE,点検表４!$AQ$6:$AQ$14492,$E19,点検表４!$C$6:$C$14492,EC$6)</f>
        <v>0</v>
      </c>
      <c r="ED19" s="206">
        <f>SUMIFS(点検表４!$AG$6:$AG$14492,点検表４!$AE$6:$AE$14492,TRUE,点検表４!$AQ$6:$AQ$14492,$E19,点検表４!$C$6:$C$14492,ED$6)</f>
        <v>0</v>
      </c>
      <c r="EE19" s="206">
        <f>SUMIFS(点検表４!$AG$6:$AG$14492,点検表４!$AE$6:$AE$14492,TRUE,点検表４!$AQ$6:$AQ$14492,$E19,点検表４!$C$6:$C$14492,EE$6)</f>
        <v>0</v>
      </c>
      <c r="EF19" s="206">
        <f>SUMIFS(点検表４!$AG$6:$AG$14492,点検表４!$AE$6:$AE$14492,TRUE,点検表４!$AQ$6:$AQ$14492,$E19,点検表４!$C$6:$C$14492,EF$6)</f>
        <v>0</v>
      </c>
      <c r="EG19" s="206">
        <f>SUMIFS(点検表４!$AG$6:$AG$14492,点検表４!$AE$6:$AE$14492,TRUE,点検表４!$AQ$6:$AQ$14492,$E19,点検表４!$C$6:$C$14492,EG$6)</f>
        <v>0</v>
      </c>
      <c r="EH19" s="206">
        <f>SUMIFS(点検表４!$AG$6:$AG$14492,点検表４!$AE$6:$AE$14492,TRUE,点検表４!$AQ$6:$AQ$14492,$E19,点検表４!$C$6:$C$14492,EH$6)</f>
        <v>0</v>
      </c>
      <c r="EI19" s="206">
        <f>SUMIFS(点検表４!$AG$6:$AG$14492,点検表４!$AE$6:$AE$14492,TRUE,点検表４!$AQ$6:$AQ$14492,$E19,点検表４!$C$6:$C$14492,EI$6)</f>
        <v>0</v>
      </c>
      <c r="EJ19" s="206">
        <f>SUMIFS(点検表４!$AG$6:$AG$14492,点検表４!$AE$6:$AE$14492,TRUE,点検表４!$AQ$6:$AQ$14492,$E19,点検表４!$C$6:$C$14492,EJ$6)</f>
        <v>0</v>
      </c>
      <c r="EK19" s="206">
        <f>SUMIFS(点検表４!$AG$6:$AG$14492,点検表４!$AE$6:$AE$14492,TRUE,点検表４!$AQ$6:$AQ$14492,$E19,点検表４!$C$6:$C$14492,EK$6)</f>
        <v>0</v>
      </c>
      <c r="EL19" s="206">
        <f>SUMIFS(点検表４!$AG$6:$AG$14492,点検表４!$AE$6:$AE$14492,TRUE,点検表４!$AQ$6:$AQ$14492,$E19,点検表４!$C$6:$C$14492,EL$6)</f>
        <v>0</v>
      </c>
      <c r="EM19" s="206">
        <f>SUMIFS(点検表４!$AG$6:$AG$14492,点検表４!$AE$6:$AE$14492,TRUE,点検表４!$AQ$6:$AQ$14492,$E19,点検表４!$C$6:$C$14492,EM$6)</f>
        <v>0</v>
      </c>
      <c r="EN19" s="206">
        <f>SUMIFS(点検表４!$AG$6:$AG$14492,点検表４!$AE$6:$AE$14492,TRUE,点検表４!$AQ$6:$AQ$14492,$E19,点検表４!$C$6:$C$14492,EN$6)</f>
        <v>0</v>
      </c>
      <c r="EO19" s="206">
        <f>SUMIFS(点検表４!$AG$6:$AG$14492,点検表４!$AE$6:$AE$14492,TRUE,点検表４!$AQ$6:$AQ$14492,$E19,点検表４!$C$6:$C$14492,EO$6)</f>
        <v>0</v>
      </c>
      <c r="EP19" s="206">
        <f>SUMIFS(点検表４!$AG$6:$AG$14492,点検表４!$AE$6:$AE$14492,TRUE,点検表４!$AQ$6:$AQ$14492,$E19,点検表４!$C$6:$C$14492,EP$6)</f>
        <v>0</v>
      </c>
      <c r="EQ19" s="206">
        <f>SUMIFS(点検表４!$AG$6:$AG$14492,点検表４!$AE$6:$AE$14492,TRUE,点検表４!$AQ$6:$AQ$14492,$E19,点検表４!$C$6:$C$14492,EQ$6)</f>
        <v>0</v>
      </c>
      <c r="ER19" s="206">
        <f>SUMIFS(点検表４!$AG$6:$AG$14492,点検表４!$AE$6:$AE$14492,TRUE,点検表４!$AQ$6:$AQ$14492,$E19,点検表４!$C$6:$C$14492,ER$6)</f>
        <v>0</v>
      </c>
      <c r="ES19" s="206">
        <f>SUMIFS(点検表４!$AG$6:$AG$14492,点検表４!$AE$6:$AE$14492,TRUE,点検表４!$AQ$6:$AQ$14492,$E19,点検表４!$C$6:$C$14492,ES$6)</f>
        <v>0</v>
      </c>
      <c r="ET19" s="206">
        <f>SUMIFS(点検表４!$AG$6:$AG$14492,点検表４!$AE$6:$AE$14492,TRUE,点検表４!$AQ$6:$AQ$14492,$E19,点検表４!$C$6:$C$14492,ET$6)</f>
        <v>0</v>
      </c>
      <c r="EU19" s="206">
        <f>SUMIFS(点検表４!$AG$6:$AG$14492,点検表４!$AE$6:$AE$14492,TRUE,点検表４!$AQ$6:$AQ$14492,$E19,点検表４!$C$6:$C$14492,EU$6)</f>
        <v>0</v>
      </c>
      <c r="EV19" s="206">
        <f>SUMIFS(点検表４!$AG$6:$AG$14492,点検表４!$AE$6:$AE$14492,TRUE,点検表４!$AQ$6:$AQ$14492,$E19,点検表４!$C$6:$C$14492,EV$6)</f>
        <v>0</v>
      </c>
      <c r="EW19" s="206">
        <f>SUMIFS(点検表４!$AG$6:$AG$14492,点検表４!$AE$6:$AE$14492,TRUE,点検表４!$AQ$6:$AQ$14492,$E19,点検表４!$C$6:$C$14492,EW$6)</f>
        <v>0</v>
      </c>
      <c r="EX19" s="206">
        <f>SUMIFS(点検表４!$AG$6:$AG$14492,点検表４!$AE$6:$AE$14492,TRUE,点検表４!$AQ$6:$AQ$14492,$E19,点検表４!$C$6:$C$14492,EX$6)</f>
        <v>0</v>
      </c>
      <c r="EY19" s="206">
        <f>SUMIFS(点検表４!$AG$6:$AG$14492,点検表４!$AE$6:$AE$14492,TRUE,点検表４!$AQ$6:$AQ$14492,$E19,点検表４!$C$6:$C$14492,EY$6)</f>
        <v>0</v>
      </c>
      <c r="EZ19" s="206">
        <f>SUMIFS(点検表４!$AG$6:$AG$14492,点検表４!$AE$6:$AE$14492,TRUE,点検表４!$AQ$6:$AQ$14492,$E19,点検表４!$C$6:$C$14492,EZ$6)</f>
        <v>0</v>
      </c>
      <c r="FA19" s="206">
        <f>SUMIFS(点検表４!$AG$6:$AG$14492,点検表４!$AE$6:$AE$14492,TRUE,点検表４!$AQ$6:$AQ$14492,$E19,点検表４!$C$6:$C$14492,FA$6)</f>
        <v>0</v>
      </c>
      <c r="FB19" s="206">
        <f>SUMIFS(点検表４!$AG$6:$AG$14492,点検表４!$AE$6:$AE$14492,TRUE,点検表４!$AQ$6:$AQ$14492,$E19,点検表４!$C$6:$C$14492,FB$6)</f>
        <v>0</v>
      </c>
      <c r="FC19" s="206">
        <f>SUMIFS(点検表４!$AG$6:$AG$14492,点検表４!$AE$6:$AE$14492,TRUE,点検表４!$AQ$6:$AQ$14492,$E19,点検表４!$C$6:$C$14492,FC$6)</f>
        <v>0</v>
      </c>
      <c r="FD19" s="206">
        <f>SUMIFS(点検表４!$AG$6:$AG$14492,点検表４!$AE$6:$AE$14492,TRUE,点検表４!$AQ$6:$AQ$14492,$E19,点検表４!$C$6:$C$14492,FD$6)</f>
        <v>0</v>
      </c>
      <c r="FE19" s="206">
        <f>SUMIFS(点検表４!$AG$6:$AG$14492,点検表４!$AE$6:$AE$14492,TRUE,点検表４!$AQ$6:$AQ$14492,$E19,点検表４!$C$6:$C$14492,FE$6)</f>
        <v>0</v>
      </c>
      <c r="FF19" s="206">
        <f>SUMIFS(点検表４!$AG$6:$AG$14492,点検表４!$AE$6:$AE$14492,TRUE,点検表４!$AQ$6:$AQ$14492,$E19,点検表４!$C$6:$C$14492,FF$6)</f>
        <v>0</v>
      </c>
      <c r="FG19" s="206">
        <f>SUMIFS(点検表４!$AG$6:$AG$14492,点検表４!$AE$6:$AE$14492,TRUE,点検表４!$AQ$6:$AQ$14492,$E19,点検表４!$C$6:$C$14492,FG$6)</f>
        <v>0</v>
      </c>
      <c r="FH19" s="206">
        <f>SUMIFS(点検表４!$AG$6:$AG$14492,点検表４!$AE$6:$AE$14492,TRUE,点検表４!$AQ$6:$AQ$14492,$E19,点検表４!$C$6:$C$14492,FH$6)</f>
        <v>0</v>
      </c>
      <c r="FI19" s="206">
        <f>SUMIFS(点検表４!$AG$6:$AG$14492,点検表４!$AE$6:$AE$14492,TRUE,点検表４!$AQ$6:$AQ$14492,$E19,点検表４!$C$6:$C$14492,FI$6)</f>
        <v>0</v>
      </c>
      <c r="FJ19" s="206">
        <f>SUMIFS(点検表４!$AG$6:$AG$14492,点検表４!$AE$6:$AE$14492,TRUE,点検表４!$AQ$6:$AQ$14492,$E19,点検表４!$C$6:$C$14492,FJ$6)</f>
        <v>0</v>
      </c>
      <c r="FK19" s="206">
        <f>SUMIFS(点検表４!$AG$6:$AG$14492,点検表４!$AE$6:$AE$14492,TRUE,点検表４!$AQ$6:$AQ$14492,$E19,点検表４!$C$6:$C$14492,FK$6)</f>
        <v>0</v>
      </c>
      <c r="FL19" s="206">
        <f>SUMIFS(点検表４!$AG$6:$AG$14492,点検表４!$AE$6:$AE$14492,TRUE,点検表４!$AQ$6:$AQ$14492,$E19,点検表４!$C$6:$C$14492,FL$6)</f>
        <v>0</v>
      </c>
      <c r="FM19" s="206">
        <f>SUMIFS(点検表４!$AG$6:$AG$14492,点検表４!$AE$6:$AE$14492,TRUE,点検表４!$AQ$6:$AQ$14492,$E19,点検表４!$C$6:$C$14492,FM$6)</f>
        <v>0</v>
      </c>
      <c r="FN19" s="206">
        <f>SUMIFS(点検表４!$AG$6:$AG$14492,点検表４!$AE$6:$AE$14492,TRUE,点検表４!$AQ$6:$AQ$14492,$E19,点検表４!$C$6:$C$14492,FN$6)</f>
        <v>0</v>
      </c>
      <c r="FO19" s="206">
        <f>SUMIFS(点検表４!$AG$6:$AG$14492,点検表４!$AE$6:$AE$14492,TRUE,点検表４!$AQ$6:$AQ$14492,$E19,点検表４!$C$6:$C$14492,FO$6)</f>
        <v>0</v>
      </c>
      <c r="FP19" s="206">
        <f>SUMIFS(点検表４!$AG$6:$AG$14492,点検表４!$AE$6:$AE$14492,TRUE,点検表４!$AQ$6:$AQ$14492,$E19,点検表４!$C$6:$C$14492,FP$6)</f>
        <v>0</v>
      </c>
      <c r="FQ19" s="206">
        <f>SUMIFS(点検表４!$AG$6:$AG$14492,点検表４!$AE$6:$AE$14492,TRUE,点検表４!$AQ$6:$AQ$14492,$E19,点検表４!$C$6:$C$14492,FQ$6)</f>
        <v>0</v>
      </c>
      <c r="FR19" s="206">
        <f>SUMIFS(点検表４!$AG$6:$AG$14492,点検表４!$AE$6:$AE$14492,TRUE,点検表４!$AQ$6:$AQ$14492,$E19,点検表４!$C$6:$C$14492,FR$6)</f>
        <v>0</v>
      </c>
      <c r="FS19" s="206">
        <f>SUMIFS(点検表４!$AG$6:$AG$14492,点検表４!$AE$6:$AE$14492,TRUE,点検表４!$AQ$6:$AQ$14492,$E19,点検表４!$C$6:$C$14492,FS$6)</f>
        <v>0</v>
      </c>
      <c r="FT19" s="206">
        <f>SUMIFS(点検表４!$AG$6:$AG$14492,点検表４!$AE$6:$AE$14492,TRUE,点検表４!$AQ$6:$AQ$14492,$E19,点検表４!$C$6:$C$14492,FT$6)</f>
        <v>0</v>
      </c>
      <c r="FU19" s="206">
        <f>SUMIFS(点検表４!$AG$6:$AG$14492,点検表４!$AE$6:$AE$14492,TRUE,点検表４!$AQ$6:$AQ$14492,$E19,点検表４!$C$6:$C$14492,FU$6)</f>
        <v>0</v>
      </c>
      <c r="FV19" s="206">
        <f>SUMIFS(点検表４!$AG$6:$AG$14492,点検表４!$AE$6:$AE$14492,TRUE,点検表４!$AQ$6:$AQ$14492,$E19,点検表４!$C$6:$C$14492,FV$6)</f>
        <v>0</v>
      </c>
      <c r="FW19" s="206">
        <f>SUMIFS(点検表４!$AG$6:$AG$14492,点検表４!$AE$6:$AE$14492,TRUE,点検表４!$AQ$6:$AQ$14492,$E19,点検表４!$C$6:$C$14492,FW$6)</f>
        <v>0</v>
      </c>
      <c r="FX19" s="206">
        <f>SUMIFS(点検表４!$AG$6:$AG$14492,点検表４!$AE$6:$AE$14492,TRUE,点検表４!$AQ$6:$AQ$14492,$E19,点検表４!$C$6:$C$14492,FX$6)</f>
        <v>0</v>
      </c>
      <c r="FY19" s="206">
        <f>SUMIFS(点検表４!$AG$6:$AG$14492,点検表４!$AE$6:$AE$14492,TRUE,点検表４!$AQ$6:$AQ$14492,$E19,点検表４!$C$6:$C$14492,FY$6)</f>
        <v>0</v>
      </c>
      <c r="FZ19" s="206">
        <f>SUMIFS(点検表４!$AG$6:$AG$14492,点検表４!$AE$6:$AE$14492,TRUE,点検表４!$AQ$6:$AQ$14492,$E19,点検表４!$C$6:$C$14492,FZ$6)</f>
        <v>0</v>
      </c>
      <c r="GA19" s="206">
        <f>SUMIFS(点検表４!$AG$6:$AG$14492,点検表４!$AE$6:$AE$14492,TRUE,点検表４!$AQ$6:$AQ$14492,$E19,点検表４!$C$6:$C$14492,GA$6)</f>
        <v>0</v>
      </c>
      <c r="GB19" s="206">
        <f>SUMIFS(点検表４!$AG$6:$AG$14492,点検表４!$AE$6:$AE$14492,TRUE,点検表４!$AQ$6:$AQ$14492,$E19,点検表４!$C$6:$C$14492,GB$6)</f>
        <v>0</v>
      </c>
      <c r="GC19" s="206">
        <f>SUMIFS(点検表４!$AG$6:$AG$14492,点検表４!$AE$6:$AE$14492,TRUE,点検表４!$AQ$6:$AQ$14492,$E19,点検表４!$C$6:$C$14492,GC$6)</f>
        <v>0</v>
      </c>
      <c r="GD19" s="206">
        <f>SUMIFS(点検表４!$AG$6:$AG$14492,点検表４!$AE$6:$AE$14492,TRUE,点検表４!$AQ$6:$AQ$14492,$E19,点検表４!$C$6:$C$14492,GD$6)</f>
        <v>0</v>
      </c>
      <c r="GE19" s="206">
        <f>SUMIFS(点検表４!$AG$6:$AG$14492,点検表４!$AE$6:$AE$14492,TRUE,点検表４!$AQ$6:$AQ$14492,$E19,点検表４!$C$6:$C$14492,GE$6)</f>
        <v>0</v>
      </c>
      <c r="GF19" s="206">
        <f>SUMIFS(点検表４!$AG$6:$AG$14492,点検表４!$AE$6:$AE$14492,TRUE,点検表４!$AQ$6:$AQ$14492,$E19,点検表４!$C$6:$C$14492,GF$6)</f>
        <v>0</v>
      </c>
      <c r="GG19" s="206">
        <f>SUMIFS(点検表４!$AG$6:$AG$14492,点検表４!$AE$6:$AE$14492,TRUE,点検表４!$AQ$6:$AQ$14492,$E19,点検表４!$C$6:$C$14492,GG$6)</f>
        <v>0</v>
      </c>
      <c r="GH19" s="206">
        <f>SUMIFS(点検表４!$AG$6:$AG$14492,点検表４!$AE$6:$AE$14492,TRUE,点検表４!$AQ$6:$AQ$14492,$E19,点検表４!$C$6:$C$14492,GH$6)</f>
        <v>0</v>
      </c>
      <c r="GI19" s="206">
        <f>SUMIFS(点検表４!$AG$6:$AG$14492,点検表４!$AE$6:$AE$14492,TRUE,点検表４!$AQ$6:$AQ$14492,$E19,点検表４!$C$6:$C$14492,GI$6)</f>
        <v>0</v>
      </c>
      <c r="GJ19" s="206">
        <f>SUMIFS(点検表４!$AG$6:$AG$14492,点検表４!$AE$6:$AE$14492,TRUE,点検表４!$AQ$6:$AQ$14492,$E19,点検表４!$C$6:$C$14492,GJ$6)</f>
        <v>0</v>
      </c>
      <c r="GK19" s="206">
        <f>SUMIFS(点検表４!$AG$6:$AG$14492,点検表４!$AE$6:$AE$14492,TRUE,点検表４!$AQ$6:$AQ$14492,$E19,点検表４!$C$6:$C$14492,GK$6)</f>
        <v>0</v>
      </c>
      <c r="GL19" s="206">
        <f>SUMIFS(点検表４!$AG$6:$AG$14492,点検表４!$AE$6:$AE$14492,TRUE,点検表４!$AQ$6:$AQ$14492,$E19,点検表４!$C$6:$C$14492,GL$6)</f>
        <v>0</v>
      </c>
      <c r="GM19" s="206">
        <f>SUMIFS(点検表４!$AG$6:$AG$14492,点検表４!$AE$6:$AE$14492,TRUE,点検表４!$AQ$6:$AQ$14492,$E19,点検表４!$C$6:$C$14492,GM$6)</f>
        <v>0</v>
      </c>
      <c r="GN19" s="206">
        <f>SUMIFS(点検表４!$AG$6:$AG$14492,点検表４!$AE$6:$AE$14492,TRUE,点検表４!$AQ$6:$AQ$14492,$E19,点検表４!$C$6:$C$14492,GN$6)</f>
        <v>0</v>
      </c>
      <c r="GO19" s="206">
        <f>SUMIFS(点検表４!$AG$6:$AG$14492,点検表４!$AE$6:$AE$14492,TRUE,点検表４!$AQ$6:$AQ$14492,$E19,点検表４!$C$6:$C$14492,GO$6)</f>
        <v>0</v>
      </c>
      <c r="GP19" s="206">
        <f>SUMIFS(点検表４!$AG$6:$AG$14492,点検表４!$AE$6:$AE$14492,TRUE,点検表４!$AQ$6:$AQ$14492,$E19,点検表４!$C$6:$C$14492,GP$6)</f>
        <v>0</v>
      </c>
      <c r="GQ19" s="206">
        <f>SUMIFS(点検表４!$AG$6:$AG$14492,点検表４!$AE$6:$AE$14492,TRUE,点検表４!$AQ$6:$AQ$14492,$E19,点検表４!$C$6:$C$14492,GQ$6)</f>
        <v>0</v>
      </c>
      <c r="GR19" s="206">
        <f>SUMIFS(点検表４!$AG$6:$AG$14492,点検表４!$AE$6:$AE$14492,TRUE,点検表４!$AQ$6:$AQ$14492,$E19,点検表４!$C$6:$C$14492,GR$6)</f>
        <v>0</v>
      </c>
      <c r="GS19" s="206">
        <f>SUMIFS(点検表４!$AG$6:$AG$14492,点検表４!$AE$6:$AE$14492,TRUE,点検表４!$AQ$6:$AQ$14492,$E19,点検表４!$C$6:$C$14492,GS$6)</f>
        <v>0</v>
      </c>
      <c r="GT19" s="206">
        <f>SUMIFS(点検表４!$AG$6:$AG$14492,点検表４!$AE$6:$AE$14492,TRUE,点検表４!$AQ$6:$AQ$14492,$E19,点検表４!$C$6:$C$14492,GT$6)</f>
        <v>0</v>
      </c>
      <c r="GU19" s="206">
        <f>SUMIFS(点検表４!$AG$6:$AG$14492,点検表４!$AE$6:$AE$14492,TRUE,点検表４!$AQ$6:$AQ$14492,$E19,点検表４!$C$6:$C$14492,GU$6)</f>
        <v>0</v>
      </c>
      <c r="GV19" s="206">
        <f>SUMIFS(点検表４!$AG$6:$AG$14492,点検表４!$AE$6:$AE$14492,TRUE,点検表４!$AQ$6:$AQ$14492,$E19,点検表４!$C$6:$C$14492,GV$6)</f>
        <v>0</v>
      </c>
      <c r="GW19" s="206">
        <f>SUMIFS(点検表４!$AG$6:$AG$14492,点検表４!$AE$6:$AE$14492,TRUE,点検表４!$AQ$6:$AQ$14492,$E19,点検表４!$C$6:$C$14492,GW$6)</f>
        <v>0</v>
      </c>
      <c r="GX19" s="206">
        <f>SUMIFS(点検表４!$AG$6:$AG$14492,点検表４!$AE$6:$AE$14492,TRUE,点検表４!$AQ$6:$AQ$14492,$E19,点検表４!$C$6:$C$14492,GX$6)</f>
        <v>0</v>
      </c>
      <c r="GY19" s="206">
        <f>SUMIFS(点検表４!$AG$6:$AG$14492,点検表４!$AE$6:$AE$14492,TRUE,点検表４!$AQ$6:$AQ$14492,$E19,点検表４!$C$6:$C$14492,GY$6)</f>
        <v>0</v>
      </c>
      <c r="GZ19" s="206">
        <f>SUMIFS(点検表４!$AG$6:$AG$14492,点検表４!$AE$6:$AE$14492,TRUE,点検表４!$AQ$6:$AQ$14492,$E19,点検表４!$C$6:$C$14492,GZ$6)</f>
        <v>0</v>
      </c>
      <c r="HA19" s="206">
        <f>SUMIFS(点検表４!$AG$6:$AG$14492,点検表４!$AE$6:$AE$14492,TRUE,点検表４!$AQ$6:$AQ$14492,$E19,点検表４!$C$6:$C$14492,HA$6)</f>
        <v>0</v>
      </c>
      <c r="HB19" s="206">
        <f>SUMIFS(点検表４!$AG$6:$AG$14492,点検表４!$AE$6:$AE$14492,TRUE,点検表４!$AQ$6:$AQ$14492,$E19,点検表４!$C$6:$C$14492,HB$6)</f>
        <v>0</v>
      </c>
      <c r="HC19" s="206">
        <f>SUMIFS(点検表４!$AG$6:$AG$14492,点検表４!$AE$6:$AE$14492,TRUE,点検表４!$AQ$6:$AQ$14492,$E19,点検表４!$C$6:$C$14492,HC$6)</f>
        <v>0</v>
      </c>
      <c r="HD19" s="206">
        <f>SUMIFS(点検表４!$AG$6:$AG$14492,点検表４!$AE$6:$AE$14492,TRUE,点検表４!$AQ$6:$AQ$14492,$E19,点検表４!$C$6:$C$14492,HD$6)</f>
        <v>0</v>
      </c>
      <c r="HE19" s="206">
        <f>SUMIFS(点検表４!$AG$6:$AG$14492,点検表４!$AE$6:$AE$14492,TRUE,点検表４!$AQ$6:$AQ$14492,$E19,点検表４!$C$6:$C$14492,HE$6)</f>
        <v>0</v>
      </c>
      <c r="HF19" s="206">
        <f>SUMIFS(点検表４!$AG$6:$AG$14492,点検表４!$AE$6:$AE$14492,TRUE,点検表４!$AQ$6:$AQ$14492,$E19,点検表４!$C$6:$C$14492,HF$6)</f>
        <v>0</v>
      </c>
      <c r="HG19" s="206">
        <f>SUMIFS(点検表４!$AG$6:$AG$14492,点検表４!$AE$6:$AE$14492,TRUE,点検表４!$AQ$6:$AQ$14492,$E19,点検表４!$C$6:$C$14492,HG$6)</f>
        <v>0</v>
      </c>
      <c r="HH19" s="206">
        <f>SUMIFS(点検表４!$AG$6:$AG$14492,点検表４!$AE$6:$AE$14492,TRUE,点検表４!$AQ$6:$AQ$14492,$E19,点検表４!$C$6:$C$14492,HH$6)</f>
        <v>0</v>
      </c>
      <c r="HI19" s="206">
        <f>SUMIFS(点検表４!$AG$6:$AG$14492,点検表４!$AE$6:$AE$14492,TRUE,点検表４!$AQ$6:$AQ$14492,$E19,点検表４!$C$6:$C$14492,HI$6)</f>
        <v>0</v>
      </c>
      <c r="HJ19" s="206">
        <f>SUMIFS(点検表４!$AG$6:$AG$14492,点検表４!$AE$6:$AE$14492,TRUE,点検表４!$AQ$6:$AQ$14492,$E19,点検表４!$C$6:$C$14492,HJ$6)</f>
        <v>0</v>
      </c>
      <c r="HK19" s="206">
        <f>SUMIFS(点検表４!$AG$6:$AG$14492,点検表４!$AE$6:$AE$14492,TRUE,点検表４!$AQ$6:$AQ$14492,$E19,点検表４!$C$6:$C$14492,HK$6)</f>
        <v>0</v>
      </c>
      <c r="HL19" s="206">
        <f>SUMIFS(点検表４!$AG$6:$AG$14492,点検表４!$AE$6:$AE$14492,TRUE,点検表４!$AQ$6:$AQ$14492,$E19,点検表４!$C$6:$C$14492,HL$6)</f>
        <v>0</v>
      </c>
      <c r="HM19" s="206">
        <f>SUMIFS(点検表４!$AG$6:$AG$14492,点検表４!$AE$6:$AE$14492,TRUE,点検表４!$AQ$6:$AQ$14492,$E19,点検表４!$C$6:$C$14492,HM$6)</f>
        <v>0</v>
      </c>
      <c r="HN19" s="206">
        <f>SUMIFS(点検表４!$AG$6:$AG$14492,点検表４!$AE$6:$AE$14492,TRUE,点検表４!$AQ$6:$AQ$14492,$E19,点検表４!$C$6:$C$14492,HN$6)</f>
        <v>0</v>
      </c>
      <c r="HO19" s="206">
        <f>SUMIFS(点検表４!$AG$6:$AG$14492,点検表４!$AE$6:$AE$14492,TRUE,点検表４!$AQ$6:$AQ$14492,$E19,点検表４!$C$6:$C$14492,HO$6)</f>
        <v>0</v>
      </c>
      <c r="HP19" s="206">
        <f>SUMIFS(点検表４!$AG$6:$AG$14492,点検表４!$AE$6:$AE$14492,TRUE,点検表４!$AQ$6:$AQ$14492,$E19,点検表４!$C$6:$C$14492,HP$6)</f>
        <v>0</v>
      </c>
      <c r="HQ19" s="206">
        <f>SUMIFS(点検表４!$AG$6:$AG$14492,点検表４!$AE$6:$AE$14492,TRUE,点検表４!$AQ$6:$AQ$14492,$E19,点検表４!$C$6:$C$14492,HQ$6)</f>
        <v>0</v>
      </c>
      <c r="HR19" s="206">
        <f>SUMIFS(点検表４!$AG$6:$AG$14492,点検表４!$AE$6:$AE$14492,TRUE,点検表４!$AQ$6:$AQ$14492,$E19,点検表４!$C$6:$C$14492,HR$6)</f>
        <v>0</v>
      </c>
      <c r="HS19" s="206">
        <f>SUMIFS(点検表４!$AG$6:$AG$14492,点検表４!$AE$6:$AE$14492,TRUE,点検表４!$AQ$6:$AQ$14492,$E19,点検表４!$C$6:$C$14492,HS$6)</f>
        <v>0</v>
      </c>
      <c r="HT19" s="206">
        <f>SUMIFS(点検表４!$AG$6:$AG$14492,点検表４!$AE$6:$AE$14492,TRUE,点検表４!$AQ$6:$AQ$14492,$E19,点検表４!$C$6:$C$14492,HT$6)</f>
        <v>0</v>
      </c>
      <c r="HU19" s="206">
        <f>SUMIFS(点検表４!$AG$6:$AG$14492,点検表４!$AE$6:$AE$14492,TRUE,点検表４!$AQ$6:$AQ$14492,$E19,点検表４!$C$6:$C$14492,HU$6)</f>
        <v>0</v>
      </c>
      <c r="HV19" s="206">
        <f>SUMIFS(点検表４!$AG$6:$AG$14492,点検表４!$AE$6:$AE$14492,TRUE,点検表４!$AQ$6:$AQ$14492,$E19,点検表４!$C$6:$C$14492,HV$6)</f>
        <v>0</v>
      </c>
      <c r="HW19" s="206">
        <f>SUMIFS(点検表４!$AG$6:$AG$14492,点検表４!$AE$6:$AE$14492,TRUE,点検表４!$AQ$6:$AQ$14492,$E19,点検表４!$C$6:$C$14492,HW$6)</f>
        <v>0</v>
      </c>
      <c r="HX19" s="206">
        <f>SUMIFS(点検表４!$AG$6:$AG$14492,点検表４!$AE$6:$AE$14492,TRUE,点検表４!$AQ$6:$AQ$14492,$E19,点検表４!$C$6:$C$14492,HX$6)</f>
        <v>0</v>
      </c>
      <c r="HY19" s="206">
        <f>SUMIFS(点検表４!$AG$6:$AG$14492,点検表４!$AE$6:$AE$14492,TRUE,点検表４!$AQ$6:$AQ$14492,$E19,点検表４!$C$6:$C$14492,HY$6)</f>
        <v>0</v>
      </c>
      <c r="HZ19" s="206">
        <f>SUMIFS(点検表４!$AG$6:$AG$14492,点検表４!$AE$6:$AE$14492,TRUE,点検表４!$AQ$6:$AQ$14492,$E19,点検表４!$C$6:$C$14492,HZ$6)</f>
        <v>0</v>
      </c>
      <c r="IA19" s="206">
        <f>SUMIFS(点検表４!$AG$6:$AG$14492,点検表４!$AE$6:$AE$14492,TRUE,点検表４!$AQ$6:$AQ$14492,$E19,点検表４!$C$6:$C$14492,IA$6)</f>
        <v>0</v>
      </c>
      <c r="IB19" s="206">
        <f>SUMIFS(点検表４!$AG$6:$AG$14492,点検表４!$AE$6:$AE$14492,TRUE,点検表４!$AQ$6:$AQ$14492,$E19,点検表４!$C$6:$C$14492,IB$6)</f>
        <v>0</v>
      </c>
      <c r="IC19" s="206">
        <f>SUMIFS(点検表４!$AG$6:$AG$14492,点検表４!$AE$6:$AE$14492,TRUE,点検表４!$AQ$6:$AQ$14492,$E19,点検表４!$C$6:$C$14492,IC$6)</f>
        <v>0</v>
      </c>
      <c r="ID19" s="206">
        <f>SUMIFS(点検表４!$AG$6:$AG$14492,点検表４!$AE$6:$AE$14492,TRUE,点検表４!$AQ$6:$AQ$14492,$E19,点検表４!$C$6:$C$14492,ID$6)</f>
        <v>0</v>
      </c>
      <c r="IE19" s="206">
        <f>SUMIFS(点検表４!$AG$6:$AG$14492,点検表４!$AE$6:$AE$14492,TRUE,点検表４!$AQ$6:$AQ$14492,$E19,点検表４!$C$6:$C$14492,IE$6)</f>
        <v>0</v>
      </c>
      <c r="IF19" s="206">
        <f>SUMIFS(点検表４!$AG$6:$AG$14492,点検表４!$AE$6:$AE$14492,TRUE,点検表４!$AQ$6:$AQ$14492,$E19,点検表４!$C$6:$C$14492,IF$6)</f>
        <v>0</v>
      </c>
      <c r="IG19" s="206">
        <f>SUMIFS(点検表４!$AG$6:$AG$14492,点検表４!$AE$6:$AE$14492,TRUE,点検表４!$AQ$6:$AQ$14492,$E19,点検表４!$C$6:$C$14492,IG$6)</f>
        <v>0</v>
      </c>
      <c r="IH19" s="206">
        <f>SUMIFS(点検表４!$AG$6:$AG$14492,点検表４!$AE$6:$AE$14492,TRUE,点検表４!$AQ$6:$AQ$14492,$E19,点検表４!$C$6:$C$14492,IH$6)</f>
        <v>0</v>
      </c>
      <c r="II19" s="206">
        <f>SUMIFS(点検表４!$AG$6:$AG$14492,点検表４!$AE$6:$AE$14492,TRUE,点検表４!$AQ$6:$AQ$14492,$E19,点検表４!$C$6:$C$14492,II$6)</f>
        <v>0</v>
      </c>
      <c r="IJ19" s="206">
        <f>SUMIFS(点検表４!$AG$6:$AG$14492,点検表４!$AE$6:$AE$14492,TRUE,点検表４!$AQ$6:$AQ$14492,$E19,点検表４!$C$6:$C$14492,IJ$6)</f>
        <v>0</v>
      </c>
      <c r="IK19" s="206">
        <f>SUMIFS(点検表４!$AG$6:$AG$14492,点検表４!$AE$6:$AE$14492,TRUE,点検表４!$AQ$6:$AQ$14492,$E19,点検表４!$C$6:$C$14492,IK$6)</f>
        <v>0</v>
      </c>
      <c r="IL19" s="206">
        <f>SUMIFS(点検表４!$AG$6:$AG$14492,点検表４!$AE$6:$AE$14492,TRUE,点検表４!$AQ$6:$AQ$14492,$E19,点検表４!$C$6:$C$14492,IL$6)</f>
        <v>0</v>
      </c>
      <c r="IM19" s="207">
        <f>SUMIFS(点検表４!$AG$6:$AG$14492,点検表４!$AE$6:$AE$14492,TRUE,点検表４!$AQ$6:$AQ$14492,$E19,点検表４!$C$6:$C$14492,IM$6)</f>
        <v>0</v>
      </c>
      <c r="IN19" s="177"/>
      <c r="IO19" s="177"/>
    </row>
    <row r="20" spans="1:249" ht="18.75" customHeight="1">
      <c r="A20" s="748"/>
      <c r="B20" s="756"/>
      <c r="C20" s="751"/>
      <c r="D20" s="145" t="s">
        <v>1201</v>
      </c>
      <c r="E20" s="146">
        <v>14</v>
      </c>
      <c r="F20" s="192">
        <f>SUMIFS(点検表４!$AG$6:$AG$14492,点検表４!$AE$6:$AE$14492,TRUE,点検表４!$AQ$6:$AQ$14492,$E20)</f>
        <v>0</v>
      </c>
      <c r="G20" s="193">
        <f t="shared" si="0"/>
        <v>0</v>
      </c>
      <c r="H20" s="206">
        <f>SUMIFS(点検表４!$AG$6:$AG$14492,点検表４!$AE$6:$AE$14492,TRUE,点検表４!$AQ$6:$AQ$14492,$E20,点検表４!$C$6:$C$14492,H$6)</f>
        <v>0</v>
      </c>
      <c r="I20" s="206">
        <f>SUMIFS(点検表４!$AG$6:$AG$14492,点検表４!$AE$6:$AE$14492,TRUE,点検表４!$AQ$6:$AQ$14492,$E20,点検表４!$C$6:$C$14492,I$6)</f>
        <v>0</v>
      </c>
      <c r="J20" s="206">
        <f>SUMIFS(点検表４!$AG$6:$AG$14492,点検表４!$AE$6:$AE$14492,TRUE,点検表４!$AQ$6:$AQ$14492,$E20,点検表４!$C$6:$C$14492,J$6)</f>
        <v>0</v>
      </c>
      <c r="K20" s="206">
        <f>SUMIFS(点検表４!$AG$6:$AG$14492,点検表４!$AE$6:$AE$14492,TRUE,点検表４!$AQ$6:$AQ$14492,$E20,点検表４!$C$6:$C$14492,K$6)</f>
        <v>0</v>
      </c>
      <c r="L20" s="206">
        <f>SUMIFS(点検表４!$AG$6:$AG$14492,点検表４!$AE$6:$AE$14492,TRUE,点検表４!$AQ$6:$AQ$14492,$E20,点検表４!$C$6:$C$14492,L$6)</f>
        <v>0</v>
      </c>
      <c r="M20" s="206">
        <f>SUMIFS(点検表４!$AG$6:$AG$14492,点検表４!$AE$6:$AE$14492,TRUE,点検表４!$AQ$6:$AQ$14492,$E20,点検表４!$C$6:$C$14492,M$6)</f>
        <v>0</v>
      </c>
      <c r="N20" s="206">
        <f>SUMIFS(点検表４!$AG$6:$AG$14492,点検表４!$AE$6:$AE$14492,TRUE,点検表４!$AQ$6:$AQ$14492,$E20,点検表４!$C$6:$C$14492,N$6)</f>
        <v>0</v>
      </c>
      <c r="O20" s="206">
        <f>SUMIFS(点検表４!$AG$6:$AG$14492,点検表４!$AE$6:$AE$14492,TRUE,点検表４!$AQ$6:$AQ$14492,$E20,点検表４!$C$6:$C$14492,O$6)</f>
        <v>0</v>
      </c>
      <c r="P20" s="206">
        <f>SUMIFS(点検表４!$AG$6:$AG$14492,点検表４!$AE$6:$AE$14492,TRUE,点検表４!$AQ$6:$AQ$14492,$E20,点検表４!$C$6:$C$14492,P$6)</f>
        <v>0</v>
      </c>
      <c r="Q20" s="206">
        <f>SUMIFS(点検表４!$AG$6:$AG$14492,点検表４!$AE$6:$AE$14492,TRUE,点検表４!$AQ$6:$AQ$14492,$E20,点検表４!$C$6:$C$14492,Q$6)</f>
        <v>0</v>
      </c>
      <c r="R20" s="206">
        <f>SUMIFS(点検表４!$AG$6:$AG$14492,点検表４!$AE$6:$AE$14492,TRUE,点検表４!$AQ$6:$AQ$14492,$E20,点検表４!$C$6:$C$14492,R$6)</f>
        <v>0</v>
      </c>
      <c r="S20" s="206">
        <f>SUMIFS(点検表４!$AG$6:$AG$14492,点検表４!$AE$6:$AE$14492,TRUE,点検表４!$AQ$6:$AQ$14492,$E20,点検表４!$C$6:$C$14492,S$6)</f>
        <v>0</v>
      </c>
      <c r="T20" s="206">
        <f>SUMIFS(点検表４!$AG$6:$AG$14492,点検表４!$AE$6:$AE$14492,TRUE,点検表４!$AQ$6:$AQ$14492,$E20,点検表４!$C$6:$C$14492,T$6)</f>
        <v>0</v>
      </c>
      <c r="U20" s="206">
        <f>SUMIFS(点検表４!$AG$6:$AG$14492,点検表４!$AE$6:$AE$14492,TRUE,点検表４!$AQ$6:$AQ$14492,$E20,点検表４!$C$6:$C$14492,U$6)</f>
        <v>0</v>
      </c>
      <c r="V20" s="206">
        <f>SUMIFS(点検表４!$AG$6:$AG$14492,点検表４!$AE$6:$AE$14492,TRUE,点検表４!$AQ$6:$AQ$14492,$E20,点検表４!$C$6:$C$14492,V$6)</f>
        <v>0</v>
      </c>
      <c r="W20" s="206">
        <f>SUMIFS(点検表４!$AG$6:$AG$14492,点検表４!$AE$6:$AE$14492,TRUE,点検表４!$AQ$6:$AQ$14492,$E20,点検表４!$C$6:$C$14492,W$6)</f>
        <v>0</v>
      </c>
      <c r="X20" s="206">
        <f>SUMIFS(点検表４!$AG$6:$AG$14492,点検表４!$AE$6:$AE$14492,TRUE,点検表４!$AQ$6:$AQ$14492,$E20,点検表４!$C$6:$C$14492,X$6)</f>
        <v>0</v>
      </c>
      <c r="Y20" s="206">
        <f>SUMIFS(点検表４!$AG$6:$AG$14492,点検表４!$AE$6:$AE$14492,TRUE,点検表４!$AQ$6:$AQ$14492,$E20,点検表４!$C$6:$C$14492,Y$6)</f>
        <v>0</v>
      </c>
      <c r="Z20" s="206">
        <f>SUMIFS(点検表４!$AG$6:$AG$14492,点検表４!$AE$6:$AE$14492,TRUE,点検表４!$AQ$6:$AQ$14492,$E20,点検表４!$C$6:$C$14492,Z$6)</f>
        <v>0</v>
      </c>
      <c r="AA20" s="206">
        <f>SUMIFS(点検表４!$AG$6:$AG$14492,点検表４!$AE$6:$AE$14492,TRUE,点検表４!$AQ$6:$AQ$14492,$E20,点検表４!$C$6:$C$14492,AA$6)</f>
        <v>0</v>
      </c>
      <c r="AB20" s="206">
        <f>SUMIFS(点検表４!$AG$6:$AG$14492,点検表４!$AE$6:$AE$14492,TRUE,点検表４!$AQ$6:$AQ$14492,$E20,点検表４!$C$6:$C$14492,AB$6)</f>
        <v>0</v>
      </c>
      <c r="AC20" s="206">
        <f>SUMIFS(点検表４!$AG$6:$AG$14492,点検表４!$AE$6:$AE$14492,TRUE,点検表４!$AQ$6:$AQ$14492,$E20,点検表４!$C$6:$C$14492,AC$6)</f>
        <v>0</v>
      </c>
      <c r="AD20" s="206">
        <f>SUMIFS(点検表４!$AG$6:$AG$14492,点検表４!$AE$6:$AE$14492,TRUE,点検表４!$AQ$6:$AQ$14492,$E20,点検表４!$C$6:$C$14492,AD$6)</f>
        <v>0</v>
      </c>
      <c r="AE20" s="206">
        <f>SUMIFS(点検表４!$AG$6:$AG$14492,点検表４!$AE$6:$AE$14492,TRUE,点検表４!$AQ$6:$AQ$14492,$E20,点検表４!$C$6:$C$14492,AE$6)</f>
        <v>0</v>
      </c>
      <c r="AF20" s="206">
        <f>SUMIFS(点検表４!$AG$6:$AG$14492,点検表４!$AE$6:$AE$14492,TRUE,点検表４!$AQ$6:$AQ$14492,$E20,点検表４!$C$6:$C$14492,AF$6)</f>
        <v>0</v>
      </c>
      <c r="AG20" s="206">
        <f>SUMIFS(点検表４!$AG$6:$AG$14492,点検表４!$AE$6:$AE$14492,TRUE,点検表４!$AQ$6:$AQ$14492,$E20,点検表４!$C$6:$C$14492,AG$6)</f>
        <v>0</v>
      </c>
      <c r="AH20" s="206">
        <f>SUMIFS(点検表４!$AG$6:$AG$14492,点検表４!$AE$6:$AE$14492,TRUE,点検表４!$AQ$6:$AQ$14492,$E20,点検表４!$C$6:$C$14492,AH$6)</f>
        <v>0</v>
      </c>
      <c r="AI20" s="206">
        <f>SUMIFS(点検表４!$AG$6:$AG$14492,点検表４!$AE$6:$AE$14492,TRUE,点検表４!$AQ$6:$AQ$14492,$E20,点検表４!$C$6:$C$14492,AI$6)</f>
        <v>0</v>
      </c>
      <c r="AJ20" s="206">
        <f>SUMIFS(点検表４!$AG$6:$AG$14492,点検表４!$AE$6:$AE$14492,TRUE,点検表４!$AQ$6:$AQ$14492,$E20,点検表４!$C$6:$C$14492,AJ$6)</f>
        <v>0</v>
      </c>
      <c r="AK20" s="206">
        <f>SUMIFS(点検表４!$AG$6:$AG$14492,点検表４!$AE$6:$AE$14492,TRUE,点検表４!$AQ$6:$AQ$14492,$E20,点検表４!$C$6:$C$14492,AK$6)</f>
        <v>0</v>
      </c>
      <c r="AL20" s="206">
        <f>SUMIFS(点検表４!$AG$6:$AG$14492,点検表４!$AE$6:$AE$14492,TRUE,点検表４!$AQ$6:$AQ$14492,$E20,点検表４!$C$6:$C$14492,AL$6)</f>
        <v>0</v>
      </c>
      <c r="AM20" s="206">
        <f>SUMIFS(点検表４!$AG$6:$AG$14492,点検表４!$AE$6:$AE$14492,TRUE,点検表４!$AQ$6:$AQ$14492,$E20,点検表４!$C$6:$C$14492,AM$6)</f>
        <v>0</v>
      </c>
      <c r="AN20" s="206">
        <f>SUMIFS(点検表４!$AG$6:$AG$14492,点検表４!$AE$6:$AE$14492,TRUE,点検表４!$AQ$6:$AQ$14492,$E20,点検表４!$C$6:$C$14492,AN$6)</f>
        <v>0</v>
      </c>
      <c r="AO20" s="206">
        <f>SUMIFS(点検表４!$AG$6:$AG$14492,点検表４!$AE$6:$AE$14492,TRUE,点検表４!$AQ$6:$AQ$14492,$E20,点検表４!$C$6:$C$14492,AO$6)</f>
        <v>0</v>
      </c>
      <c r="AP20" s="206">
        <f>SUMIFS(点検表４!$AG$6:$AG$14492,点検表４!$AE$6:$AE$14492,TRUE,点検表４!$AQ$6:$AQ$14492,$E20,点検表４!$C$6:$C$14492,AP$6)</f>
        <v>0</v>
      </c>
      <c r="AQ20" s="206">
        <f>SUMIFS(点検表４!$AG$6:$AG$14492,点検表４!$AE$6:$AE$14492,TRUE,点検表４!$AQ$6:$AQ$14492,$E20,点検表４!$C$6:$C$14492,AQ$6)</f>
        <v>0</v>
      </c>
      <c r="AR20" s="206">
        <f>SUMIFS(点検表４!$AG$6:$AG$14492,点検表４!$AE$6:$AE$14492,TRUE,点検表４!$AQ$6:$AQ$14492,$E20,点検表４!$C$6:$C$14492,AR$6)</f>
        <v>0</v>
      </c>
      <c r="AS20" s="206">
        <f>SUMIFS(点検表４!$AG$6:$AG$14492,点検表４!$AE$6:$AE$14492,TRUE,点検表４!$AQ$6:$AQ$14492,$E20,点検表４!$C$6:$C$14492,AS$6)</f>
        <v>0</v>
      </c>
      <c r="AT20" s="206">
        <f>SUMIFS(点検表４!$AG$6:$AG$14492,点検表４!$AE$6:$AE$14492,TRUE,点検表４!$AQ$6:$AQ$14492,$E20,点検表４!$C$6:$C$14492,AT$6)</f>
        <v>0</v>
      </c>
      <c r="AU20" s="206">
        <f>SUMIFS(点検表４!$AG$6:$AG$14492,点検表４!$AE$6:$AE$14492,TRUE,点検表４!$AQ$6:$AQ$14492,$E20,点検表４!$C$6:$C$14492,AU$6)</f>
        <v>0</v>
      </c>
      <c r="AV20" s="206">
        <f>SUMIFS(点検表４!$AG$6:$AG$14492,点検表４!$AE$6:$AE$14492,TRUE,点検表４!$AQ$6:$AQ$14492,$E20,点検表４!$C$6:$C$14492,AV$6)</f>
        <v>0</v>
      </c>
      <c r="AW20" s="206">
        <f>SUMIFS(点検表４!$AG$6:$AG$14492,点検表４!$AE$6:$AE$14492,TRUE,点検表４!$AQ$6:$AQ$14492,$E20,点検表４!$C$6:$C$14492,AW$6)</f>
        <v>0</v>
      </c>
      <c r="AX20" s="206">
        <f>SUMIFS(点検表４!$AG$6:$AG$14492,点検表４!$AE$6:$AE$14492,TRUE,点検表４!$AQ$6:$AQ$14492,$E20,点検表４!$C$6:$C$14492,AX$6)</f>
        <v>0</v>
      </c>
      <c r="AY20" s="206">
        <f>SUMIFS(点検表４!$AG$6:$AG$14492,点検表４!$AE$6:$AE$14492,TRUE,点検表４!$AQ$6:$AQ$14492,$E20,点検表４!$C$6:$C$14492,AY$6)</f>
        <v>0</v>
      </c>
      <c r="AZ20" s="206">
        <f>SUMIFS(点検表４!$AG$6:$AG$14492,点検表４!$AE$6:$AE$14492,TRUE,点検表４!$AQ$6:$AQ$14492,$E20,点検表４!$C$6:$C$14492,AZ$6)</f>
        <v>0</v>
      </c>
      <c r="BA20" s="206">
        <f>SUMIFS(点検表４!$AG$6:$AG$14492,点検表４!$AE$6:$AE$14492,TRUE,点検表４!$AQ$6:$AQ$14492,$E20,点検表４!$C$6:$C$14492,BA$6)</f>
        <v>0</v>
      </c>
      <c r="BB20" s="206">
        <f>SUMIFS(点検表４!$AG$6:$AG$14492,点検表４!$AE$6:$AE$14492,TRUE,点検表４!$AQ$6:$AQ$14492,$E20,点検表４!$C$6:$C$14492,BB$6)</f>
        <v>0</v>
      </c>
      <c r="BC20" s="206">
        <f>SUMIFS(点検表４!$AG$6:$AG$14492,点検表４!$AE$6:$AE$14492,TRUE,点検表４!$AQ$6:$AQ$14492,$E20,点検表４!$C$6:$C$14492,BC$6)</f>
        <v>0</v>
      </c>
      <c r="BD20" s="206">
        <f>SUMIFS(点検表４!$AG$6:$AG$14492,点検表４!$AE$6:$AE$14492,TRUE,点検表４!$AQ$6:$AQ$14492,$E20,点検表４!$C$6:$C$14492,BD$6)</f>
        <v>0</v>
      </c>
      <c r="BE20" s="206">
        <f>SUMIFS(点検表４!$AG$6:$AG$14492,点検表４!$AE$6:$AE$14492,TRUE,点検表４!$AQ$6:$AQ$14492,$E20,点検表４!$C$6:$C$14492,BE$6)</f>
        <v>0</v>
      </c>
      <c r="BF20" s="206">
        <f>SUMIFS(点検表４!$AG$6:$AG$14492,点検表４!$AE$6:$AE$14492,TRUE,点検表４!$AQ$6:$AQ$14492,$E20,点検表４!$C$6:$C$14492,BF$6)</f>
        <v>0</v>
      </c>
      <c r="BG20" s="206">
        <f>SUMIFS(点検表４!$AG$6:$AG$14492,点検表４!$AE$6:$AE$14492,TRUE,点検表４!$AQ$6:$AQ$14492,$E20,点検表４!$C$6:$C$14492,BG$6)</f>
        <v>0</v>
      </c>
      <c r="BH20" s="206">
        <f>SUMIFS(点検表４!$AG$6:$AG$14492,点検表４!$AE$6:$AE$14492,TRUE,点検表４!$AQ$6:$AQ$14492,$E20,点検表４!$C$6:$C$14492,BH$6)</f>
        <v>0</v>
      </c>
      <c r="BI20" s="206">
        <f>SUMIFS(点検表４!$AG$6:$AG$14492,点検表４!$AE$6:$AE$14492,TRUE,点検表４!$AQ$6:$AQ$14492,$E20,点検表４!$C$6:$C$14492,BI$6)</f>
        <v>0</v>
      </c>
      <c r="BJ20" s="206">
        <f>SUMIFS(点検表４!$AG$6:$AG$14492,点検表４!$AE$6:$AE$14492,TRUE,点検表４!$AQ$6:$AQ$14492,$E20,点検表４!$C$6:$C$14492,BJ$6)</f>
        <v>0</v>
      </c>
      <c r="BK20" s="206">
        <f>SUMIFS(点検表４!$AG$6:$AG$14492,点検表４!$AE$6:$AE$14492,TRUE,点検表４!$AQ$6:$AQ$14492,$E20,点検表４!$C$6:$C$14492,BK$6)</f>
        <v>0</v>
      </c>
      <c r="BL20" s="206">
        <f>SUMIFS(点検表４!$AG$6:$AG$14492,点検表４!$AE$6:$AE$14492,TRUE,点検表４!$AQ$6:$AQ$14492,$E20,点検表４!$C$6:$C$14492,BL$6)</f>
        <v>0</v>
      </c>
      <c r="BM20" s="206">
        <f>SUMIFS(点検表４!$AG$6:$AG$14492,点検表４!$AE$6:$AE$14492,TRUE,点検表４!$AQ$6:$AQ$14492,$E20,点検表４!$C$6:$C$14492,BM$6)</f>
        <v>0</v>
      </c>
      <c r="BN20" s="206">
        <f>SUMIFS(点検表４!$AG$6:$AG$14492,点検表４!$AE$6:$AE$14492,TRUE,点検表４!$AQ$6:$AQ$14492,$E20,点検表４!$C$6:$C$14492,BN$6)</f>
        <v>0</v>
      </c>
      <c r="BO20" s="206">
        <f>SUMIFS(点検表４!$AG$6:$AG$14492,点検表４!$AE$6:$AE$14492,TRUE,点検表４!$AQ$6:$AQ$14492,$E20,点検表４!$C$6:$C$14492,BO$6)</f>
        <v>0</v>
      </c>
      <c r="BP20" s="206">
        <f>SUMIFS(点検表４!$AG$6:$AG$14492,点検表４!$AE$6:$AE$14492,TRUE,点検表４!$AQ$6:$AQ$14492,$E20,点検表４!$C$6:$C$14492,BP$6)</f>
        <v>0</v>
      </c>
      <c r="BQ20" s="206">
        <f>SUMIFS(点検表４!$AG$6:$AG$14492,点検表４!$AE$6:$AE$14492,TRUE,点検表４!$AQ$6:$AQ$14492,$E20,点検表４!$C$6:$C$14492,BQ$6)</f>
        <v>0</v>
      </c>
      <c r="BR20" s="206">
        <f>SUMIFS(点検表４!$AG$6:$AG$14492,点検表４!$AE$6:$AE$14492,TRUE,点検表４!$AQ$6:$AQ$14492,$E20,点検表４!$C$6:$C$14492,BR$6)</f>
        <v>0</v>
      </c>
      <c r="BS20" s="206">
        <f>SUMIFS(点検表４!$AG$6:$AG$14492,点検表４!$AE$6:$AE$14492,TRUE,点検表４!$AQ$6:$AQ$14492,$E20,点検表４!$C$6:$C$14492,BS$6)</f>
        <v>0</v>
      </c>
      <c r="BT20" s="206">
        <f>SUMIFS(点検表４!$AG$6:$AG$14492,点検表４!$AE$6:$AE$14492,TRUE,点検表４!$AQ$6:$AQ$14492,$E20,点検表４!$C$6:$C$14492,BT$6)</f>
        <v>0</v>
      </c>
      <c r="BU20" s="206">
        <f>SUMIFS(点検表４!$AG$6:$AG$14492,点検表４!$AE$6:$AE$14492,TRUE,点検表４!$AQ$6:$AQ$14492,$E20,点検表４!$C$6:$C$14492,BU$6)</f>
        <v>0</v>
      </c>
      <c r="BV20" s="206">
        <f>SUMIFS(点検表４!$AG$6:$AG$14492,点検表４!$AE$6:$AE$14492,TRUE,点検表４!$AQ$6:$AQ$14492,$E20,点検表４!$C$6:$C$14492,BV$6)</f>
        <v>0</v>
      </c>
      <c r="BW20" s="206">
        <f>SUMIFS(点検表４!$AG$6:$AG$14492,点検表４!$AE$6:$AE$14492,TRUE,点検表４!$AQ$6:$AQ$14492,$E20,点検表４!$C$6:$C$14492,BW$6)</f>
        <v>0</v>
      </c>
      <c r="BX20" s="206">
        <f>SUMIFS(点検表４!$AG$6:$AG$14492,点検表４!$AE$6:$AE$14492,TRUE,点検表４!$AQ$6:$AQ$14492,$E20,点検表４!$C$6:$C$14492,BX$6)</f>
        <v>0</v>
      </c>
      <c r="BY20" s="206">
        <f>SUMIFS(点検表４!$AG$6:$AG$14492,点検表４!$AE$6:$AE$14492,TRUE,点検表４!$AQ$6:$AQ$14492,$E20,点検表４!$C$6:$C$14492,BY$6)</f>
        <v>0</v>
      </c>
      <c r="BZ20" s="206">
        <f>SUMIFS(点検表４!$AG$6:$AG$14492,点検表４!$AE$6:$AE$14492,TRUE,点検表４!$AQ$6:$AQ$14492,$E20,点検表４!$C$6:$C$14492,BZ$6)</f>
        <v>0</v>
      </c>
      <c r="CA20" s="206">
        <f>SUMIFS(点検表４!$AG$6:$AG$14492,点検表４!$AE$6:$AE$14492,TRUE,点検表４!$AQ$6:$AQ$14492,$E20,点検表４!$C$6:$C$14492,CA$6)</f>
        <v>0</v>
      </c>
      <c r="CB20" s="206">
        <f>SUMIFS(点検表４!$AG$6:$AG$14492,点検表４!$AE$6:$AE$14492,TRUE,点検表４!$AQ$6:$AQ$14492,$E20,点検表４!$C$6:$C$14492,CB$6)</f>
        <v>0</v>
      </c>
      <c r="CC20" s="206">
        <f>SUMIFS(点検表４!$AG$6:$AG$14492,点検表４!$AE$6:$AE$14492,TRUE,点検表４!$AQ$6:$AQ$14492,$E20,点検表４!$C$6:$C$14492,CC$6)</f>
        <v>0</v>
      </c>
      <c r="CD20" s="206">
        <f>SUMIFS(点検表４!$AG$6:$AG$14492,点検表４!$AE$6:$AE$14492,TRUE,点検表４!$AQ$6:$AQ$14492,$E20,点検表４!$C$6:$C$14492,CD$6)</f>
        <v>0</v>
      </c>
      <c r="CE20" s="206">
        <f>SUMIFS(点検表４!$AG$6:$AG$14492,点検表４!$AE$6:$AE$14492,TRUE,点検表４!$AQ$6:$AQ$14492,$E20,点検表４!$C$6:$C$14492,CE$6)</f>
        <v>0</v>
      </c>
      <c r="CF20" s="206">
        <f>SUMIFS(点検表４!$AG$6:$AG$14492,点検表４!$AE$6:$AE$14492,TRUE,点検表４!$AQ$6:$AQ$14492,$E20,点検表４!$C$6:$C$14492,CF$6)</f>
        <v>0</v>
      </c>
      <c r="CG20" s="206">
        <f>SUMIFS(点検表４!$AG$6:$AG$14492,点検表４!$AE$6:$AE$14492,TRUE,点検表４!$AQ$6:$AQ$14492,$E20,点検表４!$C$6:$C$14492,CG$6)</f>
        <v>0</v>
      </c>
      <c r="CH20" s="206">
        <f>SUMIFS(点検表４!$AG$6:$AG$14492,点検表４!$AE$6:$AE$14492,TRUE,点検表４!$AQ$6:$AQ$14492,$E20,点検表４!$C$6:$C$14492,CH$6)</f>
        <v>0</v>
      </c>
      <c r="CI20" s="206">
        <f>SUMIFS(点検表４!$AG$6:$AG$14492,点検表４!$AE$6:$AE$14492,TRUE,点検表４!$AQ$6:$AQ$14492,$E20,点検表４!$C$6:$C$14492,CI$6)</f>
        <v>0</v>
      </c>
      <c r="CJ20" s="206">
        <f>SUMIFS(点検表４!$AG$6:$AG$14492,点検表４!$AE$6:$AE$14492,TRUE,点検表４!$AQ$6:$AQ$14492,$E20,点検表４!$C$6:$C$14492,CJ$6)</f>
        <v>0</v>
      </c>
      <c r="CK20" s="206">
        <f>SUMIFS(点検表４!$AG$6:$AG$14492,点検表４!$AE$6:$AE$14492,TRUE,点検表４!$AQ$6:$AQ$14492,$E20,点検表４!$C$6:$C$14492,CK$6)</f>
        <v>0</v>
      </c>
      <c r="CL20" s="206">
        <f>SUMIFS(点検表４!$AG$6:$AG$14492,点検表４!$AE$6:$AE$14492,TRUE,点検表４!$AQ$6:$AQ$14492,$E20,点検表４!$C$6:$C$14492,CL$6)</f>
        <v>0</v>
      </c>
      <c r="CM20" s="206">
        <f>SUMIFS(点検表４!$AG$6:$AG$14492,点検表４!$AE$6:$AE$14492,TRUE,点検表４!$AQ$6:$AQ$14492,$E20,点検表４!$C$6:$C$14492,CM$6)</f>
        <v>0</v>
      </c>
      <c r="CN20" s="206">
        <f>SUMIFS(点検表４!$AG$6:$AG$14492,点検表４!$AE$6:$AE$14492,TRUE,点検表４!$AQ$6:$AQ$14492,$E20,点検表４!$C$6:$C$14492,CN$6)</f>
        <v>0</v>
      </c>
      <c r="CO20" s="206">
        <f>SUMIFS(点検表４!$AG$6:$AG$14492,点検表４!$AE$6:$AE$14492,TRUE,点検表４!$AQ$6:$AQ$14492,$E20,点検表４!$C$6:$C$14492,CO$6)</f>
        <v>0</v>
      </c>
      <c r="CP20" s="206">
        <f>SUMIFS(点検表４!$AG$6:$AG$14492,点検表４!$AE$6:$AE$14492,TRUE,点検表４!$AQ$6:$AQ$14492,$E20,点検表４!$C$6:$C$14492,CP$6)</f>
        <v>0</v>
      </c>
      <c r="CQ20" s="206">
        <f>SUMIFS(点検表４!$AG$6:$AG$14492,点検表４!$AE$6:$AE$14492,TRUE,点検表４!$AQ$6:$AQ$14492,$E20,点検表４!$C$6:$C$14492,CQ$6)</f>
        <v>0</v>
      </c>
      <c r="CR20" s="206">
        <f>SUMIFS(点検表４!$AG$6:$AG$14492,点検表４!$AE$6:$AE$14492,TRUE,点検表４!$AQ$6:$AQ$14492,$E20,点検表４!$C$6:$C$14492,CR$6)</f>
        <v>0</v>
      </c>
      <c r="CS20" s="206">
        <f>SUMIFS(点検表４!$AG$6:$AG$14492,点検表４!$AE$6:$AE$14492,TRUE,点検表４!$AQ$6:$AQ$14492,$E20,点検表４!$C$6:$C$14492,CS$6)</f>
        <v>0</v>
      </c>
      <c r="CT20" s="206">
        <f>SUMIFS(点検表４!$AG$6:$AG$14492,点検表４!$AE$6:$AE$14492,TRUE,点検表４!$AQ$6:$AQ$14492,$E20,点検表４!$C$6:$C$14492,CT$6)</f>
        <v>0</v>
      </c>
      <c r="CU20" s="206">
        <f>SUMIFS(点検表４!$AG$6:$AG$14492,点検表４!$AE$6:$AE$14492,TRUE,点検表４!$AQ$6:$AQ$14492,$E20,点検表４!$C$6:$C$14492,CU$6)</f>
        <v>0</v>
      </c>
      <c r="CV20" s="206">
        <f>SUMIFS(点検表４!$AG$6:$AG$14492,点検表４!$AE$6:$AE$14492,TRUE,点検表４!$AQ$6:$AQ$14492,$E20,点検表４!$C$6:$C$14492,CV$6)</f>
        <v>0</v>
      </c>
      <c r="CW20" s="206">
        <f>SUMIFS(点検表４!$AG$6:$AG$14492,点検表４!$AE$6:$AE$14492,TRUE,点検表４!$AQ$6:$AQ$14492,$E20,点検表４!$C$6:$C$14492,CW$6)</f>
        <v>0</v>
      </c>
      <c r="CX20" s="206">
        <f>SUMIFS(点検表４!$AG$6:$AG$14492,点検表４!$AE$6:$AE$14492,TRUE,点検表４!$AQ$6:$AQ$14492,$E20,点検表４!$C$6:$C$14492,CX$6)</f>
        <v>0</v>
      </c>
      <c r="CY20" s="206">
        <f>SUMIFS(点検表４!$AG$6:$AG$14492,点検表４!$AE$6:$AE$14492,TRUE,点検表４!$AQ$6:$AQ$14492,$E20,点検表４!$C$6:$C$14492,CY$6)</f>
        <v>0</v>
      </c>
      <c r="CZ20" s="206">
        <f>SUMIFS(点検表４!$AG$6:$AG$14492,点検表４!$AE$6:$AE$14492,TRUE,点検表４!$AQ$6:$AQ$14492,$E20,点検表４!$C$6:$C$14492,CZ$6)</f>
        <v>0</v>
      </c>
      <c r="DA20" s="206">
        <f>SUMIFS(点検表４!$AG$6:$AG$14492,点検表４!$AE$6:$AE$14492,TRUE,点検表４!$AQ$6:$AQ$14492,$E20,点検表４!$C$6:$C$14492,DA$6)</f>
        <v>0</v>
      </c>
      <c r="DB20" s="206">
        <f>SUMIFS(点検表４!$AG$6:$AG$14492,点検表４!$AE$6:$AE$14492,TRUE,点検表４!$AQ$6:$AQ$14492,$E20,点検表４!$C$6:$C$14492,DB$6)</f>
        <v>0</v>
      </c>
      <c r="DC20" s="206">
        <f>SUMIFS(点検表４!$AG$6:$AG$14492,点検表４!$AE$6:$AE$14492,TRUE,点検表４!$AQ$6:$AQ$14492,$E20,点検表４!$C$6:$C$14492,DC$6)</f>
        <v>0</v>
      </c>
      <c r="DD20" s="206">
        <f>SUMIFS(点検表４!$AG$6:$AG$14492,点検表４!$AE$6:$AE$14492,TRUE,点検表４!$AQ$6:$AQ$14492,$E20,点検表４!$C$6:$C$14492,DD$6)</f>
        <v>0</v>
      </c>
      <c r="DE20" s="206">
        <f>SUMIFS(点検表４!$AG$6:$AG$14492,点検表４!$AE$6:$AE$14492,TRUE,点検表４!$AQ$6:$AQ$14492,$E20,点検表４!$C$6:$C$14492,DE$6)</f>
        <v>0</v>
      </c>
      <c r="DF20" s="206">
        <f>SUMIFS(点検表４!$AG$6:$AG$14492,点検表４!$AE$6:$AE$14492,TRUE,点検表４!$AQ$6:$AQ$14492,$E20,点検表４!$C$6:$C$14492,DF$6)</f>
        <v>0</v>
      </c>
      <c r="DG20" s="206">
        <f>SUMIFS(点検表４!$AG$6:$AG$14492,点検表４!$AE$6:$AE$14492,TRUE,点検表４!$AQ$6:$AQ$14492,$E20,点検表４!$C$6:$C$14492,DG$6)</f>
        <v>0</v>
      </c>
      <c r="DH20" s="206">
        <f>SUMIFS(点検表４!$AG$6:$AG$14492,点検表４!$AE$6:$AE$14492,TRUE,点検表４!$AQ$6:$AQ$14492,$E20,点検表４!$C$6:$C$14492,DH$6)</f>
        <v>0</v>
      </c>
      <c r="DI20" s="206">
        <f>SUMIFS(点検表４!$AG$6:$AG$14492,点検表４!$AE$6:$AE$14492,TRUE,点検表４!$AQ$6:$AQ$14492,$E20,点検表４!$C$6:$C$14492,DI$6)</f>
        <v>0</v>
      </c>
      <c r="DJ20" s="206">
        <f>SUMIFS(点検表４!$AG$6:$AG$14492,点検表４!$AE$6:$AE$14492,TRUE,点検表４!$AQ$6:$AQ$14492,$E20,点検表４!$C$6:$C$14492,DJ$6)</f>
        <v>0</v>
      </c>
      <c r="DK20" s="206">
        <f>SUMIFS(点検表４!$AG$6:$AG$14492,点検表４!$AE$6:$AE$14492,TRUE,点検表４!$AQ$6:$AQ$14492,$E20,点検表４!$C$6:$C$14492,DK$6)</f>
        <v>0</v>
      </c>
      <c r="DL20" s="206">
        <f>SUMIFS(点検表４!$AG$6:$AG$14492,点検表４!$AE$6:$AE$14492,TRUE,点検表４!$AQ$6:$AQ$14492,$E20,点検表４!$C$6:$C$14492,DL$6)</f>
        <v>0</v>
      </c>
      <c r="DM20" s="206">
        <f>SUMIFS(点検表４!$AG$6:$AG$14492,点検表４!$AE$6:$AE$14492,TRUE,点検表４!$AQ$6:$AQ$14492,$E20,点検表４!$C$6:$C$14492,DM$6)</f>
        <v>0</v>
      </c>
      <c r="DN20" s="206">
        <f>SUMIFS(点検表４!$AG$6:$AG$14492,点検表４!$AE$6:$AE$14492,TRUE,点検表４!$AQ$6:$AQ$14492,$E20,点検表４!$C$6:$C$14492,DN$6)</f>
        <v>0</v>
      </c>
      <c r="DO20" s="206">
        <f>SUMIFS(点検表４!$AG$6:$AG$14492,点検表４!$AE$6:$AE$14492,TRUE,点検表４!$AQ$6:$AQ$14492,$E20,点検表４!$C$6:$C$14492,DO$6)</f>
        <v>0</v>
      </c>
      <c r="DP20" s="206">
        <f>SUMIFS(点検表４!$AG$6:$AG$14492,点検表４!$AE$6:$AE$14492,TRUE,点検表４!$AQ$6:$AQ$14492,$E20,点検表４!$C$6:$C$14492,DP$6)</f>
        <v>0</v>
      </c>
      <c r="DQ20" s="206">
        <f>SUMIFS(点検表４!$AG$6:$AG$14492,点検表４!$AE$6:$AE$14492,TRUE,点検表４!$AQ$6:$AQ$14492,$E20,点検表４!$C$6:$C$14492,DQ$6)</f>
        <v>0</v>
      </c>
      <c r="DR20" s="206">
        <f>SUMIFS(点検表４!$AG$6:$AG$14492,点検表４!$AE$6:$AE$14492,TRUE,点検表４!$AQ$6:$AQ$14492,$E20,点検表４!$C$6:$C$14492,DR$6)</f>
        <v>0</v>
      </c>
      <c r="DS20" s="206">
        <f>SUMIFS(点検表４!$AG$6:$AG$14492,点検表４!$AE$6:$AE$14492,TRUE,点検表４!$AQ$6:$AQ$14492,$E20,点検表４!$C$6:$C$14492,DS$6)</f>
        <v>0</v>
      </c>
      <c r="DT20" s="206">
        <f>SUMIFS(点検表４!$AG$6:$AG$14492,点検表４!$AE$6:$AE$14492,TRUE,点検表４!$AQ$6:$AQ$14492,$E20,点検表４!$C$6:$C$14492,DT$6)</f>
        <v>0</v>
      </c>
      <c r="DU20" s="206">
        <f>SUMIFS(点検表４!$AG$6:$AG$14492,点検表４!$AE$6:$AE$14492,TRUE,点検表４!$AQ$6:$AQ$14492,$E20,点検表４!$C$6:$C$14492,DU$6)</f>
        <v>0</v>
      </c>
      <c r="DV20" s="206">
        <f>SUMIFS(点検表４!$AG$6:$AG$14492,点検表４!$AE$6:$AE$14492,TRUE,点検表４!$AQ$6:$AQ$14492,$E20,点検表４!$C$6:$C$14492,DV$6)</f>
        <v>0</v>
      </c>
      <c r="DW20" s="206">
        <f>SUMIFS(点検表４!$AG$6:$AG$14492,点検表４!$AE$6:$AE$14492,TRUE,点検表４!$AQ$6:$AQ$14492,$E20,点検表４!$C$6:$C$14492,DW$6)</f>
        <v>0</v>
      </c>
      <c r="DX20" s="206">
        <f>SUMIFS(点検表４!$AG$6:$AG$14492,点検表４!$AE$6:$AE$14492,TRUE,点検表４!$AQ$6:$AQ$14492,$E20,点検表４!$C$6:$C$14492,DX$6)</f>
        <v>0</v>
      </c>
      <c r="DY20" s="206">
        <f>SUMIFS(点検表４!$AG$6:$AG$14492,点検表４!$AE$6:$AE$14492,TRUE,点検表４!$AQ$6:$AQ$14492,$E20,点検表４!$C$6:$C$14492,DY$6)</f>
        <v>0</v>
      </c>
      <c r="DZ20" s="206">
        <f>SUMIFS(点検表４!$AG$6:$AG$14492,点検表４!$AE$6:$AE$14492,TRUE,点検表４!$AQ$6:$AQ$14492,$E20,点検表４!$C$6:$C$14492,DZ$6)</f>
        <v>0</v>
      </c>
      <c r="EA20" s="206">
        <f>SUMIFS(点検表４!$AG$6:$AG$14492,点検表４!$AE$6:$AE$14492,TRUE,点検表４!$AQ$6:$AQ$14492,$E20,点検表４!$C$6:$C$14492,EA$6)</f>
        <v>0</v>
      </c>
      <c r="EB20" s="206">
        <f>SUMIFS(点検表４!$AG$6:$AG$14492,点検表４!$AE$6:$AE$14492,TRUE,点検表４!$AQ$6:$AQ$14492,$E20,点検表４!$C$6:$C$14492,EB$6)</f>
        <v>0</v>
      </c>
      <c r="EC20" s="206">
        <f>SUMIFS(点検表４!$AG$6:$AG$14492,点検表４!$AE$6:$AE$14492,TRUE,点検表４!$AQ$6:$AQ$14492,$E20,点検表４!$C$6:$C$14492,EC$6)</f>
        <v>0</v>
      </c>
      <c r="ED20" s="206">
        <f>SUMIFS(点検表４!$AG$6:$AG$14492,点検表４!$AE$6:$AE$14492,TRUE,点検表４!$AQ$6:$AQ$14492,$E20,点検表４!$C$6:$C$14492,ED$6)</f>
        <v>0</v>
      </c>
      <c r="EE20" s="206">
        <f>SUMIFS(点検表４!$AG$6:$AG$14492,点検表４!$AE$6:$AE$14492,TRUE,点検表４!$AQ$6:$AQ$14492,$E20,点検表４!$C$6:$C$14492,EE$6)</f>
        <v>0</v>
      </c>
      <c r="EF20" s="206">
        <f>SUMIFS(点検表４!$AG$6:$AG$14492,点検表４!$AE$6:$AE$14492,TRUE,点検表４!$AQ$6:$AQ$14492,$E20,点検表４!$C$6:$C$14492,EF$6)</f>
        <v>0</v>
      </c>
      <c r="EG20" s="206">
        <f>SUMIFS(点検表４!$AG$6:$AG$14492,点検表４!$AE$6:$AE$14492,TRUE,点検表４!$AQ$6:$AQ$14492,$E20,点検表４!$C$6:$C$14492,EG$6)</f>
        <v>0</v>
      </c>
      <c r="EH20" s="206">
        <f>SUMIFS(点検表４!$AG$6:$AG$14492,点検表４!$AE$6:$AE$14492,TRUE,点検表４!$AQ$6:$AQ$14492,$E20,点検表４!$C$6:$C$14492,EH$6)</f>
        <v>0</v>
      </c>
      <c r="EI20" s="206">
        <f>SUMIFS(点検表４!$AG$6:$AG$14492,点検表４!$AE$6:$AE$14492,TRUE,点検表４!$AQ$6:$AQ$14492,$E20,点検表４!$C$6:$C$14492,EI$6)</f>
        <v>0</v>
      </c>
      <c r="EJ20" s="206">
        <f>SUMIFS(点検表４!$AG$6:$AG$14492,点検表４!$AE$6:$AE$14492,TRUE,点検表４!$AQ$6:$AQ$14492,$E20,点検表４!$C$6:$C$14492,EJ$6)</f>
        <v>0</v>
      </c>
      <c r="EK20" s="206">
        <f>SUMIFS(点検表４!$AG$6:$AG$14492,点検表４!$AE$6:$AE$14492,TRUE,点検表４!$AQ$6:$AQ$14492,$E20,点検表４!$C$6:$C$14492,EK$6)</f>
        <v>0</v>
      </c>
      <c r="EL20" s="206">
        <f>SUMIFS(点検表４!$AG$6:$AG$14492,点検表４!$AE$6:$AE$14492,TRUE,点検表４!$AQ$6:$AQ$14492,$E20,点検表４!$C$6:$C$14492,EL$6)</f>
        <v>0</v>
      </c>
      <c r="EM20" s="206">
        <f>SUMIFS(点検表４!$AG$6:$AG$14492,点検表４!$AE$6:$AE$14492,TRUE,点検表４!$AQ$6:$AQ$14492,$E20,点検表４!$C$6:$C$14492,EM$6)</f>
        <v>0</v>
      </c>
      <c r="EN20" s="206">
        <f>SUMIFS(点検表４!$AG$6:$AG$14492,点検表４!$AE$6:$AE$14492,TRUE,点検表４!$AQ$6:$AQ$14492,$E20,点検表４!$C$6:$C$14492,EN$6)</f>
        <v>0</v>
      </c>
      <c r="EO20" s="206">
        <f>SUMIFS(点検表４!$AG$6:$AG$14492,点検表４!$AE$6:$AE$14492,TRUE,点検表４!$AQ$6:$AQ$14492,$E20,点検表４!$C$6:$C$14492,EO$6)</f>
        <v>0</v>
      </c>
      <c r="EP20" s="206">
        <f>SUMIFS(点検表４!$AG$6:$AG$14492,点検表４!$AE$6:$AE$14492,TRUE,点検表４!$AQ$6:$AQ$14492,$E20,点検表４!$C$6:$C$14492,EP$6)</f>
        <v>0</v>
      </c>
      <c r="EQ20" s="206">
        <f>SUMIFS(点検表４!$AG$6:$AG$14492,点検表４!$AE$6:$AE$14492,TRUE,点検表４!$AQ$6:$AQ$14492,$E20,点検表４!$C$6:$C$14492,EQ$6)</f>
        <v>0</v>
      </c>
      <c r="ER20" s="206">
        <f>SUMIFS(点検表４!$AG$6:$AG$14492,点検表４!$AE$6:$AE$14492,TRUE,点検表４!$AQ$6:$AQ$14492,$E20,点検表４!$C$6:$C$14492,ER$6)</f>
        <v>0</v>
      </c>
      <c r="ES20" s="206">
        <f>SUMIFS(点検表４!$AG$6:$AG$14492,点検表４!$AE$6:$AE$14492,TRUE,点検表４!$AQ$6:$AQ$14492,$E20,点検表４!$C$6:$C$14492,ES$6)</f>
        <v>0</v>
      </c>
      <c r="ET20" s="206">
        <f>SUMIFS(点検表４!$AG$6:$AG$14492,点検表４!$AE$6:$AE$14492,TRUE,点検表４!$AQ$6:$AQ$14492,$E20,点検表４!$C$6:$C$14492,ET$6)</f>
        <v>0</v>
      </c>
      <c r="EU20" s="206">
        <f>SUMIFS(点検表４!$AG$6:$AG$14492,点検表４!$AE$6:$AE$14492,TRUE,点検表４!$AQ$6:$AQ$14492,$E20,点検表４!$C$6:$C$14492,EU$6)</f>
        <v>0</v>
      </c>
      <c r="EV20" s="206">
        <f>SUMIFS(点検表４!$AG$6:$AG$14492,点検表４!$AE$6:$AE$14492,TRUE,点検表４!$AQ$6:$AQ$14492,$E20,点検表４!$C$6:$C$14492,EV$6)</f>
        <v>0</v>
      </c>
      <c r="EW20" s="206">
        <f>SUMIFS(点検表４!$AG$6:$AG$14492,点検表４!$AE$6:$AE$14492,TRUE,点検表４!$AQ$6:$AQ$14492,$E20,点検表４!$C$6:$C$14492,EW$6)</f>
        <v>0</v>
      </c>
      <c r="EX20" s="206">
        <f>SUMIFS(点検表４!$AG$6:$AG$14492,点検表４!$AE$6:$AE$14492,TRUE,点検表４!$AQ$6:$AQ$14492,$E20,点検表４!$C$6:$C$14492,EX$6)</f>
        <v>0</v>
      </c>
      <c r="EY20" s="206">
        <f>SUMIFS(点検表４!$AG$6:$AG$14492,点検表４!$AE$6:$AE$14492,TRUE,点検表４!$AQ$6:$AQ$14492,$E20,点検表４!$C$6:$C$14492,EY$6)</f>
        <v>0</v>
      </c>
      <c r="EZ20" s="206">
        <f>SUMIFS(点検表４!$AG$6:$AG$14492,点検表４!$AE$6:$AE$14492,TRUE,点検表４!$AQ$6:$AQ$14492,$E20,点検表４!$C$6:$C$14492,EZ$6)</f>
        <v>0</v>
      </c>
      <c r="FA20" s="206">
        <f>SUMIFS(点検表４!$AG$6:$AG$14492,点検表４!$AE$6:$AE$14492,TRUE,点検表４!$AQ$6:$AQ$14492,$E20,点検表４!$C$6:$C$14492,FA$6)</f>
        <v>0</v>
      </c>
      <c r="FB20" s="206">
        <f>SUMIFS(点検表４!$AG$6:$AG$14492,点検表４!$AE$6:$AE$14492,TRUE,点検表４!$AQ$6:$AQ$14492,$E20,点検表４!$C$6:$C$14492,FB$6)</f>
        <v>0</v>
      </c>
      <c r="FC20" s="206">
        <f>SUMIFS(点検表４!$AG$6:$AG$14492,点検表４!$AE$6:$AE$14492,TRUE,点検表４!$AQ$6:$AQ$14492,$E20,点検表４!$C$6:$C$14492,FC$6)</f>
        <v>0</v>
      </c>
      <c r="FD20" s="206">
        <f>SUMIFS(点検表４!$AG$6:$AG$14492,点検表４!$AE$6:$AE$14492,TRUE,点検表４!$AQ$6:$AQ$14492,$E20,点検表４!$C$6:$C$14492,FD$6)</f>
        <v>0</v>
      </c>
      <c r="FE20" s="206">
        <f>SUMIFS(点検表４!$AG$6:$AG$14492,点検表４!$AE$6:$AE$14492,TRUE,点検表４!$AQ$6:$AQ$14492,$E20,点検表４!$C$6:$C$14492,FE$6)</f>
        <v>0</v>
      </c>
      <c r="FF20" s="206">
        <f>SUMIFS(点検表４!$AG$6:$AG$14492,点検表４!$AE$6:$AE$14492,TRUE,点検表４!$AQ$6:$AQ$14492,$E20,点検表４!$C$6:$C$14492,FF$6)</f>
        <v>0</v>
      </c>
      <c r="FG20" s="206">
        <f>SUMIFS(点検表４!$AG$6:$AG$14492,点検表４!$AE$6:$AE$14492,TRUE,点検表４!$AQ$6:$AQ$14492,$E20,点検表４!$C$6:$C$14492,FG$6)</f>
        <v>0</v>
      </c>
      <c r="FH20" s="206">
        <f>SUMIFS(点検表４!$AG$6:$AG$14492,点検表４!$AE$6:$AE$14492,TRUE,点検表４!$AQ$6:$AQ$14492,$E20,点検表４!$C$6:$C$14492,FH$6)</f>
        <v>0</v>
      </c>
      <c r="FI20" s="206">
        <f>SUMIFS(点検表４!$AG$6:$AG$14492,点検表４!$AE$6:$AE$14492,TRUE,点検表４!$AQ$6:$AQ$14492,$E20,点検表４!$C$6:$C$14492,FI$6)</f>
        <v>0</v>
      </c>
      <c r="FJ20" s="206">
        <f>SUMIFS(点検表４!$AG$6:$AG$14492,点検表４!$AE$6:$AE$14492,TRUE,点検表４!$AQ$6:$AQ$14492,$E20,点検表４!$C$6:$C$14492,FJ$6)</f>
        <v>0</v>
      </c>
      <c r="FK20" s="206">
        <f>SUMIFS(点検表４!$AG$6:$AG$14492,点検表４!$AE$6:$AE$14492,TRUE,点検表４!$AQ$6:$AQ$14492,$E20,点検表４!$C$6:$C$14492,FK$6)</f>
        <v>0</v>
      </c>
      <c r="FL20" s="206">
        <f>SUMIFS(点検表４!$AG$6:$AG$14492,点検表４!$AE$6:$AE$14492,TRUE,点検表４!$AQ$6:$AQ$14492,$E20,点検表４!$C$6:$C$14492,FL$6)</f>
        <v>0</v>
      </c>
      <c r="FM20" s="206">
        <f>SUMIFS(点検表４!$AG$6:$AG$14492,点検表４!$AE$6:$AE$14492,TRUE,点検表４!$AQ$6:$AQ$14492,$E20,点検表４!$C$6:$C$14492,FM$6)</f>
        <v>0</v>
      </c>
      <c r="FN20" s="206">
        <f>SUMIFS(点検表４!$AG$6:$AG$14492,点検表４!$AE$6:$AE$14492,TRUE,点検表４!$AQ$6:$AQ$14492,$E20,点検表４!$C$6:$C$14492,FN$6)</f>
        <v>0</v>
      </c>
      <c r="FO20" s="206">
        <f>SUMIFS(点検表４!$AG$6:$AG$14492,点検表４!$AE$6:$AE$14492,TRUE,点検表４!$AQ$6:$AQ$14492,$E20,点検表４!$C$6:$C$14492,FO$6)</f>
        <v>0</v>
      </c>
      <c r="FP20" s="206">
        <f>SUMIFS(点検表４!$AG$6:$AG$14492,点検表４!$AE$6:$AE$14492,TRUE,点検表４!$AQ$6:$AQ$14492,$E20,点検表４!$C$6:$C$14492,FP$6)</f>
        <v>0</v>
      </c>
      <c r="FQ20" s="206">
        <f>SUMIFS(点検表４!$AG$6:$AG$14492,点検表４!$AE$6:$AE$14492,TRUE,点検表４!$AQ$6:$AQ$14492,$E20,点検表４!$C$6:$C$14492,FQ$6)</f>
        <v>0</v>
      </c>
      <c r="FR20" s="206">
        <f>SUMIFS(点検表４!$AG$6:$AG$14492,点検表４!$AE$6:$AE$14492,TRUE,点検表４!$AQ$6:$AQ$14492,$E20,点検表４!$C$6:$C$14492,FR$6)</f>
        <v>0</v>
      </c>
      <c r="FS20" s="206">
        <f>SUMIFS(点検表４!$AG$6:$AG$14492,点検表４!$AE$6:$AE$14492,TRUE,点検表４!$AQ$6:$AQ$14492,$E20,点検表４!$C$6:$C$14492,FS$6)</f>
        <v>0</v>
      </c>
      <c r="FT20" s="206">
        <f>SUMIFS(点検表４!$AG$6:$AG$14492,点検表４!$AE$6:$AE$14492,TRUE,点検表４!$AQ$6:$AQ$14492,$E20,点検表４!$C$6:$C$14492,FT$6)</f>
        <v>0</v>
      </c>
      <c r="FU20" s="206">
        <f>SUMIFS(点検表４!$AG$6:$AG$14492,点検表４!$AE$6:$AE$14492,TRUE,点検表４!$AQ$6:$AQ$14492,$E20,点検表４!$C$6:$C$14492,FU$6)</f>
        <v>0</v>
      </c>
      <c r="FV20" s="206">
        <f>SUMIFS(点検表４!$AG$6:$AG$14492,点検表４!$AE$6:$AE$14492,TRUE,点検表４!$AQ$6:$AQ$14492,$E20,点検表４!$C$6:$C$14492,FV$6)</f>
        <v>0</v>
      </c>
      <c r="FW20" s="206">
        <f>SUMIFS(点検表４!$AG$6:$AG$14492,点検表４!$AE$6:$AE$14492,TRUE,点検表４!$AQ$6:$AQ$14492,$E20,点検表４!$C$6:$C$14492,FW$6)</f>
        <v>0</v>
      </c>
      <c r="FX20" s="206">
        <f>SUMIFS(点検表４!$AG$6:$AG$14492,点検表４!$AE$6:$AE$14492,TRUE,点検表４!$AQ$6:$AQ$14492,$E20,点検表４!$C$6:$C$14492,FX$6)</f>
        <v>0</v>
      </c>
      <c r="FY20" s="206">
        <f>SUMIFS(点検表４!$AG$6:$AG$14492,点検表４!$AE$6:$AE$14492,TRUE,点検表４!$AQ$6:$AQ$14492,$E20,点検表４!$C$6:$C$14492,FY$6)</f>
        <v>0</v>
      </c>
      <c r="FZ20" s="206">
        <f>SUMIFS(点検表４!$AG$6:$AG$14492,点検表４!$AE$6:$AE$14492,TRUE,点検表４!$AQ$6:$AQ$14492,$E20,点検表４!$C$6:$C$14492,FZ$6)</f>
        <v>0</v>
      </c>
      <c r="GA20" s="206">
        <f>SUMIFS(点検表４!$AG$6:$AG$14492,点検表４!$AE$6:$AE$14492,TRUE,点検表４!$AQ$6:$AQ$14492,$E20,点検表４!$C$6:$C$14492,GA$6)</f>
        <v>0</v>
      </c>
      <c r="GB20" s="206">
        <f>SUMIFS(点検表４!$AG$6:$AG$14492,点検表４!$AE$6:$AE$14492,TRUE,点検表４!$AQ$6:$AQ$14492,$E20,点検表４!$C$6:$C$14492,GB$6)</f>
        <v>0</v>
      </c>
      <c r="GC20" s="206">
        <f>SUMIFS(点検表４!$AG$6:$AG$14492,点検表４!$AE$6:$AE$14492,TRUE,点検表４!$AQ$6:$AQ$14492,$E20,点検表４!$C$6:$C$14492,GC$6)</f>
        <v>0</v>
      </c>
      <c r="GD20" s="206">
        <f>SUMIFS(点検表４!$AG$6:$AG$14492,点検表４!$AE$6:$AE$14492,TRUE,点検表４!$AQ$6:$AQ$14492,$E20,点検表４!$C$6:$C$14492,GD$6)</f>
        <v>0</v>
      </c>
      <c r="GE20" s="206">
        <f>SUMIFS(点検表４!$AG$6:$AG$14492,点検表４!$AE$6:$AE$14492,TRUE,点検表４!$AQ$6:$AQ$14492,$E20,点検表４!$C$6:$C$14492,GE$6)</f>
        <v>0</v>
      </c>
      <c r="GF20" s="206">
        <f>SUMIFS(点検表４!$AG$6:$AG$14492,点検表４!$AE$6:$AE$14492,TRUE,点検表４!$AQ$6:$AQ$14492,$E20,点検表４!$C$6:$C$14492,GF$6)</f>
        <v>0</v>
      </c>
      <c r="GG20" s="206">
        <f>SUMIFS(点検表４!$AG$6:$AG$14492,点検表４!$AE$6:$AE$14492,TRUE,点検表４!$AQ$6:$AQ$14492,$E20,点検表４!$C$6:$C$14492,GG$6)</f>
        <v>0</v>
      </c>
      <c r="GH20" s="206">
        <f>SUMIFS(点検表４!$AG$6:$AG$14492,点検表４!$AE$6:$AE$14492,TRUE,点検表４!$AQ$6:$AQ$14492,$E20,点検表４!$C$6:$C$14492,GH$6)</f>
        <v>0</v>
      </c>
      <c r="GI20" s="206">
        <f>SUMIFS(点検表４!$AG$6:$AG$14492,点検表４!$AE$6:$AE$14492,TRUE,点検表４!$AQ$6:$AQ$14492,$E20,点検表４!$C$6:$C$14492,GI$6)</f>
        <v>0</v>
      </c>
      <c r="GJ20" s="206">
        <f>SUMIFS(点検表４!$AG$6:$AG$14492,点検表４!$AE$6:$AE$14492,TRUE,点検表４!$AQ$6:$AQ$14492,$E20,点検表４!$C$6:$C$14492,GJ$6)</f>
        <v>0</v>
      </c>
      <c r="GK20" s="206">
        <f>SUMIFS(点検表４!$AG$6:$AG$14492,点検表４!$AE$6:$AE$14492,TRUE,点検表４!$AQ$6:$AQ$14492,$E20,点検表４!$C$6:$C$14492,GK$6)</f>
        <v>0</v>
      </c>
      <c r="GL20" s="206">
        <f>SUMIFS(点検表４!$AG$6:$AG$14492,点検表４!$AE$6:$AE$14492,TRUE,点検表４!$AQ$6:$AQ$14492,$E20,点検表４!$C$6:$C$14492,GL$6)</f>
        <v>0</v>
      </c>
      <c r="GM20" s="206">
        <f>SUMIFS(点検表４!$AG$6:$AG$14492,点検表４!$AE$6:$AE$14492,TRUE,点検表４!$AQ$6:$AQ$14492,$E20,点検表４!$C$6:$C$14492,GM$6)</f>
        <v>0</v>
      </c>
      <c r="GN20" s="206">
        <f>SUMIFS(点検表４!$AG$6:$AG$14492,点検表４!$AE$6:$AE$14492,TRUE,点検表４!$AQ$6:$AQ$14492,$E20,点検表４!$C$6:$C$14492,GN$6)</f>
        <v>0</v>
      </c>
      <c r="GO20" s="206">
        <f>SUMIFS(点検表４!$AG$6:$AG$14492,点検表４!$AE$6:$AE$14492,TRUE,点検表４!$AQ$6:$AQ$14492,$E20,点検表４!$C$6:$C$14492,GO$6)</f>
        <v>0</v>
      </c>
      <c r="GP20" s="206">
        <f>SUMIFS(点検表４!$AG$6:$AG$14492,点検表４!$AE$6:$AE$14492,TRUE,点検表４!$AQ$6:$AQ$14492,$E20,点検表４!$C$6:$C$14492,GP$6)</f>
        <v>0</v>
      </c>
      <c r="GQ20" s="206">
        <f>SUMIFS(点検表４!$AG$6:$AG$14492,点検表４!$AE$6:$AE$14492,TRUE,点検表４!$AQ$6:$AQ$14492,$E20,点検表４!$C$6:$C$14492,GQ$6)</f>
        <v>0</v>
      </c>
      <c r="GR20" s="206">
        <f>SUMIFS(点検表４!$AG$6:$AG$14492,点検表４!$AE$6:$AE$14492,TRUE,点検表４!$AQ$6:$AQ$14492,$E20,点検表４!$C$6:$C$14492,GR$6)</f>
        <v>0</v>
      </c>
      <c r="GS20" s="206">
        <f>SUMIFS(点検表４!$AG$6:$AG$14492,点検表４!$AE$6:$AE$14492,TRUE,点検表４!$AQ$6:$AQ$14492,$E20,点検表４!$C$6:$C$14492,GS$6)</f>
        <v>0</v>
      </c>
      <c r="GT20" s="206">
        <f>SUMIFS(点検表４!$AG$6:$AG$14492,点検表４!$AE$6:$AE$14492,TRUE,点検表４!$AQ$6:$AQ$14492,$E20,点検表４!$C$6:$C$14492,GT$6)</f>
        <v>0</v>
      </c>
      <c r="GU20" s="206">
        <f>SUMIFS(点検表４!$AG$6:$AG$14492,点検表４!$AE$6:$AE$14492,TRUE,点検表４!$AQ$6:$AQ$14492,$E20,点検表４!$C$6:$C$14492,GU$6)</f>
        <v>0</v>
      </c>
      <c r="GV20" s="206">
        <f>SUMIFS(点検表４!$AG$6:$AG$14492,点検表４!$AE$6:$AE$14492,TRUE,点検表４!$AQ$6:$AQ$14492,$E20,点検表４!$C$6:$C$14492,GV$6)</f>
        <v>0</v>
      </c>
      <c r="GW20" s="206">
        <f>SUMIFS(点検表４!$AG$6:$AG$14492,点検表４!$AE$6:$AE$14492,TRUE,点検表４!$AQ$6:$AQ$14492,$E20,点検表４!$C$6:$C$14492,GW$6)</f>
        <v>0</v>
      </c>
      <c r="GX20" s="206">
        <f>SUMIFS(点検表４!$AG$6:$AG$14492,点検表４!$AE$6:$AE$14492,TRUE,点検表４!$AQ$6:$AQ$14492,$E20,点検表４!$C$6:$C$14492,GX$6)</f>
        <v>0</v>
      </c>
      <c r="GY20" s="206">
        <f>SUMIFS(点検表４!$AG$6:$AG$14492,点検表４!$AE$6:$AE$14492,TRUE,点検表４!$AQ$6:$AQ$14492,$E20,点検表４!$C$6:$C$14492,GY$6)</f>
        <v>0</v>
      </c>
      <c r="GZ20" s="206">
        <f>SUMIFS(点検表４!$AG$6:$AG$14492,点検表４!$AE$6:$AE$14492,TRUE,点検表４!$AQ$6:$AQ$14492,$E20,点検表４!$C$6:$C$14492,GZ$6)</f>
        <v>0</v>
      </c>
      <c r="HA20" s="206">
        <f>SUMIFS(点検表４!$AG$6:$AG$14492,点検表４!$AE$6:$AE$14492,TRUE,点検表４!$AQ$6:$AQ$14492,$E20,点検表４!$C$6:$C$14492,HA$6)</f>
        <v>0</v>
      </c>
      <c r="HB20" s="206">
        <f>SUMIFS(点検表４!$AG$6:$AG$14492,点検表４!$AE$6:$AE$14492,TRUE,点検表４!$AQ$6:$AQ$14492,$E20,点検表４!$C$6:$C$14492,HB$6)</f>
        <v>0</v>
      </c>
      <c r="HC20" s="206">
        <f>SUMIFS(点検表４!$AG$6:$AG$14492,点検表４!$AE$6:$AE$14492,TRUE,点検表４!$AQ$6:$AQ$14492,$E20,点検表４!$C$6:$C$14492,HC$6)</f>
        <v>0</v>
      </c>
      <c r="HD20" s="206">
        <f>SUMIFS(点検表４!$AG$6:$AG$14492,点検表４!$AE$6:$AE$14492,TRUE,点検表４!$AQ$6:$AQ$14492,$E20,点検表４!$C$6:$C$14492,HD$6)</f>
        <v>0</v>
      </c>
      <c r="HE20" s="206">
        <f>SUMIFS(点検表４!$AG$6:$AG$14492,点検表４!$AE$6:$AE$14492,TRUE,点検表４!$AQ$6:$AQ$14492,$E20,点検表４!$C$6:$C$14492,HE$6)</f>
        <v>0</v>
      </c>
      <c r="HF20" s="206">
        <f>SUMIFS(点検表４!$AG$6:$AG$14492,点検表４!$AE$6:$AE$14492,TRUE,点検表４!$AQ$6:$AQ$14492,$E20,点検表４!$C$6:$C$14492,HF$6)</f>
        <v>0</v>
      </c>
      <c r="HG20" s="206">
        <f>SUMIFS(点検表４!$AG$6:$AG$14492,点検表４!$AE$6:$AE$14492,TRUE,点検表４!$AQ$6:$AQ$14492,$E20,点検表４!$C$6:$C$14492,HG$6)</f>
        <v>0</v>
      </c>
      <c r="HH20" s="206">
        <f>SUMIFS(点検表４!$AG$6:$AG$14492,点検表４!$AE$6:$AE$14492,TRUE,点検表４!$AQ$6:$AQ$14492,$E20,点検表４!$C$6:$C$14492,HH$6)</f>
        <v>0</v>
      </c>
      <c r="HI20" s="206">
        <f>SUMIFS(点検表４!$AG$6:$AG$14492,点検表４!$AE$6:$AE$14492,TRUE,点検表４!$AQ$6:$AQ$14492,$E20,点検表４!$C$6:$C$14492,HI$6)</f>
        <v>0</v>
      </c>
      <c r="HJ20" s="206">
        <f>SUMIFS(点検表４!$AG$6:$AG$14492,点検表４!$AE$6:$AE$14492,TRUE,点検表４!$AQ$6:$AQ$14492,$E20,点検表４!$C$6:$C$14492,HJ$6)</f>
        <v>0</v>
      </c>
      <c r="HK20" s="206">
        <f>SUMIFS(点検表４!$AG$6:$AG$14492,点検表４!$AE$6:$AE$14492,TRUE,点検表４!$AQ$6:$AQ$14492,$E20,点検表４!$C$6:$C$14492,HK$6)</f>
        <v>0</v>
      </c>
      <c r="HL20" s="206">
        <f>SUMIFS(点検表４!$AG$6:$AG$14492,点検表４!$AE$6:$AE$14492,TRUE,点検表４!$AQ$6:$AQ$14492,$E20,点検表４!$C$6:$C$14492,HL$6)</f>
        <v>0</v>
      </c>
      <c r="HM20" s="206">
        <f>SUMIFS(点検表４!$AG$6:$AG$14492,点検表４!$AE$6:$AE$14492,TRUE,点検表４!$AQ$6:$AQ$14492,$E20,点検表４!$C$6:$C$14492,HM$6)</f>
        <v>0</v>
      </c>
      <c r="HN20" s="206">
        <f>SUMIFS(点検表４!$AG$6:$AG$14492,点検表４!$AE$6:$AE$14492,TRUE,点検表４!$AQ$6:$AQ$14492,$E20,点検表４!$C$6:$C$14492,HN$6)</f>
        <v>0</v>
      </c>
      <c r="HO20" s="206">
        <f>SUMIFS(点検表４!$AG$6:$AG$14492,点検表４!$AE$6:$AE$14492,TRUE,点検表４!$AQ$6:$AQ$14492,$E20,点検表４!$C$6:$C$14492,HO$6)</f>
        <v>0</v>
      </c>
      <c r="HP20" s="206">
        <f>SUMIFS(点検表４!$AG$6:$AG$14492,点検表４!$AE$6:$AE$14492,TRUE,点検表４!$AQ$6:$AQ$14492,$E20,点検表４!$C$6:$C$14492,HP$6)</f>
        <v>0</v>
      </c>
      <c r="HQ20" s="206">
        <f>SUMIFS(点検表４!$AG$6:$AG$14492,点検表４!$AE$6:$AE$14492,TRUE,点検表４!$AQ$6:$AQ$14492,$E20,点検表４!$C$6:$C$14492,HQ$6)</f>
        <v>0</v>
      </c>
      <c r="HR20" s="206">
        <f>SUMIFS(点検表４!$AG$6:$AG$14492,点検表４!$AE$6:$AE$14492,TRUE,点検表４!$AQ$6:$AQ$14492,$E20,点検表４!$C$6:$C$14492,HR$6)</f>
        <v>0</v>
      </c>
      <c r="HS20" s="206">
        <f>SUMIFS(点検表４!$AG$6:$AG$14492,点検表４!$AE$6:$AE$14492,TRUE,点検表４!$AQ$6:$AQ$14492,$E20,点検表４!$C$6:$C$14492,HS$6)</f>
        <v>0</v>
      </c>
      <c r="HT20" s="206">
        <f>SUMIFS(点検表４!$AG$6:$AG$14492,点検表４!$AE$6:$AE$14492,TRUE,点検表４!$AQ$6:$AQ$14492,$E20,点検表４!$C$6:$C$14492,HT$6)</f>
        <v>0</v>
      </c>
      <c r="HU20" s="206">
        <f>SUMIFS(点検表４!$AG$6:$AG$14492,点検表４!$AE$6:$AE$14492,TRUE,点検表４!$AQ$6:$AQ$14492,$E20,点検表４!$C$6:$C$14492,HU$6)</f>
        <v>0</v>
      </c>
      <c r="HV20" s="206">
        <f>SUMIFS(点検表４!$AG$6:$AG$14492,点検表４!$AE$6:$AE$14492,TRUE,点検表４!$AQ$6:$AQ$14492,$E20,点検表４!$C$6:$C$14492,HV$6)</f>
        <v>0</v>
      </c>
      <c r="HW20" s="206">
        <f>SUMIFS(点検表４!$AG$6:$AG$14492,点検表４!$AE$6:$AE$14492,TRUE,点検表４!$AQ$6:$AQ$14492,$E20,点検表４!$C$6:$C$14492,HW$6)</f>
        <v>0</v>
      </c>
      <c r="HX20" s="206">
        <f>SUMIFS(点検表４!$AG$6:$AG$14492,点検表４!$AE$6:$AE$14492,TRUE,点検表４!$AQ$6:$AQ$14492,$E20,点検表４!$C$6:$C$14492,HX$6)</f>
        <v>0</v>
      </c>
      <c r="HY20" s="206">
        <f>SUMIFS(点検表４!$AG$6:$AG$14492,点検表４!$AE$6:$AE$14492,TRUE,点検表４!$AQ$6:$AQ$14492,$E20,点検表４!$C$6:$C$14492,HY$6)</f>
        <v>0</v>
      </c>
      <c r="HZ20" s="206">
        <f>SUMIFS(点検表４!$AG$6:$AG$14492,点検表４!$AE$6:$AE$14492,TRUE,点検表４!$AQ$6:$AQ$14492,$E20,点検表４!$C$6:$C$14492,HZ$6)</f>
        <v>0</v>
      </c>
      <c r="IA20" s="206">
        <f>SUMIFS(点検表４!$AG$6:$AG$14492,点検表４!$AE$6:$AE$14492,TRUE,点検表４!$AQ$6:$AQ$14492,$E20,点検表４!$C$6:$C$14492,IA$6)</f>
        <v>0</v>
      </c>
      <c r="IB20" s="206">
        <f>SUMIFS(点検表４!$AG$6:$AG$14492,点検表４!$AE$6:$AE$14492,TRUE,点検表４!$AQ$6:$AQ$14492,$E20,点検表４!$C$6:$C$14492,IB$6)</f>
        <v>0</v>
      </c>
      <c r="IC20" s="206">
        <f>SUMIFS(点検表４!$AG$6:$AG$14492,点検表４!$AE$6:$AE$14492,TRUE,点検表４!$AQ$6:$AQ$14492,$E20,点検表４!$C$6:$C$14492,IC$6)</f>
        <v>0</v>
      </c>
      <c r="ID20" s="206">
        <f>SUMIFS(点検表４!$AG$6:$AG$14492,点検表４!$AE$6:$AE$14492,TRUE,点検表４!$AQ$6:$AQ$14492,$E20,点検表４!$C$6:$C$14492,ID$6)</f>
        <v>0</v>
      </c>
      <c r="IE20" s="206">
        <f>SUMIFS(点検表４!$AG$6:$AG$14492,点検表４!$AE$6:$AE$14492,TRUE,点検表４!$AQ$6:$AQ$14492,$E20,点検表４!$C$6:$C$14492,IE$6)</f>
        <v>0</v>
      </c>
      <c r="IF20" s="206">
        <f>SUMIFS(点検表４!$AG$6:$AG$14492,点検表４!$AE$6:$AE$14492,TRUE,点検表４!$AQ$6:$AQ$14492,$E20,点検表４!$C$6:$C$14492,IF$6)</f>
        <v>0</v>
      </c>
      <c r="IG20" s="206">
        <f>SUMIFS(点検表４!$AG$6:$AG$14492,点検表４!$AE$6:$AE$14492,TRUE,点検表４!$AQ$6:$AQ$14492,$E20,点検表４!$C$6:$C$14492,IG$6)</f>
        <v>0</v>
      </c>
      <c r="IH20" s="206">
        <f>SUMIFS(点検表４!$AG$6:$AG$14492,点検表４!$AE$6:$AE$14492,TRUE,点検表４!$AQ$6:$AQ$14492,$E20,点検表４!$C$6:$C$14492,IH$6)</f>
        <v>0</v>
      </c>
      <c r="II20" s="206">
        <f>SUMIFS(点検表４!$AG$6:$AG$14492,点検表４!$AE$6:$AE$14492,TRUE,点検表４!$AQ$6:$AQ$14492,$E20,点検表４!$C$6:$C$14492,II$6)</f>
        <v>0</v>
      </c>
      <c r="IJ20" s="206">
        <f>SUMIFS(点検表４!$AG$6:$AG$14492,点検表４!$AE$6:$AE$14492,TRUE,点検表４!$AQ$6:$AQ$14492,$E20,点検表４!$C$6:$C$14492,IJ$6)</f>
        <v>0</v>
      </c>
      <c r="IK20" s="206">
        <f>SUMIFS(点検表４!$AG$6:$AG$14492,点検表４!$AE$6:$AE$14492,TRUE,点検表４!$AQ$6:$AQ$14492,$E20,点検表４!$C$6:$C$14492,IK$6)</f>
        <v>0</v>
      </c>
      <c r="IL20" s="206">
        <f>SUMIFS(点検表４!$AG$6:$AG$14492,点検表４!$AE$6:$AE$14492,TRUE,点検表４!$AQ$6:$AQ$14492,$E20,点検表４!$C$6:$C$14492,IL$6)</f>
        <v>0</v>
      </c>
      <c r="IM20" s="207">
        <f>SUMIFS(点検表４!$AG$6:$AG$14492,点検表４!$AE$6:$AE$14492,TRUE,点検表４!$AQ$6:$AQ$14492,$E20,点検表４!$C$6:$C$14492,IM$6)</f>
        <v>0</v>
      </c>
      <c r="IN20" s="177"/>
      <c r="IO20" s="177"/>
    </row>
    <row r="21" spans="1:249" ht="18.75" customHeight="1">
      <c r="A21" s="748"/>
      <c r="B21" s="756"/>
      <c r="C21" s="751"/>
      <c r="D21" s="147" t="s">
        <v>1296</v>
      </c>
      <c r="E21" s="148">
        <v>15</v>
      </c>
      <c r="F21" s="196">
        <f>SUMIFS(点検表４!$AG$6:$AG$14492,点検表４!$AE$6:$AE$14492,TRUE,点検表４!$AQ$6:$AQ$14492,$E21)</f>
        <v>0</v>
      </c>
      <c r="G21" s="197">
        <f t="shared" si="0"/>
        <v>0</v>
      </c>
      <c r="H21" s="208">
        <f>SUMIFS(点検表４!$AG$6:$AG$14492,点検表４!$AE$6:$AE$14492,TRUE,点検表４!$AQ$6:$AQ$14492,$E21,点検表４!$C$6:$C$14492,H$6)</f>
        <v>0</v>
      </c>
      <c r="I21" s="208">
        <f>SUMIFS(点検表４!$AG$6:$AG$14492,点検表４!$AE$6:$AE$14492,TRUE,点検表４!$AQ$6:$AQ$14492,$E21,点検表４!$C$6:$C$14492,I$6)</f>
        <v>0</v>
      </c>
      <c r="J21" s="208">
        <f>SUMIFS(点検表４!$AG$6:$AG$14492,点検表４!$AE$6:$AE$14492,TRUE,点検表４!$AQ$6:$AQ$14492,$E21,点検表４!$C$6:$C$14492,J$6)</f>
        <v>0</v>
      </c>
      <c r="K21" s="208">
        <f>SUMIFS(点検表４!$AG$6:$AG$14492,点検表４!$AE$6:$AE$14492,TRUE,点検表４!$AQ$6:$AQ$14492,$E21,点検表４!$C$6:$C$14492,K$6)</f>
        <v>0</v>
      </c>
      <c r="L21" s="208">
        <f>SUMIFS(点検表４!$AG$6:$AG$14492,点検表４!$AE$6:$AE$14492,TRUE,点検表４!$AQ$6:$AQ$14492,$E21,点検表４!$C$6:$C$14492,L$6)</f>
        <v>0</v>
      </c>
      <c r="M21" s="208">
        <f>SUMIFS(点検表４!$AG$6:$AG$14492,点検表４!$AE$6:$AE$14492,TRUE,点検表４!$AQ$6:$AQ$14492,$E21,点検表４!$C$6:$C$14492,M$6)</f>
        <v>0</v>
      </c>
      <c r="N21" s="208">
        <f>SUMIFS(点検表４!$AG$6:$AG$14492,点検表４!$AE$6:$AE$14492,TRUE,点検表４!$AQ$6:$AQ$14492,$E21,点検表４!$C$6:$C$14492,N$6)</f>
        <v>0</v>
      </c>
      <c r="O21" s="208">
        <f>SUMIFS(点検表４!$AG$6:$AG$14492,点検表４!$AE$6:$AE$14492,TRUE,点検表４!$AQ$6:$AQ$14492,$E21,点検表４!$C$6:$C$14492,O$6)</f>
        <v>0</v>
      </c>
      <c r="P21" s="208">
        <f>SUMIFS(点検表４!$AG$6:$AG$14492,点検表４!$AE$6:$AE$14492,TRUE,点検表４!$AQ$6:$AQ$14492,$E21,点検表４!$C$6:$C$14492,P$6)</f>
        <v>0</v>
      </c>
      <c r="Q21" s="208">
        <f>SUMIFS(点検表４!$AG$6:$AG$14492,点検表４!$AE$6:$AE$14492,TRUE,点検表４!$AQ$6:$AQ$14492,$E21,点検表４!$C$6:$C$14492,Q$6)</f>
        <v>0</v>
      </c>
      <c r="R21" s="208">
        <f>SUMIFS(点検表４!$AG$6:$AG$14492,点検表４!$AE$6:$AE$14492,TRUE,点検表４!$AQ$6:$AQ$14492,$E21,点検表４!$C$6:$C$14492,R$6)</f>
        <v>0</v>
      </c>
      <c r="S21" s="208">
        <f>SUMIFS(点検表４!$AG$6:$AG$14492,点検表４!$AE$6:$AE$14492,TRUE,点検表４!$AQ$6:$AQ$14492,$E21,点検表４!$C$6:$C$14492,S$6)</f>
        <v>0</v>
      </c>
      <c r="T21" s="208">
        <f>SUMIFS(点検表４!$AG$6:$AG$14492,点検表４!$AE$6:$AE$14492,TRUE,点検表４!$AQ$6:$AQ$14492,$E21,点検表４!$C$6:$C$14492,T$6)</f>
        <v>0</v>
      </c>
      <c r="U21" s="208">
        <f>SUMIFS(点検表４!$AG$6:$AG$14492,点検表４!$AE$6:$AE$14492,TRUE,点検表４!$AQ$6:$AQ$14492,$E21,点検表４!$C$6:$C$14492,U$6)</f>
        <v>0</v>
      </c>
      <c r="V21" s="208">
        <f>SUMIFS(点検表４!$AG$6:$AG$14492,点検表４!$AE$6:$AE$14492,TRUE,点検表４!$AQ$6:$AQ$14492,$E21,点検表４!$C$6:$C$14492,V$6)</f>
        <v>0</v>
      </c>
      <c r="W21" s="208">
        <f>SUMIFS(点検表４!$AG$6:$AG$14492,点検表４!$AE$6:$AE$14492,TRUE,点検表４!$AQ$6:$AQ$14492,$E21,点検表４!$C$6:$C$14492,W$6)</f>
        <v>0</v>
      </c>
      <c r="X21" s="208">
        <f>SUMIFS(点検表４!$AG$6:$AG$14492,点検表４!$AE$6:$AE$14492,TRUE,点検表４!$AQ$6:$AQ$14492,$E21,点検表４!$C$6:$C$14492,X$6)</f>
        <v>0</v>
      </c>
      <c r="Y21" s="208">
        <f>SUMIFS(点検表４!$AG$6:$AG$14492,点検表４!$AE$6:$AE$14492,TRUE,点検表４!$AQ$6:$AQ$14492,$E21,点検表４!$C$6:$C$14492,Y$6)</f>
        <v>0</v>
      </c>
      <c r="Z21" s="208">
        <f>SUMIFS(点検表４!$AG$6:$AG$14492,点検表４!$AE$6:$AE$14492,TRUE,点検表４!$AQ$6:$AQ$14492,$E21,点検表４!$C$6:$C$14492,Z$6)</f>
        <v>0</v>
      </c>
      <c r="AA21" s="208">
        <f>SUMIFS(点検表４!$AG$6:$AG$14492,点検表４!$AE$6:$AE$14492,TRUE,点検表４!$AQ$6:$AQ$14492,$E21,点検表４!$C$6:$C$14492,AA$6)</f>
        <v>0</v>
      </c>
      <c r="AB21" s="208">
        <f>SUMIFS(点検表４!$AG$6:$AG$14492,点検表４!$AE$6:$AE$14492,TRUE,点検表４!$AQ$6:$AQ$14492,$E21,点検表４!$C$6:$C$14492,AB$6)</f>
        <v>0</v>
      </c>
      <c r="AC21" s="208">
        <f>SUMIFS(点検表４!$AG$6:$AG$14492,点検表４!$AE$6:$AE$14492,TRUE,点検表４!$AQ$6:$AQ$14492,$E21,点検表４!$C$6:$C$14492,AC$6)</f>
        <v>0</v>
      </c>
      <c r="AD21" s="208">
        <f>SUMIFS(点検表４!$AG$6:$AG$14492,点検表４!$AE$6:$AE$14492,TRUE,点検表４!$AQ$6:$AQ$14492,$E21,点検表４!$C$6:$C$14492,AD$6)</f>
        <v>0</v>
      </c>
      <c r="AE21" s="208">
        <f>SUMIFS(点検表４!$AG$6:$AG$14492,点検表４!$AE$6:$AE$14492,TRUE,点検表４!$AQ$6:$AQ$14492,$E21,点検表４!$C$6:$C$14492,AE$6)</f>
        <v>0</v>
      </c>
      <c r="AF21" s="208">
        <f>SUMIFS(点検表４!$AG$6:$AG$14492,点検表４!$AE$6:$AE$14492,TRUE,点検表４!$AQ$6:$AQ$14492,$E21,点検表４!$C$6:$C$14492,AF$6)</f>
        <v>0</v>
      </c>
      <c r="AG21" s="208">
        <f>SUMIFS(点検表４!$AG$6:$AG$14492,点検表４!$AE$6:$AE$14492,TRUE,点検表４!$AQ$6:$AQ$14492,$E21,点検表４!$C$6:$C$14492,AG$6)</f>
        <v>0</v>
      </c>
      <c r="AH21" s="208">
        <f>SUMIFS(点検表４!$AG$6:$AG$14492,点検表４!$AE$6:$AE$14492,TRUE,点検表４!$AQ$6:$AQ$14492,$E21,点検表４!$C$6:$C$14492,AH$6)</f>
        <v>0</v>
      </c>
      <c r="AI21" s="208">
        <f>SUMIFS(点検表４!$AG$6:$AG$14492,点検表４!$AE$6:$AE$14492,TRUE,点検表４!$AQ$6:$AQ$14492,$E21,点検表４!$C$6:$C$14492,AI$6)</f>
        <v>0</v>
      </c>
      <c r="AJ21" s="208">
        <f>SUMIFS(点検表４!$AG$6:$AG$14492,点検表４!$AE$6:$AE$14492,TRUE,点検表４!$AQ$6:$AQ$14492,$E21,点検表４!$C$6:$C$14492,AJ$6)</f>
        <v>0</v>
      </c>
      <c r="AK21" s="208">
        <f>SUMIFS(点検表４!$AG$6:$AG$14492,点検表４!$AE$6:$AE$14492,TRUE,点検表４!$AQ$6:$AQ$14492,$E21,点検表４!$C$6:$C$14492,AK$6)</f>
        <v>0</v>
      </c>
      <c r="AL21" s="208">
        <f>SUMIFS(点検表４!$AG$6:$AG$14492,点検表４!$AE$6:$AE$14492,TRUE,点検表４!$AQ$6:$AQ$14492,$E21,点検表４!$C$6:$C$14492,AL$6)</f>
        <v>0</v>
      </c>
      <c r="AM21" s="208">
        <f>SUMIFS(点検表４!$AG$6:$AG$14492,点検表４!$AE$6:$AE$14492,TRUE,点検表４!$AQ$6:$AQ$14492,$E21,点検表４!$C$6:$C$14492,AM$6)</f>
        <v>0</v>
      </c>
      <c r="AN21" s="208">
        <f>SUMIFS(点検表４!$AG$6:$AG$14492,点検表４!$AE$6:$AE$14492,TRUE,点検表４!$AQ$6:$AQ$14492,$E21,点検表４!$C$6:$C$14492,AN$6)</f>
        <v>0</v>
      </c>
      <c r="AO21" s="208">
        <f>SUMIFS(点検表４!$AG$6:$AG$14492,点検表４!$AE$6:$AE$14492,TRUE,点検表４!$AQ$6:$AQ$14492,$E21,点検表４!$C$6:$C$14492,AO$6)</f>
        <v>0</v>
      </c>
      <c r="AP21" s="208">
        <f>SUMIFS(点検表４!$AG$6:$AG$14492,点検表４!$AE$6:$AE$14492,TRUE,点検表４!$AQ$6:$AQ$14492,$E21,点検表４!$C$6:$C$14492,AP$6)</f>
        <v>0</v>
      </c>
      <c r="AQ21" s="208">
        <f>SUMIFS(点検表４!$AG$6:$AG$14492,点検表４!$AE$6:$AE$14492,TRUE,点検表４!$AQ$6:$AQ$14492,$E21,点検表４!$C$6:$C$14492,AQ$6)</f>
        <v>0</v>
      </c>
      <c r="AR21" s="208">
        <f>SUMIFS(点検表４!$AG$6:$AG$14492,点検表４!$AE$6:$AE$14492,TRUE,点検表４!$AQ$6:$AQ$14492,$E21,点検表４!$C$6:$C$14492,AR$6)</f>
        <v>0</v>
      </c>
      <c r="AS21" s="208">
        <f>SUMIFS(点検表４!$AG$6:$AG$14492,点検表４!$AE$6:$AE$14492,TRUE,点検表４!$AQ$6:$AQ$14492,$E21,点検表４!$C$6:$C$14492,AS$6)</f>
        <v>0</v>
      </c>
      <c r="AT21" s="208">
        <f>SUMIFS(点検表４!$AG$6:$AG$14492,点検表４!$AE$6:$AE$14492,TRUE,点検表４!$AQ$6:$AQ$14492,$E21,点検表４!$C$6:$C$14492,AT$6)</f>
        <v>0</v>
      </c>
      <c r="AU21" s="208">
        <f>SUMIFS(点検表４!$AG$6:$AG$14492,点検表４!$AE$6:$AE$14492,TRUE,点検表４!$AQ$6:$AQ$14492,$E21,点検表４!$C$6:$C$14492,AU$6)</f>
        <v>0</v>
      </c>
      <c r="AV21" s="208">
        <f>SUMIFS(点検表４!$AG$6:$AG$14492,点検表４!$AE$6:$AE$14492,TRUE,点検表４!$AQ$6:$AQ$14492,$E21,点検表４!$C$6:$C$14492,AV$6)</f>
        <v>0</v>
      </c>
      <c r="AW21" s="208">
        <f>SUMIFS(点検表４!$AG$6:$AG$14492,点検表４!$AE$6:$AE$14492,TRUE,点検表４!$AQ$6:$AQ$14492,$E21,点検表４!$C$6:$C$14492,AW$6)</f>
        <v>0</v>
      </c>
      <c r="AX21" s="208">
        <f>SUMIFS(点検表４!$AG$6:$AG$14492,点検表４!$AE$6:$AE$14492,TRUE,点検表４!$AQ$6:$AQ$14492,$E21,点検表４!$C$6:$C$14492,AX$6)</f>
        <v>0</v>
      </c>
      <c r="AY21" s="208">
        <f>SUMIFS(点検表４!$AG$6:$AG$14492,点検表４!$AE$6:$AE$14492,TRUE,点検表４!$AQ$6:$AQ$14492,$E21,点検表４!$C$6:$C$14492,AY$6)</f>
        <v>0</v>
      </c>
      <c r="AZ21" s="208">
        <f>SUMIFS(点検表４!$AG$6:$AG$14492,点検表４!$AE$6:$AE$14492,TRUE,点検表４!$AQ$6:$AQ$14492,$E21,点検表４!$C$6:$C$14492,AZ$6)</f>
        <v>0</v>
      </c>
      <c r="BA21" s="208">
        <f>SUMIFS(点検表４!$AG$6:$AG$14492,点検表４!$AE$6:$AE$14492,TRUE,点検表４!$AQ$6:$AQ$14492,$E21,点検表４!$C$6:$C$14492,BA$6)</f>
        <v>0</v>
      </c>
      <c r="BB21" s="208">
        <f>SUMIFS(点検表４!$AG$6:$AG$14492,点検表４!$AE$6:$AE$14492,TRUE,点検表４!$AQ$6:$AQ$14492,$E21,点検表４!$C$6:$C$14492,BB$6)</f>
        <v>0</v>
      </c>
      <c r="BC21" s="208">
        <f>SUMIFS(点検表４!$AG$6:$AG$14492,点検表４!$AE$6:$AE$14492,TRUE,点検表４!$AQ$6:$AQ$14492,$E21,点検表４!$C$6:$C$14492,BC$6)</f>
        <v>0</v>
      </c>
      <c r="BD21" s="208">
        <f>SUMIFS(点検表４!$AG$6:$AG$14492,点検表４!$AE$6:$AE$14492,TRUE,点検表４!$AQ$6:$AQ$14492,$E21,点検表４!$C$6:$C$14492,BD$6)</f>
        <v>0</v>
      </c>
      <c r="BE21" s="208">
        <f>SUMIFS(点検表４!$AG$6:$AG$14492,点検表４!$AE$6:$AE$14492,TRUE,点検表４!$AQ$6:$AQ$14492,$E21,点検表４!$C$6:$C$14492,BE$6)</f>
        <v>0</v>
      </c>
      <c r="BF21" s="208">
        <f>SUMIFS(点検表４!$AG$6:$AG$14492,点検表４!$AE$6:$AE$14492,TRUE,点検表４!$AQ$6:$AQ$14492,$E21,点検表４!$C$6:$C$14492,BF$6)</f>
        <v>0</v>
      </c>
      <c r="BG21" s="208">
        <f>SUMIFS(点検表４!$AG$6:$AG$14492,点検表４!$AE$6:$AE$14492,TRUE,点検表４!$AQ$6:$AQ$14492,$E21,点検表４!$C$6:$C$14492,BG$6)</f>
        <v>0</v>
      </c>
      <c r="BH21" s="208">
        <f>SUMIFS(点検表４!$AG$6:$AG$14492,点検表４!$AE$6:$AE$14492,TRUE,点検表４!$AQ$6:$AQ$14492,$E21,点検表４!$C$6:$C$14492,BH$6)</f>
        <v>0</v>
      </c>
      <c r="BI21" s="208">
        <f>SUMIFS(点検表４!$AG$6:$AG$14492,点検表４!$AE$6:$AE$14492,TRUE,点検表４!$AQ$6:$AQ$14492,$E21,点検表４!$C$6:$C$14492,BI$6)</f>
        <v>0</v>
      </c>
      <c r="BJ21" s="208">
        <f>SUMIFS(点検表４!$AG$6:$AG$14492,点検表４!$AE$6:$AE$14492,TRUE,点検表４!$AQ$6:$AQ$14492,$E21,点検表４!$C$6:$C$14492,BJ$6)</f>
        <v>0</v>
      </c>
      <c r="BK21" s="208">
        <f>SUMIFS(点検表４!$AG$6:$AG$14492,点検表４!$AE$6:$AE$14492,TRUE,点検表４!$AQ$6:$AQ$14492,$E21,点検表４!$C$6:$C$14492,BK$6)</f>
        <v>0</v>
      </c>
      <c r="BL21" s="208">
        <f>SUMIFS(点検表４!$AG$6:$AG$14492,点検表４!$AE$6:$AE$14492,TRUE,点検表４!$AQ$6:$AQ$14492,$E21,点検表４!$C$6:$C$14492,BL$6)</f>
        <v>0</v>
      </c>
      <c r="BM21" s="208">
        <f>SUMIFS(点検表４!$AG$6:$AG$14492,点検表４!$AE$6:$AE$14492,TRUE,点検表４!$AQ$6:$AQ$14492,$E21,点検表４!$C$6:$C$14492,BM$6)</f>
        <v>0</v>
      </c>
      <c r="BN21" s="208">
        <f>SUMIFS(点検表４!$AG$6:$AG$14492,点検表４!$AE$6:$AE$14492,TRUE,点検表４!$AQ$6:$AQ$14492,$E21,点検表４!$C$6:$C$14492,BN$6)</f>
        <v>0</v>
      </c>
      <c r="BO21" s="208">
        <f>SUMIFS(点検表４!$AG$6:$AG$14492,点検表４!$AE$6:$AE$14492,TRUE,点検表４!$AQ$6:$AQ$14492,$E21,点検表４!$C$6:$C$14492,BO$6)</f>
        <v>0</v>
      </c>
      <c r="BP21" s="208">
        <f>SUMIFS(点検表４!$AG$6:$AG$14492,点検表４!$AE$6:$AE$14492,TRUE,点検表４!$AQ$6:$AQ$14492,$E21,点検表４!$C$6:$C$14492,BP$6)</f>
        <v>0</v>
      </c>
      <c r="BQ21" s="208">
        <f>SUMIFS(点検表４!$AG$6:$AG$14492,点検表４!$AE$6:$AE$14492,TRUE,点検表４!$AQ$6:$AQ$14492,$E21,点検表４!$C$6:$C$14492,BQ$6)</f>
        <v>0</v>
      </c>
      <c r="BR21" s="208">
        <f>SUMIFS(点検表４!$AG$6:$AG$14492,点検表４!$AE$6:$AE$14492,TRUE,点検表４!$AQ$6:$AQ$14492,$E21,点検表４!$C$6:$C$14492,BR$6)</f>
        <v>0</v>
      </c>
      <c r="BS21" s="208">
        <f>SUMIFS(点検表４!$AG$6:$AG$14492,点検表４!$AE$6:$AE$14492,TRUE,点検表４!$AQ$6:$AQ$14492,$E21,点検表４!$C$6:$C$14492,BS$6)</f>
        <v>0</v>
      </c>
      <c r="BT21" s="208">
        <f>SUMIFS(点検表４!$AG$6:$AG$14492,点検表４!$AE$6:$AE$14492,TRUE,点検表４!$AQ$6:$AQ$14492,$E21,点検表４!$C$6:$C$14492,BT$6)</f>
        <v>0</v>
      </c>
      <c r="BU21" s="208">
        <f>SUMIFS(点検表４!$AG$6:$AG$14492,点検表４!$AE$6:$AE$14492,TRUE,点検表４!$AQ$6:$AQ$14492,$E21,点検表４!$C$6:$C$14492,BU$6)</f>
        <v>0</v>
      </c>
      <c r="BV21" s="208">
        <f>SUMIFS(点検表４!$AG$6:$AG$14492,点検表４!$AE$6:$AE$14492,TRUE,点検表４!$AQ$6:$AQ$14492,$E21,点検表４!$C$6:$C$14492,BV$6)</f>
        <v>0</v>
      </c>
      <c r="BW21" s="208">
        <f>SUMIFS(点検表４!$AG$6:$AG$14492,点検表４!$AE$6:$AE$14492,TRUE,点検表４!$AQ$6:$AQ$14492,$E21,点検表４!$C$6:$C$14492,BW$6)</f>
        <v>0</v>
      </c>
      <c r="BX21" s="208">
        <f>SUMIFS(点検表４!$AG$6:$AG$14492,点検表４!$AE$6:$AE$14492,TRUE,点検表４!$AQ$6:$AQ$14492,$E21,点検表４!$C$6:$C$14492,BX$6)</f>
        <v>0</v>
      </c>
      <c r="BY21" s="208">
        <f>SUMIFS(点検表４!$AG$6:$AG$14492,点検表４!$AE$6:$AE$14492,TRUE,点検表４!$AQ$6:$AQ$14492,$E21,点検表４!$C$6:$C$14492,BY$6)</f>
        <v>0</v>
      </c>
      <c r="BZ21" s="208">
        <f>SUMIFS(点検表４!$AG$6:$AG$14492,点検表４!$AE$6:$AE$14492,TRUE,点検表４!$AQ$6:$AQ$14492,$E21,点検表４!$C$6:$C$14492,BZ$6)</f>
        <v>0</v>
      </c>
      <c r="CA21" s="208">
        <f>SUMIFS(点検表４!$AG$6:$AG$14492,点検表４!$AE$6:$AE$14492,TRUE,点検表４!$AQ$6:$AQ$14492,$E21,点検表４!$C$6:$C$14492,CA$6)</f>
        <v>0</v>
      </c>
      <c r="CB21" s="208">
        <f>SUMIFS(点検表４!$AG$6:$AG$14492,点検表４!$AE$6:$AE$14492,TRUE,点検表４!$AQ$6:$AQ$14492,$E21,点検表４!$C$6:$C$14492,CB$6)</f>
        <v>0</v>
      </c>
      <c r="CC21" s="208">
        <f>SUMIFS(点検表４!$AG$6:$AG$14492,点検表４!$AE$6:$AE$14492,TRUE,点検表４!$AQ$6:$AQ$14492,$E21,点検表４!$C$6:$C$14492,CC$6)</f>
        <v>0</v>
      </c>
      <c r="CD21" s="208">
        <f>SUMIFS(点検表４!$AG$6:$AG$14492,点検表４!$AE$6:$AE$14492,TRUE,点検表４!$AQ$6:$AQ$14492,$E21,点検表４!$C$6:$C$14492,CD$6)</f>
        <v>0</v>
      </c>
      <c r="CE21" s="208">
        <f>SUMIFS(点検表４!$AG$6:$AG$14492,点検表４!$AE$6:$AE$14492,TRUE,点検表４!$AQ$6:$AQ$14492,$E21,点検表４!$C$6:$C$14492,CE$6)</f>
        <v>0</v>
      </c>
      <c r="CF21" s="208">
        <f>SUMIFS(点検表４!$AG$6:$AG$14492,点検表４!$AE$6:$AE$14492,TRUE,点検表４!$AQ$6:$AQ$14492,$E21,点検表４!$C$6:$C$14492,CF$6)</f>
        <v>0</v>
      </c>
      <c r="CG21" s="208">
        <f>SUMIFS(点検表４!$AG$6:$AG$14492,点検表４!$AE$6:$AE$14492,TRUE,点検表４!$AQ$6:$AQ$14492,$E21,点検表４!$C$6:$C$14492,CG$6)</f>
        <v>0</v>
      </c>
      <c r="CH21" s="208">
        <f>SUMIFS(点検表４!$AG$6:$AG$14492,点検表４!$AE$6:$AE$14492,TRUE,点検表４!$AQ$6:$AQ$14492,$E21,点検表４!$C$6:$C$14492,CH$6)</f>
        <v>0</v>
      </c>
      <c r="CI21" s="208">
        <f>SUMIFS(点検表４!$AG$6:$AG$14492,点検表４!$AE$6:$AE$14492,TRUE,点検表４!$AQ$6:$AQ$14492,$E21,点検表４!$C$6:$C$14492,CI$6)</f>
        <v>0</v>
      </c>
      <c r="CJ21" s="208">
        <f>SUMIFS(点検表４!$AG$6:$AG$14492,点検表４!$AE$6:$AE$14492,TRUE,点検表４!$AQ$6:$AQ$14492,$E21,点検表４!$C$6:$C$14492,CJ$6)</f>
        <v>0</v>
      </c>
      <c r="CK21" s="208">
        <f>SUMIFS(点検表４!$AG$6:$AG$14492,点検表４!$AE$6:$AE$14492,TRUE,点検表４!$AQ$6:$AQ$14492,$E21,点検表４!$C$6:$C$14492,CK$6)</f>
        <v>0</v>
      </c>
      <c r="CL21" s="208">
        <f>SUMIFS(点検表４!$AG$6:$AG$14492,点検表４!$AE$6:$AE$14492,TRUE,点検表４!$AQ$6:$AQ$14492,$E21,点検表４!$C$6:$C$14492,CL$6)</f>
        <v>0</v>
      </c>
      <c r="CM21" s="208">
        <f>SUMIFS(点検表４!$AG$6:$AG$14492,点検表４!$AE$6:$AE$14492,TRUE,点検表４!$AQ$6:$AQ$14492,$E21,点検表４!$C$6:$C$14492,CM$6)</f>
        <v>0</v>
      </c>
      <c r="CN21" s="208">
        <f>SUMIFS(点検表４!$AG$6:$AG$14492,点検表４!$AE$6:$AE$14492,TRUE,点検表４!$AQ$6:$AQ$14492,$E21,点検表４!$C$6:$C$14492,CN$6)</f>
        <v>0</v>
      </c>
      <c r="CO21" s="208">
        <f>SUMIFS(点検表４!$AG$6:$AG$14492,点検表４!$AE$6:$AE$14492,TRUE,点検表４!$AQ$6:$AQ$14492,$E21,点検表４!$C$6:$C$14492,CO$6)</f>
        <v>0</v>
      </c>
      <c r="CP21" s="208">
        <f>SUMIFS(点検表４!$AG$6:$AG$14492,点検表４!$AE$6:$AE$14492,TRUE,点検表４!$AQ$6:$AQ$14492,$E21,点検表４!$C$6:$C$14492,CP$6)</f>
        <v>0</v>
      </c>
      <c r="CQ21" s="208">
        <f>SUMIFS(点検表４!$AG$6:$AG$14492,点検表４!$AE$6:$AE$14492,TRUE,点検表４!$AQ$6:$AQ$14492,$E21,点検表４!$C$6:$C$14492,CQ$6)</f>
        <v>0</v>
      </c>
      <c r="CR21" s="208">
        <f>SUMIFS(点検表４!$AG$6:$AG$14492,点検表４!$AE$6:$AE$14492,TRUE,点検表４!$AQ$6:$AQ$14492,$E21,点検表４!$C$6:$C$14492,CR$6)</f>
        <v>0</v>
      </c>
      <c r="CS21" s="208">
        <f>SUMIFS(点検表４!$AG$6:$AG$14492,点検表４!$AE$6:$AE$14492,TRUE,点検表４!$AQ$6:$AQ$14492,$E21,点検表４!$C$6:$C$14492,CS$6)</f>
        <v>0</v>
      </c>
      <c r="CT21" s="208">
        <f>SUMIFS(点検表４!$AG$6:$AG$14492,点検表４!$AE$6:$AE$14492,TRUE,点検表４!$AQ$6:$AQ$14492,$E21,点検表４!$C$6:$C$14492,CT$6)</f>
        <v>0</v>
      </c>
      <c r="CU21" s="208">
        <f>SUMIFS(点検表４!$AG$6:$AG$14492,点検表４!$AE$6:$AE$14492,TRUE,点検表４!$AQ$6:$AQ$14492,$E21,点検表４!$C$6:$C$14492,CU$6)</f>
        <v>0</v>
      </c>
      <c r="CV21" s="208">
        <f>SUMIFS(点検表４!$AG$6:$AG$14492,点検表４!$AE$6:$AE$14492,TRUE,点検表４!$AQ$6:$AQ$14492,$E21,点検表４!$C$6:$C$14492,CV$6)</f>
        <v>0</v>
      </c>
      <c r="CW21" s="208">
        <f>SUMIFS(点検表４!$AG$6:$AG$14492,点検表４!$AE$6:$AE$14492,TRUE,点検表４!$AQ$6:$AQ$14492,$E21,点検表４!$C$6:$C$14492,CW$6)</f>
        <v>0</v>
      </c>
      <c r="CX21" s="208">
        <f>SUMIFS(点検表４!$AG$6:$AG$14492,点検表４!$AE$6:$AE$14492,TRUE,点検表４!$AQ$6:$AQ$14492,$E21,点検表４!$C$6:$C$14492,CX$6)</f>
        <v>0</v>
      </c>
      <c r="CY21" s="208">
        <f>SUMIFS(点検表４!$AG$6:$AG$14492,点検表４!$AE$6:$AE$14492,TRUE,点検表４!$AQ$6:$AQ$14492,$E21,点検表４!$C$6:$C$14492,CY$6)</f>
        <v>0</v>
      </c>
      <c r="CZ21" s="208">
        <f>SUMIFS(点検表４!$AG$6:$AG$14492,点検表４!$AE$6:$AE$14492,TRUE,点検表４!$AQ$6:$AQ$14492,$E21,点検表４!$C$6:$C$14492,CZ$6)</f>
        <v>0</v>
      </c>
      <c r="DA21" s="208">
        <f>SUMIFS(点検表４!$AG$6:$AG$14492,点検表４!$AE$6:$AE$14492,TRUE,点検表４!$AQ$6:$AQ$14492,$E21,点検表４!$C$6:$C$14492,DA$6)</f>
        <v>0</v>
      </c>
      <c r="DB21" s="208">
        <f>SUMIFS(点検表４!$AG$6:$AG$14492,点検表４!$AE$6:$AE$14492,TRUE,点検表４!$AQ$6:$AQ$14492,$E21,点検表４!$C$6:$C$14492,DB$6)</f>
        <v>0</v>
      </c>
      <c r="DC21" s="208">
        <f>SUMIFS(点検表４!$AG$6:$AG$14492,点検表４!$AE$6:$AE$14492,TRUE,点検表４!$AQ$6:$AQ$14492,$E21,点検表４!$C$6:$C$14492,DC$6)</f>
        <v>0</v>
      </c>
      <c r="DD21" s="208">
        <f>SUMIFS(点検表４!$AG$6:$AG$14492,点検表４!$AE$6:$AE$14492,TRUE,点検表４!$AQ$6:$AQ$14492,$E21,点検表４!$C$6:$C$14492,DD$6)</f>
        <v>0</v>
      </c>
      <c r="DE21" s="208">
        <f>SUMIFS(点検表４!$AG$6:$AG$14492,点検表４!$AE$6:$AE$14492,TRUE,点検表４!$AQ$6:$AQ$14492,$E21,点検表４!$C$6:$C$14492,DE$6)</f>
        <v>0</v>
      </c>
      <c r="DF21" s="208">
        <f>SUMIFS(点検表４!$AG$6:$AG$14492,点検表４!$AE$6:$AE$14492,TRUE,点検表４!$AQ$6:$AQ$14492,$E21,点検表４!$C$6:$C$14492,DF$6)</f>
        <v>0</v>
      </c>
      <c r="DG21" s="208">
        <f>SUMIFS(点検表４!$AG$6:$AG$14492,点検表４!$AE$6:$AE$14492,TRUE,点検表４!$AQ$6:$AQ$14492,$E21,点検表４!$C$6:$C$14492,DG$6)</f>
        <v>0</v>
      </c>
      <c r="DH21" s="208">
        <f>SUMIFS(点検表４!$AG$6:$AG$14492,点検表４!$AE$6:$AE$14492,TRUE,点検表４!$AQ$6:$AQ$14492,$E21,点検表４!$C$6:$C$14492,DH$6)</f>
        <v>0</v>
      </c>
      <c r="DI21" s="208">
        <f>SUMIFS(点検表４!$AG$6:$AG$14492,点検表４!$AE$6:$AE$14492,TRUE,点検表４!$AQ$6:$AQ$14492,$E21,点検表４!$C$6:$C$14492,DI$6)</f>
        <v>0</v>
      </c>
      <c r="DJ21" s="208">
        <f>SUMIFS(点検表４!$AG$6:$AG$14492,点検表４!$AE$6:$AE$14492,TRUE,点検表４!$AQ$6:$AQ$14492,$E21,点検表４!$C$6:$C$14492,DJ$6)</f>
        <v>0</v>
      </c>
      <c r="DK21" s="208">
        <f>SUMIFS(点検表４!$AG$6:$AG$14492,点検表４!$AE$6:$AE$14492,TRUE,点検表４!$AQ$6:$AQ$14492,$E21,点検表４!$C$6:$C$14492,DK$6)</f>
        <v>0</v>
      </c>
      <c r="DL21" s="208">
        <f>SUMIFS(点検表４!$AG$6:$AG$14492,点検表４!$AE$6:$AE$14492,TRUE,点検表４!$AQ$6:$AQ$14492,$E21,点検表４!$C$6:$C$14492,DL$6)</f>
        <v>0</v>
      </c>
      <c r="DM21" s="208">
        <f>SUMIFS(点検表４!$AG$6:$AG$14492,点検表４!$AE$6:$AE$14492,TRUE,点検表４!$AQ$6:$AQ$14492,$E21,点検表４!$C$6:$C$14492,DM$6)</f>
        <v>0</v>
      </c>
      <c r="DN21" s="208">
        <f>SUMIFS(点検表４!$AG$6:$AG$14492,点検表４!$AE$6:$AE$14492,TRUE,点検表４!$AQ$6:$AQ$14492,$E21,点検表４!$C$6:$C$14492,DN$6)</f>
        <v>0</v>
      </c>
      <c r="DO21" s="208">
        <f>SUMIFS(点検表４!$AG$6:$AG$14492,点検表４!$AE$6:$AE$14492,TRUE,点検表４!$AQ$6:$AQ$14492,$E21,点検表４!$C$6:$C$14492,DO$6)</f>
        <v>0</v>
      </c>
      <c r="DP21" s="208">
        <f>SUMIFS(点検表４!$AG$6:$AG$14492,点検表４!$AE$6:$AE$14492,TRUE,点検表４!$AQ$6:$AQ$14492,$E21,点検表４!$C$6:$C$14492,DP$6)</f>
        <v>0</v>
      </c>
      <c r="DQ21" s="208">
        <f>SUMIFS(点検表４!$AG$6:$AG$14492,点検表４!$AE$6:$AE$14492,TRUE,点検表４!$AQ$6:$AQ$14492,$E21,点検表４!$C$6:$C$14492,DQ$6)</f>
        <v>0</v>
      </c>
      <c r="DR21" s="208">
        <f>SUMIFS(点検表４!$AG$6:$AG$14492,点検表４!$AE$6:$AE$14492,TRUE,点検表４!$AQ$6:$AQ$14492,$E21,点検表４!$C$6:$C$14492,DR$6)</f>
        <v>0</v>
      </c>
      <c r="DS21" s="208">
        <f>SUMIFS(点検表４!$AG$6:$AG$14492,点検表４!$AE$6:$AE$14492,TRUE,点検表４!$AQ$6:$AQ$14492,$E21,点検表４!$C$6:$C$14492,DS$6)</f>
        <v>0</v>
      </c>
      <c r="DT21" s="208">
        <f>SUMIFS(点検表４!$AG$6:$AG$14492,点検表４!$AE$6:$AE$14492,TRUE,点検表４!$AQ$6:$AQ$14492,$E21,点検表４!$C$6:$C$14492,DT$6)</f>
        <v>0</v>
      </c>
      <c r="DU21" s="208">
        <f>SUMIFS(点検表４!$AG$6:$AG$14492,点検表４!$AE$6:$AE$14492,TRUE,点検表４!$AQ$6:$AQ$14492,$E21,点検表４!$C$6:$C$14492,DU$6)</f>
        <v>0</v>
      </c>
      <c r="DV21" s="208">
        <f>SUMIFS(点検表４!$AG$6:$AG$14492,点検表４!$AE$6:$AE$14492,TRUE,点検表４!$AQ$6:$AQ$14492,$E21,点検表４!$C$6:$C$14492,DV$6)</f>
        <v>0</v>
      </c>
      <c r="DW21" s="208">
        <f>SUMIFS(点検表４!$AG$6:$AG$14492,点検表４!$AE$6:$AE$14492,TRUE,点検表４!$AQ$6:$AQ$14492,$E21,点検表４!$C$6:$C$14492,DW$6)</f>
        <v>0</v>
      </c>
      <c r="DX21" s="208">
        <f>SUMIFS(点検表４!$AG$6:$AG$14492,点検表４!$AE$6:$AE$14492,TRUE,点検表４!$AQ$6:$AQ$14492,$E21,点検表４!$C$6:$C$14492,DX$6)</f>
        <v>0</v>
      </c>
      <c r="DY21" s="208">
        <f>SUMIFS(点検表４!$AG$6:$AG$14492,点検表４!$AE$6:$AE$14492,TRUE,点検表４!$AQ$6:$AQ$14492,$E21,点検表４!$C$6:$C$14492,DY$6)</f>
        <v>0</v>
      </c>
      <c r="DZ21" s="208">
        <f>SUMIFS(点検表４!$AG$6:$AG$14492,点検表４!$AE$6:$AE$14492,TRUE,点検表４!$AQ$6:$AQ$14492,$E21,点検表４!$C$6:$C$14492,DZ$6)</f>
        <v>0</v>
      </c>
      <c r="EA21" s="208">
        <f>SUMIFS(点検表４!$AG$6:$AG$14492,点検表４!$AE$6:$AE$14492,TRUE,点検表４!$AQ$6:$AQ$14492,$E21,点検表４!$C$6:$C$14492,EA$6)</f>
        <v>0</v>
      </c>
      <c r="EB21" s="208">
        <f>SUMIFS(点検表４!$AG$6:$AG$14492,点検表４!$AE$6:$AE$14492,TRUE,点検表４!$AQ$6:$AQ$14492,$E21,点検表４!$C$6:$C$14492,EB$6)</f>
        <v>0</v>
      </c>
      <c r="EC21" s="208">
        <f>SUMIFS(点検表４!$AG$6:$AG$14492,点検表４!$AE$6:$AE$14492,TRUE,点検表４!$AQ$6:$AQ$14492,$E21,点検表４!$C$6:$C$14492,EC$6)</f>
        <v>0</v>
      </c>
      <c r="ED21" s="208">
        <f>SUMIFS(点検表４!$AG$6:$AG$14492,点検表４!$AE$6:$AE$14492,TRUE,点検表４!$AQ$6:$AQ$14492,$E21,点検表４!$C$6:$C$14492,ED$6)</f>
        <v>0</v>
      </c>
      <c r="EE21" s="208">
        <f>SUMIFS(点検表４!$AG$6:$AG$14492,点検表４!$AE$6:$AE$14492,TRUE,点検表４!$AQ$6:$AQ$14492,$E21,点検表４!$C$6:$C$14492,EE$6)</f>
        <v>0</v>
      </c>
      <c r="EF21" s="208">
        <f>SUMIFS(点検表４!$AG$6:$AG$14492,点検表４!$AE$6:$AE$14492,TRUE,点検表４!$AQ$6:$AQ$14492,$E21,点検表４!$C$6:$C$14492,EF$6)</f>
        <v>0</v>
      </c>
      <c r="EG21" s="208">
        <f>SUMIFS(点検表４!$AG$6:$AG$14492,点検表４!$AE$6:$AE$14492,TRUE,点検表４!$AQ$6:$AQ$14492,$E21,点検表４!$C$6:$C$14492,EG$6)</f>
        <v>0</v>
      </c>
      <c r="EH21" s="208">
        <f>SUMIFS(点検表４!$AG$6:$AG$14492,点検表４!$AE$6:$AE$14492,TRUE,点検表４!$AQ$6:$AQ$14492,$E21,点検表４!$C$6:$C$14492,EH$6)</f>
        <v>0</v>
      </c>
      <c r="EI21" s="208">
        <f>SUMIFS(点検表４!$AG$6:$AG$14492,点検表４!$AE$6:$AE$14492,TRUE,点検表４!$AQ$6:$AQ$14492,$E21,点検表４!$C$6:$C$14492,EI$6)</f>
        <v>0</v>
      </c>
      <c r="EJ21" s="208">
        <f>SUMIFS(点検表４!$AG$6:$AG$14492,点検表４!$AE$6:$AE$14492,TRUE,点検表４!$AQ$6:$AQ$14492,$E21,点検表４!$C$6:$C$14492,EJ$6)</f>
        <v>0</v>
      </c>
      <c r="EK21" s="208">
        <f>SUMIFS(点検表４!$AG$6:$AG$14492,点検表４!$AE$6:$AE$14492,TRUE,点検表４!$AQ$6:$AQ$14492,$E21,点検表４!$C$6:$C$14492,EK$6)</f>
        <v>0</v>
      </c>
      <c r="EL21" s="208">
        <f>SUMIFS(点検表４!$AG$6:$AG$14492,点検表４!$AE$6:$AE$14492,TRUE,点検表４!$AQ$6:$AQ$14492,$E21,点検表４!$C$6:$C$14492,EL$6)</f>
        <v>0</v>
      </c>
      <c r="EM21" s="208">
        <f>SUMIFS(点検表４!$AG$6:$AG$14492,点検表４!$AE$6:$AE$14492,TRUE,点検表４!$AQ$6:$AQ$14492,$E21,点検表４!$C$6:$C$14492,EM$6)</f>
        <v>0</v>
      </c>
      <c r="EN21" s="208">
        <f>SUMIFS(点検表４!$AG$6:$AG$14492,点検表４!$AE$6:$AE$14492,TRUE,点検表４!$AQ$6:$AQ$14492,$E21,点検表４!$C$6:$C$14492,EN$6)</f>
        <v>0</v>
      </c>
      <c r="EO21" s="208">
        <f>SUMIFS(点検表４!$AG$6:$AG$14492,点検表４!$AE$6:$AE$14492,TRUE,点検表４!$AQ$6:$AQ$14492,$E21,点検表４!$C$6:$C$14492,EO$6)</f>
        <v>0</v>
      </c>
      <c r="EP21" s="208">
        <f>SUMIFS(点検表４!$AG$6:$AG$14492,点検表４!$AE$6:$AE$14492,TRUE,点検表４!$AQ$6:$AQ$14492,$E21,点検表４!$C$6:$C$14492,EP$6)</f>
        <v>0</v>
      </c>
      <c r="EQ21" s="208">
        <f>SUMIFS(点検表４!$AG$6:$AG$14492,点検表４!$AE$6:$AE$14492,TRUE,点検表４!$AQ$6:$AQ$14492,$E21,点検表４!$C$6:$C$14492,EQ$6)</f>
        <v>0</v>
      </c>
      <c r="ER21" s="208">
        <f>SUMIFS(点検表４!$AG$6:$AG$14492,点検表４!$AE$6:$AE$14492,TRUE,点検表４!$AQ$6:$AQ$14492,$E21,点検表４!$C$6:$C$14492,ER$6)</f>
        <v>0</v>
      </c>
      <c r="ES21" s="208">
        <f>SUMIFS(点検表４!$AG$6:$AG$14492,点検表４!$AE$6:$AE$14492,TRUE,点検表４!$AQ$6:$AQ$14492,$E21,点検表４!$C$6:$C$14492,ES$6)</f>
        <v>0</v>
      </c>
      <c r="ET21" s="208">
        <f>SUMIFS(点検表４!$AG$6:$AG$14492,点検表４!$AE$6:$AE$14492,TRUE,点検表４!$AQ$6:$AQ$14492,$E21,点検表４!$C$6:$C$14492,ET$6)</f>
        <v>0</v>
      </c>
      <c r="EU21" s="208">
        <f>SUMIFS(点検表４!$AG$6:$AG$14492,点検表４!$AE$6:$AE$14492,TRUE,点検表４!$AQ$6:$AQ$14492,$E21,点検表４!$C$6:$C$14492,EU$6)</f>
        <v>0</v>
      </c>
      <c r="EV21" s="208">
        <f>SUMIFS(点検表４!$AG$6:$AG$14492,点検表４!$AE$6:$AE$14492,TRUE,点検表４!$AQ$6:$AQ$14492,$E21,点検表４!$C$6:$C$14492,EV$6)</f>
        <v>0</v>
      </c>
      <c r="EW21" s="208">
        <f>SUMIFS(点検表４!$AG$6:$AG$14492,点検表４!$AE$6:$AE$14492,TRUE,点検表４!$AQ$6:$AQ$14492,$E21,点検表４!$C$6:$C$14492,EW$6)</f>
        <v>0</v>
      </c>
      <c r="EX21" s="208">
        <f>SUMIFS(点検表４!$AG$6:$AG$14492,点検表４!$AE$6:$AE$14492,TRUE,点検表４!$AQ$6:$AQ$14492,$E21,点検表４!$C$6:$C$14492,EX$6)</f>
        <v>0</v>
      </c>
      <c r="EY21" s="208">
        <f>SUMIFS(点検表４!$AG$6:$AG$14492,点検表４!$AE$6:$AE$14492,TRUE,点検表４!$AQ$6:$AQ$14492,$E21,点検表４!$C$6:$C$14492,EY$6)</f>
        <v>0</v>
      </c>
      <c r="EZ21" s="208">
        <f>SUMIFS(点検表４!$AG$6:$AG$14492,点検表４!$AE$6:$AE$14492,TRUE,点検表４!$AQ$6:$AQ$14492,$E21,点検表４!$C$6:$C$14492,EZ$6)</f>
        <v>0</v>
      </c>
      <c r="FA21" s="208">
        <f>SUMIFS(点検表４!$AG$6:$AG$14492,点検表４!$AE$6:$AE$14492,TRUE,点検表４!$AQ$6:$AQ$14492,$E21,点検表４!$C$6:$C$14492,FA$6)</f>
        <v>0</v>
      </c>
      <c r="FB21" s="208">
        <f>SUMIFS(点検表４!$AG$6:$AG$14492,点検表４!$AE$6:$AE$14492,TRUE,点検表４!$AQ$6:$AQ$14492,$E21,点検表４!$C$6:$C$14492,FB$6)</f>
        <v>0</v>
      </c>
      <c r="FC21" s="208">
        <f>SUMIFS(点検表４!$AG$6:$AG$14492,点検表４!$AE$6:$AE$14492,TRUE,点検表４!$AQ$6:$AQ$14492,$E21,点検表４!$C$6:$C$14492,FC$6)</f>
        <v>0</v>
      </c>
      <c r="FD21" s="208">
        <f>SUMIFS(点検表４!$AG$6:$AG$14492,点検表４!$AE$6:$AE$14492,TRUE,点検表４!$AQ$6:$AQ$14492,$E21,点検表４!$C$6:$C$14492,FD$6)</f>
        <v>0</v>
      </c>
      <c r="FE21" s="208">
        <f>SUMIFS(点検表４!$AG$6:$AG$14492,点検表４!$AE$6:$AE$14492,TRUE,点検表４!$AQ$6:$AQ$14492,$E21,点検表４!$C$6:$C$14492,FE$6)</f>
        <v>0</v>
      </c>
      <c r="FF21" s="208">
        <f>SUMIFS(点検表４!$AG$6:$AG$14492,点検表４!$AE$6:$AE$14492,TRUE,点検表４!$AQ$6:$AQ$14492,$E21,点検表４!$C$6:$C$14492,FF$6)</f>
        <v>0</v>
      </c>
      <c r="FG21" s="208">
        <f>SUMIFS(点検表４!$AG$6:$AG$14492,点検表４!$AE$6:$AE$14492,TRUE,点検表４!$AQ$6:$AQ$14492,$E21,点検表４!$C$6:$C$14492,FG$6)</f>
        <v>0</v>
      </c>
      <c r="FH21" s="208">
        <f>SUMIFS(点検表４!$AG$6:$AG$14492,点検表４!$AE$6:$AE$14492,TRUE,点検表４!$AQ$6:$AQ$14492,$E21,点検表４!$C$6:$C$14492,FH$6)</f>
        <v>0</v>
      </c>
      <c r="FI21" s="208">
        <f>SUMIFS(点検表４!$AG$6:$AG$14492,点検表４!$AE$6:$AE$14492,TRUE,点検表４!$AQ$6:$AQ$14492,$E21,点検表４!$C$6:$C$14492,FI$6)</f>
        <v>0</v>
      </c>
      <c r="FJ21" s="208">
        <f>SUMIFS(点検表４!$AG$6:$AG$14492,点検表４!$AE$6:$AE$14492,TRUE,点検表４!$AQ$6:$AQ$14492,$E21,点検表４!$C$6:$C$14492,FJ$6)</f>
        <v>0</v>
      </c>
      <c r="FK21" s="208">
        <f>SUMIFS(点検表４!$AG$6:$AG$14492,点検表４!$AE$6:$AE$14492,TRUE,点検表４!$AQ$6:$AQ$14492,$E21,点検表４!$C$6:$C$14492,FK$6)</f>
        <v>0</v>
      </c>
      <c r="FL21" s="208">
        <f>SUMIFS(点検表４!$AG$6:$AG$14492,点検表４!$AE$6:$AE$14492,TRUE,点検表４!$AQ$6:$AQ$14492,$E21,点検表４!$C$6:$C$14492,FL$6)</f>
        <v>0</v>
      </c>
      <c r="FM21" s="208">
        <f>SUMIFS(点検表４!$AG$6:$AG$14492,点検表４!$AE$6:$AE$14492,TRUE,点検表４!$AQ$6:$AQ$14492,$E21,点検表４!$C$6:$C$14492,FM$6)</f>
        <v>0</v>
      </c>
      <c r="FN21" s="208">
        <f>SUMIFS(点検表４!$AG$6:$AG$14492,点検表４!$AE$6:$AE$14492,TRUE,点検表４!$AQ$6:$AQ$14492,$E21,点検表４!$C$6:$C$14492,FN$6)</f>
        <v>0</v>
      </c>
      <c r="FO21" s="208">
        <f>SUMIFS(点検表４!$AG$6:$AG$14492,点検表４!$AE$6:$AE$14492,TRUE,点検表４!$AQ$6:$AQ$14492,$E21,点検表４!$C$6:$C$14492,FO$6)</f>
        <v>0</v>
      </c>
      <c r="FP21" s="208">
        <f>SUMIFS(点検表４!$AG$6:$AG$14492,点検表４!$AE$6:$AE$14492,TRUE,点検表４!$AQ$6:$AQ$14492,$E21,点検表４!$C$6:$C$14492,FP$6)</f>
        <v>0</v>
      </c>
      <c r="FQ21" s="208">
        <f>SUMIFS(点検表４!$AG$6:$AG$14492,点検表４!$AE$6:$AE$14492,TRUE,点検表４!$AQ$6:$AQ$14492,$E21,点検表４!$C$6:$C$14492,FQ$6)</f>
        <v>0</v>
      </c>
      <c r="FR21" s="208">
        <f>SUMIFS(点検表４!$AG$6:$AG$14492,点検表４!$AE$6:$AE$14492,TRUE,点検表４!$AQ$6:$AQ$14492,$E21,点検表４!$C$6:$C$14492,FR$6)</f>
        <v>0</v>
      </c>
      <c r="FS21" s="208">
        <f>SUMIFS(点検表４!$AG$6:$AG$14492,点検表４!$AE$6:$AE$14492,TRUE,点検表４!$AQ$6:$AQ$14492,$E21,点検表４!$C$6:$C$14492,FS$6)</f>
        <v>0</v>
      </c>
      <c r="FT21" s="208">
        <f>SUMIFS(点検表４!$AG$6:$AG$14492,点検表４!$AE$6:$AE$14492,TRUE,点検表４!$AQ$6:$AQ$14492,$E21,点検表４!$C$6:$C$14492,FT$6)</f>
        <v>0</v>
      </c>
      <c r="FU21" s="208">
        <f>SUMIFS(点検表４!$AG$6:$AG$14492,点検表４!$AE$6:$AE$14492,TRUE,点検表４!$AQ$6:$AQ$14492,$E21,点検表４!$C$6:$C$14492,FU$6)</f>
        <v>0</v>
      </c>
      <c r="FV21" s="208">
        <f>SUMIFS(点検表４!$AG$6:$AG$14492,点検表４!$AE$6:$AE$14492,TRUE,点検表４!$AQ$6:$AQ$14492,$E21,点検表４!$C$6:$C$14492,FV$6)</f>
        <v>0</v>
      </c>
      <c r="FW21" s="208">
        <f>SUMIFS(点検表４!$AG$6:$AG$14492,点検表４!$AE$6:$AE$14492,TRUE,点検表４!$AQ$6:$AQ$14492,$E21,点検表４!$C$6:$C$14492,FW$6)</f>
        <v>0</v>
      </c>
      <c r="FX21" s="208">
        <f>SUMIFS(点検表４!$AG$6:$AG$14492,点検表４!$AE$6:$AE$14492,TRUE,点検表４!$AQ$6:$AQ$14492,$E21,点検表４!$C$6:$C$14492,FX$6)</f>
        <v>0</v>
      </c>
      <c r="FY21" s="208">
        <f>SUMIFS(点検表４!$AG$6:$AG$14492,点検表４!$AE$6:$AE$14492,TRUE,点検表４!$AQ$6:$AQ$14492,$E21,点検表４!$C$6:$C$14492,FY$6)</f>
        <v>0</v>
      </c>
      <c r="FZ21" s="208">
        <f>SUMIFS(点検表４!$AG$6:$AG$14492,点検表４!$AE$6:$AE$14492,TRUE,点検表４!$AQ$6:$AQ$14492,$E21,点検表４!$C$6:$C$14492,FZ$6)</f>
        <v>0</v>
      </c>
      <c r="GA21" s="208">
        <f>SUMIFS(点検表４!$AG$6:$AG$14492,点検表４!$AE$6:$AE$14492,TRUE,点検表４!$AQ$6:$AQ$14492,$E21,点検表４!$C$6:$C$14492,GA$6)</f>
        <v>0</v>
      </c>
      <c r="GB21" s="208">
        <f>SUMIFS(点検表４!$AG$6:$AG$14492,点検表４!$AE$6:$AE$14492,TRUE,点検表４!$AQ$6:$AQ$14492,$E21,点検表４!$C$6:$C$14492,GB$6)</f>
        <v>0</v>
      </c>
      <c r="GC21" s="208">
        <f>SUMIFS(点検表４!$AG$6:$AG$14492,点検表４!$AE$6:$AE$14492,TRUE,点検表４!$AQ$6:$AQ$14492,$E21,点検表４!$C$6:$C$14492,GC$6)</f>
        <v>0</v>
      </c>
      <c r="GD21" s="208">
        <f>SUMIFS(点検表４!$AG$6:$AG$14492,点検表４!$AE$6:$AE$14492,TRUE,点検表４!$AQ$6:$AQ$14492,$E21,点検表４!$C$6:$C$14492,GD$6)</f>
        <v>0</v>
      </c>
      <c r="GE21" s="208">
        <f>SUMIFS(点検表４!$AG$6:$AG$14492,点検表４!$AE$6:$AE$14492,TRUE,点検表４!$AQ$6:$AQ$14492,$E21,点検表４!$C$6:$C$14492,GE$6)</f>
        <v>0</v>
      </c>
      <c r="GF21" s="208">
        <f>SUMIFS(点検表４!$AG$6:$AG$14492,点検表４!$AE$6:$AE$14492,TRUE,点検表４!$AQ$6:$AQ$14492,$E21,点検表４!$C$6:$C$14492,GF$6)</f>
        <v>0</v>
      </c>
      <c r="GG21" s="208">
        <f>SUMIFS(点検表４!$AG$6:$AG$14492,点検表４!$AE$6:$AE$14492,TRUE,点検表４!$AQ$6:$AQ$14492,$E21,点検表４!$C$6:$C$14492,GG$6)</f>
        <v>0</v>
      </c>
      <c r="GH21" s="208">
        <f>SUMIFS(点検表４!$AG$6:$AG$14492,点検表４!$AE$6:$AE$14492,TRUE,点検表４!$AQ$6:$AQ$14492,$E21,点検表４!$C$6:$C$14492,GH$6)</f>
        <v>0</v>
      </c>
      <c r="GI21" s="208">
        <f>SUMIFS(点検表４!$AG$6:$AG$14492,点検表４!$AE$6:$AE$14492,TRUE,点検表４!$AQ$6:$AQ$14492,$E21,点検表４!$C$6:$C$14492,GI$6)</f>
        <v>0</v>
      </c>
      <c r="GJ21" s="208">
        <f>SUMIFS(点検表４!$AG$6:$AG$14492,点検表４!$AE$6:$AE$14492,TRUE,点検表４!$AQ$6:$AQ$14492,$E21,点検表４!$C$6:$C$14492,GJ$6)</f>
        <v>0</v>
      </c>
      <c r="GK21" s="208">
        <f>SUMIFS(点検表４!$AG$6:$AG$14492,点検表４!$AE$6:$AE$14492,TRUE,点検表４!$AQ$6:$AQ$14492,$E21,点検表４!$C$6:$C$14492,GK$6)</f>
        <v>0</v>
      </c>
      <c r="GL21" s="208">
        <f>SUMIFS(点検表４!$AG$6:$AG$14492,点検表４!$AE$6:$AE$14492,TRUE,点検表４!$AQ$6:$AQ$14492,$E21,点検表４!$C$6:$C$14492,GL$6)</f>
        <v>0</v>
      </c>
      <c r="GM21" s="208">
        <f>SUMIFS(点検表４!$AG$6:$AG$14492,点検表４!$AE$6:$AE$14492,TRUE,点検表４!$AQ$6:$AQ$14492,$E21,点検表４!$C$6:$C$14492,GM$6)</f>
        <v>0</v>
      </c>
      <c r="GN21" s="208">
        <f>SUMIFS(点検表４!$AG$6:$AG$14492,点検表４!$AE$6:$AE$14492,TRUE,点検表４!$AQ$6:$AQ$14492,$E21,点検表４!$C$6:$C$14492,GN$6)</f>
        <v>0</v>
      </c>
      <c r="GO21" s="208">
        <f>SUMIFS(点検表４!$AG$6:$AG$14492,点検表４!$AE$6:$AE$14492,TRUE,点検表４!$AQ$6:$AQ$14492,$E21,点検表４!$C$6:$C$14492,GO$6)</f>
        <v>0</v>
      </c>
      <c r="GP21" s="208">
        <f>SUMIFS(点検表４!$AG$6:$AG$14492,点検表４!$AE$6:$AE$14492,TRUE,点検表４!$AQ$6:$AQ$14492,$E21,点検表４!$C$6:$C$14492,GP$6)</f>
        <v>0</v>
      </c>
      <c r="GQ21" s="208">
        <f>SUMIFS(点検表４!$AG$6:$AG$14492,点検表４!$AE$6:$AE$14492,TRUE,点検表４!$AQ$6:$AQ$14492,$E21,点検表４!$C$6:$C$14492,GQ$6)</f>
        <v>0</v>
      </c>
      <c r="GR21" s="208">
        <f>SUMIFS(点検表４!$AG$6:$AG$14492,点検表４!$AE$6:$AE$14492,TRUE,点検表４!$AQ$6:$AQ$14492,$E21,点検表４!$C$6:$C$14492,GR$6)</f>
        <v>0</v>
      </c>
      <c r="GS21" s="208">
        <f>SUMIFS(点検表４!$AG$6:$AG$14492,点検表４!$AE$6:$AE$14492,TRUE,点検表４!$AQ$6:$AQ$14492,$E21,点検表４!$C$6:$C$14492,GS$6)</f>
        <v>0</v>
      </c>
      <c r="GT21" s="208">
        <f>SUMIFS(点検表４!$AG$6:$AG$14492,点検表４!$AE$6:$AE$14492,TRUE,点検表４!$AQ$6:$AQ$14492,$E21,点検表４!$C$6:$C$14492,GT$6)</f>
        <v>0</v>
      </c>
      <c r="GU21" s="208">
        <f>SUMIFS(点検表４!$AG$6:$AG$14492,点検表４!$AE$6:$AE$14492,TRUE,点検表４!$AQ$6:$AQ$14492,$E21,点検表４!$C$6:$C$14492,GU$6)</f>
        <v>0</v>
      </c>
      <c r="GV21" s="208">
        <f>SUMIFS(点検表４!$AG$6:$AG$14492,点検表４!$AE$6:$AE$14492,TRUE,点検表４!$AQ$6:$AQ$14492,$E21,点検表４!$C$6:$C$14492,GV$6)</f>
        <v>0</v>
      </c>
      <c r="GW21" s="208">
        <f>SUMIFS(点検表４!$AG$6:$AG$14492,点検表４!$AE$6:$AE$14492,TRUE,点検表４!$AQ$6:$AQ$14492,$E21,点検表４!$C$6:$C$14492,GW$6)</f>
        <v>0</v>
      </c>
      <c r="GX21" s="208">
        <f>SUMIFS(点検表４!$AG$6:$AG$14492,点検表４!$AE$6:$AE$14492,TRUE,点検表４!$AQ$6:$AQ$14492,$E21,点検表４!$C$6:$C$14492,GX$6)</f>
        <v>0</v>
      </c>
      <c r="GY21" s="208">
        <f>SUMIFS(点検表４!$AG$6:$AG$14492,点検表４!$AE$6:$AE$14492,TRUE,点検表４!$AQ$6:$AQ$14492,$E21,点検表４!$C$6:$C$14492,GY$6)</f>
        <v>0</v>
      </c>
      <c r="GZ21" s="208">
        <f>SUMIFS(点検表４!$AG$6:$AG$14492,点検表４!$AE$6:$AE$14492,TRUE,点検表４!$AQ$6:$AQ$14492,$E21,点検表４!$C$6:$C$14492,GZ$6)</f>
        <v>0</v>
      </c>
      <c r="HA21" s="208">
        <f>SUMIFS(点検表４!$AG$6:$AG$14492,点検表４!$AE$6:$AE$14492,TRUE,点検表４!$AQ$6:$AQ$14492,$E21,点検表４!$C$6:$C$14492,HA$6)</f>
        <v>0</v>
      </c>
      <c r="HB21" s="208">
        <f>SUMIFS(点検表４!$AG$6:$AG$14492,点検表４!$AE$6:$AE$14492,TRUE,点検表４!$AQ$6:$AQ$14492,$E21,点検表４!$C$6:$C$14492,HB$6)</f>
        <v>0</v>
      </c>
      <c r="HC21" s="208">
        <f>SUMIFS(点検表４!$AG$6:$AG$14492,点検表４!$AE$6:$AE$14492,TRUE,点検表４!$AQ$6:$AQ$14492,$E21,点検表４!$C$6:$C$14492,HC$6)</f>
        <v>0</v>
      </c>
      <c r="HD21" s="208">
        <f>SUMIFS(点検表４!$AG$6:$AG$14492,点検表４!$AE$6:$AE$14492,TRUE,点検表４!$AQ$6:$AQ$14492,$E21,点検表４!$C$6:$C$14492,HD$6)</f>
        <v>0</v>
      </c>
      <c r="HE21" s="208">
        <f>SUMIFS(点検表４!$AG$6:$AG$14492,点検表４!$AE$6:$AE$14492,TRUE,点検表４!$AQ$6:$AQ$14492,$E21,点検表４!$C$6:$C$14492,HE$6)</f>
        <v>0</v>
      </c>
      <c r="HF21" s="208">
        <f>SUMIFS(点検表４!$AG$6:$AG$14492,点検表４!$AE$6:$AE$14492,TRUE,点検表４!$AQ$6:$AQ$14492,$E21,点検表４!$C$6:$C$14492,HF$6)</f>
        <v>0</v>
      </c>
      <c r="HG21" s="208">
        <f>SUMIFS(点検表４!$AG$6:$AG$14492,点検表４!$AE$6:$AE$14492,TRUE,点検表４!$AQ$6:$AQ$14492,$E21,点検表４!$C$6:$C$14492,HG$6)</f>
        <v>0</v>
      </c>
      <c r="HH21" s="208">
        <f>SUMIFS(点検表４!$AG$6:$AG$14492,点検表４!$AE$6:$AE$14492,TRUE,点検表４!$AQ$6:$AQ$14492,$E21,点検表４!$C$6:$C$14492,HH$6)</f>
        <v>0</v>
      </c>
      <c r="HI21" s="208">
        <f>SUMIFS(点検表４!$AG$6:$AG$14492,点検表４!$AE$6:$AE$14492,TRUE,点検表４!$AQ$6:$AQ$14492,$E21,点検表４!$C$6:$C$14492,HI$6)</f>
        <v>0</v>
      </c>
      <c r="HJ21" s="208">
        <f>SUMIFS(点検表４!$AG$6:$AG$14492,点検表４!$AE$6:$AE$14492,TRUE,点検表４!$AQ$6:$AQ$14492,$E21,点検表４!$C$6:$C$14492,HJ$6)</f>
        <v>0</v>
      </c>
      <c r="HK21" s="208">
        <f>SUMIFS(点検表４!$AG$6:$AG$14492,点検表４!$AE$6:$AE$14492,TRUE,点検表４!$AQ$6:$AQ$14492,$E21,点検表４!$C$6:$C$14492,HK$6)</f>
        <v>0</v>
      </c>
      <c r="HL21" s="208">
        <f>SUMIFS(点検表４!$AG$6:$AG$14492,点検表４!$AE$6:$AE$14492,TRUE,点検表４!$AQ$6:$AQ$14492,$E21,点検表４!$C$6:$C$14492,HL$6)</f>
        <v>0</v>
      </c>
      <c r="HM21" s="208">
        <f>SUMIFS(点検表４!$AG$6:$AG$14492,点検表４!$AE$6:$AE$14492,TRUE,点検表４!$AQ$6:$AQ$14492,$E21,点検表４!$C$6:$C$14492,HM$6)</f>
        <v>0</v>
      </c>
      <c r="HN21" s="208">
        <f>SUMIFS(点検表４!$AG$6:$AG$14492,点検表４!$AE$6:$AE$14492,TRUE,点検表４!$AQ$6:$AQ$14492,$E21,点検表４!$C$6:$C$14492,HN$6)</f>
        <v>0</v>
      </c>
      <c r="HO21" s="208">
        <f>SUMIFS(点検表４!$AG$6:$AG$14492,点検表４!$AE$6:$AE$14492,TRUE,点検表４!$AQ$6:$AQ$14492,$E21,点検表４!$C$6:$C$14492,HO$6)</f>
        <v>0</v>
      </c>
      <c r="HP21" s="208">
        <f>SUMIFS(点検表４!$AG$6:$AG$14492,点検表４!$AE$6:$AE$14492,TRUE,点検表４!$AQ$6:$AQ$14492,$E21,点検表４!$C$6:$C$14492,HP$6)</f>
        <v>0</v>
      </c>
      <c r="HQ21" s="208">
        <f>SUMIFS(点検表４!$AG$6:$AG$14492,点検表４!$AE$6:$AE$14492,TRUE,点検表４!$AQ$6:$AQ$14492,$E21,点検表４!$C$6:$C$14492,HQ$6)</f>
        <v>0</v>
      </c>
      <c r="HR21" s="208">
        <f>SUMIFS(点検表４!$AG$6:$AG$14492,点検表４!$AE$6:$AE$14492,TRUE,点検表４!$AQ$6:$AQ$14492,$E21,点検表４!$C$6:$C$14492,HR$6)</f>
        <v>0</v>
      </c>
      <c r="HS21" s="208">
        <f>SUMIFS(点検表４!$AG$6:$AG$14492,点検表４!$AE$6:$AE$14492,TRUE,点検表４!$AQ$6:$AQ$14492,$E21,点検表４!$C$6:$C$14492,HS$6)</f>
        <v>0</v>
      </c>
      <c r="HT21" s="208">
        <f>SUMIFS(点検表４!$AG$6:$AG$14492,点検表４!$AE$6:$AE$14492,TRUE,点検表４!$AQ$6:$AQ$14492,$E21,点検表４!$C$6:$C$14492,HT$6)</f>
        <v>0</v>
      </c>
      <c r="HU21" s="208">
        <f>SUMIFS(点検表４!$AG$6:$AG$14492,点検表４!$AE$6:$AE$14492,TRUE,点検表４!$AQ$6:$AQ$14492,$E21,点検表４!$C$6:$C$14492,HU$6)</f>
        <v>0</v>
      </c>
      <c r="HV21" s="208">
        <f>SUMIFS(点検表４!$AG$6:$AG$14492,点検表４!$AE$6:$AE$14492,TRUE,点検表４!$AQ$6:$AQ$14492,$E21,点検表４!$C$6:$C$14492,HV$6)</f>
        <v>0</v>
      </c>
      <c r="HW21" s="208">
        <f>SUMIFS(点検表４!$AG$6:$AG$14492,点検表４!$AE$6:$AE$14492,TRUE,点検表４!$AQ$6:$AQ$14492,$E21,点検表４!$C$6:$C$14492,HW$6)</f>
        <v>0</v>
      </c>
      <c r="HX21" s="208">
        <f>SUMIFS(点検表４!$AG$6:$AG$14492,点検表４!$AE$6:$AE$14492,TRUE,点検表４!$AQ$6:$AQ$14492,$E21,点検表４!$C$6:$C$14492,HX$6)</f>
        <v>0</v>
      </c>
      <c r="HY21" s="208">
        <f>SUMIFS(点検表４!$AG$6:$AG$14492,点検表４!$AE$6:$AE$14492,TRUE,点検表４!$AQ$6:$AQ$14492,$E21,点検表４!$C$6:$C$14492,HY$6)</f>
        <v>0</v>
      </c>
      <c r="HZ21" s="208">
        <f>SUMIFS(点検表４!$AG$6:$AG$14492,点検表４!$AE$6:$AE$14492,TRUE,点検表４!$AQ$6:$AQ$14492,$E21,点検表４!$C$6:$C$14492,HZ$6)</f>
        <v>0</v>
      </c>
      <c r="IA21" s="208">
        <f>SUMIFS(点検表４!$AG$6:$AG$14492,点検表４!$AE$6:$AE$14492,TRUE,点検表４!$AQ$6:$AQ$14492,$E21,点検表４!$C$6:$C$14492,IA$6)</f>
        <v>0</v>
      </c>
      <c r="IB21" s="208">
        <f>SUMIFS(点検表４!$AG$6:$AG$14492,点検表４!$AE$6:$AE$14492,TRUE,点検表４!$AQ$6:$AQ$14492,$E21,点検表４!$C$6:$C$14492,IB$6)</f>
        <v>0</v>
      </c>
      <c r="IC21" s="208">
        <f>SUMIFS(点検表４!$AG$6:$AG$14492,点検表４!$AE$6:$AE$14492,TRUE,点検表４!$AQ$6:$AQ$14492,$E21,点検表４!$C$6:$C$14492,IC$6)</f>
        <v>0</v>
      </c>
      <c r="ID21" s="208">
        <f>SUMIFS(点検表４!$AG$6:$AG$14492,点検表４!$AE$6:$AE$14492,TRUE,点検表４!$AQ$6:$AQ$14492,$E21,点検表４!$C$6:$C$14492,ID$6)</f>
        <v>0</v>
      </c>
      <c r="IE21" s="208">
        <f>SUMIFS(点検表４!$AG$6:$AG$14492,点検表４!$AE$6:$AE$14492,TRUE,点検表４!$AQ$6:$AQ$14492,$E21,点検表４!$C$6:$C$14492,IE$6)</f>
        <v>0</v>
      </c>
      <c r="IF21" s="208">
        <f>SUMIFS(点検表４!$AG$6:$AG$14492,点検表４!$AE$6:$AE$14492,TRUE,点検表４!$AQ$6:$AQ$14492,$E21,点検表４!$C$6:$C$14492,IF$6)</f>
        <v>0</v>
      </c>
      <c r="IG21" s="208">
        <f>SUMIFS(点検表４!$AG$6:$AG$14492,点検表４!$AE$6:$AE$14492,TRUE,点検表４!$AQ$6:$AQ$14492,$E21,点検表４!$C$6:$C$14492,IG$6)</f>
        <v>0</v>
      </c>
      <c r="IH21" s="208">
        <f>SUMIFS(点検表４!$AG$6:$AG$14492,点検表４!$AE$6:$AE$14492,TRUE,点検表４!$AQ$6:$AQ$14492,$E21,点検表４!$C$6:$C$14492,IH$6)</f>
        <v>0</v>
      </c>
      <c r="II21" s="208">
        <f>SUMIFS(点検表４!$AG$6:$AG$14492,点検表４!$AE$6:$AE$14492,TRUE,点検表４!$AQ$6:$AQ$14492,$E21,点検表４!$C$6:$C$14492,II$6)</f>
        <v>0</v>
      </c>
      <c r="IJ21" s="208">
        <f>SUMIFS(点検表４!$AG$6:$AG$14492,点検表４!$AE$6:$AE$14492,TRUE,点検表４!$AQ$6:$AQ$14492,$E21,点検表４!$C$6:$C$14492,IJ$6)</f>
        <v>0</v>
      </c>
      <c r="IK21" s="208">
        <f>SUMIFS(点検表４!$AG$6:$AG$14492,点検表４!$AE$6:$AE$14492,TRUE,点検表４!$AQ$6:$AQ$14492,$E21,点検表４!$C$6:$C$14492,IK$6)</f>
        <v>0</v>
      </c>
      <c r="IL21" s="208">
        <f>SUMIFS(点検表４!$AG$6:$AG$14492,点検表４!$AE$6:$AE$14492,TRUE,点検表４!$AQ$6:$AQ$14492,$E21,点検表４!$C$6:$C$14492,IL$6)</f>
        <v>0</v>
      </c>
      <c r="IM21" s="209">
        <f>SUMIFS(点検表４!$AG$6:$AG$14492,点検表４!$AE$6:$AE$14492,TRUE,点検表４!$AQ$6:$AQ$14492,$E21,点検表４!$C$6:$C$14492,IM$6)</f>
        <v>0</v>
      </c>
      <c r="IN21" s="177"/>
      <c r="IO21" s="177"/>
    </row>
    <row r="22" spans="1:249" ht="26.25" customHeight="1">
      <c r="A22" s="748"/>
      <c r="B22" s="752" t="s">
        <v>1295</v>
      </c>
      <c r="C22" s="753"/>
      <c r="D22" s="754"/>
      <c r="E22" s="149"/>
      <c r="F22" s="200">
        <f>SUM(F17:F21)</f>
        <v>0</v>
      </c>
      <c r="G22" s="201">
        <f t="shared" ref="G22:BR22" si="6">SUM(G17:G21)</f>
        <v>0</v>
      </c>
      <c r="H22" s="202">
        <f t="shared" si="6"/>
        <v>0</v>
      </c>
      <c r="I22" s="202">
        <f t="shared" si="6"/>
        <v>0</v>
      </c>
      <c r="J22" s="202">
        <f t="shared" si="6"/>
        <v>0</v>
      </c>
      <c r="K22" s="202">
        <f t="shared" si="6"/>
        <v>0</v>
      </c>
      <c r="L22" s="202">
        <f t="shared" si="6"/>
        <v>0</v>
      </c>
      <c r="M22" s="202">
        <f t="shared" si="6"/>
        <v>0</v>
      </c>
      <c r="N22" s="202">
        <f t="shared" si="6"/>
        <v>0</v>
      </c>
      <c r="O22" s="202">
        <f t="shared" si="6"/>
        <v>0</v>
      </c>
      <c r="P22" s="202">
        <f t="shared" si="6"/>
        <v>0</v>
      </c>
      <c r="Q22" s="202">
        <f t="shared" si="6"/>
        <v>0</v>
      </c>
      <c r="R22" s="202">
        <f t="shared" si="6"/>
        <v>0</v>
      </c>
      <c r="S22" s="202">
        <f t="shared" si="6"/>
        <v>0</v>
      </c>
      <c r="T22" s="202">
        <f t="shared" si="6"/>
        <v>0</v>
      </c>
      <c r="U22" s="202">
        <f t="shared" si="6"/>
        <v>0</v>
      </c>
      <c r="V22" s="202">
        <f t="shared" si="6"/>
        <v>0</v>
      </c>
      <c r="W22" s="202">
        <f t="shared" si="6"/>
        <v>0</v>
      </c>
      <c r="X22" s="202">
        <f t="shared" si="6"/>
        <v>0</v>
      </c>
      <c r="Y22" s="202">
        <f t="shared" si="6"/>
        <v>0</v>
      </c>
      <c r="Z22" s="202">
        <f t="shared" si="6"/>
        <v>0</v>
      </c>
      <c r="AA22" s="202">
        <f t="shared" si="6"/>
        <v>0</v>
      </c>
      <c r="AB22" s="202">
        <f t="shared" si="6"/>
        <v>0</v>
      </c>
      <c r="AC22" s="202">
        <f t="shared" si="6"/>
        <v>0</v>
      </c>
      <c r="AD22" s="202">
        <f t="shared" si="6"/>
        <v>0</v>
      </c>
      <c r="AE22" s="202">
        <f t="shared" si="6"/>
        <v>0</v>
      </c>
      <c r="AF22" s="202">
        <f t="shared" si="6"/>
        <v>0</v>
      </c>
      <c r="AG22" s="202">
        <f t="shared" si="6"/>
        <v>0</v>
      </c>
      <c r="AH22" s="202">
        <f t="shared" si="6"/>
        <v>0</v>
      </c>
      <c r="AI22" s="202">
        <f t="shared" si="6"/>
        <v>0</v>
      </c>
      <c r="AJ22" s="202">
        <f t="shared" si="6"/>
        <v>0</v>
      </c>
      <c r="AK22" s="202">
        <f t="shared" si="6"/>
        <v>0</v>
      </c>
      <c r="AL22" s="202">
        <f t="shared" si="6"/>
        <v>0</v>
      </c>
      <c r="AM22" s="202">
        <f t="shared" si="6"/>
        <v>0</v>
      </c>
      <c r="AN22" s="202">
        <f t="shared" si="6"/>
        <v>0</v>
      </c>
      <c r="AO22" s="202">
        <f t="shared" si="6"/>
        <v>0</v>
      </c>
      <c r="AP22" s="202">
        <f t="shared" si="6"/>
        <v>0</v>
      </c>
      <c r="AQ22" s="202">
        <f t="shared" si="6"/>
        <v>0</v>
      </c>
      <c r="AR22" s="202">
        <f t="shared" si="6"/>
        <v>0</v>
      </c>
      <c r="AS22" s="202">
        <f t="shared" si="6"/>
        <v>0</v>
      </c>
      <c r="AT22" s="202">
        <f t="shared" si="6"/>
        <v>0</v>
      </c>
      <c r="AU22" s="202">
        <f t="shared" si="6"/>
        <v>0</v>
      </c>
      <c r="AV22" s="202">
        <f t="shared" si="6"/>
        <v>0</v>
      </c>
      <c r="AW22" s="202">
        <f t="shared" si="6"/>
        <v>0</v>
      </c>
      <c r="AX22" s="202">
        <f t="shared" si="6"/>
        <v>0</v>
      </c>
      <c r="AY22" s="202">
        <f t="shared" si="6"/>
        <v>0</v>
      </c>
      <c r="AZ22" s="202">
        <f t="shared" si="6"/>
        <v>0</v>
      </c>
      <c r="BA22" s="202">
        <f t="shared" si="6"/>
        <v>0</v>
      </c>
      <c r="BB22" s="202">
        <f t="shared" si="6"/>
        <v>0</v>
      </c>
      <c r="BC22" s="202">
        <f t="shared" si="6"/>
        <v>0</v>
      </c>
      <c r="BD22" s="202">
        <f t="shared" si="6"/>
        <v>0</v>
      </c>
      <c r="BE22" s="202">
        <f t="shared" si="6"/>
        <v>0</v>
      </c>
      <c r="BF22" s="202">
        <f t="shared" si="6"/>
        <v>0</v>
      </c>
      <c r="BG22" s="202">
        <f t="shared" si="6"/>
        <v>0</v>
      </c>
      <c r="BH22" s="202">
        <f t="shared" si="6"/>
        <v>0</v>
      </c>
      <c r="BI22" s="202">
        <f t="shared" si="6"/>
        <v>0</v>
      </c>
      <c r="BJ22" s="202">
        <f t="shared" si="6"/>
        <v>0</v>
      </c>
      <c r="BK22" s="202">
        <f t="shared" si="6"/>
        <v>0</v>
      </c>
      <c r="BL22" s="202">
        <f t="shared" si="6"/>
        <v>0</v>
      </c>
      <c r="BM22" s="202">
        <f t="shared" si="6"/>
        <v>0</v>
      </c>
      <c r="BN22" s="202">
        <f t="shared" si="6"/>
        <v>0</v>
      </c>
      <c r="BO22" s="202">
        <f t="shared" si="6"/>
        <v>0</v>
      </c>
      <c r="BP22" s="202">
        <f t="shared" si="6"/>
        <v>0</v>
      </c>
      <c r="BQ22" s="202">
        <f t="shared" si="6"/>
        <v>0</v>
      </c>
      <c r="BR22" s="202">
        <f t="shared" si="6"/>
        <v>0</v>
      </c>
      <c r="BS22" s="202">
        <f t="shared" ref="BS22:ED22" si="7">SUM(BS17:BS21)</f>
        <v>0</v>
      </c>
      <c r="BT22" s="202">
        <f t="shared" si="7"/>
        <v>0</v>
      </c>
      <c r="BU22" s="202">
        <f t="shared" si="7"/>
        <v>0</v>
      </c>
      <c r="BV22" s="202">
        <f t="shared" si="7"/>
        <v>0</v>
      </c>
      <c r="BW22" s="202">
        <f t="shared" si="7"/>
        <v>0</v>
      </c>
      <c r="BX22" s="202">
        <f t="shared" si="7"/>
        <v>0</v>
      </c>
      <c r="BY22" s="202">
        <f t="shared" si="7"/>
        <v>0</v>
      </c>
      <c r="BZ22" s="202">
        <f t="shared" si="7"/>
        <v>0</v>
      </c>
      <c r="CA22" s="202">
        <f t="shared" si="7"/>
        <v>0</v>
      </c>
      <c r="CB22" s="202">
        <f t="shared" si="7"/>
        <v>0</v>
      </c>
      <c r="CC22" s="202">
        <f t="shared" si="7"/>
        <v>0</v>
      </c>
      <c r="CD22" s="202">
        <f t="shared" si="7"/>
        <v>0</v>
      </c>
      <c r="CE22" s="202">
        <f t="shared" si="7"/>
        <v>0</v>
      </c>
      <c r="CF22" s="202">
        <f t="shared" si="7"/>
        <v>0</v>
      </c>
      <c r="CG22" s="202">
        <f t="shared" si="7"/>
        <v>0</v>
      </c>
      <c r="CH22" s="202">
        <f t="shared" si="7"/>
        <v>0</v>
      </c>
      <c r="CI22" s="202">
        <f t="shared" si="7"/>
        <v>0</v>
      </c>
      <c r="CJ22" s="202">
        <f t="shared" si="7"/>
        <v>0</v>
      </c>
      <c r="CK22" s="202">
        <f t="shared" si="7"/>
        <v>0</v>
      </c>
      <c r="CL22" s="202">
        <f t="shared" si="7"/>
        <v>0</v>
      </c>
      <c r="CM22" s="202">
        <f t="shared" si="7"/>
        <v>0</v>
      </c>
      <c r="CN22" s="202">
        <f t="shared" si="7"/>
        <v>0</v>
      </c>
      <c r="CO22" s="202">
        <f t="shared" si="7"/>
        <v>0</v>
      </c>
      <c r="CP22" s="202">
        <f t="shared" si="7"/>
        <v>0</v>
      </c>
      <c r="CQ22" s="202">
        <f t="shared" si="7"/>
        <v>0</v>
      </c>
      <c r="CR22" s="202">
        <f t="shared" si="7"/>
        <v>0</v>
      </c>
      <c r="CS22" s="202">
        <f t="shared" si="7"/>
        <v>0</v>
      </c>
      <c r="CT22" s="202">
        <f t="shared" si="7"/>
        <v>0</v>
      </c>
      <c r="CU22" s="202">
        <f t="shared" si="7"/>
        <v>0</v>
      </c>
      <c r="CV22" s="202">
        <f t="shared" si="7"/>
        <v>0</v>
      </c>
      <c r="CW22" s="202">
        <f t="shared" si="7"/>
        <v>0</v>
      </c>
      <c r="CX22" s="202">
        <f t="shared" si="7"/>
        <v>0</v>
      </c>
      <c r="CY22" s="202">
        <f t="shared" si="7"/>
        <v>0</v>
      </c>
      <c r="CZ22" s="202">
        <f t="shared" si="7"/>
        <v>0</v>
      </c>
      <c r="DA22" s="202">
        <f t="shared" si="7"/>
        <v>0</v>
      </c>
      <c r="DB22" s="202">
        <f t="shared" si="7"/>
        <v>0</v>
      </c>
      <c r="DC22" s="202">
        <f t="shared" si="7"/>
        <v>0</v>
      </c>
      <c r="DD22" s="202">
        <f t="shared" si="7"/>
        <v>0</v>
      </c>
      <c r="DE22" s="202">
        <f t="shared" si="7"/>
        <v>0</v>
      </c>
      <c r="DF22" s="202">
        <f t="shared" si="7"/>
        <v>0</v>
      </c>
      <c r="DG22" s="202">
        <f t="shared" si="7"/>
        <v>0</v>
      </c>
      <c r="DH22" s="202">
        <f t="shared" si="7"/>
        <v>0</v>
      </c>
      <c r="DI22" s="202">
        <f t="shared" si="7"/>
        <v>0</v>
      </c>
      <c r="DJ22" s="202">
        <f t="shared" si="7"/>
        <v>0</v>
      </c>
      <c r="DK22" s="202">
        <f t="shared" si="7"/>
        <v>0</v>
      </c>
      <c r="DL22" s="202">
        <f t="shared" si="7"/>
        <v>0</v>
      </c>
      <c r="DM22" s="202">
        <f t="shared" si="7"/>
        <v>0</v>
      </c>
      <c r="DN22" s="202">
        <f t="shared" si="7"/>
        <v>0</v>
      </c>
      <c r="DO22" s="202">
        <f t="shared" si="7"/>
        <v>0</v>
      </c>
      <c r="DP22" s="202">
        <f t="shared" si="7"/>
        <v>0</v>
      </c>
      <c r="DQ22" s="202">
        <f t="shared" si="7"/>
        <v>0</v>
      </c>
      <c r="DR22" s="202">
        <f t="shared" si="7"/>
        <v>0</v>
      </c>
      <c r="DS22" s="202">
        <f t="shared" si="7"/>
        <v>0</v>
      </c>
      <c r="DT22" s="202">
        <f t="shared" si="7"/>
        <v>0</v>
      </c>
      <c r="DU22" s="202">
        <f t="shared" si="7"/>
        <v>0</v>
      </c>
      <c r="DV22" s="202">
        <f t="shared" si="7"/>
        <v>0</v>
      </c>
      <c r="DW22" s="202">
        <f t="shared" si="7"/>
        <v>0</v>
      </c>
      <c r="DX22" s="202">
        <f t="shared" si="7"/>
        <v>0</v>
      </c>
      <c r="DY22" s="202">
        <f t="shared" si="7"/>
        <v>0</v>
      </c>
      <c r="DZ22" s="202">
        <f t="shared" si="7"/>
        <v>0</v>
      </c>
      <c r="EA22" s="202">
        <f t="shared" si="7"/>
        <v>0</v>
      </c>
      <c r="EB22" s="202">
        <f t="shared" si="7"/>
        <v>0</v>
      </c>
      <c r="EC22" s="202">
        <f t="shared" si="7"/>
        <v>0</v>
      </c>
      <c r="ED22" s="202">
        <f t="shared" si="7"/>
        <v>0</v>
      </c>
      <c r="EE22" s="202">
        <f t="shared" ref="EE22:GP22" si="8">SUM(EE17:EE21)</f>
        <v>0</v>
      </c>
      <c r="EF22" s="202">
        <f t="shared" si="8"/>
        <v>0</v>
      </c>
      <c r="EG22" s="202">
        <f t="shared" si="8"/>
        <v>0</v>
      </c>
      <c r="EH22" s="202">
        <f t="shared" si="8"/>
        <v>0</v>
      </c>
      <c r="EI22" s="202">
        <f t="shared" si="8"/>
        <v>0</v>
      </c>
      <c r="EJ22" s="202">
        <f t="shared" si="8"/>
        <v>0</v>
      </c>
      <c r="EK22" s="202">
        <f t="shared" si="8"/>
        <v>0</v>
      </c>
      <c r="EL22" s="202">
        <f t="shared" si="8"/>
        <v>0</v>
      </c>
      <c r="EM22" s="202">
        <f t="shared" si="8"/>
        <v>0</v>
      </c>
      <c r="EN22" s="202">
        <f t="shared" si="8"/>
        <v>0</v>
      </c>
      <c r="EO22" s="202">
        <f t="shared" si="8"/>
        <v>0</v>
      </c>
      <c r="EP22" s="202">
        <f t="shared" si="8"/>
        <v>0</v>
      </c>
      <c r="EQ22" s="202">
        <f t="shared" si="8"/>
        <v>0</v>
      </c>
      <c r="ER22" s="202">
        <f t="shared" si="8"/>
        <v>0</v>
      </c>
      <c r="ES22" s="202">
        <f t="shared" si="8"/>
        <v>0</v>
      </c>
      <c r="ET22" s="202">
        <f t="shared" si="8"/>
        <v>0</v>
      </c>
      <c r="EU22" s="202">
        <f t="shared" si="8"/>
        <v>0</v>
      </c>
      <c r="EV22" s="202">
        <f t="shared" si="8"/>
        <v>0</v>
      </c>
      <c r="EW22" s="202">
        <f t="shared" si="8"/>
        <v>0</v>
      </c>
      <c r="EX22" s="202">
        <f t="shared" si="8"/>
        <v>0</v>
      </c>
      <c r="EY22" s="202">
        <f t="shared" si="8"/>
        <v>0</v>
      </c>
      <c r="EZ22" s="202">
        <f t="shared" si="8"/>
        <v>0</v>
      </c>
      <c r="FA22" s="202">
        <f t="shared" si="8"/>
        <v>0</v>
      </c>
      <c r="FB22" s="202">
        <f t="shared" si="8"/>
        <v>0</v>
      </c>
      <c r="FC22" s="202">
        <f t="shared" si="8"/>
        <v>0</v>
      </c>
      <c r="FD22" s="202">
        <f t="shared" si="8"/>
        <v>0</v>
      </c>
      <c r="FE22" s="202">
        <f t="shared" si="8"/>
        <v>0</v>
      </c>
      <c r="FF22" s="202">
        <f t="shared" si="8"/>
        <v>0</v>
      </c>
      <c r="FG22" s="202">
        <f t="shared" si="8"/>
        <v>0</v>
      </c>
      <c r="FH22" s="202">
        <f t="shared" si="8"/>
        <v>0</v>
      </c>
      <c r="FI22" s="202">
        <f t="shared" si="8"/>
        <v>0</v>
      </c>
      <c r="FJ22" s="202">
        <f t="shared" si="8"/>
        <v>0</v>
      </c>
      <c r="FK22" s="202">
        <f t="shared" si="8"/>
        <v>0</v>
      </c>
      <c r="FL22" s="202">
        <f t="shared" si="8"/>
        <v>0</v>
      </c>
      <c r="FM22" s="202">
        <f t="shared" si="8"/>
        <v>0</v>
      </c>
      <c r="FN22" s="202">
        <f t="shared" si="8"/>
        <v>0</v>
      </c>
      <c r="FO22" s="202">
        <f t="shared" si="8"/>
        <v>0</v>
      </c>
      <c r="FP22" s="202">
        <f t="shared" si="8"/>
        <v>0</v>
      </c>
      <c r="FQ22" s="202">
        <f t="shared" si="8"/>
        <v>0</v>
      </c>
      <c r="FR22" s="202">
        <f t="shared" si="8"/>
        <v>0</v>
      </c>
      <c r="FS22" s="202">
        <f t="shared" si="8"/>
        <v>0</v>
      </c>
      <c r="FT22" s="202">
        <f t="shared" si="8"/>
        <v>0</v>
      </c>
      <c r="FU22" s="202">
        <f t="shared" si="8"/>
        <v>0</v>
      </c>
      <c r="FV22" s="202">
        <f t="shared" si="8"/>
        <v>0</v>
      </c>
      <c r="FW22" s="202">
        <f t="shared" si="8"/>
        <v>0</v>
      </c>
      <c r="FX22" s="202">
        <f t="shared" si="8"/>
        <v>0</v>
      </c>
      <c r="FY22" s="202">
        <f t="shared" si="8"/>
        <v>0</v>
      </c>
      <c r="FZ22" s="202">
        <f t="shared" si="8"/>
        <v>0</v>
      </c>
      <c r="GA22" s="202">
        <f t="shared" si="8"/>
        <v>0</v>
      </c>
      <c r="GB22" s="202">
        <f t="shared" si="8"/>
        <v>0</v>
      </c>
      <c r="GC22" s="202">
        <f t="shared" si="8"/>
        <v>0</v>
      </c>
      <c r="GD22" s="202">
        <f t="shared" si="8"/>
        <v>0</v>
      </c>
      <c r="GE22" s="202">
        <f t="shared" si="8"/>
        <v>0</v>
      </c>
      <c r="GF22" s="202">
        <f t="shared" si="8"/>
        <v>0</v>
      </c>
      <c r="GG22" s="202">
        <f t="shared" si="8"/>
        <v>0</v>
      </c>
      <c r="GH22" s="202">
        <f t="shared" si="8"/>
        <v>0</v>
      </c>
      <c r="GI22" s="202">
        <f t="shared" si="8"/>
        <v>0</v>
      </c>
      <c r="GJ22" s="202">
        <f t="shared" si="8"/>
        <v>0</v>
      </c>
      <c r="GK22" s="202">
        <f t="shared" si="8"/>
        <v>0</v>
      </c>
      <c r="GL22" s="202">
        <f t="shared" si="8"/>
        <v>0</v>
      </c>
      <c r="GM22" s="202">
        <f t="shared" si="8"/>
        <v>0</v>
      </c>
      <c r="GN22" s="202">
        <f t="shared" si="8"/>
        <v>0</v>
      </c>
      <c r="GO22" s="202">
        <f t="shared" si="8"/>
        <v>0</v>
      </c>
      <c r="GP22" s="202">
        <f t="shared" si="8"/>
        <v>0</v>
      </c>
      <c r="GQ22" s="202">
        <f t="shared" ref="GQ22:IM22" si="9">SUM(GQ17:GQ21)</f>
        <v>0</v>
      </c>
      <c r="GR22" s="202">
        <f t="shared" si="9"/>
        <v>0</v>
      </c>
      <c r="GS22" s="202">
        <f t="shared" si="9"/>
        <v>0</v>
      </c>
      <c r="GT22" s="202">
        <f t="shared" si="9"/>
        <v>0</v>
      </c>
      <c r="GU22" s="202">
        <f t="shared" si="9"/>
        <v>0</v>
      </c>
      <c r="GV22" s="202">
        <f t="shared" si="9"/>
        <v>0</v>
      </c>
      <c r="GW22" s="202">
        <f t="shared" si="9"/>
        <v>0</v>
      </c>
      <c r="GX22" s="202">
        <f t="shared" si="9"/>
        <v>0</v>
      </c>
      <c r="GY22" s="202">
        <f t="shared" si="9"/>
        <v>0</v>
      </c>
      <c r="GZ22" s="202">
        <f t="shared" si="9"/>
        <v>0</v>
      </c>
      <c r="HA22" s="202">
        <f t="shared" si="9"/>
        <v>0</v>
      </c>
      <c r="HB22" s="202">
        <f t="shared" si="9"/>
        <v>0</v>
      </c>
      <c r="HC22" s="202">
        <f t="shared" si="9"/>
        <v>0</v>
      </c>
      <c r="HD22" s="202">
        <f t="shared" si="9"/>
        <v>0</v>
      </c>
      <c r="HE22" s="202">
        <f t="shared" si="9"/>
        <v>0</v>
      </c>
      <c r="HF22" s="202">
        <f t="shared" si="9"/>
        <v>0</v>
      </c>
      <c r="HG22" s="202">
        <f t="shared" si="9"/>
        <v>0</v>
      </c>
      <c r="HH22" s="202">
        <f t="shared" si="9"/>
        <v>0</v>
      </c>
      <c r="HI22" s="202">
        <f t="shared" si="9"/>
        <v>0</v>
      </c>
      <c r="HJ22" s="202">
        <f t="shared" si="9"/>
        <v>0</v>
      </c>
      <c r="HK22" s="202">
        <f t="shared" si="9"/>
        <v>0</v>
      </c>
      <c r="HL22" s="202">
        <f t="shared" si="9"/>
        <v>0</v>
      </c>
      <c r="HM22" s="202">
        <f t="shared" si="9"/>
        <v>0</v>
      </c>
      <c r="HN22" s="202">
        <f t="shared" si="9"/>
        <v>0</v>
      </c>
      <c r="HO22" s="202">
        <f t="shared" si="9"/>
        <v>0</v>
      </c>
      <c r="HP22" s="202">
        <f t="shared" si="9"/>
        <v>0</v>
      </c>
      <c r="HQ22" s="202">
        <f t="shared" si="9"/>
        <v>0</v>
      </c>
      <c r="HR22" s="202">
        <f t="shared" si="9"/>
        <v>0</v>
      </c>
      <c r="HS22" s="202">
        <f t="shared" si="9"/>
        <v>0</v>
      </c>
      <c r="HT22" s="202">
        <f t="shared" si="9"/>
        <v>0</v>
      </c>
      <c r="HU22" s="202">
        <f t="shared" si="9"/>
        <v>0</v>
      </c>
      <c r="HV22" s="202">
        <f t="shared" si="9"/>
        <v>0</v>
      </c>
      <c r="HW22" s="202">
        <f t="shared" si="9"/>
        <v>0</v>
      </c>
      <c r="HX22" s="202">
        <f t="shared" si="9"/>
        <v>0</v>
      </c>
      <c r="HY22" s="202">
        <f t="shared" si="9"/>
        <v>0</v>
      </c>
      <c r="HZ22" s="202">
        <f t="shared" si="9"/>
        <v>0</v>
      </c>
      <c r="IA22" s="202">
        <f t="shared" si="9"/>
        <v>0</v>
      </c>
      <c r="IB22" s="202">
        <f t="shared" si="9"/>
        <v>0</v>
      </c>
      <c r="IC22" s="202">
        <f t="shared" si="9"/>
        <v>0</v>
      </c>
      <c r="ID22" s="202">
        <f t="shared" si="9"/>
        <v>0</v>
      </c>
      <c r="IE22" s="202">
        <f t="shared" si="9"/>
        <v>0</v>
      </c>
      <c r="IF22" s="202">
        <f t="shared" si="9"/>
        <v>0</v>
      </c>
      <c r="IG22" s="202">
        <f t="shared" si="9"/>
        <v>0</v>
      </c>
      <c r="IH22" s="202">
        <f t="shared" si="9"/>
        <v>0</v>
      </c>
      <c r="II22" s="202">
        <f t="shared" si="9"/>
        <v>0</v>
      </c>
      <c r="IJ22" s="202">
        <f t="shared" si="9"/>
        <v>0</v>
      </c>
      <c r="IK22" s="202">
        <f t="shared" si="9"/>
        <v>0</v>
      </c>
      <c r="IL22" s="202">
        <f t="shared" si="9"/>
        <v>0</v>
      </c>
      <c r="IM22" s="203">
        <f t="shared" si="9"/>
        <v>0</v>
      </c>
      <c r="IN22" s="177"/>
      <c r="IO22" s="177"/>
    </row>
    <row r="23" spans="1:249" ht="18.75" customHeight="1">
      <c r="A23" s="748"/>
      <c r="B23" s="755" t="s">
        <v>2783</v>
      </c>
      <c r="C23" s="757" t="s">
        <v>2784</v>
      </c>
      <c r="D23" s="143" t="s">
        <v>1292</v>
      </c>
      <c r="E23" s="144">
        <v>41</v>
      </c>
      <c r="F23" s="188">
        <f>SUMIFS(点検表４!$AG$6:$AG$14492,点検表４!$AE$6:$AE$14492,TRUE,点検表４!$AQ$6:$AQ$14492,$E23)</f>
        <v>0</v>
      </c>
      <c r="G23" s="189">
        <f t="shared" si="0"/>
        <v>0</v>
      </c>
      <c r="H23" s="204">
        <f>SUMIFS(点検表４!$AG$6:$AG$14492,点検表４!$AE$6:$AE$14492,TRUE,点検表４!$AQ$6:$AQ$14492,$E23,点検表４!$C$6:$C$14492,H$6)</f>
        <v>0</v>
      </c>
      <c r="I23" s="204">
        <f>SUMIFS(点検表４!$AG$6:$AG$14492,点検表４!$AE$6:$AE$14492,TRUE,点検表４!$AQ$6:$AQ$14492,$E23,点検表４!$C$6:$C$14492,I$6)</f>
        <v>0</v>
      </c>
      <c r="J23" s="204">
        <f>SUMIFS(点検表４!$AG$6:$AG$14492,点検表４!$AE$6:$AE$14492,TRUE,点検表４!$AQ$6:$AQ$14492,$E23,点検表４!$C$6:$C$14492,J$6)</f>
        <v>0</v>
      </c>
      <c r="K23" s="204">
        <f>SUMIFS(点検表４!$AG$6:$AG$14492,点検表４!$AE$6:$AE$14492,TRUE,点検表４!$AQ$6:$AQ$14492,$E23,点検表４!$C$6:$C$14492,K$6)</f>
        <v>0</v>
      </c>
      <c r="L23" s="204">
        <f>SUMIFS(点検表４!$AG$6:$AG$14492,点検表４!$AE$6:$AE$14492,TRUE,点検表４!$AQ$6:$AQ$14492,$E23,点検表４!$C$6:$C$14492,L$6)</f>
        <v>0</v>
      </c>
      <c r="M23" s="204">
        <f>SUMIFS(点検表４!$AG$6:$AG$14492,点検表４!$AE$6:$AE$14492,TRUE,点検表４!$AQ$6:$AQ$14492,$E23,点検表４!$C$6:$C$14492,M$6)</f>
        <v>0</v>
      </c>
      <c r="N23" s="204">
        <f>SUMIFS(点検表４!$AG$6:$AG$14492,点検表４!$AE$6:$AE$14492,TRUE,点検表４!$AQ$6:$AQ$14492,$E23,点検表４!$C$6:$C$14492,N$6)</f>
        <v>0</v>
      </c>
      <c r="O23" s="204">
        <f>SUMIFS(点検表４!$AG$6:$AG$14492,点検表４!$AE$6:$AE$14492,TRUE,点検表４!$AQ$6:$AQ$14492,$E23,点検表４!$C$6:$C$14492,O$6)</f>
        <v>0</v>
      </c>
      <c r="P23" s="204">
        <f>SUMIFS(点検表４!$AG$6:$AG$14492,点検表４!$AE$6:$AE$14492,TRUE,点検表４!$AQ$6:$AQ$14492,$E23,点検表４!$C$6:$C$14492,P$6)</f>
        <v>0</v>
      </c>
      <c r="Q23" s="204">
        <f>SUMIFS(点検表４!$AG$6:$AG$14492,点検表４!$AE$6:$AE$14492,TRUE,点検表４!$AQ$6:$AQ$14492,$E23,点検表４!$C$6:$C$14492,Q$6)</f>
        <v>0</v>
      </c>
      <c r="R23" s="204">
        <f>SUMIFS(点検表４!$AG$6:$AG$14492,点検表４!$AE$6:$AE$14492,TRUE,点検表４!$AQ$6:$AQ$14492,$E23,点検表４!$C$6:$C$14492,R$6)</f>
        <v>0</v>
      </c>
      <c r="S23" s="204">
        <f>SUMIFS(点検表４!$AG$6:$AG$14492,点検表４!$AE$6:$AE$14492,TRUE,点検表４!$AQ$6:$AQ$14492,$E23,点検表４!$C$6:$C$14492,S$6)</f>
        <v>0</v>
      </c>
      <c r="T23" s="204">
        <f>SUMIFS(点検表４!$AG$6:$AG$14492,点検表４!$AE$6:$AE$14492,TRUE,点検表４!$AQ$6:$AQ$14492,$E23,点検表４!$C$6:$C$14492,T$6)</f>
        <v>0</v>
      </c>
      <c r="U23" s="204">
        <f>SUMIFS(点検表４!$AG$6:$AG$14492,点検表４!$AE$6:$AE$14492,TRUE,点検表４!$AQ$6:$AQ$14492,$E23,点検表４!$C$6:$C$14492,U$6)</f>
        <v>0</v>
      </c>
      <c r="V23" s="204">
        <f>SUMIFS(点検表４!$AG$6:$AG$14492,点検表４!$AE$6:$AE$14492,TRUE,点検表４!$AQ$6:$AQ$14492,$E23,点検表４!$C$6:$C$14492,V$6)</f>
        <v>0</v>
      </c>
      <c r="W23" s="204">
        <f>SUMIFS(点検表４!$AG$6:$AG$14492,点検表４!$AE$6:$AE$14492,TRUE,点検表４!$AQ$6:$AQ$14492,$E23,点検表４!$C$6:$C$14492,W$6)</f>
        <v>0</v>
      </c>
      <c r="X23" s="204">
        <f>SUMIFS(点検表４!$AG$6:$AG$14492,点検表４!$AE$6:$AE$14492,TRUE,点検表４!$AQ$6:$AQ$14492,$E23,点検表４!$C$6:$C$14492,X$6)</f>
        <v>0</v>
      </c>
      <c r="Y23" s="204">
        <f>SUMIFS(点検表４!$AG$6:$AG$14492,点検表４!$AE$6:$AE$14492,TRUE,点検表４!$AQ$6:$AQ$14492,$E23,点検表４!$C$6:$C$14492,Y$6)</f>
        <v>0</v>
      </c>
      <c r="Z23" s="204">
        <f>SUMIFS(点検表４!$AG$6:$AG$14492,点検表４!$AE$6:$AE$14492,TRUE,点検表４!$AQ$6:$AQ$14492,$E23,点検表４!$C$6:$C$14492,Z$6)</f>
        <v>0</v>
      </c>
      <c r="AA23" s="204">
        <f>SUMIFS(点検表４!$AG$6:$AG$14492,点検表４!$AE$6:$AE$14492,TRUE,点検表４!$AQ$6:$AQ$14492,$E23,点検表４!$C$6:$C$14492,AA$6)</f>
        <v>0</v>
      </c>
      <c r="AB23" s="204">
        <f>SUMIFS(点検表４!$AG$6:$AG$14492,点検表４!$AE$6:$AE$14492,TRUE,点検表４!$AQ$6:$AQ$14492,$E23,点検表４!$C$6:$C$14492,AB$6)</f>
        <v>0</v>
      </c>
      <c r="AC23" s="204">
        <f>SUMIFS(点検表４!$AG$6:$AG$14492,点検表４!$AE$6:$AE$14492,TRUE,点検表４!$AQ$6:$AQ$14492,$E23,点検表４!$C$6:$C$14492,AC$6)</f>
        <v>0</v>
      </c>
      <c r="AD23" s="204">
        <f>SUMIFS(点検表４!$AG$6:$AG$14492,点検表４!$AE$6:$AE$14492,TRUE,点検表４!$AQ$6:$AQ$14492,$E23,点検表４!$C$6:$C$14492,AD$6)</f>
        <v>0</v>
      </c>
      <c r="AE23" s="204">
        <f>SUMIFS(点検表４!$AG$6:$AG$14492,点検表４!$AE$6:$AE$14492,TRUE,点検表４!$AQ$6:$AQ$14492,$E23,点検表４!$C$6:$C$14492,AE$6)</f>
        <v>0</v>
      </c>
      <c r="AF23" s="204">
        <f>SUMIFS(点検表４!$AG$6:$AG$14492,点検表４!$AE$6:$AE$14492,TRUE,点検表４!$AQ$6:$AQ$14492,$E23,点検表４!$C$6:$C$14492,AF$6)</f>
        <v>0</v>
      </c>
      <c r="AG23" s="204">
        <f>SUMIFS(点検表４!$AG$6:$AG$14492,点検表４!$AE$6:$AE$14492,TRUE,点検表４!$AQ$6:$AQ$14492,$E23,点検表４!$C$6:$C$14492,AG$6)</f>
        <v>0</v>
      </c>
      <c r="AH23" s="204">
        <f>SUMIFS(点検表４!$AG$6:$AG$14492,点検表４!$AE$6:$AE$14492,TRUE,点検表４!$AQ$6:$AQ$14492,$E23,点検表４!$C$6:$C$14492,AH$6)</f>
        <v>0</v>
      </c>
      <c r="AI23" s="204">
        <f>SUMIFS(点検表４!$AG$6:$AG$14492,点検表４!$AE$6:$AE$14492,TRUE,点検表４!$AQ$6:$AQ$14492,$E23,点検表４!$C$6:$C$14492,AI$6)</f>
        <v>0</v>
      </c>
      <c r="AJ23" s="204">
        <f>SUMIFS(点検表４!$AG$6:$AG$14492,点検表４!$AE$6:$AE$14492,TRUE,点検表４!$AQ$6:$AQ$14492,$E23,点検表４!$C$6:$C$14492,AJ$6)</f>
        <v>0</v>
      </c>
      <c r="AK23" s="204">
        <f>SUMIFS(点検表４!$AG$6:$AG$14492,点検表４!$AE$6:$AE$14492,TRUE,点検表４!$AQ$6:$AQ$14492,$E23,点検表４!$C$6:$C$14492,AK$6)</f>
        <v>0</v>
      </c>
      <c r="AL23" s="204">
        <f>SUMIFS(点検表４!$AG$6:$AG$14492,点検表４!$AE$6:$AE$14492,TRUE,点検表４!$AQ$6:$AQ$14492,$E23,点検表４!$C$6:$C$14492,AL$6)</f>
        <v>0</v>
      </c>
      <c r="AM23" s="204">
        <f>SUMIFS(点検表４!$AG$6:$AG$14492,点検表４!$AE$6:$AE$14492,TRUE,点検表４!$AQ$6:$AQ$14492,$E23,点検表４!$C$6:$C$14492,AM$6)</f>
        <v>0</v>
      </c>
      <c r="AN23" s="204">
        <f>SUMIFS(点検表４!$AG$6:$AG$14492,点検表４!$AE$6:$AE$14492,TRUE,点検表４!$AQ$6:$AQ$14492,$E23,点検表４!$C$6:$C$14492,AN$6)</f>
        <v>0</v>
      </c>
      <c r="AO23" s="204">
        <f>SUMIFS(点検表４!$AG$6:$AG$14492,点検表４!$AE$6:$AE$14492,TRUE,点検表４!$AQ$6:$AQ$14492,$E23,点検表４!$C$6:$C$14492,AO$6)</f>
        <v>0</v>
      </c>
      <c r="AP23" s="204">
        <f>SUMIFS(点検表４!$AG$6:$AG$14492,点検表４!$AE$6:$AE$14492,TRUE,点検表４!$AQ$6:$AQ$14492,$E23,点検表４!$C$6:$C$14492,AP$6)</f>
        <v>0</v>
      </c>
      <c r="AQ23" s="204">
        <f>SUMIFS(点検表４!$AG$6:$AG$14492,点検表４!$AE$6:$AE$14492,TRUE,点検表４!$AQ$6:$AQ$14492,$E23,点検表４!$C$6:$C$14492,AQ$6)</f>
        <v>0</v>
      </c>
      <c r="AR23" s="204">
        <f>SUMIFS(点検表４!$AG$6:$AG$14492,点検表４!$AE$6:$AE$14492,TRUE,点検表４!$AQ$6:$AQ$14492,$E23,点検表４!$C$6:$C$14492,AR$6)</f>
        <v>0</v>
      </c>
      <c r="AS23" s="204">
        <f>SUMIFS(点検表４!$AG$6:$AG$14492,点検表４!$AE$6:$AE$14492,TRUE,点検表４!$AQ$6:$AQ$14492,$E23,点検表４!$C$6:$C$14492,AS$6)</f>
        <v>0</v>
      </c>
      <c r="AT23" s="204">
        <f>SUMIFS(点検表４!$AG$6:$AG$14492,点検表４!$AE$6:$AE$14492,TRUE,点検表４!$AQ$6:$AQ$14492,$E23,点検表４!$C$6:$C$14492,AT$6)</f>
        <v>0</v>
      </c>
      <c r="AU23" s="204">
        <f>SUMIFS(点検表４!$AG$6:$AG$14492,点検表４!$AE$6:$AE$14492,TRUE,点検表４!$AQ$6:$AQ$14492,$E23,点検表４!$C$6:$C$14492,AU$6)</f>
        <v>0</v>
      </c>
      <c r="AV23" s="204">
        <f>SUMIFS(点検表４!$AG$6:$AG$14492,点検表４!$AE$6:$AE$14492,TRUE,点検表４!$AQ$6:$AQ$14492,$E23,点検表４!$C$6:$C$14492,AV$6)</f>
        <v>0</v>
      </c>
      <c r="AW23" s="204">
        <f>SUMIFS(点検表４!$AG$6:$AG$14492,点検表４!$AE$6:$AE$14492,TRUE,点検表４!$AQ$6:$AQ$14492,$E23,点検表４!$C$6:$C$14492,AW$6)</f>
        <v>0</v>
      </c>
      <c r="AX23" s="204">
        <f>SUMIFS(点検表４!$AG$6:$AG$14492,点検表４!$AE$6:$AE$14492,TRUE,点検表４!$AQ$6:$AQ$14492,$E23,点検表４!$C$6:$C$14492,AX$6)</f>
        <v>0</v>
      </c>
      <c r="AY23" s="204">
        <f>SUMIFS(点検表４!$AG$6:$AG$14492,点検表４!$AE$6:$AE$14492,TRUE,点検表４!$AQ$6:$AQ$14492,$E23,点検表４!$C$6:$C$14492,AY$6)</f>
        <v>0</v>
      </c>
      <c r="AZ23" s="204">
        <f>SUMIFS(点検表４!$AG$6:$AG$14492,点検表４!$AE$6:$AE$14492,TRUE,点検表４!$AQ$6:$AQ$14492,$E23,点検表４!$C$6:$C$14492,AZ$6)</f>
        <v>0</v>
      </c>
      <c r="BA23" s="204">
        <f>SUMIFS(点検表４!$AG$6:$AG$14492,点検表４!$AE$6:$AE$14492,TRUE,点検表４!$AQ$6:$AQ$14492,$E23,点検表４!$C$6:$C$14492,BA$6)</f>
        <v>0</v>
      </c>
      <c r="BB23" s="204">
        <f>SUMIFS(点検表４!$AG$6:$AG$14492,点検表４!$AE$6:$AE$14492,TRUE,点検表４!$AQ$6:$AQ$14492,$E23,点検表４!$C$6:$C$14492,BB$6)</f>
        <v>0</v>
      </c>
      <c r="BC23" s="204">
        <f>SUMIFS(点検表４!$AG$6:$AG$14492,点検表４!$AE$6:$AE$14492,TRUE,点検表４!$AQ$6:$AQ$14492,$E23,点検表４!$C$6:$C$14492,BC$6)</f>
        <v>0</v>
      </c>
      <c r="BD23" s="204">
        <f>SUMIFS(点検表４!$AG$6:$AG$14492,点検表４!$AE$6:$AE$14492,TRUE,点検表４!$AQ$6:$AQ$14492,$E23,点検表４!$C$6:$C$14492,BD$6)</f>
        <v>0</v>
      </c>
      <c r="BE23" s="204">
        <f>SUMIFS(点検表４!$AG$6:$AG$14492,点検表４!$AE$6:$AE$14492,TRUE,点検表４!$AQ$6:$AQ$14492,$E23,点検表４!$C$6:$C$14492,BE$6)</f>
        <v>0</v>
      </c>
      <c r="BF23" s="204">
        <f>SUMIFS(点検表４!$AG$6:$AG$14492,点検表４!$AE$6:$AE$14492,TRUE,点検表４!$AQ$6:$AQ$14492,$E23,点検表４!$C$6:$C$14492,BF$6)</f>
        <v>0</v>
      </c>
      <c r="BG23" s="204">
        <f>SUMIFS(点検表４!$AG$6:$AG$14492,点検表４!$AE$6:$AE$14492,TRUE,点検表４!$AQ$6:$AQ$14492,$E23,点検表４!$C$6:$C$14492,BG$6)</f>
        <v>0</v>
      </c>
      <c r="BH23" s="204">
        <f>SUMIFS(点検表４!$AG$6:$AG$14492,点検表４!$AE$6:$AE$14492,TRUE,点検表４!$AQ$6:$AQ$14492,$E23,点検表４!$C$6:$C$14492,BH$6)</f>
        <v>0</v>
      </c>
      <c r="BI23" s="204">
        <f>SUMIFS(点検表４!$AG$6:$AG$14492,点検表４!$AE$6:$AE$14492,TRUE,点検表４!$AQ$6:$AQ$14492,$E23,点検表４!$C$6:$C$14492,BI$6)</f>
        <v>0</v>
      </c>
      <c r="BJ23" s="204">
        <f>SUMIFS(点検表４!$AG$6:$AG$14492,点検表４!$AE$6:$AE$14492,TRUE,点検表４!$AQ$6:$AQ$14492,$E23,点検表４!$C$6:$C$14492,BJ$6)</f>
        <v>0</v>
      </c>
      <c r="BK23" s="204">
        <f>SUMIFS(点検表４!$AG$6:$AG$14492,点検表４!$AE$6:$AE$14492,TRUE,点検表４!$AQ$6:$AQ$14492,$E23,点検表４!$C$6:$C$14492,BK$6)</f>
        <v>0</v>
      </c>
      <c r="BL23" s="204">
        <f>SUMIFS(点検表４!$AG$6:$AG$14492,点検表４!$AE$6:$AE$14492,TRUE,点検表４!$AQ$6:$AQ$14492,$E23,点検表４!$C$6:$C$14492,BL$6)</f>
        <v>0</v>
      </c>
      <c r="BM23" s="204">
        <f>SUMIFS(点検表４!$AG$6:$AG$14492,点検表４!$AE$6:$AE$14492,TRUE,点検表４!$AQ$6:$AQ$14492,$E23,点検表４!$C$6:$C$14492,BM$6)</f>
        <v>0</v>
      </c>
      <c r="BN23" s="204">
        <f>SUMIFS(点検表４!$AG$6:$AG$14492,点検表４!$AE$6:$AE$14492,TRUE,点検表４!$AQ$6:$AQ$14492,$E23,点検表４!$C$6:$C$14492,BN$6)</f>
        <v>0</v>
      </c>
      <c r="BO23" s="204">
        <f>SUMIFS(点検表４!$AG$6:$AG$14492,点検表４!$AE$6:$AE$14492,TRUE,点検表４!$AQ$6:$AQ$14492,$E23,点検表４!$C$6:$C$14492,BO$6)</f>
        <v>0</v>
      </c>
      <c r="BP23" s="204">
        <f>SUMIFS(点検表４!$AG$6:$AG$14492,点検表４!$AE$6:$AE$14492,TRUE,点検表４!$AQ$6:$AQ$14492,$E23,点検表４!$C$6:$C$14492,BP$6)</f>
        <v>0</v>
      </c>
      <c r="BQ23" s="204">
        <f>SUMIFS(点検表４!$AG$6:$AG$14492,点検表４!$AE$6:$AE$14492,TRUE,点検表４!$AQ$6:$AQ$14492,$E23,点検表４!$C$6:$C$14492,BQ$6)</f>
        <v>0</v>
      </c>
      <c r="BR23" s="204">
        <f>SUMIFS(点検表４!$AG$6:$AG$14492,点検表４!$AE$6:$AE$14492,TRUE,点検表４!$AQ$6:$AQ$14492,$E23,点検表４!$C$6:$C$14492,BR$6)</f>
        <v>0</v>
      </c>
      <c r="BS23" s="204">
        <f>SUMIFS(点検表４!$AG$6:$AG$14492,点検表４!$AE$6:$AE$14492,TRUE,点検表４!$AQ$6:$AQ$14492,$E23,点検表４!$C$6:$C$14492,BS$6)</f>
        <v>0</v>
      </c>
      <c r="BT23" s="204">
        <f>SUMIFS(点検表４!$AG$6:$AG$14492,点検表４!$AE$6:$AE$14492,TRUE,点検表４!$AQ$6:$AQ$14492,$E23,点検表４!$C$6:$C$14492,BT$6)</f>
        <v>0</v>
      </c>
      <c r="BU23" s="204">
        <f>SUMIFS(点検表４!$AG$6:$AG$14492,点検表４!$AE$6:$AE$14492,TRUE,点検表４!$AQ$6:$AQ$14492,$E23,点検表４!$C$6:$C$14492,BU$6)</f>
        <v>0</v>
      </c>
      <c r="BV23" s="204">
        <f>SUMIFS(点検表４!$AG$6:$AG$14492,点検表４!$AE$6:$AE$14492,TRUE,点検表４!$AQ$6:$AQ$14492,$E23,点検表４!$C$6:$C$14492,BV$6)</f>
        <v>0</v>
      </c>
      <c r="BW23" s="204">
        <f>SUMIFS(点検表４!$AG$6:$AG$14492,点検表４!$AE$6:$AE$14492,TRUE,点検表４!$AQ$6:$AQ$14492,$E23,点検表４!$C$6:$C$14492,BW$6)</f>
        <v>0</v>
      </c>
      <c r="BX23" s="204">
        <f>SUMIFS(点検表４!$AG$6:$AG$14492,点検表４!$AE$6:$AE$14492,TRUE,点検表４!$AQ$6:$AQ$14492,$E23,点検表４!$C$6:$C$14492,BX$6)</f>
        <v>0</v>
      </c>
      <c r="BY23" s="204">
        <f>SUMIFS(点検表４!$AG$6:$AG$14492,点検表４!$AE$6:$AE$14492,TRUE,点検表４!$AQ$6:$AQ$14492,$E23,点検表４!$C$6:$C$14492,BY$6)</f>
        <v>0</v>
      </c>
      <c r="BZ23" s="204">
        <f>SUMIFS(点検表４!$AG$6:$AG$14492,点検表４!$AE$6:$AE$14492,TRUE,点検表４!$AQ$6:$AQ$14492,$E23,点検表４!$C$6:$C$14492,BZ$6)</f>
        <v>0</v>
      </c>
      <c r="CA23" s="204">
        <f>SUMIFS(点検表４!$AG$6:$AG$14492,点検表４!$AE$6:$AE$14492,TRUE,点検表４!$AQ$6:$AQ$14492,$E23,点検表４!$C$6:$C$14492,CA$6)</f>
        <v>0</v>
      </c>
      <c r="CB23" s="204">
        <f>SUMIFS(点検表４!$AG$6:$AG$14492,点検表４!$AE$6:$AE$14492,TRUE,点検表４!$AQ$6:$AQ$14492,$E23,点検表４!$C$6:$C$14492,CB$6)</f>
        <v>0</v>
      </c>
      <c r="CC23" s="204">
        <f>SUMIFS(点検表４!$AG$6:$AG$14492,点検表４!$AE$6:$AE$14492,TRUE,点検表４!$AQ$6:$AQ$14492,$E23,点検表４!$C$6:$C$14492,CC$6)</f>
        <v>0</v>
      </c>
      <c r="CD23" s="204">
        <f>SUMIFS(点検表４!$AG$6:$AG$14492,点検表４!$AE$6:$AE$14492,TRUE,点検表４!$AQ$6:$AQ$14492,$E23,点検表４!$C$6:$C$14492,CD$6)</f>
        <v>0</v>
      </c>
      <c r="CE23" s="204">
        <f>SUMIFS(点検表４!$AG$6:$AG$14492,点検表４!$AE$6:$AE$14492,TRUE,点検表４!$AQ$6:$AQ$14492,$E23,点検表４!$C$6:$C$14492,CE$6)</f>
        <v>0</v>
      </c>
      <c r="CF23" s="204">
        <f>SUMIFS(点検表４!$AG$6:$AG$14492,点検表４!$AE$6:$AE$14492,TRUE,点検表４!$AQ$6:$AQ$14492,$E23,点検表４!$C$6:$C$14492,CF$6)</f>
        <v>0</v>
      </c>
      <c r="CG23" s="204">
        <f>SUMIFS(点検表４!$AG$6:$AG$14492,点検表４!$AE$6:$AE$14492,TRUE,点検表４!$AQ$6:$AQ$14492,$E23,点検表４!$C$6:$C$14492,CG$6)</f>
        <v>0</v>
      </c>
      <c r="CH23" s="204">
        <f>SUMIFS(点検表４!$AG$6:$AG$14492,点検表４!$AE$6:$AE$14492,TRUE,点検表４!$AQ$6:$AQ$14492,$E23,点検表４!$C$6:$C$14492,CH$6)</f>
        <v>0</v>
      </c>
      <c r="CI23" s="204">
        <f>SUMIFS(点検表４!$AG$6:$AG$14492,点検表４!$AE$6:$AE$14492,TRUE,点検表４!$AQ$6:$AQ$14492,$E23,点検表４!$C$6:$C$14492,CI$6)</f>
        <v>0</v>
      </c>
      <c r="CJ23" s="204">
        <f>SUMIFS(点検表４!$AG$6:$AG$14492,点検表４!$AE$6:$AE$14492,TRUE,点検表４!$AQ$6:$AQ$14492,$E23,点検表４!$C$6:$C$14492,CJ$6)</f>
        <v>0</v>
      </c>
      <c r="CK23" s="204">
        <f>SUMIFS(点検表４!$AG$6:$AG$14492,点検表４!$AE$6:$AE$14492,TRUE,点検表４!$AQ$6:$AQ$14492,$E23,点検表４!$C$6:$C$14492,CK$6)</f>
        <v>0</v>
      </c>
      <c r="CL23" s="204">
        <f>SUMIFS(点検表４!$AG$6:$AG$14492,点検表４!$AE$6:$AE$14492,TRUE,点検表４!$AQ$6:$AQ$14492,$E23,点検表４!$C$6:$C$14492,CL$6)</f>
        <v>0</v>
      </c>
      <c r="CM23" s="204">
        <f>SUMIFS(点検表４!$AG$6:$AG$14492,点検表４!$AE$6:$AE$14492,TRUE,点検表４!$AQ$6:$AQ$14492,$E23,点検表４!$C$6:$C$14492,CM$6)</f>
        <v>0</v>
      </c>
      <c r="CN23" s="204">
        <f>SUMIFS(点検表４!$AG$6:$AG$14492,点検表４!$AE$6:$AE$14492,TRUE,点検表４!$AQ$6:$AQ$14492,$E23,点検表４!$C$6:$C$14492,CN$6)</f>
        <v>0</v>
      </c>
      <c r="CO23" s="204">
        <f>SUMIFS(点検表４!$AG$6:$AG$14492,点検表４!$AE$6:$AE$14492,TRUE,点検表４!$AQ$6:$AQ$14492,$E23,点検表４!$C$6:$C$14492,CO$6)</f>
        <v>0</v>
      </c>
      <c r="CP23" s="204">
        <f>SUMIFS(点検表４!$AG$6:$AG$14492,点検表４!$AE$6:$AE$14492,TRUE,点検表４!$AQ$6:$AQ$14492,$E23,点検表４!$C$6:$C$14492,CP$6)</f>
        <v>0</v>
      </c>
      <c r="CQ23" s="204">
        <f>SUMIFS(点検表４!$AG$6:$AG$14492,点検表４!$AE$6:$AE$14492,TRUE,点検表４!$AQ$6:$AQ$14492,$E23,点検表４!$C$6:$C$14492,CQ$6)</f>
        <v>0</v>
      </c>
      <c r="CR23" s="204">
        <f>SUMIFS(点検表４!$AG$6:$AG$14492,点検表４!$AE$6:$AE$14492,TRUE,点検表４!$AQ$6:$AQ$14492,$E23,点検表４!$C$6:$C$14492,CR$6)</f>
        <v>0</v>
      </c>
      <c r="CS23" s="204">
        <f>SUMIFS(点検表４!$AG$6:$AG$14492,点検表４!$AE$6:$AE$14492,TRUE,点検表４!$AQ$6:$AQ$14492,$E23,点検表４!$C$6:$C$14492,CS$6)</f>
        <v>0</v>
      </c>
      <c r="CT23" s="204">
        <f>SUMIFS(点検表４!$AG$6:$AG$14492,点検表４!$AE$6:$AE$14492,TRUE,点検表４!$AQ$6:$AQ$14492,$E23,点検表４!$C$6:$C$14492,CT$6)</f>
        <v>0</v>
      </c>
      <c r="CU23" s="204">
        <f>SUMIFS(点検表４!$AG$6:$AG$14492,点検表４!$AE$6:$AE$14492,TRUE,点検表４!$AQ$6:$AQ$14492,$E23,点検表４!$C$6:$C$14492,CU$6)</f>
        <v>0</v>
      </c>
      <c r="CV23" s="204">
        <f>SUMIFS(点検表４!$AG$6:$AG$14492,点検表４!$AE$6:$AE$14492,TRUE,点検表４!$AQ$6:$AQ$14492,$E23,点検表４!$C$6:$C$14492,CV$6)</f>
        <v>0</v>
      </c>
      <c r="CW23" s="204">
        <f>SUMIFS(点検表４!$AG$6:$AG$14492,点検表４!$AE$6:$AE$14492,TRUE,点検表４!$AQ$6:$AQ$14492,$E23,点検表４!$C$6:$C$14492,CW$6)</f>
        <v>0</v>
      </c>
      <c r="CX23" s="204">
        <f>SUMIFS(点検表４!$AG$6:$AG$14492,点検表４!$AE$6:$AE$14492,TRUE,点検表４!$AQ$6:$AQ$14492,$E23,点検表４!$C$6:$C$14492,CX$6)</f>
        <v>0</v>
      </c>
      <c r="CY23" s="204">
        <f>SUMIFS(点検表４!$AG$6:$AG$14492,点検表４!$AE$6:$AE$14492,TRUE,点検表４!$AQ$6:$AQ$14492,$E23,点検表４!$C$6:$C$14492,CY$6)</f>
        <v>0</v>
      </c>
      <c r="CZ23" s="204">
        <f>SUMIFS(点検表４!$AG$6:$AG$14492,点検表４!$AE$6:$AE$14492,TRUE,点検表４!$AQ$6:$AQ$14492,$E23,点検表４!$C$6:$C$14492,CZ$6)</f>
        <v>0</v>
      </c>
      <c r="DA23" s="204">
        <f>SUMIFS(点検表４!$AG$6:$AG$14492,点検表４!$AE$6:$AE$14492,TRUE,点検表４!$AQ$6:$AQ$14492,$E23,点検表４!$C$6:$C$14492,DA$6)</f>
        <v>0</v>
      </c>
      <c r="DB23" s="204">
        <f>SUMIFS(点検表４!$AG$6:$AG$14492,点検表４!$AE$6:$AE$14492,TRUE,点検表４!$AQ$6:$AQ$14492,$E23,点検表４!$C$6:$C$14492,DB$6)</f>
        <v>0</v>
      </c>
      <c r="DC23" s="204">
        <f>SUMIFS(点検表４!$AG$6:$AG$14492,点検表４!$AE$6:$AE$14492,TRUE,点検表４!$AQ$6:$AQ$14492,$E23,点検表４!$C$6:$C$14492,DC$6)</f>
        <v>0</v>
      </c>
      <c r="DD23" s="204">
        <f>SUMIFS(点検表４!$AG$6:$AG$14492,点検表４!$AE$6:$AE$14492,TRUE,点検表４!$AQ$6:$AQ$14492,$E23,点検表４!$C$6:$C$14492,DD$6)</f>
        <v>0</v>
      </c>
      <c r="DE23" s="204">
        <f>SUMIFS(点検表４!$AG$6:$AG$14492,点検表４!$AE$6:$AE$14492,TRUE,点検表４!$AQ$6:$AQ$14492,$E23,点検表４!$C$6:$C$14492,DE$6)</f>
        <v>0</v>
      </c>
      <c r="DF23" s="204">
        <f>SUMIFS(点検表４!$AG$6:$AG$14492,点検表４!$AE$6:$AE$14492,TRUE,点検表４!$AQ$6:$AQ$14492,$E23,点検表４!$C$6:$C$14492,DF$6)</f>
        <v>0</v>
      </c>
      <c r="DG23" s="204">
        <f>SUMIFS(点検表４!$AG$6:$AG$14492,点検表４!$AE$6:$AE$14492,TRUE,点検表４!$AQ$6:$AQ$14492,$E23,点検表４!$C$6:$C$14492,DG$6)</f>
        <v>0</v>
      </c>
      <c r="DH23" s="204">
        <f>SUMIFS(点検表４!$AG$6:$AG$14492,点検表４!$AE$6:$AE$14492,TRUE,点検表４!$AQ$6:$AQ$14492,$E23,点検表４!$C$6:$C$14492,DH$6)</f>
        <v>0</v>
      </c>
      <c r="DI23" s="204">
        <f>SUMIFS(点検表４!$AG$6:$AG$14492,点検表４!$AE$6:$AE$14492,TRUE,点検表４!$AQ$6:$AQ$14492,$E23,点検表４!$C$6:$C$14492,DI$6)</f>
        <v>0</v>
      </c>
      <c r="DJ23" s="204">
        <f>SUMIFS(点検表４!$AG$6:$AG$14492,点検表４!$AE$6:$AE$14492,TRUE,点検表４!$AQ$6:$AQ$14492,$E23,点検表４!$C$6:$C$14492,DJ$6)</f>
        <v>0</v>
      </c>
      <c r="DK23" s="204">
        <f>SUMIFS(点検表４!$AG$6:$AG$14492,点検表４!$AE$6:$AE$14492,TRUE,点検表４!$AQ$6:$AQ$14492,$E23,点検表４!$C$6:$C$14492,DK$6)</f>
        <v>0</v>
      </c>
      <c r="DL23" s="204">
        <f>SUMIFS(点検表４!$AG$6:$AG$14492,点検表４!$AE$6:$AE$14492,TRUE,点検表４!$AQ$6:$AQ$14492,$E23,点検表４!$C$6:$C$14492,DL$6)</f>
        <v>0</v>
      </c>
      <c r="DM23" s="204">
        <f>SUMIFS(点検表４!$AG$6:$AG$14492,点検表４!$AE$6:$AE$14492,TRUE,点検表４!$AQ$6:$AQ$14492,$E23,点検表４!$C$6:$C$14492,DM$6)</f>
        <v>0</v>
      </c>
      <c r="DN23" s="204">
        <f>SUMIFS(点検表４!$AG$6:$AG$14492,点検表４!$AE$6:$AE$14492,TRUE,点検表４!$AQ$6:$AQ$14492,$E23,点検表４!$C$6:$C$14492,DN$6)</f>
        <v>0</v>
      </c>
      <c r="DO23" s="204">
        <f>SUMIFS(点検表４!$AG$6:$AG$14492,点検表４!$AE$6:$AE$14492,TRUE,点検表４!$AQ$6:$AQ$14492,$E23,点検表４!$C$6:$C$14492,DO$6)</f>
        <v>0</v>
      </c>
      <c r="DP23" s="204">
        <f>SUMIFS(点検表４!$AG$6:$AG$14492,点検表４!$AE$6:$AE$14492,TRUE,点検表４!$AQ$6:$AQ$14492,$E23,点検表４!$C$6:$C$14492,DP$6)</f>
        <v>0</v>
      </c>
      <c r="DQ23" s="204">
        <f>SUMIFS(点検表４!$AG$6:$AG$14492,点検表４!$AE$6:$AE$14492,TRUE,点検表４!$AQ$6:$AQ$14492,$E23,点検表４!$C$6:$C$14492,DQ$6)</f>
        <v>0</v>
      </c>
      <c r="DR23" s="204">
        <f>SUMIFS(点検表４!$AG$6:$AG$14492,点検表４!$AE$6:$AE$14492,TRUE,点検表４!$AQ$6:$AQ$14492,$E23,点検表４!$C$6:$C$14492,DR$6)</f>
        <v>0</v>
      </c>
      <c r="DS23" s="204">
        <f>SUMIFS(点検表４!$AG$6:$AG$14492,点検表４!$AE$6:$AE$14492,TRUE,点検表４!$AQ$6:$AQ$14492,$E23,点検表４!$C$6:$C$14492,DS$6)</f>
        <v>0</v>
      </c>
      <c r="DT23" s="204">
        <f>SUMIFS(点検表４!$AG$6:$AG$14492,点検表４!$AE$6:$AE$14492,TRUE,点検表４!$AQ$6:$AQ$14492,$E23,点検表４!$C$6:$C$14492,DT$6)</f>
        <v>0</v>
      </c>
      <c r="DU23" s="204">
        <f>SUMIFS(点検表４!$AG$6:$AG$14492,点検表４!$AE$6:$AE$14492,TRUE,点検表４!$AQ$6:$AQ$14492,$E23,点検表４!$C$6:$C$14492,DU$6)</f>
        <v>0</v>
      </c>
      <c r="DV23" s="204">
        <f>SUMIFS(点検表４!$AG$6:$AG$14492,点検表４!$AE$6:$AE$14492,TRUE,点検表４!$AQ$6:$AQ$14492,$E23,点検表４!$C$6:$C$14492,DV$6)</f>
        <v>0</v>
      </c>
      <c r="DW23" s="204">
        <f>SUMIFS(点検表４!$AG$6:$AG$14492,点検表４!$AE$6:$AE$14492,TRUE,点検表４!$AQ$6:$AQ$14492,$E23,点検表４!$C$6:$C$14492,DW$6)</f>
        <v>0</v>
      </c>
      <c r="DX23" s="204">
        <f>SUMIFS(点検表４!$AG$6:$AG$14492,点検表４!$AE$6:$AE$14492,TRUE,点検表４!$AQ$6:$AQ$14492,$E23,点検表４!$C$6:$C$14492,DX$6)</f>
        <v>0</v>
      </c>
      <c r="DY23" s="204">
        <f>SUMIFS(点検表４!$AG$6:$AG$14492,点検表４!$AE$6:$AE$14492,TRUE,点検表４!$AQ$6:$AQ$14492,$E23,点検表４!$C$6:$C$14492,DY$6)</f>
        <v>0</v>
      </c>
      <c r="DZ23" s="204">
        <f>SUMIFS(点検表４!$AG$6:$AG$14492,点検表４!$AE$6:$AE$14492,TRUE,点検表４!$AQ$6:$AQ$14492,$E23,点検表４!$C$6:$C$14492,DZ$6)</f>
        <v>0</v>
      </c>
      <c r="EA23" s="204">
        <f>SUMIFS(点検表４!$AG$6:$AG$14492,点検表４!$AE$6:$AE$14492,TRUE,点検表４!$AQ$6:$AQ$14492,$E23,点検表４!$C$6:$C$14492,EA$6)</f>
        <v>0</v>
      </c>
      <c r="EB23" s="204">
        <f>SUMIFS(点検表４!$AG$6:$AG$14492,点検表４!$AE$6:$AE$14492,TRUE,点検表４!$AQ$6:$AQ$14492,$E23,点検表４!$C$6:$C$14492,EB$6)</f>
        <v>0</v>
      </c>
      <c r="EC23" s="204">
        <f>SUMIFS(点検表４!$AG$6:$AG$14492,点検表４!$AE$6:$AE$14492,TRUE,点検表４!$AQ$6:$AQ$14492,$E23,点検表４!$C$6:$C$14492,EC$6)</f>
        <v>0</v>
      </c>
      <c r="ED23" s="204">
        <f>SUMIFS(点検表４!$AG$6:$AG$14492,点検表４!$AE$6:$AE$14492,TRUE,点検表４!$AQ$6:$AQ$14492,$E23,点検表４!$C$6:$C$14492,ED$6)</f>
        <v>0</v>
      </c>
      <c r="EE23" s="204">
        <f>SUMIFS(点検表４!$AG$6:$AG$14492,点検表４!$AE$6:$AE$14492,TRUE,点検表４!$AQ$6:$AQ$14492,$E23,点検表４!$C$6:$C$14492,EE$6)</f>
        <v>0</v>
      </c>
      <c r="EF23" s="204">
        <f>SUMIFS(点検表４!$AG$6:$AG$14492,点検表４!$AE$6:$AE$14492,TRUE,点検表４!$AQ$6:$AQ$14492,$E23,点検表４!$C$6:$C$14492,EF$6)</f>
        <v>0</v>
      </c>
      <c r="EG23" s="204">
        <f>SUMIFS(点検表４!$AG$6:$AG$14492,点検表４!$AE$6:$AE$14492,TRUE,点検表４!$AQ$6:$AQ$14492,$E23,点検表４!$C$6:$C$14492,EG$6)</f>
        <v>0</v>
      </c>
      <c r="EH23" s="204">
        <f>SUMIFS(点検表４!$AG$6:$AG$14492,点検表４!$AE$6:$AE$14492,TRUE,点検表４!$AQ$6:$AQ$14492,$E23,点検表４!$C$6:$C$14492,EH$6)</f>
        <v>0</v>
      </c>
      <c r="EI23" s="204">
        <f>SUMIFS(点検表４!$AG$6:$AG$14492,点検表４!$AE$6:$AE$14492,TRUE,点検表４!$AQ$6:$AQ$14492,$E23,点検表４!$C$6:$C$14492,EI$6)</f>
        <v>0</v>
      </c>
      <c r="EJ23" s="204">
        <f>SUMIFS(点検表４!$AG$6:$AG$14492,点検表４!$AE$6:$AE$14492,TRUE,点検表４!$AQ$6:$AQ$14492,$E23,点検表４!$C$6:$C$14492,EJ$6)</f>
        <v>0</v>
      </c>
      <c r="EK23" s="204">
        <f>SUMIFS(点検表４!$AG$6:$AG$14492,点検表４!$AE$6:$AE$14492,TRUE,点検表４!$AQ$6:$AQ$14492,$E23,点検表４!$C$6:$C$14492,EK$6)</f>
        <v>0</v>
      </c>
      <c r="EL23" s="204">
        <f>SUMIFS(点検表４!$AG$6:$AG$14492,点検表４!$AE$6:$AE$14492,TRUE,点検表４!$AQ$6:$AQ$14492,$E23,点検表４!$C$6:$C$14492,EL$6)</f>
        <v>0</v>
      </c>
      <c r="EM23" s="204">
        <f>SUMIFS(点検表４!$AG$6:$AG$14492,点検表４!$AE$6:$AE$14492,TRUE,点検表４!$AQ$6:$AQ$14492,$E23,点検表４!$C$6:$C$14492,EM$6)</f>
        <v>0</v>
      </c>
      <c r="EN23" s="204">
        <f>SUMIFS(点検表４!$AG$6:$AG$14492,点検表４!$AE$6:$AE$14492,TRUE,点検表４!$AQ$6:$AQ$14492,$E23,点検表４!$C$6:$C$14492,EN$6)</f>
        <v>0</v>
      </c>
      <c r="EO23" s="204">
        <f>SUMIFS(点検表４!$AG$6:$AG$14492,点検表４!$AE$6:$AE$14492,TRUE,点検表４!$AQ$6:$AQ$14492,$E23,点検表４!$C$6:$C$14492,EO$6)</f>
        <v>0</v>
      </c>
      <c r="EP23" s="204">
        <f>SUMIFS(点検表４!$AG$6:$AG$14492,点検表４!$AE$6:$AE$14492,TRUE,点検表４!$AQ$6:$AQ$14492,$E23,点検表４!$C$6:$C$14492,EP$6)</f>
        <v>0</v>
      </c>
      <c r="EQ23" s="204">
        <f>SUMIFS(点検表４!$AG$6:$AG$14492,点検表４!$AE$6:$AE$14492,TRUE,点検表４!$AQ$6:$AQ$14492,$E23,点検表４!$C$6:$C$14492,EQ$6)</f>
        <v>0</v>
      </c>
      <c r="ER23" s="204">
        <f>SUMIFS(点検表４!$AG$6:$AG$14492,点検表４!$AE$6:$AE$14492,TRUE,点検表４!$AQ$6:$AQ$14492,$E23,点検表４!$C$6:$C$14492,ER$6)</f>
        <v>0</v>
      </c>
      <c r="ES23" s="204">
        <f>SUMIFS(点検表４!$AG$6:$AG$14492,点検表４!$AE$6:$AE$14492,TRUE,点検表４!$AQ$6:$AQ$14492,$E23,点検表４!$C$6:$C$14492,ES$6)</f>
        <v>0</v>
      </c>
      <c r="ET23" s="204">
        <f>SUMIFS(点検表４!$AG$6:$AG$14492,点検表４!$AE$6:$AE$14492,TRUE,点検表４!$AQ$6:$AQ$14492,$E23,点検表４!$C$6:$C$14492,ET$6)</f>
        <v>0</v>
      </c>
      <c r="EU23" s="204">
        <f>SUMIFS(点検表４!$AG$6:$AG$14492,点検表４!$AE$6:$AE$14492,TRUE,点検表４!$AQ$6:$AQ$14492,$E23,点検表４!$C$6:$C$14492,EU$6)</f>
        <v>0</v>
      </c>
      <c r="EV23" s="204">
        <f>SUMIFS(点検表４!$AG$6:$AG$14492,点検表４!$AE$6:$AE$14492,TRUE,点検表４!$AQ$6:$AQ$14492,$E23,点検表４!$C$6:$C$14492,EV$6)</f>
        <v>0</v>
      </c>
      <c r="EW23" s="204">
        <f>SUMIFS(点検表４!$AG$6:$AG$14492,点検表４!$AE$6:$AE$14492,TRUE,点検表４!$AQ$6:$AQ$14492,$E23,点検表４!$C$6:$C$14492,EW$6)</f>
        <v>0</v>
      </c>
      <c r="EX23" s="204">
        <f>SUMIFS(点検表４!$AG$6:$AG$14492,点検表４!$AE$6:$AE$14492,TRUE,点検表４!$AQ$6:$AQ$14492,$E23,点検表４!$C$6:$C$14492,EX$6)</f>
        <v>0</v>
      </c>
      <c r="EY23" s="204">
        <f>SUMIFS(点検表４!$AG$6:$AG$14492,点検表４!$AE$6:$AE$14492,TRUE,点検表４!$AQ$6:$AQ$14492,$E23,点検表４!$C$6:$C$14492,EY$6)</f>
        <v>0</v>
      </c>
      <c r="EZ23" s="204">
        <f>SUMIFS(点検表４!$AG$6:$AG$14492,点検表４!$AE$6:$AE$14492,TRUE,点検表４!$AQ$6:$AQ$14492,$E23,点検表４!$C$6:$C$14492,EZ$6)</f>
        <v>0</v>
      </c>
      <c r="FA23" s="204">
        <f>SUMIFS(点検表４!$AG$6:$AG$14492,点検表４!$AE$6:$AE$14492,TRUE,点検表４!$AQ$6:$AQ$14492,$E23,点検表４!$C$6:$C$14492,FA$6)</f>
        <v>0</v>
      </c>
      <c r="FB23" s="204">
        <f>SUMIFS(点検表４!$AG$6:$AG$14492,点検表４!$AE$6:$AE$14492,TRUE,点検表４!$AQ$6:$AQ$14492,$E23,点検表４!$C$6:$C$14492,FB$6)</f>
        <v>0</v>
      </c>
      <c r="FC23" s="204">
        <f>SUMIFS(点検表４!$AG$6:$AG$14492,点検表４!$AE$6:$AE$14492,TRUE,点検表４!$AQ$6:$AQ$14492,$E23,点検表４!$C$6:$C$14492,FC$6)</f>
        <v>0</v>
      </c>
      <c r="FD23" s="204">
        <f>SUMIFS(点検表４!$AG$6:$AG$14492,点検表４!$AE$6:$AE$14492,TRUE,点検表４!$AQ$6:$AQ$14492,$E23,点検表４!$C$6:$C$14492,FD$6)</f>
        <v>0</v>
      </c>
      <c r="FE23" s="204">
        <f>SUMIFS(点検表４!$AG$6:$AG$14492,点検表４!$AE$6:$AE$14492,TRUE,点検表４!$AQ$6:$AQ$14492,$E23,点検表４!$C$6:$C$14492,FE$6)</f>
        <v>0</v>
      </c>
      <c r="FF23" s="204">
        <f>SUMIFS(点検表４!$AG$6:$AG$14492,点検表４!$AE$6:$AE$14492,TRUE,点検表４!$AQ$6:$AQ$14492,$E23,点検表４!$C$6:$C$14492,FF$6)</f>
        <v>0</v>
      </c>
      <c r="FG23" s="204">
        <f>SUMIFS(点検表４!$AG$6:$AG$14492,点検表４!$AE$6:$AE$14492,TRUE,点検表４!$AQ$6:$AQ$14492,$E23,点検表４!$C$6:$C$14492,FG$6)</f>
        <v>0</v>
      </c>
      <c r="FH23" s="204">
        <f>SUMIFS(点検表４!$AG$6:$AG$14492,点検表４!$AE$6:$AE$14492,TRUE,点検表４!$AQ$6:$AQ$14492,$E23,点検表４!$C$6:$C$14492,FH$6)</f>
        <v>0</v>
      </c>
      <c r="FI23" s="204">
        <f>SUMIFS(点検表４!$AG$6:$AG$14492,点検表４!$AE$6:$AE$14492,TRUE,点検表４!$AQ$6:$AQ$14492,$E23,点検表４!$C$6:$C$14492,FI$6)</f>
        <v>0</v>
      </c>
      <c r="FJ23" s="204">
        <f>SUMIFS(点検表４!$AG$6:$AG$14492,点検表４!$AE$6:$AE$14492,TRUE,点検表４!$AQ$6:$AQ$14492,$E23,点検表４!$C$6:$C$14492,FJ$6)</f>
        <v>0</v>
      </c>
      <c r="FK23" s="204">
        <f>SUMIFS(点検表４!$AG$6:$AG$14492,点検表４!$AE$6:$AE$14492,TRUE,点検表４!$AQ$6:$AQ$14492,$E23,点検表４!$C$6:$C$14492,FK$6)</f>
        <v>0</v>
      </c>
      <c r="FL23" s="204">
        <f>SUMIFS(点検表４!$AG$6:$AG$14492,点検表４!$AE$6:$AE$14492,TRUE,点検表４!$AQ$6:$AQ$14492,$E23,点検表４!$C$6:$C$14492,FL$6)</f>
        <v>0</v>
      </c>
      <c r="FM23" s="204">
        <f>SUMIFS(点検表４!$AG$6:$AG$14492,点検表４!$AE$6:$AE$14492,TRUE,点検表４!$AQ$6:$AQ$14492,$E23,点検表４!$C$6:$C$14492,FM$6)</f>
        <v>0</v>
      </c>
      <c r="FN23" s="204">
        <f>SUMIFS(点検表４!$AG$6:$AG$14492,点検表４!$AE$6:$AE$14492,TRUE,点検表４!$AQ$6:$AQ$14492,$E23,点検表４!$C$6:$C$14492,FN$6)</f>
        <v>0</v>
      </c>
      <c r="FO23" s="204">
        <f>SUMIFS(点検表４!$AG$6:$AG$14492,点検表４!$AE$6:$AE$14492,TRUE,点検表４!$AQ$6:$AQ$14492,$E23,点検表４!$C$6:$C$14492,FO$6)</f>
        <v>0</v>
      </c>
      <c r="FP23" s="204">
        <f>SUMIFS(点検表４!$AG$6:$AG$14492,点検表４!$AE$6:$AE$14492,TRUE,点検表４!$AQ$6:$AQ$14492,$E23,点検表４!$C$6:$C$14492,FP$6)</f>
        <v>0</v>
      </c>
      <c r="FQ23" s="204">
        <f>SUMIFS(点検表４!$AG$6:$AG$14492,点検表４!$AE$6:$AE$14492,TRUE,点検表４!$AQ$6:$AQ$14492,$E23,点検表４!$C$6:$C$14492,FQ$6)</f>
        <v>0</v>
      </c>
      <c r="FR23" s="204">
        <f>SUMIFS(点検表４!$AG$6:$AG$14492,点検表４!$AE$6:$AE$14492,TRUE,点検表４!$AQ$6:$AQ$14492,$E23,点検表４!$C$6:$C$14492,FR$6)</f>
        <v>0</v>
      </c>
      <c r="FS23" s="204">
        <f>SUMIFS(点検表４!$AG$6:$AG$14492,点検表４!$AE$6:$AE$14492,TRUE,点検表４!$AQ$6:$AQ$14492,$E23,点検表４!$C$6:$C$14492,FS$6)</f>
        <v>0</v>
      </c>
      <c r="FT23" s="204">
        <f>SUMIFS(点検表４!$AG$6:$AG$14492,点検表４!$AE$6:$AE$14492,TRUE,点検表４!$AQ$6:$AQ$14492,$E23,点検表４!$C$6:$C$14492,FT$6)</f>
        <v>0</v>
      </c>
      <c r="FU23" s="204">
        <f>SUMIFS(点検表４!$AG$6:$AG$14492,点検表４!$AE$6:$AE$14492,TRUE,点検表４!$AQ$6:$AQ$14492,$E23,点検表４!$C$6:$C$14492,FU$6)</f>
        <v>0</v>
      </c>
      <c r="FV23" s="204">
        <f>SUMIFS(点検表４!$AG$6:$AG$14492,点検表４!$AE$6:$AE$14492,TRUE,点検表４!$AQ$6:$AQ$14492,$E23,点検表４!$C$6:$C$14492,FV$6)</f>
        <v>0</v>
      </c>
      <c r="FW23" s="204">
        <f>SUMIFS(点検表４!$AG$6:$AG$14492,点検表４!$AE$6:$AE$14492,TRUE,点検表４!$AQ$6:$AQ$14492,$E23,点検表４!$C$6:$C$14492,FW$6)</f>
        <v>0</v>
      </c>
      <c r="FX23" s="204">
        <f>SUMIFS(点検表４!$AG$6:$AG$14492,点検表４!$AE$6:$AE$14492,TRUE,点検表４!$AQ$6:$AQ$14492,$E23,点検表４!$C$6:$C$14492,FX$6)</f>
        <v>0</v>
      </c>
      <c r="FY23" s="204">
        <f>SUMIFS(点検表４!$AG$6:$AG$14492,点検表４!$AE$6:$AE$14492,TRUE,点検表４!$AQ$6:$AQ$14492,$E23,点検表４!$C$6:$C$14492,FY$6)</f>
        <v>0</v>
      </c>
      <c r="FZ23" s="204">
        <f>SUMIFS(点検表４!$AG$6:$AG$14492,点検表４!$AE$6:$AE$14492,TRUE,点検表４!$AQ$6:$AQ$14492,$E23,点検表４!$C$6:$C$14492,FZ$6)</f>
        <v>0</v>
      </c>
      <c r="GA23" s="204">
        <f>SUMIFS(点検表４!$AG$6:$AG$14492,点検表４!$AE$6:$AE$14492,TRUE,点検表４!$AQ$6:$AQ$14492,$E23,点検表４!$C$6:$C$14492,GA$6)</f>
        <v>0</v>
      </c>
      <c r="GB23" s="204">
        <f>SUMIFS(点検表４!$AG$6:$AG$14492,点検表４!$AE$6:$AE$14492,TRUE,点検表４!$AQ$6:$AQ$14492,$E23,点検表４!$C$6:$C$14492,GB$6)</f>
        <v>0</v>
      </c>
      <c r="GC23" s="204">
        <f>SUMIFS(点検表４!$AG$6:$AG$14492,点検表４!$AE$6:$AE$14492,TRUE,点検表４!$AQ$6:$AQ$14492,$E23,点検表４!$C$6:$C$14492,GC$6)</f>
        <v>0</v>
      </c>
      <c r="GD23" s="204">
        <f>SUMIFS(点検表４!$AG$6:$AG$14492,点検表４!$AE$6:$AE$14492,TRUE,点検表４!$AQ$6:$AQ$14492,$E23,点検表４!$C$6:$C$14492,GD$6)</f>
        <v>0</v>
      </c>
      <c r="GE23" s="204">
        <f>SUMIFS(点検表４!$AG$6:$AG$14492,点検表４!$AE$6:$AE$14492,TRUE,点検表４!$AQ$6:$AQ$14492,$E23,点検表４!$C$6:$C$14492,GE$6)</f>
        <v>0</v>
      </c>
      <c r="GF23" s="204">
        <f>SUMIFS(点検表４!$AG$6:$AG$14492,点検表４!$AE$6:$AE$14492,TRUE,点検表４!$AQ$6:$AQ$14492,$E23,点検表４!$C$6:$C$14492,GF$6)</f>
        <v>0</v>
      </c>
      <c r="GG23" s="204">
        <f>SUMIFS(点検表４!$AG$6:$AG$14492,点検表４!$AE$6:$AE$14492,TRUE,点検表４!$AQ$6:$AQ$14492,$E23,点検表４!$C$6:$C$14492,GG$6)</f>
        <v>0</v>
      </c>
      <c r="GH23" s="204">
        <f>SUMIFS(点検表４!$AG$6:$AG$14492,点検表４!$AE$6:$AE$14492,TRUE,点検表４!$AQ$6:$AQ$14492,$E23,点検表４!$C$6:$C$14492,GH$6)</f>
        <v>0</v>
      </c>
      <c r="GI23" s="204">
        <f>SUMIFS(点検表４!$AG$6:$AG$14492,点検表４!$AE$6:$AE$14492,TRUE,点検表４!$AQ$6:$AQ$14492,$E23,点検表４!$C$6:$C$14492,GI$6)</f>
        <v>0</v>
      </c>
      <c r="GJ23" s="204">
        <f>SUMIFS(点検表４!$AG$6:$AG$14492,点検表４!$AE$6:$AE$14492,TRUE,点検表４!$AQ$6:$AQ$14492,$E23,点検表４!$C$6:$C$14492,GJ$6)</f>
        <v>0</v>
      </c>
      <c r="GK23" s="204">
        <f>SUMIFS(点検表４!$AG$6:$AG$14492,点検表４!$AE$6:$AE$14492,TRUE,点検表４!$AQ$6:$AQ$14492,$E23,点検表４!$C$6:$C$14492,GK$6)</f>
        <v>0</v>
      </c>
      <c r="GL23" s="204">
        <f>SUMIFS(点検表４!$AG$6:$AG$14492,点検表４!$AE$6:$AE$14492,TRUE,点検表４!$AQ$6:$AQ$14492,$E23,点検表４!$C$6:$C$14492,GL$6)</f>
        <v>0</v>
      </c>
      <c r="GM23" s="204">
        <f>SUMIFS(点検表４!$AG$6:$AG$14492,点検表４!$AE$6:$AE$14492,TRUE,点検表４!$AQ$6:$AQ$14492,$E23,点検表４!$C$6:$C$14492,GM$6)</f>
        <v>0</v>
      </c>
      <c r="GN23" s="204">
        <f>SUMIFS(点検表４!$AG$6:$AG$14492,点検表４!$AE$6:$AE$14492,TRUE,点検表４!$AQ$6:$AQ$14492,$E23,点検表４!$C$6:$C$14492,GN$6)</f>
        <v>0</v>
      </c>
      <c r="GO23" s="204">
        <f>SUMIFS(点検表４!$AG$6:$AG$14492,点検表４!$AE$6:$AE$14492,TRUE,点検表４!$AQ$6:$AQ$14492,$E23,点検表４!$C$6:$C$14492,GO$6)</f>
        <v>0</v>
      </c>
      <c r="GP23" s="204">
        <f>SUMIFS(点検表４!$AG$6:$AG$14492,点検表４!$AE$6:$AE$14492,TRUE,点検表４!$AQ$6:$AQ$14492,$E23,点検表４!$C$6:$C$14492,GP$6)</f>
        <v>0</v>
      </c>
      <c r="GQ23" s="204">
        <f>SUMIFS(点検表４!$AG$6:$AG$14492,点検表４!$AE$6:$AE$14492,TRUE,点検表４!$AQ$6:$AQ$14492,$E23,点検表４!$C$6:$C$14492,GQ$6)</f>
        <v>0</v>
      </c>
      <c r="GR23" s="204">
        <f>SUMIFS(点検表４!$AG$6:$AG$14492,点検表４!$AE$6:$AE$14492,TRUE,点検表４!$AQ$6:$AQ$14492,$E23,点検表４!$C$6:$C$14492,GR$6)</f>
        <v>0</v>
      </c>
      <c r="GS23" s="204">
        <f>SUMIFS(点検表４!$AG$6:$AG$14492,点検表４!$AE$6:$AE$14492,TRUE,点検表４!$AQ$6:$AQ$14492,$E23,点検表４!$C$6:$C$14492,GS$6)</f>
        <v>0</v>
      </c>
      <c r="GT23" s="204">
        <f>SUMIFS(点検表４!$AG$6:$AG$14492,点検表４!$AE$6:$AE$14492,TRUE,点検表４!$AQ$6:$AQ$14492,$E23,点検表４!$C$6:$C$14492,GT$6)</f>
        <v>0</v>
      </c>
      <c r="GU23" s="204">
        <f>SUMIFS(点検表４!$AG$6:$AG$14492,点検表４!$AE$6:$AE$14492,TRUE,点検表４!$AQ$6:$AQ$14492,$E23,点検表４!$C$6:$C$14492,GU$6)</f>
        <v>0</v>
      </c>
      <c r="GV23" s="204">
        <f>SUMIFS(点検表４!$AG$6:$AG$14492,点検表４!$AE$6:$AE$14492,TRUE,点検表４!$AQ$6:$AQ$14492,$E23,点検表４!$C$6:$C$14492,GV$6)</f>
        <v>0</v>
      </c>
      <c r="GW23" s="204">
        <f>SUMIFS(点検表４!$AG$6:$AG$14492,点検表４!$AE$6:$AE$14492,TRUE,点検表４!$AQ$6:$AQ$14492,$E23,点検表４!$C$6:$C$14492,GW$6)</f>
        <v>0</v>
      </c>
      <c r="GX23" s="204">
        <f>SUMIFS(点検表４!$AG$6:$AG$14492,点検表４!$AE$6:$AE$14492,TRUE,点検表４!$AQ$6:$AQ$14492,$E23,点検表４!$C$6:$C$14492,GX$6)</f>
        <v>0</v>
      </c>
      <c r="GY23" s="204">
        <f>SUMIFS(点検表４!$AG$6:$AG$14492,点検表４!$AE$6:$AE$14492,TRUE,点検表４!$AQ$6:$AQ$14492,$E23,点検表４!$C$6:$C$14492,GY$6)</f>
        <v>0</v>
      </c>
      <c r="GZ23" s="204">
        <f>SUMIFS(点検表４!$AG$6:$AG$14492,点検表４!$AE$6:$AE$14492,TRUE,点検表４!$AQ$6:$AQ$14492,$E23,点検表４!$C$6:$C$14492,GZ$6)</f>
        <v>0</v>
      </c>
      <c r="HA23" s="204">
        <f>SUMIFS(点検表４!$AG$6:$AG$14492,点検表４!$AE$6:$AE$14492,TRUE,点検表４!$AQ$6:$AQ$14492,$E23,点検表４!$C$6:$C$14492,HA$6)</f>
        <v>0</v>
      </c>
      <c r="HB23" s="204">
        <f>SUMIFS(点検表４!$AG$6:$AG$14492,点検表４!$AE$6:$AE$14492,TRUE,点検表４!$AQ$6:$AQ$14492,$E23,点検表４!$C$6:$C$14492,HB$6)</f>
        <v>0</v>
      </c>
      <c r="HC23" s="204">
        <f>SUMIFS(点検表４!$AG$6:$AG$14492,点検表４!$AE$6:$AE$14492,TRUE,点検表４!$AQ$6:$AQ$14492,$E23,点検表４!$C$6:$C$14492,HC$6)</f>
        <v>0</v>
      </c>
      <c r="HD23" s="204">
        <f>SUMIFS(点検表４!$AG$6:$AG$14492,点検表４!$AE$6:$AE$14492,TRUE,点検表４!$AQ$6:$AQ$14492,$E23,点検表４!$C$6:$C$14492,HD$6)</f>
        <v>0</v>
      </c>
      <c r="HE23" s="204">
        <f>SUMIFS(点検表４!$AG$6:$AG$14492,点検表４!$AE$6:$AE$14492,TRUE,点検表４!$AQ$6:$AQ$14492,$E23,点検表４!$C$6:$C$14492,HE$6)</f>
        <v>0</v>
      </c>
      <c r="HF23" s="204">
        <f>SUMIFS(点検表４!$AG$6:$AG$14492,点検表４!$AE$6:$AE$14492,TRUE,点検表４!$AQ$6:$AQ$14492,$E23,点検表４!$C$6:$C$14492,HF$6)</f>
        <v>0</v>
      </c>
      <c r="HG23" s="204">
        <f>SUMIFS(点検表４!$AG$6:$AG$14492,点検表４!$AE$6:$AE$14492,TRUE,点検表４!$AQ$6:$AQ$14492,$E23,点検表４!$C$6:$C$14492,HG$6)</f>
        <v>0</v>
      </c>
      <c r="HH23" s="204">
        <f>SUMIFS(点検表４!$AG$6:$AG$14492,点検表４!$AE$6:$AE$14492,TRUE,点検表４!$AQ$6:$AQ$14492,$E23,点検表４!$C$6:$C$14492,HH$6)</f>
        <v>0</v>
      </c>
      <c r="HI23" s="204">
        <f>SUMIFS(点検表４!$AG$6:$AG$14492,点検表４!$AE$6:$AE$14492,TRUE,点検表４!$AQ$6:$AQ$14492,$E23,点検表４!$C$6:$C$14492,HI$6)</f>
        <v>0</v>
      </c>
      <c r="HJ23" s="204">
        <f>SUMIFS(点検表４!$AG$6:$AG$14492,点検表４!$AE$6:$AE$14492,TRUE,点検表４!$AQ$6:$AQ$14492,$E23,点検表４!$C$6:$C$14492,HJ$6)</f>
        <v>0</v>
      </c>
      <c r="HK23" s="204">
        <f>SUMIFS(点検表４!$AG$6:$AG$14492,点検表４!$AE$6:$AE$14492,TRUE,点検表４!$AQ$6:$AQ$14492,$E23,点検表４!$C$6:$C$14492,HK$6)</f>
        <v>0</v>
      </c>
      <c r="HL23" s="204">
        <f>SUMIFS(点検表４!$AG$6:$AG$14492,点検表４!$AE$6:$AE$14492,TRUE,点検表４!$AQ$6:$AQ$14492,$E23,点検表４!$C$6:$C$14492,HL$6)</f>
        <v>0</v>
      </c>
      <c r="HM23" s="204">
        <f>SUMIFS(点検表４!$AG$6:$AG$14492,点検表４!$AE$6:$AE$14492,TRUE,点検表４!$AQ$6:$AQ$14492,$E23,点検表４!$C$6:$C$14492,HM$6)</f>
        <v>0</v>
      </c>
      <c r="HN23" s="204">
        <f>SUMIFS(点検表４!$AG$6:$AG$14492,点検表４!$AE$6:$AE$14492,TRUE,点検表４!$AQ$6:$AQ$14492,$E23,点検表４!$C$6:$C$14492,HN$6)</f>
        <v>0</v>
      </c>
      <c r="HO23" s="204">
        <f>SUMIFS(点検表４!$AG$6:$AG$14492,点検表４!$AE$6:$AE$14492,TRUE,点検表４!$AQ$6:$AQ$14492,$E23,点検表４!$C$6:$C$14492,HO$6)</f>
        <v>0</v>
      </c>
      <c r="HP23" s="204">
        <f>SUMIFS(点検表４!$AG$6:$AG$14492,点検表４!$AE$6:$AE$14492,TRUE,点検表４!$AQ$6:$AQ$14492,$E23,点検表４!$C$6:$C$14492,HP$6)</f>
        <v>0</v>
      </c>
      <c r="HQ23" s="204">
        <f>SUMIFS(点検表４!$AG$6:$AG$14492,点検表４!$AE$6:$AE$14492,TRUE,点検表４!$AQ$6:$AQ$14492,$E23,点検表４!$C$6:$C$14492,HQ$6)</f>
        <v>0</v>
      </c>
      <c r="HR23" s="204">
        <f>SUMIFS(点検表４!$AG$6:$AG$14492,点検表４!$AE$6:$AE$14492,TRUE,点検表４!$AQ$6:$AQ$14492,$E23,点検表４!$C$6:$C$14492,HR$6)</f>
        <v>0</v>
      </c>
      <c r="HS23" s="204">
        <f>SUMIFS(点検表４!$AG$6:$AG$14492,点検表４!$AE$6:$AE$14492,TRUE,点検表４!$AQ$6:$AQ$14492,$E23,点検表４!$C$6:$C$14492,HS$6)</f>
        <v>0</v>
      </c>
      <c r="HT23" s="204">
        <f>SUMIFS(点検表４!$AG$6:$AG$14492,点検表４!$AE$6:$AE$14492,TRUE,点検表４!$AQ$6:$AQ$14492,$E23,点検表４!$C$6:$C$14492,HT$6)</f>
        <v>0</v>
      </c>
      <c r="HU23" s="204">
        <f>SUMIFS(点検表４!$AG$6:$AG$14492,点検表４!$AE$6:$AE$14492,TRUE,点検表４!$AQ$6:$AQ$14492,$E23,点検表４!$C$6:$C$14492,HU$6)</f>
        <v>0</v>
      </c>
      <c r="HV23" s="204">
        <f>SUMIFS(点検表４!$AG$6:$AG$14492,点検表４!$AE$6:$AE$14492,TRUE,点検表４!$AQ$6:$AQ$14492,$E23,点検表４!$C$6:$C$14492,HV$6)</f>
        <v>0</v>
      </c>
      <c r="HW23" s="204">
        <f>SUMIFS(点検表４!$AG$6:$AG$14492,点検表４!$AE$6:$AE$14492,TRUE,点検表４!$AQ$6:$AQ$14492,$E23,点検表４!$C$6:$C$14492,HW$6)</f>
        <v>0</v>
      </c>
      <c r="HX23" s="204">
        <f>SUMIFS(点検表４!$AG$6:$AG$14492,点検表４!$AE$6:$AE$14492,TRUE,点検表４!$AQ$6:$AQ$14492,$E23,点検表４!$C$6:$C$14492,HX$6)</f>
        <v>0</v>
      </c>
      <c r="HY23" s="204">
        <f>SUMIFS(点検表４!$AG$6:$AG$14492,点検表４!$AE$6:$AE$14492,TRUE,点検表４!$AQ$6:$AQ$14492,$E23,点検表４!$C$6:$C$14492,HY$6)</f>
        <v>0</v>
      </c>
      <c r="HZ23" s="204">
        <f>SUMIFS(点検表４!$AG$6:$AG$14492,点検表４!$AE$6:$AE$14492,TRUE,点検表４!$AQ$6:$AQ$14492,$E23,点検表４!$C$6:$C$14492,HZ$6)</f>
        <v>0</v>
      </c>
      <c r="IA23" s="204">
        <f>SUMIFS(点検表４!$AG$6:$AG$14492,点検表４!$AE$6:$AE$14492,TRUE,点検表４!$AQ$6:$AQ$14492,$E23,点検表４!$C$6:$C$14492,IA$6)</f>
        <v>0</v>
      </c>
      <c r="IB23" s="204">
        <f>SUMIFS(点検表４!$AG$6:$AG$14492,点検表４!$AE$6:$AE$14492,TRUE,点検表４!$AQ$6:$AQ$14492,$E23,点検表４!$C$6:$C$14492,IB$6)</f>
        <v>0</v>
      </c>
      <c r="IC23" s="204">
        <f>SUMIFS(点検表４!$AG$6:$AG$14492,点検表４!$AE$6:$AE$14492,TRUE,点検表４!$AQ$6:$AQ$14492,$E23,点検表４!$C$6:$C$14492,IC$6)</f>
        <v>0</v>
      </c>
      <c r="ID23" s="204">
        <f>SUMIFS(点検表４!$AG$6:$AG$14492,点検表４!$AE$6:$AE$14492,TRUE,点検表４!$AQ$6:$AQ$14492,$E23,点検表４!$C$6:$C$14492,ID$6)</f>
        <v>0</v>
      </c>
      <c r="IE23" s="204">
        <f>SUMIFS(点検表４!$AG$6:$AG$14492,点検表４!$AE$6:$AE$14492,TRUE,点検表４!$AQ$6:$AQ$14492,$E23,点検表４!$C$6:$C$14492,IE$6)</f>
        <v>0</v>
      </c>
      <c r="IF23" s="204">
        <f>SUMIFS(点検表４!$AG$6:$AG$14492,点検表４!$AE$6:$AE$14492,TRUE,点検表４!$AQ$6:$AQ$14492,$E23,点検表４!$C$6:$C$14492,IF$6)</f>
        <v>0</v>
      </c>
      <c r="IG23" s="204">
        <f>SUMIFS(点検表４!$AG$6:$AG$14492,点検表４!$AE$6:$AE$14492,TRUE,点検表４!$AQ$6:$AQ$14492,$E23,点検表４!$C$6:$C$14492,IG$6)</f>
        <v>0</v>
      </c>
      <c r="IH23" s="204">
        <f>SUMIFS(点検表４!$AG$6:$AG$14492,点検表４!$AE$6:$AE$14492,TRUE,点検表４!$AQ$6:$AQ$14492,$E23,点検表４!$C$6:$C$14492,IH$6)</f>
        <v>0</v>
      </c>
      <c r="II23" s="204">
        <f>SUMIFS(点検表４!$AG$6:$AG$14492,点検表４!$AE$6:$AE$14492,TRUE,点検表４!$AQ$6:$AQ$14492,$E23,点検表４!$C$6:$C$14492,II$6)</f>
        <v>0</v>
      </c>
      <c r="IJ23" s="204">
        <f>SUMIFS(点検表４!$AG$6:$AG$14492,点検表４!$AE$6:$AE$14492,TRUE,点検表４!$AQ$6:$AQ$14492,$E23,点検表４!$C$6:$C$14492,IJ$6)</f>
        <v>0</v>
      </c>
      <c r="IK23" s="204">
        <f>SUMIFS(点検表４!$AG$6:$AG$14492,点検表４!$AE$6:$AE$14492,TRUE,点検表４!$AQ$6:$AQ$14492,$E23,点検表４!$C$6:$C$14492,IK$6)</f>
        <v>0</v>
      </c>
      <c r="IL23" s="204">
        <f>SUMIFS(点検表４!$AG$6:$AG$14492,点検表４!$AE$6:$AE$14492,TRUE,点検表４!$AQ$6:$AQ$14492,$E23,点検表４!$C$6:$C$14492,IL$6)</f>
        <v>0</v>
      </c>
      <c r="IM23" s="205">
        <f>SUMIFS(点検表４!$AG$6:$AG$14492,点検表４!$AE$6:$AE$14492,TRUE,点検表４!$AQ$6:$AQ$14492,$E23,点検表４!$C$6:$C$14492,IM$6)</f>
        <v>0</v>
      </c>
      <c r="IN23" s="177"/>
      <c r="IO23" s="177"/>
    </row>
    <row r="24" spans="1:249" ht="18.75" customHeight="1">
      <c r="A24" s="748"/>
      <c r="B24" s="756"/>
      <c r="C24" s="758"/>
      <c r="D24" s="145" t="s">
        <v>1293</v>
      </c>
      <c r="E24" s="146">
        <v>42</v>
      </c>
      <c r="F24" s="192">
        <f>SUMIFS(点検表４!$AG$6:$AG$14492,点検表４!$AE$6:$AE$14492,TRUE,点検表４!$AQ$6:$AQ$14492,$E24)</f>
        <v>0</v>
      </c>
      <c r="G24" s="193">
        <f t="shared" si="0"/>
        <v>0</v>
      </c>
      <c r="H24" s="206">
        <f>SUMIFS(点検表４!$AG$6:$AG$14492,点検表４!$AE$6:$AE$14492,TRUE,点検表４!$AQ$6:$AQ$14492,$E24,点検表４!$C$6:$C$14492,H$6)</f>
        <v>0</v>
      </c>
      <c r="I24" s="206">
        <f>SUMIFS(点検表４!$AG$6:$AG$14492,点検表４!$AE$6:$AE$14492,TRUE,点検表４!$AQ$6:$AQ$14492,$E24,点検表４!$C$6:$C$14492,I$6)</f>
        <v>0</v>
      </c>
      <c r="J24" s="206">
        <f>SUMIFS(点検表４!$AG$6:$AG$14492,点検表４!$AE$6:$AE$14492,TRUE,点検表４!$AQ$6:$AQ$14492,$E24,点検表４!$C$6:$C$14492,J$6)</f>
        <v>0</v>
      </c>
      <c r="K24" s="206">
        <f>SUMIFS(点検表４!$AG$6:$AG$14492,点検表４!$AE$6:$AE$14492,TRUE,点検表４!$AQ$6:$AQ$14492,$E24,点検表４!$C$6:$C$14492,K$6)</f>
        <v>0</v>
      </c>
      <c r="L24" s="206">
        <f>SUMIFS(点検表４!$AG$6:$AG$14492,点検表４!$AE$6:$AE$14492,TRUE,点検表４!$AQ$6:$AQ$14492,$E24,点検表４!$C$6:$C$14492,L$6)</f>
        <v>0</v>
      </c>
      <c r="M24" s="206">
        <f>SUMIFS(点検表４!$AG$6:$AG$14492,点検表４!$AE$6:$AE$14492,TRUE,点検表４!$AQ$6:$AQ$14492,$E24,点検表４!$C$6:$C$14492,M$6)</f>
        <v>0</v>
      </c>
      <c r="N24" s="206">
        <f>SUMIFS(点検表４!$AG$6:$AG$14492,点検表４!$AE$6:$AE$14492,TRUE,点検表４!$AQ$6:$AQ$14492,$E24,点検表４!$C$6:$C$14492,N$6)</f>
        <v>0</v>
      </c>
      <c r="O24" s="206">
        <f>SUMIFS(点検表４!$AG$6:$AG$14492,点検表４!$AE$6:$AE$14492,TRUE,点検表４!$AQ$6:$AQ$14492,$E24,点検表４!$C$6:$C$14492,O$6)</f>
        <v>0</v>
      </c>
      <c r="P24" s="206">
        <f>SUMIFS(点検表４!$AG$6:$AG$14492,点検表４!$AE$6:$AE$14492,TRUE,点検表４!$AQ$6:$AQ$14492,$E24,点検表４!$C$6:$C$14492,P$6)</f>
        <v>0</v>
      </c>
      <c r="Q24" s="206">
        <f>SUMIFS(点検表４!$AG$6:$AG$14492,点検表４!$AE$6:$AE$14492,TRUE,点検表４!$AQ$6:$AQ$14492,$E24,点検表４!$C$6:$C$14492,Q$6)</f>
        <v>0</v>
      </c>
      <c r="R24" s="206">
        <f>SUMIFS(点検表４!$AG$6:$AG$14492,点検表４!$AE$6:$AE$14492,TRUE,点検表４!$AQ$6:$AQ$14492,$E24,点検表４!$C$6:$C$14492,R$6)</f>
        <v>0</v>
      </c>
      <c r="S24" s="206">
        <f>SUMIFS(点検表４!$AG$6:$AG$14492,点検表４!$AE$6:$AE$14492,TRUE,点検表４!$AQ$6:$AQ$14492,$E24,点検表４!$C$6:$C$14492,S$6)</f>
        <v>0</v>
      </c>
      <c r="T24" s="206">
        <f>SUMIFS(点検表４!$AG$6:$AG$14492,点検表４!$AE$6:$AE$14492,TRUE,点検表４!$AQ$6:$AQ$14492,$E24,点検表４!$C$6:$C$14492,T$6)</f>
        <v>0</v>
      </c>
      <c r="U24" s="206">
        <f>SUMIFS(点検表４!$AG$6:$AG$14492,点検表４!$AE$6:$AE$14492,TRUE,点検表４!$AQ$6:$AQ$14492,$E24,点検表４!$C$6:$C$14492,U$6)</f>
        <v>0</v>
      </c>
      <c r="V24" s="206">
        <f>SUMIFS(点検表４!$AG$6:$AG$14492,点検表４!$AE$6:$AE$14492,TRUE,点検表４!$AQ$6:$AQ$14492,$E24,点検表４!$C$6:$C$14492,V$6)</f>
        <v>0</v>
      </c>
      <c r="W24" s="206">
        <f>SUMIFS(点検表４!$AG$6:$AG$14492,点検表４!$AE$6:$AE$14492,TRUE,点検表４!$AQ$6:$AQ$14492,$E24,点検表４!$C$6:$C$14492,W$6)</f>
        <v>0</v>
      </c>
      <c r="X24" s="206">
        <f>SUMIFS(点検表４!$AG$6:$AG$14492,点検表４!$AE$6:$AE$14492,TRUE,点検表４!$AQ$6:$AQ$14492,$E24,点検表４!$C$6:$C$14492,X$6)</f>
        <v>0</v>
      </c>
      <c r="Y24" s="206">
        <f>SUMIFS(点検表４!$AG$6:$AG$14492,点検表４!$AE$6:$AE$14492,TRUE,点検表４!$AQ$6:$AQ$14492,$E24,点検表４!$C$6:$C$14492,Y$6)</f>
        <v>0</v>
      </c>
      <c r="Z24" s="206">
        <f>SUMIFS(点検表４!$AG$6:$AG$14492,点検表４!$AE$6:$AE$14492,TRUE,点検表４!$AQ$6:$AQ$14492,$E24,点検表４!$C$6:$C$14492,Z$6)</f>
        <v>0</v>
      </c>
      <c r="AA24" s="206">
        <f>SUMIFS(点検表４!$AG$6:$AG$14492,点検表４!$AE$6:$AE$14492,TRUE,点検表４!$AQ$6:$AQ$14492,$E24,点検表４!$C$6:$C$14492,AA$6)</f>
        <v>0</v>
      </c>
      <c r="AB24" s="206">
        <f>SUMIFS(点検表４!$AG$6:$AG$14492,点検表４!$AE$6:$AE$14492,TRUE,点検表４!$AQ$6:$AQ$14492,$E24,点検表４!$C$6:$C$14492,AB$6)</f>
        <v>0</v>
      </c>
      <c r="AC24" s="206">
        <f>SUMIFS(点検表４!$AG$6:$AG$14492,点検表４!$AE$6:$AE$14492,TRUE,点検表４!$AQ$6:$AQ$14492,$E24,点検表４!$C$6:$C$14492,AC$6)</f>
        <v>0</v>
      </c>
      <c r="AD24" s="206">
        <f>SUMIFS(点検表４!$AG$6:$AG$14492,点検表４!$AE$6:$AE$14492,TRUE,点検表４!$AQ$6:$AQ$14492,$E24,点検表４!$C$6:$C$14492,AD$6)</f>
        <v>0</v>
      </c>
      <c r="AE24" s="206">
        <f>SUMIFS(点検表４!$AG$6:$AG$14492,点検表４!$AE$6:$AE$14492,TRUE,点検表４!$AQ$6:$AQ$14492,$E24,点検表４!$C$6:$C$14492,AE$6)</f>
        <v>0</v>
      </c>
      <c r="AF24" s="206">
        <f>SUMIFS(点検表４!$AG$6:$AG$14492,点検表４!$AE$6:$AE$14492,TRUE,点検表４!$AQ$6:$AQ$14492,$E24,点検表４!$C$6:$C$14492,AF$6)</f>
        <v>0</v>
      </c>
      <c r="AG24" s="206">
        <f>SUMIFS(点検表４!$AG$6:$AG$14492,点検表４!$AE$6:$AE$14492,TRUE,点検表４!$AQ$6:$AQ$14492,$E24,点検表４!$C$6:$C$14492,AG$6)</f>
        <v>0</v>
      </c>
      <c r="AH24" s="206">
        <f>SUMIFS(点検表４!$AG$6:$AG$14492,点検表４!$AE$6:$AE$14492,TRUE,点検表４!$AQ$6:$AQ$14492,$E24,点検表４!$C$6:$C$14492,AH$6)</f>
        <v>0</v>
      </c>
      <c r="AI24" s="206">
        <f>SUMIFS(点検表４!$AG$6:$AG$14492,点検表４!$AE$6:$AE$14492,TRUE,点検表４!$AQ$6:$AQ$14492,$E24,点検表４!$C$6:$C$14492,AI$6)</f>
        <v>0</v>
      </c>
      <c r="AJ24" s="206">
        <f>SUMIFS(点検表４!$AG$6:$AG$14492,点検表４!$AE$6:$AE$14492,TRUE,点検表４!$AQ$6:$AQ$14492,$E24,点検表４!$C$6:$C$14492,AJ$6)</f>
        <v>0</v>
      </c>
      <c r="AK24" s="206">
        <f>SUMIFS(点検表４!$AG$6:$AG$14492,点検表４!$AE$6:$AE$14492,TRUE,点検表４!$AQ$6:$AQ$14492,$E24,点検表４!$C$6:$C$14492,AK$6)</f>
        <v>0</v>
      </c>
      <c r="AL24" s="206">
        <f>SUMIFS(点検表４!$AG$6:$AG$14492,点検表４!$AE$6:$AE$14492,TRUE,点検表４!$AQ$6:$AQ$14492,$E24,点検表４!$C$6:$C$14492,AL$6)</f>
        <v>0</v>
      </c>
      <c r="AM24" s="206">
        <f>SUMIFS(点検表４!$AG$6:$AG$14492,点検表４!$AE$6:$AE$14492,TRUE,点検表４!$AQ$6:$AQ$14492,$E24,点検表４!$C$6:$C$14492,AM$6)</f>
        <v>0</v>
      </c>
      <c r="AN24" s="206">
        <f>SUMIFS(点検表４!$AG$6:$AG$14492,点検表４!$AE$6:$AE$14492,TRUE,点検表４!$AQ$6:$AQ$14492,$E24,点検表４!$C$6:$C$14492,AN$6)</f>
        <v>0</v>
      </c>
      <c r="AO24" s="206">
        <f>SUMIFS(点検表４!$AG$6:$AG$14492,点検表４!$AE$6:$AE$14492,TRUE,点検表４!$AQ$6:$AQ$14492,$E24,点検表４!$C$6:$C$14492,AO$6)</f>
        <v>0</v>
      </c>
      <c r="AP24" s="206">
        <f>SUMIFS(点検表４!$AG$6:$AG$14492,点検表４!$AE$6:$AE$14492,TRUE,点検表４!$AQ$6:$AQ$14492,$E24,点検表４!$C$6:$C$14492,AP$6)</f>
        <v>0</v>
      </c>
      <c r="AQ24" s="206">
        <f>SUMIFS(点検表４!$AG$6:$AG$14492,点検表４!$AE$6:$AE$14492,TRUE,点検表４!$AQ$6:$AQ$14492,$E24,点検表４!$C$6:$C$14492,AQ$6)</f>
        <v>0</v>
      </c>
      <c r="AR24" s="206">
        <f>SUMIFS(点検表４!$AG$6:$AG$14492,点検表４!$AE$6:$AE$14492,TRUE,点検表４!$AQ$6:$AQ$14492,$E24,点検表４!$C$6:$C$14492,AR$6)</f>
        <v>0</v>
      </c>
      <c r="AS24" s="206">
        <f>SUMIFS(点検表４!$AG$6:$AG$14492,点検表４!$AE$6:$AE$14492,TRUE,点検表４!$AQ$6:$AQ$14492,$E24,点検表４!$C$6:$C$14492,AS$6)</f>
        <v>0</v>
      </c>
      <c r="AT24" s="206">
        <f>SUMIFS(点検表４!$AG$6:$AG$14492,点検表４!$AE$6:$AE$14492,TRUE,点検表４!$AQ$6:$AQ$14492,$E24,点検表４!$C$6:$C$14492,AT$6)</f>
        <v>0</v>
      </c>
      <c r="AU24" s="206">
        <f>SUMIFS(点検表４!$AG$6:$AG$14492,点検表４!$AE$6:$AE$14492,TRUE,点検表４!$AQ$6:$AQ$14492,$E24,点検表４!$C$6:$C$14492,AU$6)</f>
        <v>0</v>
      </c>
      <c r="AV24" s="206">
        <f>SUMIFS(点検表４!$AG$6:$AG$14492,点検表４!$AE$6:$AE$14492,TRUE,点検表４!$AQ$6:$AQ$14492,$E24,点検表４!$C$6:$C$14492,AV$6)</f>
        <v>0</v>
      </c>
      <c r="AW24" s="206">
        <f>SUMIFS(点検表４!$AG$6:$AG$14492,点検表４!$AE$6:$AE$14492,TRUE,点検表４!$AQ$6:$AQ$14492,$E24,点検表４!$C$6:$C$14492,AW$6)</f>
        <v>0</v>
      </c>
      <c r="AX24" s="206">
        <f>SUMIFS(点検表４!$AG$6:$AG$14492,点検表４!$AE$6:$AE$14492,TRUE,点検表４!$AQ$6:$AQ$14492,$E24,点検表４!$C$6:$C$14492,AX$6)</f>
        <v>0</v>
      </c>
      <c r="AY24" s="206">
        <f>SUMIFS(点検表４!$AG$6:$AG$14492,点検表４!$AE$6:$AE$14492,TRUE,点検表４!$AQ$6:$AQ$14492,$E24,点検表４!$C$6:$C$14492,AY$6)</f>
        <v>0</v>
      </c>
      <c r="AZ24" s="206">
        <f>SUMIFS(点検表４!$AG$6:$AG$14492,点検表４!$AE$6:$AE$14492,TRUE,点検表４!$AQ$6:$AQ$14492,$E24,点検表４!$C$6:$C$14492,AZ$6)</f>
        <v>0</v>
      </c>
      <c r="BA24" s="206">
        <f>SUMIFS(点検表４!$AG$6:$AG$14492,点検表４!$AE$6:$AE$14492,TRUE,点検表４!$AQ$6:$AQ$14492,$E24,点検表４!$C$6:$C$14492,BA$6)</f>
        <v>0</v>
      </c>
      <c r="BB24" s="206">
        <f>SUMIFS(点検表４!$AG$6:$AG$14492,点検表４!$AE$6:$AE$14492,TRUE,点検表４!$AQ$6:$AQ$14492,$E24,点検表４!$C$6:$C$14492,BB$6)</f>
        <v>0</v>
      </c>
      <c r="BC24" s="206">
        <f>SUMIFS(点検表４!$AG$6:$AG$14492,点検表４!$AE$6:$AE$14492,TRUE,点検表４!$AQ$6:$AQ$14492,$E24,点検表４!$C$6:$C$14492,BC$6)</f>
        <v>0</v>
      </c>
      <c r="BD24" s="206">
        <f>SUMIFS(点検表４!$AG$6:$AG$14492,点検表４!$AE$6:$AE$14492,TRUE,点検表４!$AQ$6:$AQ$14492,$E24,点検表４!$C$6:$C$14492,BD$6)</f>
        <v>0</v>
      </c>
      <c r="BE24" s="206">
        <f>SUMIFS(点検表４!$AG$6:$AG$14492,点検表４!$AE$6:$AE$14492,TRUE,点検表４!$AQ$6:$AQ$14492,$E24,点検表４!$C$6:$C$14492,BE$6)</f>
        <v>0</v>
      </c>
      <c r="BF24" s="206">
        <f>SUMIFS(点検表４!$AG$6:$AG$14492,点検表４!$AE$6:$AE$14492,TRUE,点検表４!$AQ$6:$AQ$14492,$E24,点検表４!$C$6:$C$14492,BF$6)</f>
        <v>0</v>
      </c>
      <c r="BG24" s="206">
        <f>SUMIFS(点検表４!$AG$6:$AG$14492,点検表４!$AE$6:$AE$14492,TRUE,点検表４!$AQ$6:$AQ$14492,$E24,点検表４!$C$6:$C$14492,BG$6)</f>
        <v>0</v>
      </c>
      <c r="BH24" s="206">
        <f>SUMIFS(点検表４!$AG$6:$AG$14492,点検表４!$AE$6:$AE$14492,TRUE,点検表４!$AQ$6:$AQ$14492,$E24,点検表４!$C$6:$C$14492,BH$6)</f>
        <v>0</v>
      </c>
      <c r="BI24" s="206">
        <f>SUMIFS(点検表４!$AG$6:$AG$14492,点検表４!$AE$6:$AE$14492,TRUE,点検表４!$AQ$6:$AQ$14492,$E24,点検表４!$C$6:$C$14492,BI$6)</f>
        <v>0</v>
      </c>
      <c r="BJ24" s="206">
        <f>SUMIFS(点検表４!$AG$6:$AG$14492,点検表４!$AE$6:$AE$14492,TRUE,点検表４!$AQ$6:$AQ$14492,$E24,点検表４!$C$6:$C$14492,BJ$6)</f>
        <v>0</v>
      </c>
      <c r="BK24" s="206">
        <f>SUMIFS(点検表４!$AG$6:$AG$14492,点検表４!$AE$6:$AE$14492,TRUE,点検表４!$AQ$6:$AQ$14492,$E24,点検表４!$C$6:$C$14492,BK$6)</f>
        <v>0</v>
      </c>
      <c r="BL24" s="206">
        <f>SUMIFS(点検表４!$AG$6:$AG$14492,点検表４!$AE$6:$AE$14492,TRUE,点検表４!$AQ$6:$AQ$14492,$E24,点検表４!$C$6:$C$14492,BL$6)</f>
        <v>0</v>
      </c>
      <c r="BM24" s="206">
        <f>SUMIFS(点検表４!$AG$6:$AG$14492,点検表４!$AE$6:$AE$14492,TRUE,点検表４!$AQ$6:$AQ$14492,$E24,点検表４!$C$6:$C$14492,BM$6)</f>
        <v>0</v>
      </c>
      <c r="BN24" s="206">
        <f>SUMIFS(点検表４!$AG$6:$AG$14492,点検表４!$AE$6:$AE$14492,TRUE,点検表４!$AQ$6:$AQ$14492,$E24,点検表４!$C$6:$C$14492,BN$6)</f>
        <v>0</v>
      </c>
      <c r="BO24" s="206">
        <f>SUMIFS(点検表４!$AG$6:$AG$14492,点検表４!$AE$6:$AE$14492,TRUE,点検表４!$AQ$6:$AQ$14492,$E24,点検表４!$C$6:$C$14492,BO$6)</f>
        <v>0</v>
      </c>
      <c r="BP24" s="206">
        <f>SUMIFS(点検表４!$AG$6:$AG$14492,点検表４!$AE$6:$AE$14492,TRUE,点検表４!$AQ$6:$AQ$14492,$E24,点検表４!$C$6:$C$14492,BP$6)</f>
        <v>0</v>
      </c>
      <c r="BQ24" s="206">
        <f>SUMIFS(点検表４!$AG$6:$AG$14492,点検表４!$AE$6:$AE$14492,TRUE,点検表４!$AQ$6:$AQ$14492,$E24,点検表４!$C$6:$C$14492,BQ$6)</f>
        <v>0</v>
      </c>
      <c r="BR24" s="206">
        <f>SUMIFS(点検表４!$AG$6:$AG$14492,点検表４!$AE$6:$AE$14492,TRUE,点検表４!$AQ$6:$AQ$14492,$E24,点検表４!$C$6:$C$14492,BR$6)</f>
        <v>0</v>
      </c>
      <c r="BS24" s="206">
        <f>SUMIFS(点検表４!$AG$6:$AG$14492,点検表４!$AE$6:$AE$14492,TRUE,点検表４!$AQ$6:$AQ$14492,$E24,点検表４!$C$6:$C$14492,BS$6)</f>
        <v>0</v>
      </c>
      <c r="BT24" s="206">
        <f>SUMIFS(点検表４!$AG$6:$AG$14492,点検表４!$AE$6:$AE$14492,TRUE,点検表４!$AQ$6:$AQ$14492,$E24,点検表４!$C$6:$C$14492,BT$6)</f>
        <v>0</v>
      </c>
      <c r="BU24" s="206">
        <f>SUMIFS(点検表４!$AG$6:$AG$14492,点検表４!$AE$6:$AE$14492,TRUE,点検表４!$AQ$6:$AQ$14492,$E24,点検表４!$C$6:$C$14492,BU$6)</f>
        <v>0</v>
      </c>
      <c r="BV24" s="206">
        <f>SUMIFS(点検表４!$AG$6:$AG$14492,点検表４!$AE$6:$AE$14492,TRUE,点検表４!$AQ$6:$AQ$14492,$E24,点検表４!$C$6:$C$14492,BV$6)</f>
        <v>0</v>
      </c>
      <c r="BW24" s="206">
        <f>SUMIFS(点検表４!$AG$6:$AG$14492,点検表４!$AE$6:$AE$14492,TRUE,点検表４!$AQ$6:$AQ$14492,$E24,点検表４!$C$6:$C$14492,BW$6)</f>
        <v>0</v>
      </c>
      <c r="BX24" s="206">
        <f>SUMIFS(点検表４!$AG$6:$AG$14492,点検表４!$AE$6:$AE$14492,TRUE,点検表４!$AQ$6:$AQ$14492,$E24,点検表４!$C$6:$C$14492,BX$6)</f>
        <v>0</v>
      </c>
      <c r="BY24" s="206">
        <f>SUMIFS(点検表４!$AG$6:$AG$14492,点検表４!$AE$6:$AE$14492,TRUE,点検表４!$AQ$6:$AQ$14492,$E24,点検表４!$C$6:$C$14492,BY$6)</f>
        <v>0</v>
      </c>
      <c r="BZ24" s="206">
        <f>SUMIFS(点検表４!$AG$6:$AG$14492,点検表４!$AE$6:$AE$14492,TRUE,点検表４!$AQ$6:$AQ$14492,$E24,点検表４!$C$6:$C$14492,BZ$6)</f>
        <v>0</v>
      </c>
      <c r="CA24" s="206">
        <f>SUMIFS(点検表４!$AG$6:$AG$14492,点検表４!$AE$6:$AE$14492,TRUE,点検表４!$AQ$6:$AQ$14492,$E24,点検表４!$C$6:$C$14492,CA$6)</f>
        <v>0</v>
      </c>
      <c r="CB24" s="206">
        <f>SUMIFS(点検表４!$AG$6:$AG$14492,点検表４!$AE$6:$AE$14492,TRUE,点検表４!$AQ$6:$AQ$14492,$E24,点検表４!$C$6:$C$14492,CB$6)</f>
        <v>0</v>
      </c>
      <c r="CC24" s="206">
        <f>SUMIFS(点検表４!$AG$6:$AG$14492,点検表４!$AE$6:$AE$14492,TRUE,点検表４!$AQ$6:$AQ$14492,$E24,点検表４!$C$6:$C$14492,CC$6)</f>
        <v>0</v>
      </c>
      <c r="CD24" s="206">
        <f>SUMIFS(点検表４!$AG$6:$AG$14492,点検表４!$AE$6:$AE$14492,TRUE,点検表４!$AQ$6:$AQ$14492,$E24,点検表４!$C$6:$C$14492,CD$6)</f>
        <v>0</v>
      </c>
      <c r="CE24" s="206">
        <f>SUMIFS(点検表４!$AG$6:$AG$14492,点検表４!$AE$6:$AE$14492,TRUE,点検表４!$AQ$6:$AQ$14492,$E24,点検表４!$C$6:$C$14492,CE$6)</f>
        <v>0</v>
      </c>
      <c r="CF24" s="206">
        <f>SUMIFS(点検表４!$AG$6:$AG$14492,点検表４!$AE$6:$AE$14492,TRUE,点検表４!$AQ$6:$AQ$14492,$E24,点検表４!$C$6:$C$14492,CF$6)</f>
        <v>0</v>
      </c>
      <c r="CG24" s="206">
        <f>SUMIFS(点検表４!$AG$6:$AG$14492,点検表４!$AE$6:$AE$14492,TRUE,点検表４!$AQ$6:$AQ$14492,$E24,点検表４!$C$6:$C$14492,CG$6)</f>
        <v>0</v>
      </c>
      <c r="CH24" s="206">
        <f>SUMIFS(点検表４!$AG$6:$AG$14492,点検表４!$AE$6:$AE$14492,TRUE,点検表４!$AQ$6:$AQ$14492,$E24,点検表４!$C$6:$C$14492,CH$6)</f>
        <v>0</v>
      </c>
      <c r="CI24" s="206">
        <f>SUMIFS(点検表４!$AG$6:$AG$14492,点検表４!$AE$6:$AE$14492,TRUE,点検表４!$AQ$6:$AQ$14492,$E24,点検表４!$C$6:$C$14492,CI$6)</f>
        <v>0</v>
      </c>
      <c r="CJ24" s="206">
        <f>SUMIFS(点検表４!$AG$6:$AG$14492,点検表４!$AE$6:$AE$14492,TRUE,点検表４!$AQ$6:$AQ$14492,$E24,点検表４!$C$6:$C$14492,CJ$6)</f>
        <v>0</v>
      </c>
      <c r="CK24" s="206">
        <f>SUMIFS(点検表４!$AG$6:$AG$14492,点検表４!$AE$6:$AE$14492,TRUE,点検表４!$AQ$6:$AQ$14492,$E24,点検表４!$C$6:$C$14492,CK$6)</f>
        <v>0</v>
      </c>
      <c r="CL24" s="206">
        <f>SUMIFS(点検表４!$AG$6:$AG$14492,点検表４!$AE$6:$AE$14492,TRUE,点検表４!$AQ$6:$AQ$14492,$E24,点検表４!$C$6:$C$14492,CL$6)</f>
        <v>0</v>
      </c>
      <c r="CM24" s="206">
        <f>SUMIFS(点検表４!$AG$6:$AG$14492,点検表４!$AE$6:$AE$14492,TRUE,点検表４!$AQ$6:$AQ$14492,$E24,点検表４!$C$6:$C$14492,CM$6)</f>
        <v>0</v>
      </c>
      <c r="CN24" s="206">
        <f>SUMIFS(点検表４!$AG$6:$AG$14492,点検表４!$AE$6:$AE$14492,TRUE,点検表４!$AQ$6:$AQ$14492,$E24,点検表４!$C$6:$C$14492,CN$6)</f>
        <v>0</v>
      </c>
      <c r="CO24" s="206">
        <f>SUMIFS(点検表４!$AG$6:$AG$14492,点検表４!$AE$6:$AE$14492,TRUE,点検表４!$AQ$6:$AQ$14492,$E24,点検表４!$C$6:$C$14492,CO$6)</f>
        <v>0</v>
      </c>
      <c r="CP24" s="206">
        <f>SUMIFS(点検表４!$AG$6:$AG$14492,点検表４!$AE$6:$AE$14492,TRUE,点検表４!$AQ$6:$AQ$14492,$E24,点検表４!$C$6:$C$14492,CP$6)</f>
        <v>0</v>
      </c>
      <c r="CQ24" s="206">
        <f>SUMIFS(点検表４!$AG$6:$AG$14492,点検表４!$AE$6:$AE$14492,TRUE,点検表４!$AQ$6:$AQ$14492,$E24,点検表４!$C$6:$C$14492,CQ$6)</f>
        <v>0</v>
      </c>
      <c r="CR24" s="206">
        <f>SUMIFS(点検表４!$AG$6:$AG$14492,点検表４!$AE$6:$AE$14492,TRUE,点検表４!$AQ$6:$AQ$14492,$E24,点検表４!$C$6:$C$14492,CR$6)</f>
        <v>0</v>
      </c>
      <c r="CS24" s="206">
        <f>SUMIFS(点検表４!$AG$6:$AG$14492,点検表４!$AE$6:$AE$14492,TRUE,点検表４!$AQ$6:$AQ$14492,$E24,点検表４!$C$6:$C$14492,CS$6)</f>
        <v>0</v>
      </c>
      <c r="CT24" s="206">
        <f>SUMIFS(点検表４!$AG$6:$AG$14492,点検表４!$AE$6:$AE$14492,TRUE,点検表４!$AQ$6:$AQ$14492,$E24,点検表４!$C$6:$C$14492,CT$6)</f>
        <v>0</v>
      </c>
      <c r="CU24" s="206">
        <f>SUMIFS(点検表４!$AG$6:$AG$14492,点検表４!$AE$6:$AE$14492,TRUE,点検表４!$AQ$6:$AQ$14492,$E24,点検表４!$C$6:$C$14492,CU$6)</f>
        <v>0</v>
      </c>
      <c r="CV24" s="206">
        <f>SUMIFS(点検表４!$AG$6:$AG$14492,点検表４!$AE$6:$AE$14492,TRUE,点検表４!$AQ$6:$AQ$14492,$E24,点検表４!$C$6:$C$14492,CV$6)</f>
        <v>0</v>
      </c>
      <c r="CW24" s="206">
        <f>SUMIFS(点検表４!$AG$6:$AG$14492,点検表４!$AE$6:$AE$14492,TRUE,点検表４!$AQ$6:$AQ$14492,$E24,点検表４!$C$6:$C$14492,CW$6)</f>
        <v>0</v>
      </c>
      <c r="CX24" s="206">
        <f>SUMIFS(点検表４!$AG$6:$AG$14492,点検表４!$AE$6:$AE$14492,TRUE,点検表４!$AQ$6:$AQ$14492,$E24,点検表４!$C$6:$C$14492,CX$6)</f>
        <v>0</v>
      </c>
      <c r="CY24" s="206">
        <f>SUMIFS(点検表４!$AG$6:$AG$14492,点検表４!$AE$6:$AE$14492,TRUE,点検表４!$AQ$6:$AQ$14492,$E24,点検表４!$C$6:$C$14492,CY$6)</f>
        <v>0</v>
      </c>
      <c r="CZ24" s="206">
        <f>SUMIFS(点検表４!$AG$6:$AG$14492,点検表４!$AE$6:$AE$14492,TRUE,点検表４!$AQ$6:$AQ$14492,$E24,点検表４!$C$6:$C$14492,CZ$6)</f>
        <v>0</v>
      </c>
      <c r="DA24" s="206">
        <f>SUMIFS(点検表４!$AG$6:$AG$14492,点検表４!$AE$6:$AE$14492,TRUE,点検表４!$AQ$6:$AQ$14492,$E24,点検表４!$C$6:$C$14492,DA$6)</f>
        <v>0</v>
      </c>
      <c r="DB24" s="206">
        <f>SUMIFS(点検表４!$AG$6:$AG$14492,点検表４!$AE$6:$AE$14492,TRUE,点検表４!$AQ$6:$AQ$14492,$E24,点検表４!$C$6:$C$14492,DB$6)</f>
        <v>0</v>
      </c>
      <c r="DC24" s="206">
        <f>SUMIFS(点検表４!$AG$6:$AG$14492,点検表４!$AE$6:$AE$14492,TRUE,点検表４!$AQ$6:$AQ$14492,$E24,点検表４!$C$6:$C$14492,DC$6)</f>
        <v>0</v>
      </c>
      <c r="DD24" s="206">
        <f>SUMIFS(点検表４!$AG$6:$AG$14492,点検表４!$AE$6:$AE$14492,TRUE,点検表４!$AQ$6:$AQ$14492,$E24,点検表４!$C$6:$C$14492,DD$6)</f>
        <v>0</v>
      </c>
      <c r="DE24" s="206">
        <f>SUMIFS(点検表４!$AG$6:$AG$14492,点検表４!$AE$6:$AE$14492,TRUE,点検表４!$AQ$6:$AQ$14492,$E24,点検表４!$C$6:$C$14492,DE$6)</f>
        <v>0</v>
      </c>
      <c r="DF24" s="206">
        <f>SUMIFS(点検表４!$AG$6:$AG$14492,点検表４!$AE$6:$AE$14492,TRUE,点検表４!$AQ$6:$AQ$14492,$E24,点検表４!$C$6:$C$14492,DF$6)</f>
        <v>0</v>
      </c>
      <c r="DG24" s="206">
        <f>SUMIFS(点検表４!$AG$6:$AG$14492,点検表４!$AE$6:$AE$14492,TRUE,点検表４!$AQ$6:$AQ$14492,$E24,点検表４!$C$6:$C$14492,DG$6)</f>
        <v>0</v>
      </c>
      <c r="DH24" s="206">
        <f>SUMIFS(点検表４!$AG$6:$AG$14492,点検表４!$AE$6:$AE$14492,TRUE,点検表４!$AQ$6:$AQ$14492,$E24,点検表４!$C$6:$C$14492,DH$6)</f>
        <v>0</v>
      </c>
      <c r="DI24" s="206">
        <f>SUMIFS(点検表４!$AG$6:$AG$14492,点検表４!$AE$6:$AE$14492,TRUE,点検表４!$AQ$6:$AQ$14492,$E24,点検表４!$C$6:$C$14492,DI$6)</f>
        <v>0</v>
      </c>
      <c r="DJ24" s="206">
        <f>SUMIFS(点検表４!$AG$6:$AG$14492,点検表４!$AE$6:$AE$14492,TRUE,点検表４!$AQ$6:$AQ$14492,$E24,点検表４!$C$6:$C$14492,DJ$6)</f>
        <v>0</v>
      </c>
      <c r="DK24" s="206">
        <f>SUMIFS(点検表４!$AG$6:$AG$14492,点検表４!$AE$6:$AE$14492,TRUE,点検表４!$AQ$6:$AQ$14492,$E24,点検表４!$C$6:$C$14492,DK$6)</f>
        <v>0</v>
      </c>
      <c r="DL24" s="206">
        <f>SUMIFS(点検表４!$AG$6:$AG$14492,点検表４!$AE$6:$AE$14492,TRUE,点検表４!$AQ$6:$AQ$14492,$E24,点検表４!$C$6:$C$14492,DL$6)</f>
        <v>0</v>
      </c>
      <c r="DM24" s="206">
        <f>SUMIFS(点検表４!$AG$6:$AG$14492,点検表４!$AE$6:$AE$14492,TRUE,点検表４!$AQ$6:$AQ$14492,$E24,点検表４!$C$6:$C$14492,DM$6)</f>
        <v>0</v>
      </c>
      <c r="DN24" s="206">
        <f>SUMIFS(点検表４!$AG$6:$AG$14492,点検表４!$AE$6:$AE$14492,TRUE,点検表４!$AQ$6:$AQ$14492,$E24,点検表４!$C$6:$C$14492,DN$6)</f>
        <v>0</v>
      </c>
      <c r="DO24" s="206">
        <f>SUMIFS(点検表４!$AG$6:$AG$14492,点検表４!$AE$6:$AE$14492,TRUE,点検表４!$AQ$6:$AQ$14492,$E24,点検表４!$C$6:$C$14492,DO$6)</f>
        <v>0</v>
      </c>
      <c r="DP24" s="206">
        <f>SUMIFS(点検表４!$AG$6:$AG$14492,点検表４!$AE$6:$AE$14492,TRUE,点検表４!$AQ$6:$AQ$14492,$E24,点検表４!$C$6:$C$14492,DP$6)</f>
        <v>0</v>
      </c>
      <c r="DQ24" s="206">
        <f>SUMIFS(点検表４!$AG$6:$AG$14492,点検表４!$AE$6:$AE$14492,TRUE,点検表４!$AQ$6:$AQ$14492,$E24,点検表４!$C$6:$C$14492,DQ$6)</f>
        <v>0</v>
      </c>
      <c r="DR24" s="206">
        <f>SUMIFS(点検表４!$AG$6:$AG$14492,点検表４!$AE$6:$AE$14492,TRUE,点検表４!$AQ$6:$AQ$14492,$E24,点検表４!$C$6:$C$14492,DR$6)</f>
        <v>0</v>
      </c>
      <c r="DS24" s="206">
        <f>SUMIFS(点検表４!$AG$6:$AG$14492,点検表４!$AE$6:$AE$14492,TRUE,点検表４!$AQ$6:$AQ$14492,$E24,点検表４!$C$6:$C$14492,DS$6)</f>
        <v>0</v>
      </c>
      <c r="DT24" s="206">
        <f>SUMIFS(点検表４!$AG$6:$AG$14492,点検表４!$AE$6:$AE$14492,TRUE,点検表４!$AQ$6:$AQ$14492,$E24,点検表４!$C$6:$C$14492,DT$6)</f>
        <v>0</v>
      </c>
      <c r="DU24" s="206">
        <f>SUMIFS(点検表４!$AG$6:$AG$14492,点検表４!$AE$6:$AE$14492,TRUE,点検表４!$AQ$6:$AQ$14492,$E24,点検表４!$C$6:$C$14492,DU$6)</f>
        <v>0</v>
      </c>
      <c r="DV24" s="206">
        <f>SUMIFS(点検表４!$AG$6:$AG$14492,点検表４!$AE$6:$AE$14492,TRUE,点検表４!$AQ$6:$AQ$14492,$E24,点検表４!$C$6:$C$14492,DV$6)</f>
        <v>0</v>
      </c>
      <c r="DW24" s="206">
        <f>SUMIFS(点検表４!$AG$6:$AG$14492,点検表４!$AE$6:$AE$14492,TRUE,点検表４!$AQ$6:$AQ$14492,$E24,点検表４!$C$6:$C$14492,DW$6)</f>
        <v>0</v>
      </c>
      <c r="DX24" s="206">
        <f>SUMIFS(点検表４!$AG$6:$AG$14492,点検表４!$AE$6:$AE$14492,TRUE,点検表４!$AQ$6:$AQ$14492,$E24,点検表４!$C$6:$C$14492,DX$6)</f>
        <v>0</v>
      </c>
      <c r="DY24" s="206">
        <f>SUMIFS(点検表４!$AG$6:$AG$14492,点検表４!$AE$6:$AE$14492,TRUE,点検表４!$AQ$6:$AQ$14492,$E24,点検表４!$C$6:$C$14492,DY$6)</f>
        <v>0</v>
      </c>
      <c r="DZ24" s="206">
        <f>SUMIFS(点検表４!$AG$6:$AG$14492,点検表４!$AE$6:$AE$14492,TRUE,点検表４!$AQ$6:$AQ$14492,$E24,点検表４!$C$6:$C$14492,DZ$6)</f>
        <v>0</v>
      </c>
      <c r="EA24" s="206">
        <f>SUMIFS(点検表４!$AG$6:$AG$14492,点検表４!$AE$6:$AE$14492,TRUE,点検表４!$AQ$6:$AQ$14492,$E24,点検表４!$C$6:$C$14492,EA$6)</f>
        <v>0</v>
      </c>
      <c r="EB24" s="206">
        <f>SUMIFS(点検表４!$AG$6:$AG$14492,点検表４!$AE$6:$AE$14492,TRUE,点検表４!$AQ$6:$AQ$14492,$E24,点検表４!$C$6:$C$14492,EB$6)</f>
        <v>0</v>
      </c>
      <c r="EC24" s="206">
        <f>SUMIFS(点検表４!$AG$6:$AG$14492,点検表４!$AE$6:$AE$14492,TRUE,点検表４!$AQ$6:$AQ$14492,$E24,点検表４!$C$6:$C$14492,EC$6)</f>
        <v>0</v>
      </c>
      <c r="ED24" s="206">
        <f>SUMIFS(点検表４!$AG$6:$AG$14492,点検表４!$AE$6:$AE$14492,TRUE,点検表４!$AQ$6:$AQ$14492,$E24,点検表４!$C$6:$C$14492,ED$6)</f>
        <v>0</v>
      </c>
      <c r="EE24" s="206">
        <f>SUMIFS(点検表４!$AG$6:$AG$14492,点検表４!$AE$6:$AE$14492,TRUE,点検表４!$AQ$6:$AQ$14492,$E24,点検表４!$C$6:$C$14492,EE$6)</f>
        <v>0</v>
      </c>
      <c r="EF24" s="206">
        <f>SUMIFS(点検表４!$AG$6:$AG$14492,点検表４!$AE$6:$AE$14492,TRUE,点検表４!$AQ$6:$AQ$14492,$E24,点検表４!$C$6:$C$14492,EF$6)</f>
        <v>0</v>
      </c>
      <c r="EG24" s="206">
        <f>SUMIFS(点検表４!$AG$6:$AG$14492,点検表４!$AE$6:$AE$14492,TRUE,点検表４!$AQ$6:$AQ$14492,$E24,点検表４!$C$6:$C$14492,EG$6)</f>
        <v>0</v>
      </c>
      <c r="EH24" s="206">
        <f>SUMIFS(点検表４!$AG$6:$AG$14492,点検表４!$AE$6:$AE$14492,TRUE,点検表４!$AQ$6:$AQ$14492,$E24,点検表４!$C$6:$C$14492,EH$6)</f>
        <v>0</v>
      </c>
      <c r="EI24" s="206">
        <f>SUMIFS(点検表４!$AG$6:$AG$14492,点検表４!$AE$6:$AE$14492,TRUE,点検表４!$AQ$6:$AQ$14492,$E24,点検表４!$C$6:$C$14492,EI$6)</f>
        <v>0</v>
      </c>
      <c r="EJ24" s="206">
        <f>SUMIFS(点検表４!$AG$6:$AG$14492,点検表４!$AE$6:$AE$14492,TRUE,点検表４!$AQ$6:$AQ$14492,$E24,点検表４!$C$6:$C$14492,EJ$6)</f>
        <v>0</v>
      </c>
      <c r="EK24" s="206">
        <f>SUMIFS(点検表４!$AG$6:$AG$14492,点検表４!$AE$6:$AE$14492,TRUE,点検表４!$AQ$6:$AQ$14492,$E24,点検表４!$C$6:$C$14492,EK$6)</f>
        <v>0</v>
      </c>
      <c r="EL24" s="206">
        <f>SUMIFS(点検表４!$AG$6:$AG$14492,点検表４!$AE$6:$AE$14492,TRUE,点検表４!$AQ$6:$AQ$14492,$E24,点検表４!$C$6:$C$14492,EL$6)</f>
        <v>0</v>
      </c>
      <c r="EM24" s="206">
        <f>SUMIFS(点検表４!$AG$6:$AG$14492,点検表４!$AE$6:$AE$14492,TRUE,点検表４!$AQ$6:$AQ$14492,$E24,点検表４!$C$6:$C$14492,EM$6)</f>
        <v>0</v>
      </c>
      <c r="EN24" s="206">
        <f>SUMIFS(点検表４!$AG$6:$AG$14492,点検表４!$AE$6:$AE$14492,TRUE,点検表４!$AQ$6:$AQ$14492,$E24,点検表４!$C$6:$C$14492,EN$6)</f>
        <v>0</v>
      </c>
      <c r="EO24" s="206">
        <f>SUMIFS(点検表４!$AG$6:$AG$14492,点検表４!$AE$6:$AE$14492,TRUE,点検表４!$AQ$6:$AQ$14492,$E24,点検表４!$C$6:$C$14492,EO$6)</f>
        <v>0</v>
      </c>
      <c r="EP24" s="206">
        <f>SUMIFS(点検表４!$AG$6:$AG$14492,点検表４!$AE$6:$AE$14492,TRUE,点検表４!$AQ$6:$AQ$14492,$E24,点検表４!$C$6:$C$14492,EP$6)</f>
        <v>0</v>
      </c>
      <c r="EQ24" s="206">
        <f>SUMIFS(点検表４!$AG$6:$AG$14492,点検表４!$AE$6:$AE$14492,TRUE,点検表４!$AQ$6:$AQ$14492,$E24,点検表４!$C$6:$C$14492,EQ$6)</f>
        <v>0</v>
      </c>
      <c r="ER24" s="206">
        <f>SUMIFS(点検表４!$AG$6:$AG$14492,点検表４!$AE$6:$AE$14492,TRUE,点検表４!$AQ$6:$AQ$14492,$E24,点検表４!$C$6:$C$14492,ER$6)</f>
        <v>0</v>
      </c>
      <c r="ES24" s="206">
        <f>SUMIFS(点検表４!$AG$6:$AG$14492,点検表４!$AE$6:$AE$14492,TRUE,点検表４!$AQ$6:$AQ$14492,$E24,点検表４!$C$6:$C$14492,ES$6)</f>
        <v>0</v>
      </c>
      <c r="ET24" s="206">
        <f>SUMIFS(点検表４!$AG$6:$AG$14492,点検表４!$AE$6:$AE$14492,TRUE,点検表４!$AQ$6:$AQ$14492,$E24,点検表４!$C$6:$C$14492,ET$6)</f>
        <v>0</v>
      </c>
      <c r="EU24" s="206">
        <f>SUMIFS(点検表４!$AG$6:$AG$14492,点検表４!$AE$6:$AE$14492,TRUE,点検表４!$AQ$6:$AQ$14492,$E24,点検表４!$C$6:$C$14492,EU$6)</f>
        <v>0</v>
      </c>
      <c r="EV24" s="206">
        <f>SUMIFS(点検表４!$AG$6:$AG$14492,点検表４!$AE$6:$AE$14492,TRUE,点検表４!$AQ$6:$AQ$14492,$E24,点検表４!$C$6:$C$14492,EV$6)</f>
        <v>0</v>
      </c>
      <c r="EW24" s="206">
        <f>SUMIFS(点検表４!$AG$6:$AG$14492,点検表４!$AE$6:$AE$14492,TRUE,点検表４!$AQ$6:$AQ$14492,$E24,点検表４!$C$6:$C$14492,EW$6)</f>
        <v>0</v>
      </c>
      <c r="EX24" s="206">
        <f>SUMIFS(点検表４!$AG$6:$AG$14492,点検表４!$AE$6:$AE$14492,TRUE,点検表４!$AQ$6:$AQ$14492,$E24,点検表４!$C$6:$C$14492,EX$6)</f>
        <v>0</v>
      </c>
      <c r="EY24" s="206">
        <f>SUMIFS(点検表４!$AG$6:$AG$14492,点検表４!$AE$6:$AE$14492,TRUE,点検表４!$AQ$6:$AQ$14492,$E24,点検表４!$C$6:$C$14492,EY$6)</f>
        <v>0</v>
      </c>
      <c r="EZ24" s="206">
        <f>SUMIFS(点検表４!$AG$6:$AG$14492,点検表４!$AE$6:$AE$14492,TRUE,点検表４!$AQ$6:$AQ$14492,$E24,点検表４!$C$6:$C$14492,EZ$6)</f>
        <v>0</v>
      </c>
      <c r="FA24" s="206">
        <f>SUMIFS(点検表４!$AG$6:$AG$14492,点検表４!$AE$6:$AE$14492,TRUE,点検表４!$AQ$6:$AQ$14492,$E24,点検表４!$C$6:$C$14492,FA$6)</f>
        <v>0</v>
      </c>
      <c r="FB24" s="206">
        <f>SUMIFS(点検表４!$AG$6:$AG$14492,点検表４!$AE$6:$AE$14492,TRUE,点検表４!$AQ$6:$AQ$14492,$E24,点検表４!$C$6:$C$14492,FB$6)</f>
        <v>0</v>
      </c>
      <c r="FC24" s="206">
        <f>SUMIFS(点検表４!$AG$6:$AG$14492,点検表４!$AE$6:$AE$14492,TRUE,点検表４!$AQ$6:$AQ$14492,$E24,点検表４!$C$6:$C$14492,FC$6)</f>
        <v>0</v>
      </c>
      <c r="FD24" s="206">
        <f>SUMIFS(点検表４!$AG$6:$AG$14492,点検表４!$AE$6:$AE$14492,TRUE,点検表４!$AQ$6:$AQ$14492,$E24,点検表４!$C$6:$C$14492,FD$6)</f>
        <v>0</v>
      </c>
      <c r="FE24" s="206">
        <f>SUMIFS(点検表４!$AG$6:$AG$14492,点検表４!$AE$6:$AE$14492,TRUE,点検表４!$AQ$6:$AQ$14492,$E24,点検表４!$C$6:$C$14492,FE$6)</f>
        <v>0</v>
      </c>
      <c r="FF24" s="206">
        <f>SUMIFS(点検表４!$AG$6:$AG$14492,点検表４!$AE$6:$AE$14492,TRUE,点検表４!$AQ$6:$AQ$14492,$E24,点検表４!$C$6:$C$14492,FF$6)</f>
        <v>0</v>
      </c>
      <c r="FG24" s="206">
        <f>SUMIFS(点検表４!$AG$6:$AG$14492,点検表４!$AE$6:$AE$14492,TRUE,点検表４!$AQ$6:$AQ$14492,$E24,点検表４!$C$6:$C$14492,FG$6)</f>
        <v>0</v>
      </c>
      <c r="FH24" s="206">
        <f>SUMIFS(点検表４!$AG$6:$AG$14492,点検表４!$AE$6:$AE$14492,TRUE,点検表４!$AQ$6:$AQ$14492,$E24,点検表４!$C$6:$C$14492,FH$6)</f>
        <v>0</v>
      </c>
      <c r="FI24" s="206">
        <f>SUMIFS(点検表４!$AG$6:$AG$14492,点検表４!$AE$6:$AE$14492,TRUE,点検表４!$AQ$6:$AQ$14492,$E24,点検表４!$C$6:$C$14492,FI$6)</f>
        <v>0</v>
      </c>
      <c r="FJ24" s="206">
        <f>SUMIFS(点検表４!$AG$6:$AG$14492,点検表４!$AE$6:$AE$14492,TRUE,点検表４!$AQ$6:$AQ$14492,$E24,点検表４!$C$6:$C$14492,FJ$6)</f>
        <v>0</v>
      </c>
      <c r="FK24" s="206">
        <f>SUMIFS(点検表４!$AG$6:$AG$14492,点検表４!$AE$6:$AE$14492,TRUE,点検表４!$AQ$6:$AQ$14492,$E24,点検表４!$C$6:$C$14492,FK$6)</f>
        <v>0</v>
      </c>
      <c r="FL24" s="206">
        <f>SUMIFS(点検表４!$AG$6:$AG$14492,点検表４!$AE$6:$AE$14492,TRUE,点検表４!$AQ$6:$AQ$14492,$E24,点検表４!$C$6:$C$14492,FL$6)</f>
        <v>0</v>
      </c>
      <c r="FM24" s="206">
        <f>SUMIFS(点検表４!$AG$6:$AG$14492,点検表４!$AE$6:$AE$14492,TRUE,点検表４!$AQ$6:$AQ$14492,$E24,点検表４!$C$6:$C$14492,FM$6)</f>
        <v>0</v>
      </c>
      <c r="FN24" s="206">
        <f>SUMIFS(点検表４!$AG$6:$AG$14492,点検表４!$AE$6:$AE$14492,TRUE,点検表４!$AQ$6:$AQ$14492,$E24,点検表４!$C$6:$C$14492,FN$6)</f>
        <v>0</v>
      </c>
      <c r="FO24" s="206">
        <f>SUMIFS(点検表４!$AG$6:$AG$14492,点検表４!$AE$6:$AE$14492,TRUE,点検表４!$AQ$6:$AQ$14492,$E24,点検表４!$C$6:$C$14492,FO$6)</f>
        <v>0</v>
      </c>
      <c r="FP24" s="206">
        <f>SUMIFS(点検表４!$AG$6:$AG$14492,点検表４!$AE$6:$AE$14492,TRUE,点検表４!$AQ$6:$AQ$14492,$E24,点検表４!$C$6:$C$14492,FP$6)</f>
        <v>0</v>
      </c>
      <c r="FQ24" s="206">
        <f>SUMIFS(点検表４!$AG$6:$AG$14492,点検表４!$AE$6:$AE$14492,TRUE,点検表４!$AQ$6:$AQ$14492,$E24,点検表４!$C$6:$C$14492,FQ$6)</f>
        <v>0</v>
      </c>
      <c r="FR24" s="206">
        <f>SUMIFS(点検表４!$AG$6:$AG$14492,点検表４!$AE$6:$AE$14492,TRUE,点検表４!$AQ$6:$AQ$14492,$E24,点検表４!$C$6:$C$14492,FR$6)</f>
        <v>0</v>
      </c>
      <c r="FS24" s="206">
        <f>SUMIFS(点検表４!$AG$6:$AG$14492,点検表４!$AE$6:$AE$14492,TRUE,点検表４!$AQ$6:$AQ$14492,$E24,点検表４!$C$6:$C$14492,FS$6)</f>
        <v>0</v>
      </c>
      <c r="FT24" s="206">
        <f>SUMIFS(点検表４!$AG$6:$AG$14492,点検表４!$AE$6:$AE$14492,TRUE,点検表４!$AQ$6:$AQ$14492,$E24,点検表４!$C$6:$C$14492,FT$6)</f>
        <v>0</v>
      </c>
      <c r="FU24" s="206">
        <f>SUMIFS(点検表４!$AG$6:$AG$14492,点検表４!$AE$6:$AE$14492,TRUE,点検表４!$AQ$6:$AQ$14492,$E24,点検表４!$C$6:$C$14492,FU$6)</f>
        <v>0</v>
      </c>
      <c r="FV24" s="206">
        <f>SUMIFS(点検表４!$AG$6:$AG$14492,点検表４!$AE$6:$AE$14492,TRUE,点検表４!$AQ$6:$AQ$14492,$E24,点検表４!$C$6:$C$14492,FV$6)</f>
        <v>0</v>
      </c>
      <c r="FW24" s="206">
        <f>SUMIFS(点検表４!$AG$6:$AG$14492,点検表４!$AE$6:$AE$14492,TRUE,点検表４!$AQ$6:$AQ$14492,$E24,点検表４!$C$6:$C$14492,FW$6)</f>
        <v>0</v>
      </c>
      <c r="FX24" s="206">
        <f>SUMIFS(点検表４!$AG$6:$AG$14492,点検表４!$AE$6:$AE$14492,TRUE,点検表４!$AQ$6:$AQ$14492,$E24,点検表４!$C$6:$C$14492,FX$6)</f>
        <v>0</v>
      </c>
      <c r="FY24" s="206">
        <f>SUMIFS(点検表４!$AG$6:$AG$14492,点検表４!$AE$6:$AE$14492,TRUE,点検表４!$AQ$6:$AQ$14492,$E24,点検表４!$C$6:$C$14492,FY$6)</f>
        <v>0</v>
      </c>
      <c r="FZ24" s="206">
        <f>SUMIFS(点検表４!$AG$6:$AG$14492,点検表４!$AE$6:$AE$14492,TRUE,点検表４!$AQ$6:$AQ$14492,$E24,点検表４!$C$6:$C$14492,FZ$6)</f>
        <v>0</v>
      </c>
      <c r="GA24" s="206">
        <f>SUMIFS(点検表４!$AG$6:$AG$14492,点検表４!$AE$6:$AE$14492,TRUE,点検表４!$AQ$6:$AQ$14492,$E24,点検表４!$C$6:$C$14492,GA$6)</f>
        <v>0</v>
      </c>
      <c r="GB24" s="206">
        <f>SUMIFS(点検表４!$AG$6:$AG$14492,点検表４!$AE$6:$AE$14492,TRUE,点検表４!$AQ$6:$AQ$14492,$E24,点検表４!$C$6:$C$14492,GB$6)</f>
        <v>0</v>
      </c>
      <c r="GC24" s="206">
        <f>SUMIFS(点検表４!$AG$6:$AG$14492,点検表４!$AE$6:$AE$14492,TRUE,点検表４!$AQ$6:$AQ$14492,$E24,点検表４!$C$6:$C$14492,GC$6)</f>
        <v>0</v>
      </c>
      <c r="GD24" s="206">
        <f>SUMIFS(点検表４!$AG$6:$AG$14492,点検表４!$AE$6:$AE$14492,TRUE,点検表４!$AQ$6:$AQ$14492,$E24,点検表４!$C$6:$C$14492,GD$6)</f>
        <v>0</v>
      </c>
      <c r="GE24" s="206">
        <f>SUMIFS(点検表４!$AG$6:$AG$14492,点検表４!$AE$6:$AE$14492,TRUE,点検表４!$AQ$6:$AQ$14492,$E24,点検表４!$C$6:$C$14492,GE$6)</f>
        <v>0</v>
      </c>
      <c r="GF24" s="206">
        <f>SUMIFS(点検表４!$AG$6:$AG$14492,点検表４!$AE$6:$AE$14492,TRUE,点検表４!$AQ$6:$AQ$14492,$E24,点検表４!$C$6:$C$14492,GF$6)</f>
        <v>0</v>
      </c>
      <c r="GG24" s="206">
        <f>SUMIFS(点検表４!$AG$6:$AG$14492,点検表４!$AE$6:$AE$14492,TRUE,点検表４!$AQ$6:$AQ$14492,$E24,点検表４!$C$6:$C$14492,GG$6)</f>
        <v>0</v>
      </c>
      <c r="GH24" s="206">
        <f>SUMIFS(点検表４!$AG$6:$AG$14492,点検表４!$AE$6:$AE$14492,TRUE,点検表４!$AQ$6:$AQ$14492,$E24,点検表４!$C$6:$C$14492,GH$6)</f>
        <v>0</v>
      </c>
      <c r="GI24" s="206">
        <f>SUMIFS(点検表４!$AG$6:$AG$14492,点検表４!$AE$6:$AE$14492,TRUE,点検表４!$AQ$6:$AQ$14492,$E24,点検表４!$C$6:$C$14492,GI$6)</f>
        <v>0</v>
      </c>
      <c r="GJ24" s="206">
        <f>SUMIFS(点検表４!$AG$6:$AG$14492,点検表４!$AE$6:$AE$14492,TRUE,点検表４!$AQ$6:$AQ$14492,$E24,点検表４!$C$6:$C$14492,GJ$6)</f>
        <v>0</v>
      </c>
      <c r="GK24" s="206">
        <f>SUMIFS(点検表４!$AG$6:$AG$14492,点検表４!$AE$6:$AE$14492,TRUE,点検表４!$AQ$6:$AQ$14492,$E24,点検表４!$C$6:$C$14492,GK$6)</f>
        <v>0</v>
      </c>
      <c r="GL24" s="206">
        <f>SUMIFS(点検表４!$AG$6:$AG$14492,点検表４!$AE$6:$AE$14492,TRUE,点検表４!$AQ$6:$AQ$14492,$E24,点検表４!$C$6:$C$14492,GL$6)</f>
        <v>0</v>
      </c>
      <c r="GM24" s="206">
        <f>SUMIFS(点検表４!$AG$6:$AG$14492,点検表４!$AE$6:$AE$14492,TRUE,点検表４!$AQ$6:$AQ$14492,$E24,点検表４!$C$6:$C$14492,GM$6)</f>
        <v>0</v>
      </c>
      <c r="GN24" s="206">
        <f>SUMIFS(点検表４!$AG$6:$AG$14492,点検表４!$AE$6:$AE$14492,TRUE,点検表４!$AQ$6:$AQ$14492,$E24,点検表４!$C$6:$C$14492,GN$6)</f>
        <v>0</v>
      </c>
      <c r="GO24" s="206">
        <f>SUMIFS(点検表４!$AG$6:$AG$14492,点検表４!$AE$6:$AE$14492,TRUE,点検表４!$AQ$6:$AQ$14492,$E24,点検表４!$C$6:$C$14492,GO$6)</f>
        <v>0</v>
      </c>
      <c r="GP24" s="206">
        <f>SUMIFS(点検表４!$AG$6:$AG$14492,点検表４!$AE$6:$AE$14492,TRUE,点検表４!$AQ$6:$AQ$14492,$E24,点検表４!$C$6:$C$14492,GP$6)</f>
        <v>0</v>
      </c>
      <c r="GQ24" s="206">
        <f>SUMIFS(点検表４!$AG$6:$AG$14492,点検表４!$AE$6:$AE$14492,TRUE,点検表４!$AQ$6:$AQ$14492,$E24,点検表４!$C$6:$C$14492,GQ$6)</f>
        <v>0</v>
      </c>
      <c r="GR24" s="206">
        <f>SUMIFS(点検表４!$AG$6:$AG$14492,点検表４!$AE$6:$AE$14492,TRUE,点検表４!$AQ$6:$AQ$14492,$E24,点検表４!$C$6:$C$14492,GR$6)</f>
        <v>0</v>
      </c>
      <c r="GS24" s="206">
        <f>SUMIFS(点検表４!$AG$6:$AG$14492,点検表４!$AE$6:$AE$14492,TRUE,点検表４!$AQ$6:$AQ$14492,$E24,点検表４!$C$6:$C$14492,GS$6)</f>
        <v>0</v>
      </c>
      <c r="GT24" s="206">
        <f>SUMIFS(点検表４!$AG$6:$AG$14492,点検表４!$AE$6:$AE$14492,TRUE,点検表４!$AQ$6:$AQ$14492,$E24,点検表４!$C$6:$C$14492,GT$6)</f>
        <v>0</v>
      </c>
      <c r="GU24" s="206">
        <f>SUMIFS(点検表４!$AG$6:$AG$14492,点検表４!$AE$6:$AE$14492,TRUE,点検表４!$AQ$6:$AQ$14492,$E24,点検表４!$C$6:$C$14492,GU$6)</f>
        <v>0</v>
      </c>
      <c r="GV24" s="206">
        <f>SUMIFS(点検表４!$AG$6:$AG$14492,点検表４!$AE$6:$AE$14492,TRUE,点検表４!$AQ$6:$AQ$14492,$E24,点検表４!$C$6:$C$14492,GV$6)</f>
        <v>0</v>
      </c>
      <c r="GW24" s="206">
        <f>SUMIFS(点検表４!$AG$6:$AG$14492,点検表４!$AE$6:$AE$14492,TRUE,点検表４!$AQ$6:$AQ$14492,$E24,点検表４!$C$6:$C$14492,GW$6)</f>
        <v>0</v>
      </c>
      <c r="GX24" s="206">
        <f>SUMIFS(点検表４!$AG$6:$AG$14492,点検表４!$AE$6:$AE$14492,TRUE,点検表４!$AQ$6:$AQ$14492,$E24,点検表４!$C$6:$C$14492,GX$6)</f>
        <v>0</v>
      </c>
      <c r="GY24" s="206">
        <f>SUMIFS(点検表４!$AG$6:$AG$14492,点検表４!$AE$6:$AE$14492,TRUE,点検表４!$AQ$6:$AQ$14492,$E24,点検表４!$C$6:$C$14492,GY$6)</f>
        <v>0</v>
      </c>
      <c r="GZ24" s="206">
        <f>SUMIFS(点検表４!$AG$6:$AG$14492,点検表４!$AE$6:$AE$14492,TRUE,点検表４!$AQ$6:$AQ$14492,$E24,点検表４!$C$6:$C$14492,GZ$6)</f>
        <v>0</v>
      </c>
      <c r="HA24" s="206">
        <f>SUMIFS(点検表４!$AG$6:$AG$14492,点検表４!$AE$6:$AE$14492,TRUE,点検表４!$AQ$6:$AQ$14492,$E24,点検表４!$C$6:$C$14492,HA$6)</f>
        <v>0</v>
      </c>
      <c r="HB24" s="206">
        <f>SUMIFS(点検表４!$AG$6:$AG$14492,点検表４!$AE$6:$AE$14492,TRUE,点検表４!$AQ$6:$AQ$14492,$E24,点検表４!$C$6:$C$14492,HB$6)</f>
        <v>0</v>
      </c>
      <c r="HC24" s="206">
        <f>SUMIFS(点検表４!$AG$6:$AG$14492,点検表４!$AE$6:$AE$14492,TRUE,点検表４!$AQ$6:$AQ$14492,$E24,点検表４!$C$6:$C$14492,HC$6)</f>
        <v>0</v>
      </c>
      <c r="HD24" s="206">
        <f>SUMIFS(点検表４!$AG$6:$AG$14492,点検表４!$AE$6:$AE$14492,TRUE,点検表４!$AQ$6:$AQ$14492,$E24,点検表４!$C$6:$C$14492,HD$6)</f>
        <v>0</v>
      </c>
      <c r="HE24" s="206">
        <f>SUMIFS(点検表４!$AG$6:$AG$14492,点検表４!$AE$6:$AE$14492,TRUE,点検表４!$AQ$6:$AQ$14492,$E24,点検表４!$C$6:$C$14492,HE$6)</f>
        <v>0</v>
      </c>
      <c r="HF24" s="206">
        <f>SUMIFS(点検表４!$AG$6:$AG$14492,点検表４!$AE$6:$AE$14492,TRUE,点検表４!$AQ$6:$AQ$14492,$E24,点検表４!$C$6:$C$14492,HF$6)</f>
        <v>0</v>
      </c>
      <c r="HG24" s="206">
        <f>SUMIFS(点検表４!$AG$6:$AG$14492,点検表４!$AE$6:$AE$14492,TRUE,点検表４!$AQ$6:$AQ$14492,$E24,点検表４!$C$6:$C$14492,HG$6)</f>
        <v>0</v>
      </c>
      <c r="HH24" s="206">
        <f>SUMIFS(点検表４!$AG$6:$AG$14492,点検表４!$AE$6:$AE$14492,TRUE,点検表４!$AQ$6:$AQ$14492,$E24,点検表４!$C$6:$C$14492,HH$6)</f>
        <v>0</v>
      </c>
      <c r="HI24" s="206">
        <f>SUMIFS(点検表４!$AG$6:$AG$14492,点検表４!$AE$6:$AE$14492,TRUE,点検表４!$AQ$6:$AQ$14492,$E24,点検表４!$C$6:$C$14492,HI$6)</f>
        <v>0</v>
      </c>
      <c r="HJ24" s="206">
        <f>SUMIFS(点検表４!$AG$6:$AG$14492,点検表４!$AE$6:$AE$14492,TRUE,点検表４!$AQ$6:$AQ$14492,$E24,点検表４!$C$6:$C$14492,HJ$6)</f>
        <v>0</v>
      </c>
      <c r="HK24" s="206">
        <f>SUMIFS(点検表４!$AG$6:$AG$14492,点検表４!$AE$6:$AE$14492,TRUE,点検表４!$AQ$6:$AQ$14492,$E24,点検表４!$C$6:$C$14492,HK$6)</f>
        <v>0</v>
      </c>
      <c r="HL24" s="206">
        <f>SUMIFS(点検表４!$AG$6:$AG$14492,点検表４!$AE$6:$AE$14492,TRUE,点検表４!$AQ$6:$AQ$14492,$E24,点検表４!$C$6:$C$14492,HL$6)</f>
        <v>0</v>
      </c>
      <c r="HM24" s="206">
        <f>SUMIFS(点検表４!$AG$6:$AG$14492,点検表４!$AE$6:$AE$14492,TRUE,点検表４!$AQ$6:$AQ$14492,$E24,点検表４!$C$6:$C$14492,HM$6)</f>
        <v>0</v>
      </c>
      <c r="HN24" s="206">
        <f>SUMIFS(点検表４!$AG$6:$AG$14492,点検表４!$AE$6:$AE$14492,TRUE,点検表４!$AQ$6:$AQ$14492,$E24,点検表４!$C$6:$C$14492,HN$6)</f>
        <v>0</v>
      </c>
      <c r="HO24" s="206">
        <f>SUMIFS(点検表４!$AG$6:$AG$14492,点検表４!$AE$6:$AE$14492,TRUE,点検表４!$AQ$6:$AQ$14492,$E24,点検表４!$C$6:$C$14492,HO$6)</f>
        <v>0</v>
      </c>
      <c r="HP24" s="206">
        <f>SUMIFS(点検表４!$AG$6:$AG$14492,点検表４!$AE$6:$AE$14492,TRUE,点検表４!$AQ$6:$AQ$14492,$E24,点検表４!$C$6:$C$14492,HP$6)</f>
        <v>0</v>
      </c>
      <c r="HQ24" s="206">
        <f>SUMIFS(点検表４!$AG$6:$AG$14492,点検表４!$AE$6:$AE$14492,TRUE,点検表４!$AQ$6:$AQ$14492,$E24,点検表４!$C$6:$C$14492,HQ$6)</f>
        <v>0</v>
      </c>
      <c r="HR24" s="206">
        <f>SUMIFS(点検表４!$AG$6:$AG$14492,点検表４!$AE$6:$AE$14492,TRUE,点検表４!$AQ$6:$AQ$14492,$E24,点検表４!$C$6:$C$14492,HR$6)</f>
        <v>0</v>
      </c>
      <c r="HS24" s="206">
        <f>SUMIFS(点検表４!$AG$6:$AG$14492,点検表４!$AE$6:$AE$14492,TRUE,点検表４!$AQ$6:$AQ$14492,$E24,点検表４!$C$6:$C$14492,HS$6)</f>
        <v>0</v>
      </c>
      <c r="HT24" s="206">
        <f>SUMIFS(点検表４!$AG$6:$AG$14492,点検表４!$AE$6:$AE$14492,TRUE,点検表４!$AQ$6:$AQ$14492,$E24,点検表４!$C$6:$C$14492,HT$6)</f>
        <v>0</v>
      </c>
      <c r="HU24" s="206">
        <f>SUMIFS(点検表４!$AG$6:$AG$14492,点検表４!$AE$6:$AE$14492,TRUE,点検表４!$AQ$6:$AQ$14492,$E24,点検表４!$C$6:$C$14492,HU$6)</f>
        <v>0</v>
      </c>
      <c r="HV24" s="206">
        <f>SUMIFS(点検表４!$AG$6:$AG$14492,点検表４!$AE$6:$AE$14492,TRUE,点検表４!$AQ$6:$AQ$14492,$E24,点検表４!$C$6:$C$14492,HV$6)</f>
        <v>0</v>
      </c>
      <c r="HW24" s="206">
        <f>SUMIFS(点検表４!$AG$6:$AG$14492,点検表４!$AE$6:$AE$14492,TRUE,点検表４!$AQ$6:$AQ$14492,$E24,点検表４!$C$6:$C$14492,HW$6)</f>
        <v>0</v>
      </c>
      <c r="HX24" s="206">
        <f>SUMIFS(点検表４!$AG$6:$AG$14492,点検表４!$AE$6:$AE$14492,TRUE,点検表４!$AQ$6:$AQ$14492,$E24,点検表４!$C$6:$C$14492,HX$6)</f>
        <v>0</v>
      </c>
      <c r="HY24" s="206">
        <f>SUMIFS(点検表４!$AG$6:$AG$14492,点検表４!$AE$6:$AE$14492,TRUE,点検表４!$AQ$6:$AQ$14492,$E24,点検表４!$C$6:$C$14492,HY$6)</f>
        <v>0</v>
      </c>
      <c r="HZ24" s="206">
        <f>SUMIFS(点検表４!$AG$6:$AG$14492,点検表４!$AE$6:$AE$14492,TRUE,点検表４!$AQ$6:$AQ$14492,$E24,点検表４!$C$6:$C$14492,HZ$6)</f>
        <v>0</v>
      </c>
      <c r="IA24" s="206">
        <f>SUMIFS(点検表４!$AG$6:$AG$14492,点検表４!$AE$6:$AE$14492,TRUE,点検表４!$AQ$6:$AQ$14492,$E24,点検表４!$C$6:$C$14492,IA$6)</f>
        <v>0</v>
      </c>
      <c r="IB24" s="206">
        <f>SUMIFS(点検表４!$AG$6:$AG$14492,点検表４!$AE$6:$AE$14492,TRUE,点検表４!$AQ$6:$AQ$14492,$E24,点検表４!$C$6:$C$14492,IB$6)</f>
        <v>0</v>
      </c>
      <c r="IC24" s="206">
        <f>SUMIFS(点検表４!$AG$6:$AG$14492,点検表４!$AE$6:$AE$14492,TRUE,点検表４!$AQ$6:$AQ$14492,$E24,点検表４!$C$6:$C$14492,IC$6)</f>
        <v>0</v>
      </c>
      <c r="ID24" s="206">
        <f>SUMIFS(点検表４!$AG$6:$AG$14492,点検表４!$AE$6:$AE$14492,TRUE,点検表４!$AQ$6:$AQ$14492,$E24,点検表４!$C$6:$C$14492,ID$6)</f>
        <v>0</v>
      </c>
      <c r="IE24" s="206">
        <f>SUMIFS(点検表４!$AG$6:$AG$14492,点検表４!$AE$6:$AE$14492,TRUE,点検表４!$AQ$6:$AQ$14492,$E24,点検表４!$C$6:$C$14492,IE$6)</f>
        <v>0</v>
      </c>
      <c r="IF24" s="206">
        <f>SUMIFS(点検表４!$AG$6:$AG$14492,点検表４!$AE$6:$AE$14492,TRUE,点検表４!$AQ$6:$AQ$14492,$E24,点検表４!$C$6:$C$14492,IF$6)</f>
        <v>0</v>
      </c>
      <c r="IG24" s="206">
        <f>SUMIFS(点検表４!$AG$6:$AG$14492,点検表４!$AE$6:$AE$14492,TRUE,点検表４!$AQ$6:$AQ$14492,$E24,点検表４!$C$6:$C$14492,IG$6)</f>
        <v>0</v>
      </c>
      <c r="IH24" s="206">
        <f>SUMIFS(点検表４!$AG$6:$AG$14492,点検表４!$AE$6:$AE$14492,TRUE,点検表４!$AQ$6:$AQ$14492,$E24,点検表４!$C$6:$C$14492,IH$6)</f>
        <v>0</v>
      </c>
      <c r="II24" s="206">
        <f>SUMIFS(点検表４!$AG$6:$AG$14492,点検表４!$AE$6:$AE$14492,TRUE,点検表４!$AQ$6:$AQ$14492,$E24,点検表４!$C$6:$C$14492,II$6)</f>
        <v>0</v>
      </c>
      <c r="IJ24" s="206">
        <f>SUMIFS(点検表４!$AG$6:$AG$14492,点検表４!$AE$6:$AE$14492,TRUE,点検表４!$AQ$6:$AQ$14492,$E24,点検表４!$C$6:$C$14492,IJ$6)</f>
        <v>0</v>
      </c>
      <c r="IK24" s="206">
        <f>SUMIFS(点検表４!$AG$6:$AG$14492,点検表４!$AE$6:$AE$14492,TRUE,点検表４!$AQ$6:$AQ$14492,$E24,点検表４!$C$6:$C$14492,IK$6)</f>
        <v>0</v>
      </c>
      <c r="IL24" s="206">
        <f>SUMIFS(点検表４!$AG$6:$AG$14492,点検表４!$AE$6:$AE$14492,TRUE,点検表４!$AQ$6:$AQ$14492,$E24,点検表４!$C$6:$C$14492,IL$6)</f>
        <v>0</v>
      </c>
      <c r="IM24" s="207">
        <f>SUMIFS(点検表４!$AG$6:$AG$14492,点検表４!$AE$6:$AE$14492,TRUE,点検表４!$AQ$6:$AQ$14492,$E24,点検表４!$C$6:$C$14492,IM$6)</f>
        <v>0</v>
      </c>
      <c r="IN24" s="177"/>
      <c r="IO24" s="177"/>
    </row>
    <row r="25" spans="1:249" ht="18.75" customHeight="1">
      <c r="A25" s="748"/>
      <c r="B25" s="756"/>
      <c r="C25" s="758"/>
      <c r="D25" s="145" t="s">
        <v>1294</v>
      </c>
      <c r="E25" s="146">
        <v>43</v>
      </c>
      <c r="F25" s="192">
        <f>SUMIFS(点検表４!$AG$6:$AG$14492,点検表４!$AE$6:$AE$14492,TRUE,点検表４!$AQ$6:$AQ$14492,$E25)</f>
        <v>0</v>
      </c>
      <c r="G25" s="193">
        <f t="shared" si="0"/>
        <v>0</v>
      </c>
      <c r="H25" s="206">
        <f>SUMIFS(点検表４!$AG$6:$AG$14492,点検表４!$AE$6:$AE$14492,TRUE,点検表４!$AQ$6:$AQ$14492,$E25,点検表４!$C$6:$C$14492,H$6)</f>
        <v>0</v>
      </c>
      <c r="I25" s="206">
        <f>SUMIFS(点検表４!$AG$6:$AG$14492,点検表４!$AE$6:$AE$14492,TRUE,点検表４!$AQ$6:$AQ$14492,$E25,点検表４!$C$6:$C$14492,I$6)</f>
        <v>0</v>
      </c>
      <c r="J25" s="206">
        <f>SUMIFS(点検表４!$AG$6:$AG$14492,点検表４!$AE$6:$AE$14492,TRUE,点検表４!$AQ$6:$AQ$14492,$E25,点検表４!$C$6:$C$14492,J$6)</f>
        <v>0</v>
      </c>
      <c r="K25" s="206">
        <f>SUMIFS(点検表４!$AG$6:$AG$14492,点検表４!$AE$6:$AE$14492,TRUE,点検表４!$AQ$6:$AQ$14492,$E25,点検表４!$C$6:$C$14492,K$6)</f>
        <v>0</v>
      </c>
      <c r="L25" s="206">
        <f>SUMIFS(点検表４!$AG$6:$AG$14492,点検表４!$AE$6:$AE$14492,TRUE,点検表４!$AQ$6:$AQ$14492,$E25,点検表４!$C$6:$C$14492,L$6)</f>
        <v>0</v>
      </c>
      <c r="M25" s="206">
        <f>SUMIFS(点検表４!$AG$6:$AG$14492,点検表４!$AE$6:$AE$14492,TRUE,点検表４!$AQ$6:$AQ$14492,$E25,点検表４!$C$6:$C$14492,M$6)</f>
        <v>0</v>
      </c>
      <c r="N25" s="206">
        <f>SUMIFS(点検表４!$AG$6:$AG$14492,点検表４!$AE$6:$AE$14492,TRUE,点検表４!$AQ$6:$AQ$14492,$E25,点検表４!$C$6:$C$14492,N$6)</f>
        <v>0</v>
      </c>
      <c r="O25" s="206">
        <f>SUMIFS(点検表４!$AG$6:$AG$14492,点検表４!$AE$6:$AE$14492,TRUE,点検表４!$AQ$6:$AQ$14492,$E25,点検表４!$C$6:$C$14492,O$6)</f>
        <v>0</v>
      </c>
      <c r="P25" s="206">
        <f>SUMIFS(点検表４!$AG$6:$AG$14492,点検表４!$AE$6:$AE$14492,TRUE,点検表４!$AQ$6:$AQ$14492,$E25,点検表４!$C$6:$C$14492,P$6)</f>
        <v>0</v>
      </c>
      <c r="Q25" s="206">
        <f>SUMIFS(点検表４!$AG$6:$AG$14492,点検表４!$AE$6:$AE$14492,TRUE,点検表４!$AQ$6:$AQ$14492,$E25,点検表４!$C$6:$C$14492,Q$6)</f>
        <v>0</v>
      </c>
      <c r="R25" s="206">
        <f>SUMIFS(点検表４!$AG$6:$AG$14492,点検表４!$AE$6:$AE$14492,TRUE,点検表４!$AQ$6:$AQ$14492,$E25,点検表４!$C$6:$C$14492,R$6)</f>
        <v>0</v>
      </c>
      <c r="S25" s="206">
        <f>SUMIFS(点検表４!$AG$6:$AG$14492,点検表４!$AE$6:$AE$14492,TRUE,点検表４!$AQ$6:$AQ$14492,$E25,点検表４!$C$6:$C$14492,S$6)</f>
        <v>0</v>
      </c>
      <c r="T25" s="206">
        <f>SUMIFS(点検表４!$AG$6:$AG$14492,点検表４!$AE$6:$AE$14492,TRUE,点検表４!$AQ$6:$AQ$14492,$E25,点検表４!$C$6:$C$14492,T$6)</f>
        <v>0</v>
      </c>
      <c r="U25" s="206">
        <f>SUMIFS(点検表４!$AG$6:$AG$14492,点検表４!$AE$6:$AE$14492,TRUE,点検表４!$AQ$6:$AQ$14492,$E25,点検表４!$C$6:$C$14492,U$6)</f>
        <v>0</v>
      </c>
      <c r="V25" s="206">
        <f>SUMIFS(点検表４!$AG$6:$AG$14492,点検表４!$AE$6:$AE$14492,TRUE,点検表４!$AQ$6:$AQ$14492,$E25,点検表４!$C$6:$C$14492,V$6)</f>
        <v>0</v>
      </c>
      <c r="W25" s="206">
        <f>SUMIFS(点検表４!$AG$6:$AG$14492,点検表４!$AE$6:$AE$14492,TRUE,点検表４!$AQ$6:$AQ$14492,$E25,点検表４!$C$6:$C$14492,W$6)</f>
        <v>0</v>
      </c>
      <c r="X25" s="206">
        <f>SUMIFS(点検表４!$AG$6:$AG$14492,点検表４!$AE$6:$AE$14492,TRUE,点検表４!$AQ$6:$AQ$14492,$E25,点検表４!$C$6:$C$14492,X$6)</f>
        <v>0</v>
      </c>
      <c r="Y25" s="206">
        <f>SUMIFS(点検表４!$AG$6:$AG$14492,点検表４!$AE$6:$AE$14492,TRUE,点検表４!$AQ$6:$AQ$14492,$E25,点検表４!$C$6:$C$14492,Y$6)</f>
        <v>0</v>
      </c>
      <c r="Z25" s="206">
        <f>SUMIFS(点検表４!$AG$6:$AG$14492,点検表４!$AE$6:$AE$14492,TRUE,点検表４!$AQ$6:$AQ$14492,$E25,点検表４!$C$6:$C$14492,Z$6)</f>
        <v>0</v>
      </c>
      <c r="AA25" s="206">
        <f>SUMIFS(点検表４!$AG$6:$AG$14492,点検表４!$AE$6:$AE$14492,TRUE,点検表４!$AQ$6:$AQ$14492,$E25,点検表４!$C$6:$C$14492,AA$6)</f>
        <v>0</v>
      </c>
      <c r="AB25" s="206">
        <f>SUMIFS(点検表４!$AG$6:$AG$14492,点検表４!$AE$6:$AE$14492,TRUE,点検表４!$AQ$6:$AQ$14492,$E25,点検表４!$C$6:$C$14492,AB$6)</f>
        <v>0</v>
      </c>
      <c r="AC25" s="206">
        <f>SUMIFS(点検表４!$AG$6:$AG$14492,点検表４!$AE$6:$AE$14492,TRUE,点検表４!$AQ$6:$AQ$14492,$E25,点検表４!$C$6:$C$14492,AC$6)</f>
        <v>0</v>
      </c>
      <c r="AD25" s="206">
        <f>SUMIFS(点検表４!$AG$6:$AG$14492,点検表４!$AE$6:$AE$14492,TRUE,点検表４!$AQ$6:$AQ$14492,$E25,点検表４!$C$6:$C$14492,AD$6)</f>
        <v>0</v>
      </c>
      <c r="AE25" s="206">
        <f>SUMIFS(点検表４!$AG$6:$AG$14492,点検表４!$AE$6:$AE$14492,TRUE,点検表４!$AQ$6:$AQ$14492,$E25,点検表４!$C$6:$C$14492,AE$6)</f>
        <v>0</v>
      </c>
      <c r="AF25" s="206">
        <f>SUMIFS(点検表４!$AG$6:$AG$14492,点検表４!$AE$6:$AE$14492,TRUE,点検表４!$AQ$6:$AQ$14492,$E25,点検表４!$C$6:$C$14492,AF$6)</f>
        <v>0</v>
      </c>
      <c r="AG25" s="206">
        <f>SUMIFS(点検表４!$AG$6:$AG$14492,点検表４!$AE$6:$AE$14492,TRUE,点検表４!$AQ$6:$AQ$14492,$E25,点検表４!$C$6:$C$14492,AG$6)</f>
        <v>0</v>
      </c>
      <c r="AH25" s="206">
        <f>SUMIFS(点検表４!$AG$6:$AG$14492,点検表４!$AE$6:$AE$14492,TRUE,点検表４!$AQ$6:$AQ$14492,$E25,点検表４!$C$6:$C$14492,AH$6)</f>
        <v>0</v>
      </c>
      <c r="AI25" s="206">
        <f>SUMIFS(点検表４!$AG$6:$AG$14492,点検表４!$AE$6:$AE$14492,TRUE,点検表４!$AQ$6:$AQ$14492,$E25,点検表４!$C$6:$C$14492,AI$6)</f>
        <v>0</v>
      </c>
      <c r="AJ25" s="206">
        <f>SUMIFS(点検表４!$AG$6:$AG$14492,点検表４!$AE$6:$AE$14492,TRUE,点検表４!$AQ$6:$AQ$14492,$E25,点検表４!$C$6:$C$14492,AJ$6)</f>
        <v>0</v>
      </c>
      <c r="AK25" s="206">
        <f>SUMIFS(点検表４!$AG$6:$AG$14492,点検表４!$AE$6:$AE$14492,TRUE,点検表４!$AQ$6:$AQ$14492,$E25,点検表４!$C$6:$C$14492,AK$6)</f>
        <v>0</v>
      </c>
      <c r="AL25" s="206">
        <f>SUMIFS(点検表４!$AG$6:$AG$14492,点検表４!$AE$6:$AE$14492,TRUE,点検表４!$AQ$6:$AQ$14492,$E25,点検表４!$C$6:$C$14492,AL$6)</f>
        <v>0</v>
      </c>
      <c r="AM25" s="206">
        <f>SUMIFS(点検表４!$AG$6:$AG$14492,点検表４!$AE$6:$AE$14492,TRUE,点検表４!$AQ$6:$AQ$14492,$E25,点検表４!$C$6:$C$14492,AM$6)</f>
        <v>0</v>
      </c>
      <c r="AN25" s="206">
        <f>SUMIFS(点検表４!$AG$6:$AG$14492,点検表４!$AE$6:$AE$14492,TRUE,点検表４!$AQ$6:$AQ$14492,$E25,点検表４!$C$6:$C$14492,AN$6)</f>
        <v>0</v>
      </c>
      <c r="AO25" s="206">
        <f>SUMIFS(点検表４!$AG$6:$AG$14492,点検表４!$AE$6:$AE$14492,TRUE,点検表４!$AQ$6:$AQ$14492,$E25,点検表４!$C$6:$C$14492,AO$6)</f>
        <v>0</v>
      </c>
      <c r="AP25" s="206">
        <f>SUMIFS(点検表４!$AG$6:$AG$14492,点検表４!$AE$6:$AE$14492,TRUE,点検表４!$AQ$6:$AQ$14492,$E25,点検表４!$C$6:$C$14492,AP$6)</f>
        <v>0</v>
      </c>
      <c r="AQ25" s="206">
        <f>SUMIFS(点検表４!$AG$6:$AG$14492,点検表４!$AE$6:$AE$14492,TRUE,点検表４!$AQ$6:$AQ$14492,$E25,点検表４!$C$6:$C$14492,AQ$6)</f>
        <v>0</v>
      </c>
      <c r="AR25" s="206">
        <f>SUMIFS(点検表４!$AG$6:$AG$14492,点検表４!$AE$6:$AE$14492,TRUE,点検表４!$AQ$6:$AQ$14492,$E25,点検表４!$C$6:$C$14492,AR$6)</f>
        <v>0</v>
      </c>
      <c r="AS25" s="206">
        <f>SUMIFS(点検表４!$AG$6:$AG$14492,点検表４!$AE$6:$AE$14492,TRUE,点検表４!$AQ$6:$AQ$14492,$E25,点検表４!$C$6:$C$14492,AS$6)</f>
        <v>0</v>
      </c>
      <c r="AT25" s="206">
        <f>SUMIFS(点検表４!$AG$6:$AG$14492,点検表４!$AE$6:$AE$14492,TRUE,点検表４!$AQ$6:$AQ$14492,$E25,点検表４!$C$6:$C$14492,AT$6)</f>
        <v>0</v>
      </c>
      <c r="AU25" s="206">
        <f>SUMIFS(点検表４!$AG$6:$AG$14492,点検表４!$AE$6:$AE$14492,TRUE,点検表４!$AQ$6:$AQ$14492,$E25,点検表４!$C$6:$C$14492,AU$6)</f>
        <v>0</v>
      </c>
      <c r="AV25" s="206">
        <f>SUMIFS(点検表４!$AG$6:$AG$14492,点検表４!$AE$6:$AE$14492,TRUE,点検表４!$AQ$6:$AQ$14492,$E25,点検表４!$C$6:$C$14492,AV$6)</f>
        <v>0</v>
      </c>
      <c r="AW25" s="206">
        <f>SUMIFS(点検表４!$AG$6:$AG$14492,点検表４!$AE$6:$AE$14492,TRUE,点検表４!$AQ$6:$AQ$14492,$E25,点検表４!$C$6:$C$14492,AW$6)</f>
        <v>0</v>
      </c>
      <c r="AX25" s="206">
        <f>SUMIFS(点検表４!$AG$6:$AG$14492,点検表４!$AE$6:$AE$14492,TRUE,点検表４!$AQ$6:$AQ$14492,$E25,点検表４!$C$6:$C$14492,AX$6)</f>
        <v>0</v>
      </c>
      <c r="AY25" s="206">
        <f>SUMIFS(点検表４!$AG$6:$AG$14492,点検表４!$AE$6:$AE$14492,TRUE,点検表４!$AQ$6:$AQ$14492,$E25,点検表４!$C$6:$C$14492,AY$6)</f>
        <v>0</v>
      </c>
      <c r="AZ25" s="206">
        <f>SUMIFS(点検表４!$AG$6:$AG$14492,点検表４!$AE$6:$AE$14492,TRUE,点検表４!$AQ$6:$AQ$14492,$E25,点検表４!$C$6:$C$14492,AZ$6)</f>
        <v>0</v>
      </c>
      <c r="BA25" s="206">
        <f>SUMIFS(点検表４!$AG$6:$AG$14492,点検表４!$AE$6:$AE$14492,TRUE,点検表４!$AQ$6:$AQ$14492,$E25,点検表４!$C$6:$C$14492,BA$6)</f>
        <v>0</v>
      </c>
      <c r="BB25" s="206">
        <f>SUMIFS(点検表４!$AG$6:$AG$14492,点検表４!$AE$6:$AE$14492,TRUE,点検表４!$AQ$6:$AQ$14492,$E25,点検表４!$C$6:$C$14492,BB$6)</f>
        <v>0</v>
      </c>
      <c r="BC25" s="206">
        <f>SUMIFS(点検表４!$AG$6:$AG$14492,点検表４!$AE$6:$AE$14492,TRUE,点検表４!$AQ$6:$AQ$14492,$E25,点検表４!$C$6:$C$14492,BC$6)</f>
        <v>0</v>
      </c>
      <c r="BD25" s="206">
        <f>SUMIFS(点検表４!$AG$6:$AG$14492,点検表４!$AE$6:$AE$14492,TRUE,点検表４!$AQ$6:$AQ$14492,$E25,点検表４!$C$6:$C$14492,BD$6)</f>
        <v>0</v>
      </c>
      <c r="BE25" s="206">
        <f>SUMIFS(点検表４!$AG$6:$AG$14492,点検表４!$AE$6:$AE$14492,TRUE,点検表４!$AQ$6:$AQ$14492,$E25,点検表４!$C$6:$C$14492,BE$6)</f>
        <v>0</v>
      </c>
      <c r="BF25" s="206">
        <f>SUMIFS(点検表４!$AG$6:$AG$14492,点検表４!$AE$6:$AE$14492,TRUE,点検表４!$AQ$6:$AQ$14492,$E25,点検表４!$C$6:$C$14492,BF$6)</f>
        <v>0</v>
      </c>
      <c r="BG25" s="206">
        <f>SUMIFS(点検表４!$AG$6:$AG$14492,点検表４!$AE$6:$AE$14492,TRUE,点検表４!$AQ$6:$AQ$14492,$E25,点検表４!$C$6:$C$14492,BG$6)</f>
        <v>0</v>
      </c>
      <c r="BH25" s="206">
        <f>SUMIFS(点検表４!$AG$6:$AG$14492,点検表４!$AE$6:$AE$14492,TRUE,点検表４!$AQ$6:$AQ$14492,$E25,点検表４!$C$6:$C$14492,BH$6)</f>
        <v>0</v>
      </c>
      <c r="BI25" s="206">
        <f>SUMIFS(点検表４!$AG$6:$AG$14492,点検表４!$AE$6:$AE$14492,TRUE,点検表４!$AQ$6:$AQ$14492,$E25,点検表４!$C$6:$C$14492,BI$6)</f>
        <v>0</v>
      </c>
      <c r="BJ25" s="206">
        <f>SUMIFS(点検表４!$AG$6:$AG$14492,点検表４!$AE$6:$AE$14492,TRUE,点検表４!$AQ$6:$AQ$14492,$E25,点検表４!$C$6:$C$14492,BJ$6)</f>
        <v>0</v>
      </c>
      <c r="BK25" s="206">
        <f>SUMIFS(点検表４!$AG$6:$AG$14492,点検表４!$AE$6:$AE$14492,TRUE,点検表４!$AQ$6:$AQ$14492,$E25,点検表４!$C$6:$C$14492,BK$6)</f>
        <v>0</v>
      </c>
      <c r="BL25" s="206">
        <f>SUMIFS(点検表４!$AG$6:$AG$14492,点検表４!$AE$6:$AE$14492,TRUE,点検表４!$AQ$6:$AQ$14492,$E25,点検表４!$C$6:$C$14492,BL$6)</f>
        <v>0</v>
      </c>
      <c r="BM25" s="206">
        <f>SUMIFS(点検表４!$AG$6:$AG$14492,点検表４!$AE$6:$AE$14492,TRUE,点検表４!$AQ$6:$AQ$14492,$E25,点検表４!$C$6:$C$14492,BM$6)</f>
        <v>0</v>
      </c>
      <c r="BN25" s="206">
        <f>SUMIFS(点検表４!$AG$6:$AG$14492,点検表４!$AE$6:$AE$14492,TRUE,点検表４!$AQ$6:$AQ$14492,$E25,点検表４!$C$6:$C$14492,BN$6)</f>
        <v>0</v>
      </c>
      <c r="BO25" s="206">
        <f>SUMIFS(点検表４!$AG$6:$AG$14492,点検表４!$AE$6:$AE$14492,TRUE,点検表４!$AQ$6:$AQ$14492,$E25,点検表４!$C$6:$C$14492,BO$6)</f>
        <v>0</v>
      </c>
      <c r="BP25" s="206">
        <f>SUMIFS(点検表４!$AG$6:$AG$14492,点検表４!$AE$6:$AE$14492,TRUE,点検表４!$AQ$6:$AQ$14492,$E25,点検表４!$C$6:$C$14492,BP$6)</f>
        <v>0</v>
      </c>
      <c r="BQ25" s="206">
        <f>SUMIFS(点検表４!$AG$6:$AG$14492,点検表４!$AE$6:$AE$14492,TRUE,点検表４!$AQ$6:$AQ$14492,$E25,点検表４!$C$6:$C$14492,BQ$6)</f>
        <v>0</v>
      </c>
      <c r="BR25" s="206">
        <f>SUMIFS(点検表４!$AG$6:$AG$14492,点検表４!$AE$6:$AE$14492,TRUE,点検表４!$AQ$6:$AQ$14492,$E25,点検表４!$C$6:$C$14492,BR$6)</f>
        <v>0</v>
      </c>
      <c r="BS25" s="206">
        <f>SUMIFS(点検表４!$AG$6:$AG$14492,点検表４!$AE$6:$AE$14492,TRUE,点検表４!$AQ$6:$AQ$14492,$E25,点検表４!$C$6:$C$14492,BS$6)</f>
        <v>0</v>
      </c>
      <c r="BT25" s="206">
        <f>SUMIFS(点検表４!$AG$6:$AG$14492,点検表４!$AE$6:$AE$14492,TRUE,点検表４!$AQ$6:$AQ$14492,$E25,点検表４!$C$6:$C$14492,BT$6)</f>
        <v>0</v>
      </c>
      <c r="BU25" s="206">
        <f>SUMIFS(点検表４!$AG$6:$AG$14492,点検表４!$AE$6:$AE$14492,TRUE,点検表４!$AQ$6:$AQ$14492,$E25,点検表４!$C$6:$C$14492,BU$6)</f>
        <v>0</v>
      </c>
      <c r="BV25" s="206">
        <f>SUMIFS(点検表４!$AG$6:$AG$14492,点検表４!$AE$6:$AE$14492,TRUE,点検表４!$AQ$6:$AQ$14492,$E25,点検表４!$C$6:$C$14492,BV$6)</f>
        <v>0</v>
      </c>
      <c r="BW25" s="206">
        <f>SUMIFS(点検表４!$AG$6:$AG$14492,点検表４!$AE$6:$AE$14492,TRUE,点検表４!$AQ$6:$AQ$14492,$E25,点検表４!$C$6:$C$14492,BW$6)</f>
        <v>0</v>
      </c>
      <c r="BX25" s="206">
        <f>SUMIFS(点検表４!$AG$6:$AG$14492,点検表４!$AE$6:$AE$14492,TRUE,点検表４!$AQ$6:$AQ$14492,$E25,点検表４!$C$6:$C$14492,BX$6)</f>
        <v>0</v>
      </c>
      <c r="BY25" s="206">
        <f>SUMIFS(点検表４!$AG$6:$AG$14492,点検表４!$AE$6:$AE$14492,TRUE,点検表４!$AQ$6:$AQ$14492,$E25,点検表４!$C$6:$C$14492,BY$6)</f>
        <v>0</v>
      </c>
      <c r="BZ25" s="206">
        <f>SUMIFS(点検表４!$AG$6:$AG$14492,点検表４!$AE$6:$AE$14492,TRUE,点検表４!$AQ$6:$AQ$14492,$E25,点検表４!$C$6:$C$14492,BZ$6)</f>
        <v>0</v>
      </c>
      <c r="CA25" s="206">
        <f>SUMIFS(点検表４!$AG$6:$AG$14492,点検表４!$AE$6:$AE$14492,TRUE,点検表４!$AQ$6:$AQ$14492,$E25,点検表４!$C$6:$C$14492,CA$6)</f>
        <v>0</v>
      </c>
      <c r="CB25" s="206">
        <f>SUMIFS(点検表４!$AG$6:$AG$14492,点検表４!$AE$6:$AE$14492,TRUE,点検表４!$AQ$6:$AQ$14492,$E25,点検表４!$C$6:$C$14492,CB$6)</f>
        <v>0</v>
      </c>
      <c r="CC25" s="206">
        <f>SUMIFS(点検表４!$AG$6:$AG$14492,点検表４!$AE$6:$AE$14492,TRUE,点検表４!$AQ$6:$AQ$14492,$E25,点検表４!$C$6:$C$14492,CC$6)</f>
        <v>0</v>
      </c>
      <c r="CD25" s="206">
        <f>SUMIFS(点検表４!$AG$6:$AG$14492,点検表４!$AE$6:$AE$14492,TRUE,点検表４!$AQ$6:$AQ$14492,$E25,点検表４!$C$6:$C$14492,CD$6)</f>
        <v>0</v>
      </c>
      <c r="CE25" s="206">
        <f>SUMIFS(点検表４!$AG$6:$AG$14492,点検表４!$AE$6:$AE$14492,TRUE,点検表４!$AQ$6:$AQ$14492,$E25,点検表４!$C$6:$C$14492,CE$6)</f>
        <v>0</v>
      </c>
      <c r="CF25" s="206">
        <f>SUMIFS(点検表４!$AG$6:$AG$14492,点検表４!$AE$6:$AE$14492,TRUE,点検表４!$AQ$6:$AQ$14492,$E25,点検表４!$C$6:$C$14492,CF$6)</f>
        <v>0</v>
      </c>
      <c r="CG25" s="206">
        <f>SUMIFS(点検表４!$AG$6:$AG$14492,点検表４!$AE$6:$AE$14492,TRUE,点検表４!$AQ$6:$AQ$14492,$E25,点検表４!$C$6:$C$14492,CG$6)</f>
        <v>0</v>
      </c>
      <c r="CH25" s="206">
        <f>SUMIFS(点検表４!$AG$6:$AG$14492,点検表４!$AE$6:$AE$14492,TRUE,点検表４!$AQ$6:$AQ$14492,$E25,点検表４!$C$6:$C$14492,CH$6)</f>
        <v>0</v>
      </c>
      <c r="CI25" s="206">
        <f>SUMIFS(点検表４!$AG$6:$AG$14492,点検表４!$AE$6:$AE$14492,TRUE,点検表４!$AQ$6:$AQ$14492,$E25,点検表４!$C$6:$C$14492,CI$6)</f>
        <v>0</v>
      </c>
      <c r="CJ25" s="206">
        <f>SUMIFS(点検表４!$AG$6:$AG$14492,点検表４!$AE$6:$AE$14492,TRUE,点検表４!$AQ$6:$AQ$14492,$E25,点検表４!$C$6:$C$14492,CJ$6)</f>
        <v>0</v>
      </c>
      <c r="CK25" s="206">
        <f>SUMIFS(点検表４!$AG$6:$AG$14492,点検表４!$AE$6:$AE$14492,TRUE,点検表４!$AQ$6:$AQ$14492,$E25,点検表４!$C$6:$C$14492,CK$6)</f>
        <v>0</v>
      </c>
      <c r="CL25" s="206">
        <f>SUMIFS(点検表４!$AG$6:$AG$14492,点検表４!$AE$6:$AE$14492,TRUE,点検表４!$AQ$6:$AQ$14492,$E25,点検表４!$C$6:$C$14492,CL$6)</f>
        <v>0</v>
      </c>
      <c r="CM25" s="206">
        <f>SUMIFS(点検表４!$AG$6:$AG$14492,点検表４!$AE$6:$AE$14492,TRUE,点検表４!$AQ$6:$AQ$14492,$E25,点検表４!$C$6:$C$14492,CM$6)</f>
        <v>0</v>
      </c>
      <c r="CN25" s="206">
        <f>SUMIFS(点検表４!$AG$6:$AG$14492,点検表４!$AE$6:$AE$14492,TRUE,点検表４!$AQ$6:$AQ$14492,$E25,点検表４!$C$6:$C$14492,CN$6)</f>
        <v>0</v>
      </c>
      <c r="CO25" s="206">
        <f>SUMIFS(点検表４!$AG$6:$AG$14492,点検表４!$AE$6:$AE$14492,TRUE,点検表４!$AQ$6:$AQ$14492,$E25,点検表４!$C$6:$C$14492,CO$6)</f>
        <v>0</v>
      </c>
      <c r="CP25" s="206">
        <f>SUMIFS(点検表４!$AG$6:$AG$14492,点検表４!$AE$6:$AE$14492,TRUE,点検表４!$AQ$6:$AQ$14492,$E25,点検表４!$C$6:$C$14492,CP$6)</f>
        <v>0</v>
      </c>
      <c r="CQ25" s="206">
        <f>SUMIFS(点検表４!$AG$6:$AG$14492,点検表４!$AE$6:$AE$14492,TRUE,点検表４!$AQ$6:$AQ$14492,$E25,点検表４!$C$6:$C$14492,CQ$6)</f>
        <v>0</v>
      </c>
      <c r="CR25" s="206">
        <f>SUMIFS(点検表４!$AG$6:$AG$14492,点検表４!$AE$6:$AE$14492,TRUE,点検表４!$AQ$6:$AQ$14492,$E25,点検表４!$C$6:$C$14492,CR$6)</f>
        <v>0</v>
      </c>
      <c r="CS25" s="206">
        <f>SUMIFS(点検表４!$AG$6:$AG$14492,点検表４!$AE$6:$AE$14492,TRUE,点検表４!$AQ$6:$AQ$14492,$E25,点検表４!$C$6:$C$14492,CS$6)</f>
        <v>0</v>
      </c>
      <c r="CT25" s="206">
        <f>SUMIFS(点検表４!$AG$6:$AG$14492,点検表４!$AE$6:$AE$14492,TRUE,点検表４!$AQ$6:$AQ$14492,$E25,点検表４!$C$6:$C$14492,CT$6)</f>
        <v>0</v>
      </c>
      <c r="CU25" s="206">
        <f>SUMIFS(点検表４!$AG$6:$AG$14492,点検表４!$AE$6:$AE$14492,TRUE,点検表４!$AQ$6:$AQ$14492,$E25,点検表４!$C$6:$C$14492,CU$6)</f>
        <v>0</v>
      </c>
      <c r="CV25" s="206">
        <f>SUMIFS(点検表４!$AG$6:$AG$14492,点検表４!$AE$6:$AE$14492,TRUE,点検表４!$AQ$6:$AQ$14492,$E25,点検表４!$C$6:$C$14492,CV$6)</f>
        <v>0</v>
      </c>
      <c r="CW25" s="206">
        <f>SUMIFS(点検表４!$AG$6:$AG$14492,点検表４!$AE$6:$AE$14492,TRUE,点検表４!$AQ$6:$AQ$14492,$E25,点検表４!$C$6:$C$14492,CW$6)</f>
        <v>0</v>
      </c>
      <c r="CX25" s="206">
        <f>SUMIFS(点検表４!$AG$6:$AG$14492,点検表４!$AE$6:$AE$14492,TRUE,点検表４!$AQ$6:$AQ$14492,$E25,点検表４!$C$6:$C$14492,CX$6)</f>
        <v>0</v>
      </c>
      <c r="CY25" s="206">
        <f>SUMIFS(点検表４!$AG$6:$AG$14492,点検表４!$AE$6:$AE$14492,TRUE,点検表４!$AQ$6:$AQ$14492,$E25,点検表４!$C$6:$C$14492,CY$6)</f>
        <v>0</v>
      </c>
      <c r="CZ25" s="206">
        <f>SUMIFS(点検表４!$AG$6:$AG$14492,点検表４!$AE$6:$AE$14492,TRUE,点検表４!$AQ$6:$AQ$14492,$E25,点検表４!$C$6:$C$14492,CZ$6)</f>
        <v>0</v>
      </c>
      <c r="DA25" s="206">
        <f>SUMIFS(点検表４!$AG$6:$AG$14492,点検表４!$AE$6:$AE$14492,TRUE,点検表４!$AQ$6:$AQ$14492,$E25,点検表４!$C$6:$C$14492,DA$6)</f>
        <v>0</v>
      </c>
      <c r="DB25" s="206">
        <f>SUMIFS(点検表４!$AG$6:$AG$14492,点検表４!$AE$6:$AE$14492,TRUE,点検表４!$AQ$6:$AQ$14492,$E25,点検表４!$C$6:$C$14492,DB$6)</f>
        <v>0</v>
      </c>
      <c r="DC25" s="206">
        <f>SUMIFS(点検表４!$AG$6:$AG$14492,点検表４!$AE$6:$AE$14492,TRUE,点検表４!$AQ$6:$AQ$14492,$E25,点検表４!$C$6:$C$14492,DC$6)</f>
        <v>0</v>
      </c>
      <c r="DD25" s="206">
        <f>SUMIFS(点検表４!$AG$6:$AG$14492,点検表４!$AE$6:$AE$14492,TRUE,点検表４!$AQ$6:$AQ$14492,$E25,点検表４!$C$6:$C$14492,DD$6)</f>
        <v>0</v>
      </c>
      <c r="DE25" s="206">
        <f>SUMIFS(点検表４!$AG$6:$AG$14492,点検表４!$AE$6:$AE$14492,TRUE,点検表４!$AQ$6:$AQ$14492,$E25,点検表４!$C$6:$C$14492,DE$6)</f>
        <v>0</v>
      </c>
      <c r="DF25" s="206">
        <f>SUMIFS(点検表４!$AG$6:$AG$14492,点検表４!$AE$6:$AE$14492,TRUE,点検表４!$AQ$6:$AQ$14492,$E25,点検表４!$C$6:$C$14492,DF$6)</f>
        <v>0</v>
      </c>
      <c r="DG25" s="206">
        <f>SUMIFS(点検表４!$AG$6:$AG$14492,点検表４!$AE$6:$AE$14492,TRUE,点検表４!$AQ$6:$AQ$14492,$E25,点検表４!$C$6:$C$14492,DG$6)</f>
        <v>0</v>
      </c>
      <c r="DH25" s="206">
        <f>SUMIFS(点検表４!$AG$6:$AG$14492,点検表４!$AE$6:$AE$14492,TRUE,点検表４!$AQ$6:$AQ$14492,$E25,点検表４!$C$6:$C$14492,DH$6)</f>
        <v>0</v>
      </c>
      <c r="DI25" s="206">
        <f>SUMIFS(点検表４!$AG$6:$AG$14492,点検表４!$AE$6:$AE$14492,TRUE,点検表４!$AQ$6:$AQ$14492,$E25,点検表４!$C$6:$C$14492,DI$6)</f>
        <v>0</v>
      </c>
      <c r="DJ25" s="206">
        <f>SUMIFS(点検表４!$AG$6:$AG$14492,点検表４!$AE$6:$AE$14492,TRUE,点検表４!$AQ$6:$AQ$14492,$E25,点検表４!$C$6:$C$14492,DJ$6)</f>
        <v>0</v>
      </c>
      <c r="DK25" s="206">
        <f>SUMIFS(点検表４!$AG$6:$AG$14492,点検表４!$AE$6:$AE$14492,TRUE,点検表４!$AQ$6:$AQ$14492,$E25,点検表４!$C$6:$C$14492,DK$6)</f>
        <v>0</v>
      </c>
      <c r="DL25" s="206">
        <f>SUMIFS(点検表４!$AG$6:$AG$14492,点検表４!$AE$6:$AE$14492,TRUE,点検表４!$AQ$6:$AQ$14492,$E25,点検表４!$C$6:$C$14492,DL$6)</f>
        <v>0</v>
      </c>
      <c r="DM25" s="206">
        <f>SUMIFS(点検表４!$AG$6:$AG$14492,点検表４!$AE$6:$AE$14492,TRUE,点検表４!$AQ$6:$AQ$14492,$E25,点検表４!$C$6:$C$14492,DM$6)</f>
        <v>0</v>
      </c>
      <c r="DN25" s="206">
        <f>SUMIFS(点検表４!$AG$6:$AG$14492,点検表４!$AE$6:$AE$14492,TRUE,点検表４!$AQ$6:$AQ$14492,$E25,点検表４!$C$6:$C$14492,DN$6)</f>
        <v>0</v>
      </c>
      <c r="DO25" s="206">
        <f>SUMIFS(点検表４!$AG$6:$AG$14492,点検表４!$AE$6:$AE$14492,TRUE,点検表４!$AQ$6:$AQ$14492,$E25,点検表４!$C$6:$C$14492,DO$6)</f>
        <v>0</v>
      </c>
      <c r="DP25" s="206">
        <f>SUMIFS(点検表４!$AG$6:$AG$14492,点検表４!$AE$6:$AE$14492,TRUE,点検表４!$AQ$6:$AQ$14492,$E25,点検表４!$C$6:$C$14492,DP$6)</f>
        <v>0</v>
      </c>
      <c r="DQ25" s="206">
        <f>SUMIFS(点検表４!$AG$6:$AG$14492,点検表４!$AE$6:$AE$14492,TRUE,点検表４!$AQ$6:$AQ$14492,$E25,点検表４!$C$6:$C$14492,DQ$6)</f>
        <v>0</v>
      </c>
      <c r="DR25" s="206">
        <f>SUMIFS(点検表４!$AG$6:$AG$14492,点検表４!$AE$6:$AE$14492,TRUE,点検表４!$AQ$6:$AQ$14492,$E25,点検表４!$C$6:$C$14492,DR$6)</f>
        <v>0</v>
      </c>
      <c r="DS25" s="206">
        <f>SUMIFS(点検表４!$AG$6:$AG$14492,点検表４!$AE$6:$AE$14492,TRUE,点検表４!$AQ$6:$AQ$14492,$E25,点検表４!$C$6:$C$14492,DS$6)</f>
        <v>0</v>
      </c>
      <c r="DT25" s="206">
        <f>SUMIFS(点検表４!$AG$6:$AG$14492,点検表４!$AE$6:$AE$14492,TRUE,点検表４!$AQ$6:$AQ$14492,$E25,点検表４!$C$6:$C$14492,DT$6)</f>
        <v>0</v>
      </c>
      <c r="DU25" s="206">
        <f>SUMIFS(点検表４!$AG$6:$AG$14492,点検表４!$AE$6:$AE$14492,TRUE,点検表４!$AQ$6:$AQ$14492,$E25,点検表４!$C$6:$C$14492,DU$6)</f>
        <v>0</v>
      </c>
      <c r="DV25" s="206">
        <f>SUMIFS(点検表４!$AG$6:$AG$14492,点検表４!$AE$6:$AE$14492,TRUE,点検表４!$AQ$6:$AQ$14492,$E25,点検表４!$C$6:$C$14492,DV$6)</f>
        <v>0</v>
      </c>
      <c r="DW25" s="206">
        <f>SUMIFS(点検表４!$AG$6:$AG$14492,点検表４!$AE$6:$AE$14492,TRUE,点検表４!$AQ$6:$AQ$14492,$E25,点検表４!$C$6:$C$14492,DW$6)</f>
        <v>0</v>
      </c>
      <c r="DX25" s="206">
        <f>SUMIFS(点検表４!$AG$6:$AG$14492,点検表４!$AE$6:$AE$14492,TRUE,点検表４!$AQ$6:$AQ$14492,$E25,点検表４!$C$6:$C$14492,DX$6)</f>
        <v>0</v>
      </c>
      <c r="DY25" s="206">
        <f>SUMIFS(点検表４!$AG$6:$AG$14492,点検表４!$AE$6:$AE$14492,TRUE,点検表４!$AQ$6:$AQ$14492,$E25,点検表４!$C$6:$C$14492,DY$6)</f>
        <v>0</v>
      </c>
      <c r="DZ25" s="206">
        <f>SUMIFS(点検表４!$AG$6:$AG$14492,点検表４!$AE$6:$AE$14492,TRUE,点検表４!$AQ$6:$AQ$14492,$E25,点検表４!$C$6:$C$14492,DZ$6)</f>
        <v>0</v>
      </c>
      <c r="EA25" s="206">
        <f>SUMIFS(点検表４!$AG$6:$AG$14492,点検表４!$AE$6:$AE$14492,TRUE,点検表４!$AQ$6:$AQ$14492,$E25,点検表４!$C$6:$C$14492,EA$6)</f>
        <v>0</v>
      </c>
      <c r="EB25" s="206">
        <f>SUMIFS(点検表４!$AG$6:$AG$14492,点検表４!$AE$6:$AE$14492,TRUE,点検表４!$AQ$6:$AQ$14492,$E25,点検表４!$C$6:$C$14492,EB$6)</f>
        <v>0</v>
      </c>
      <c r="EC25" s="206">
        <f>SUMIFS(点検表４!$AG$6:$AG$14492,点検表４!$AE$6:$AE$14492,TRUE,点検表４!$AQ$6:$AQ$14492,$E25,点検表４!$C$6:$C$14492,EC$6)</f>
        <v>0</v>
      </c>
      <c r="ED25" s="206">
        <f>SUMIFS(点検表４!$AG$6:$AG$14492,点検表４!$AE$6:$AE$14492,TRUE,点検表４!$AQ$6:$AQ$14492,$E25,点検表４!$C$6:$C$14492,ED$6)</f>
        <v>0</v>
      </c>
      <c r="EE25" s="206">
        <f>SUMIFS(点検表４!$AG$6:$AG$14492,点検表４!$AE$6:$AE$14492,TRUE,点検表４!$AQ$6:$AQ$14492,$E25,点検表４!$C$6:$C$14492,EE$6)</f>
        <v>0</v>
      </c>
      <c r="EF25" s="206">
        <f>SUMIFS(点検表４!$AG$6:$AG$14492,点検表４!$AE$6:$AE$14492,TRUE,点検表４!$AQ$6:$AQ$14492,$E25,点検表４!$C$6:$C$14492,EF$6)</f>
        <v>0</v>
      </c>
      <c r="EG25" s="206">
        <f>SUMIFS(点検表４!$AG$6:$AG$14492,点検表４!$AE$6:$AE$14492,TRUE,点検表４!$AQ$6:$AQ$14492,$E25,点検表４!$C$6:$C$14492,EG$6)</f>
        <v>0</v>
      </c>
      <c r="EH25" s="206">
        <f>SUMIFS(点検表４!$AG$6:$AG$14492,点検表４!$AE$6:$AE$14492,TRUE,点検表４!$AQ$6:$AQ$14492,$E25,点検表４!$C$6:$C$14492,EH$6)</f>
        <v>0</v>
      </c>
      <c r="EI25" s="206">
        <f>SUMIFS(点検表４!$AG$6:$AG$14492,点検表４!$AE$6:$AE$14492,TRUE,点検表４!$AQ$6:$AQ$14492,$E25,点検表４!$C$6:$C$14492,EI$6)</f>
        <v>0</v>
      </c>
      <c r="EJ25" s="206">
        <f>SUMIFS(点検表４!$AG$6:$AG$14492,点検表４!$AE$6:$AE$14492,TRUE,点検表４!$AQ$6:$AQ$14492,$E25,点検表４!$C$6:$C$14492,EJ$6)</f>
        <v>0</v>
      </c>
      <c r="EK25" s="206">
        <f>SUMIFS(点検表４!$AG$6:$AG$14492,点検表４!$AE$6:$AE$14492,TRUE,点検表４!$AQ$6:$AQ$14492,$E25,点検表４!$C$6:$C$14492,EK$6)</f>
        <v>0</v>
      </c>
      <c r="EL25" s="206">
        <f>SUMIFS(点検表４!$AG$6:$AG$14492,点検表４!$AE$6:$AE$14492,TRUE,点検表４!$AQ$6:$AQ$14492,$E25,点検表４!$C$6:$C$14492,EL$6)</f>
        <v>0</v>
      </c>
      <c r="EM25" s="206">
        <f>SUMIFS(点検表４!$AG$6:$AG$14492,点検表４!$AE$6:$AE$14492,TRUE,点検表４!$AQ$6:$AQ$14492,$E25,点検表４!$C$6:$C$14492,EM$6)</f>
        <v>0</v>
      </c>
      <c r="EN25" s="206">
        <f>SUMIFS(点検表４!$AG$6:$AG$14492,点検表４!$AE$6:$AE$14492,TRUE,点検表４!$AQ$6:$AQ$14492,$E25,点検表４!$C$6:$C$14492,EN$6)</f>
        <v>0</v>
      </c>
      <c r="EO25" s="206">
        <f>SUMIFS(点検表４!$AG$6:$AG$14492,点検表４!$AE$6:$AE$14492,TRUE,点検表４!$AQ$6:$AQ$14492,$E25,点検表４!$C$6:$C$14492,EO$6)</f>
        <v>0</v>
      </c>
      <c r="EP25" s="206">
        <f>SUMIFS(点検表４!$AG$6:$AG$14492,点検表４!$AE$6:$AE$14492,TRUE,点検表４!$AQ$6:$AQ$14492,$E25,点検表４!$C$6:$C$14492,EP$6)</f>
        <v>0</v>
      </c>
      <c r="EQ25" s="206">
        <f>SUMIFS(点検表４!$AG$6:$AG$14492,点検表４!$AE$6:$AE$14492,TRUE,点検表４!$AQ$6:$AQ$14492,$E25,点検表４!$C$6:$C$14492,EQ$6)</f>
        <v>0</v>
      </c>
      <c r="ER25" s="206">
        <f>SUMIFS(点検表４!$AG$6:$AG$14492,点検表４!$AE$6:$AE$14492,TRUE,点検表４!$AQ$6:$AQ$14492,$E25,点検表４!$C$6:$C$14492,ER$6)</f>
        <v>0</v>
      </c>
      <c r="ES25" s="206">
        <f>SUMIFS(点検表４!$AG$6:$AG$14492,点検表４!$AE$6:$AE$14492,TRUE,点検表４!$AQ$6:$AQ$14492,$E25,点検表４!$C$6:$C$14492,ES$6)</f>
        <v>0</v>
      </c>
      <c r="ET25" s="206">
        <f>SUMIFS(点検表４!$AG$6:$AG$14492,点検表４!$AE$6:$AE$14492,TRUE,点検表４!$AQ$6:$AQ$14492,$E25,点検表４!$C$6:$C$14492,ET$6)</f>
        <v>0</v>
      </c>
      <c r="EU25" s="206">
        <f>SUMIFS(点検表４!$AG$6:$AG$14492,点検表４!$AE$6:$AE$14492,TRUE,点検表４!$AQ$6:$AQ$14492,$E25,点検表４!$C$6:$C$14492,EU$6)</f>
        <v>0</v>
      </c>
      <c r="EV25" s="206">
        <f>SUMIFS(点検表４!$AG$6:$AG$14492,点検表４!$AE$6:$AE$14492,TRUE,点検表４!$AQ$6:$AQ$14492,$E25,点検表４!$C$6:$C$14492,EV$6)</f>
        <v>0</v>
      </c>
      <c r="EW25" s="206">
        <f>SUMIFS(点検表４!$AG$6:$AG$14492,点検表４!$AE$6:$AE$14492,TRUE,点検表４!$AQ$6:$AQ$14492,$E25,点検表４!$C$6:$C$14492,EW$6)</f>
        <v>0</v>
      </c>
      <c r="EX25" s="206">
        <f>SUMIFS(点検表４!$AG$6:$AG$14492,点検表４!$AE$6:$AE$14492,TRUE,点検表４!$AQ$6:$AQ$14492,$E25,点検表４!$C$6:$C$14492,EX$6)</f>
        <v>0</v>
      </c>
      <c r="EY25" s="206">
        <f>SUMIFS(点検表４!$AG$6:$AG$14492,点検表４!$AE$6:$AE$14492,TRUE,点検表４!$AQ$6:$AQ$14492,$E25,点検表４!$C$6:$C$14492,EY$6)</f>
        <v>0</v>
      </c>
      <c r="EZ25" s="206">
        <f>SUMIFS(点検表４!$AG$6:$AG$14492,点検表４!$AE$6:$AE$14492,TRUE,点検表４!$AQ$6:$AQ$14492,$E25,点検表４!$C$6:$C$14492,EZ$6)</f>
        <v>0</v>
      </c>
      <c r="FA25" s="206">
        <f>SUMIFS(点検表４!$AG$6:$AG$14492,点検表４!$AE$6:$AE$14492,TRUE,点検表４!$AQ$6:$AQ$14492,$E25,点検表４!$C$6:$C$14492,FA$6)</f>
        <v>0</v>
      </c>
      <c r="FB25" s="206">
        <f>SUMIFS(点検表４!$AG$6:$AG$14492,点検表４!$AE$6:$AE$14492,TRUE,点検表４!$AQ$6:$AQ$14492,$E25,点検表４!$C$6:$C$14492,FB$6)</f>
        <v>0</v>
      </c>
      <c r="FC25" s="206">
        <f>SUMIFS(点検表４!$AG$6:$AG$14492,点検表４!$AE$6:$AE$14492,TRUE,点検表４!$AQ$6:$AQ$14492,$E25,点検表４!$C$6:$C$14492,FC$6)</f>
        <v>0</v>
      </c>
      <c r="FD25" s="206">
        <f>SUMIFS(点検表４!$AG$6:$AG$14492,点検表４!$AE$6:$AE$14492,TRUE,点検表４!$AQ$6:$AQ$14492,$E25,点検表４!$C$6:$C$14492,FD$6)</f>
        <v>0</v>
      </c>
      <c r="FE25" s="206">
        <f>SUMIFS(点検表４!$AG$6:$AG$14492,点検表４!$AE$6:$AE$14492,TRUE,点検表４!$AQ$6:$AQ$14492,$E25,点検表４!$C$6:$C$14492,FE$6)</f>
        <v>0</v>
      </c>
      <c r="FF25" s="206">
        <f>SUMIFS(点検表４!$AG$6:$AG$14492,点検表４!$AE$6:$AE$14492,TRUE,点検表４!$AQ$6:$AQ$14492,$E25,点検表４!$C$6:$C$14492,FF$6)</f>
        <v>0</v>
      </c>
      <c r="FG25" s="206">
        <f>SUMIFS(点検表４!$AG$6:$AG$14492,点検表４!$AE$6:$AE$14492,TRUE,点検表４!$AQ$6:$AQ$14492,$E25,点検表４!$C$6:$C$14492,FG$6)</f>
        <v>0</v>
      </c>
      <c r="FH25" s="206">
        <f>SUMIFS(点検表４!$AG$6:$AG$14492,点検表４!$AE$6:$AE$14492,TRUE,点検表４!$AQ$6:$AQ$14492,$E25,点検表４!$C$6:$C$14492,FH$6)</f>
        <v>0</v>
      </c>
      <c r="FI25" s="206">
        <f>SUMIFS(点検表４!$AG$6:$AG$14492,点検表４!$AE$6:$AE$14492,TRUE,点検表４!$AQ$6:$AQ$14492,$E25,点検表４!$C$6:$C$14492,FI$6)</f>
        <v>0</v>
      </c>
      <c r="FJ25" s="206">
        <f>SUMIFS(点検表４!$AG$6:$AG$14492,点検表４!$AE$6:$AE$14492,TRUE,点検表４!$AQ$6:$AQ$14492,$E25,点検表４!$C$6:$C$14492,FJ$6)</f>
        <v>0</v>
      </c>
      <c r="FK25" s="206">
        <f>SUMIFS(点検表４!$AG$6:$AG$14492,点検表４!$AE$6:$AE$14492,TRUE,点検表４!$AQ$6:$AQ$14492,$E25,点検表４!$C$6:$C$14492,FK$6)</f>
        <v>0</v>
      </c>
      <c r="FL25" s="206">
        <f>SUMIFS(点検表４!$AG$6:$AG$14492,点検表４!$AE$6:$AE$14492,TRUE,点検表４!$AQ$6:$AQ$14492,$E25,点検表４!$C$6:$C$14492,FL$6)</f>
        <v>0</v>
      </c>
      <c r="FM25" s="206">
        <f>SUMIFS(点検表４!$AG$6:$AG$14492,点検表４!$AE$6:$AE$14492,TRUE,点検表４!$AQ$6:$AQ$14492,$E25,点検表４!$C$6:$C$14492,FM$6)</f>
        <v>0</v>
      </c>
      <c r="FN25" s="206">
        <f>SUMIFS(点検表４!$AG$6:$AG$14492,点検表４!$AE$6:$AE$14492,TRUE,点検表４!$AQ$6:$AQ$14492,$E25,点検表４!$C$6:$C$14492,FN$6)</f>
        <v>0</v>
      </c>
      <c r="FO25" s="206">
        <f>SUMIFS(点検表４!$AG$6:$AG$14492,点検表４!$AE$6:$AE$14492,TRUE,点検表４!$AQ$6:$AQ$14492,$E25,点検表４!$C$6:$C$14492,FO$6)</f>
        <v>0</v>
      </c>
      <c r="FP25" s="206">
        <f>SUMIFS(点検表４!$AG$6:$AG$14492,点検表４!$AE$6:$AE$14492,TRUE,点検表４!$AQ$6:$AQ$14492,$E25,点検表４!$C$6:$C$14492,FP$6)</f>
        <v>0</v>
      </c>
      <c r="FQ25" s="206">
        <f>SUMIFS(点検表４!$AG$6:$AG$14492,点検表４!$AE$6:$AE$14492,TRUE,点検表４!$AQ$6:$AQ$14492,$E25,点検表４!$C$6:$C$14492,FQ$6)</f>
        <v>0</v>
      </c>
      <c r="FR25" s="206">
        <f>SUMIFS(点検表４!$AG$6:$AG$14492,点検表４!$AE$6:$AE$14492,TRUE,点検表４!$AQ$6:$AQ$14492,$E25,点検表４!$C$6:$C$14492,FR$6)</f>
        <v>0</v>
      </c>
      <c r="FS25" s="206">
        <f>SUMIFS(点検表４!$AG$6:$AG$14492,点検表４!$AE$6:$AE$14492,TRUE,点検表４!$AQ$6:$AQ$14492,$E25,点検表４!$C$6:$C$14492,FS$6)</f>
        <v>0</v>
      </c>
      <c r="FT25" s="206">
        <f>SUMIFS(点検表４!$AG$6:$AG$14492,点検表４!$AE$6:$AE$14492,TRUE,点検表４!$AQ$6:$AQ$14492,$E25,点検表４!$C$6:$C$14492,FT$6)</f>
        <v>0</v>
      </c>
      <c r="FU25" s="206">
        <f>SUMIFS(点検表４!$AG$6:$AG$14492,点検表４!$AE$6:$AE$14492,TRUE,点検表４!$AQ$6:$AQ$14492,$E25,点検表４!$C$6:$C$14492,FU$6)</f>
        <v>0</v>
      </c>
      <c r="FV25" s="206">
        <f>SUMIFS(点検表４!$AG$6:$AG$14492,点検表４!$AE$6:$AE$14492,TRUE,点検表４!$AQ$6:$AQ$14492,$E25,点検表４!$C$6:$C$14492,FV$6)</f>
        <v>0</v>
      </c>
      <c r="FW25" s="206">
        <f>SUMIFS(点検表４!$AG$6:$AG$14492,点検表４!$AE$6:$AE$14492,TRUE,点検表４!$AQ$6:$AQ$14492,$E25,点検表４!$C$6:$C$14492,FW$6)</f>
        <v>0</v>
      </c>
      <c r="FX25" s="206">
        <f>SUMIFS(点検表４!$AG$6:$AG$14492,点検表４!$AE$6:$AE$14492,TRUE,点検表４!$AQ$6:$AQ$14492,$E25,点検表４!$C$6:$C$14492,FX$6)</f>
        <v>0</v>
      </c>
      <c r="FY25" s="206">
        <f>SUMIFS(点検表４!$AG$6:$AG$14492,点検表４!$AE$6:$AE$14492,TRUE,点検表４!$AQ$6:$AQ$14492,$E25,点検表４!$C$6:$C$14492,FY$6)</f>
        <v>0</v>
      </c>
      <c r="FZ25" s="206">
        <f>SUMIFS(点検表４!$AG$6:$AG$14492,点検表４!$AE$6:$AE$14492,TRUE,点検表４!$AQ$6:$AQ$14492,$E25,点検表４!$C$6:$C$14492,FZ$6)</f>
        <v>0</v>
      </c>
      <c r="GA25" s="206">
        <f>SUMIFS(点検表４!$AG$6:$AG$14492,点検表４!$AE$6:$AE$14492,TRUE,点検表４!$AQ$6:$AQ$14492,$E25,点検表４!$C$6:$C$14492,GA$6)</f>
        <v>0</v>
      </c>
      <c r="GB25" s="206">
        <f>SUMIFS(点検表４!$AG$6:$AG$14492,点検表４!$AE$6:$AE$14492,TRUE,点検表４!$AQ$6:$AQ$14492,$E25,点検表４!$C$6:$C$14492,GB$6)</f>
        <v>0</v>
      </c>
      <c r="GC25" s="206">
        <f>SUMIFS(点検表４!$AG$6:$AG$14492,点検表４!$AE$6:$AE$14492,TRUE,点検表４!$AQ$6:$AQ$14492,$E25,点検表４!$C$6:$C$14492,GC$6)</f>
        <v>0</v>
      </c>
      <c r="GD25" s="206">
        <f>SUMIFS(点検表４!$AG$6:$AG$14492,点検表４!$AE$6:$AE$14492,TRUE,点検表４!$AQ$6:$AQ$14492,$E25,点検表４!$C$6:$C$14492,GD$6)</f>
        <v>0</v>
      </c>
      <c r="GE25" s="206">
        <f>SUMIFS(点検表４!$AG$6:$AG$14492,点検表４!$AE$6:$AE$14492,TRUE,点検表４!$AQ$6:$AQ$14492,$E25,点検表４!$C$6:$C$14492,GE$6)</f>
        <v>0</v>
      </c>
      <c r="GF25" s="206">
        <f>SUMIFS(点検表４!$AG$6:$AG$14492,点検表４!$AE$6:$AE$14492,TRUE,点検表４!$AQ$6:$AQ$14492,$E25,点検表４!$C$6:$C$14492,GF$6)</f>
        <v>0</v>
      </c>
      <c r="GG25" s="206">
        <f>SUMIFS(点検表４!$AG$6:$AG$14492,点検表４!$AE$6:$AE$14492,TRUE,点検表４!$AQ$6:$AQ$14492,$E25,点検表４!$C$6:$C$14492,GG$6)</f>
        <v>0</v>
      </c>
      <c r="GH25" s="206">
        <f>SUMIFS(点検表４!$AG$6:$AG$14492,点検表４!$AE$6:$AE$14492,TRUE,点検表４!$AQ$6:$AQ$14492,$E25,点検表４!$C$6:$C$14492,GH$6)</f>
        <v>0</v>
      </c>
      <c r="GI25" s="206">
        <f>SUMIFS(点検表４!$AG$6:$AG$14492,点検表４!$AE$6:$AE$14492,TRUE,点検表４!$AQ$6:$AQ$14492,$E25,点検表４!$C$6:$C$14492,GI$6)</f>
        <v>0</v>
      </c>
      <c r="GJ25" s="206">
        <f>SUMIFS(点検表４!$AG$6:$AG$14492,点検表４!$AE$6:$AE$14492,TRUE,点検表４!$AQ$6:$AQ$14492,$E25,点検表４!$C$6:$C$14492,GJ$6)</f>
        <v>0</v>
      </c>
      <c r="GK25" s="206">
        <f>SUMIFS(点検表４!$AG$6:$AG$14492,点検表４!$AE$6:$AE$14492,TRUE,点検表４!$AQ$6:$AQ$14492,$E25,点検表４!$C$6:$C$14492,GK$6)</f>
        <v>0</v>
      </c>
      <c r="GL25" s="206">
        <f>SUMIFS(点検表４!$AG$6:$AG$14492,点検表４!$AE$6:$AE$14492,TRUE,点検表４!$AQ$6:$AQ$14492,$E25,点検表４!$C$6:$C$14492,GL$6)</f>
        <v>0</v>
      </c>
      <c r="GM25" s="206">
        <f>SUMIFS(点検表４!$AG$6:$AG$14492,点検表４!$AE$6:$AE$14492,TRUE,点検表４!$AQ$6:$AQ$14492,$E25,点検表４!$C$6:$C$14492,GM$6)</f>
        <v>0</v>
      </c>
      <c r="GN25" s="206">
        <f>SUMIFS(点検表４!$AG$6:$AG$14492,点検表４!$AE$6:$AE$14492,TRUE,点検表４!$AQ$6:$AQ$14492,$E25,点検表４!$C$6:$C$14492,GN$6)</f>
        <v>0</v>
      </c>
      <c r="GO25" s="206">
        <f>SUMIFS(点検表４!$AG$6:$AG$14492,点検表４!$AE$6:$AE$14492,TRUE,点検表４!$AQ$6:$AQ$14492,$E25,点検表４!$C$6:$C$14492,GO$6)</f>
        <v>0</v>
      </c>
      <c r="GP25" s="206">
        <f>SUMIFS(点検表４!$AG$6:$AG$14492,点検表４!$AE$6:$AE$14492,TRUE,点検表４!$AQ$6:$AQ$14492,$E25,点検表４!$C$6:$C$14492,GP$6)</f>
        <v>0</v>
      </c>
      <c r="GQ25" s="206">
        <f>SUMIFS(点検表４!$AG$6:$AG$14492,点検表４!$AE$6:$AE$14492,TRUE,点検表４!$AQ$6:$AQ$14492,$E25,点検表４!$C$6:$C$14492,GQ$6)</f>
        <v>0</v>
      </c>
      <c r="GR25" s="206">
        <f>SUMIFS(点検表４!$AG$6:$AG$14492,点検表４!$AE$6:$AE$14492,TRUE,点検表４!$AQ$6:$AQ$14492,$E25,点検表４!$C$6:$C$14492,GR$6)</f>
        <v>0</v>
      </c>
      <c r="GS25" s="206">
        <f>SUMIFS(点検表４!$AG$6:$AG$14492,点検表４!$AE$6:$AE$14492,TRUE,点検表４!$AQ$6:$AQ$14492,$E25,点検表４!$C$6:$C$14492,GS$6)</f>
        <v>0</v>
      </c>
      <c r="GT25" s="206">
        <f>SUMIFS(点検表４!$AG$6:$AG$14492,点検表４!$AE$6:$AE$14492,TRUE,点検表４!$AQ$6:$AQ$14492,$E25,点検表４!$C$6:$C$14492,GT$6)</f>
        <v>0</v>
      </c>
      <c r="GU25" s="206">
        <f>SUMIFS(点検表４!$AG$6:$AG$14492,点検表４!$AE$6:$AE$14492,TRUE,点検表４!$AQ$6:$AQ$14492,$E25,点検表４!$C$6:$C$14492,GU$6)</f>
        <v>0</v>
      </c>
      <c r="GV25" s="206">
        <f>SUMIFS(点検表４!$AG$6:$AG$14492,点検表４!$AE$6:$AE$14492,TRUE,点検表４!$AQ$6:$AQ$14492,$E25,点検表４!$C$6:$C$14492,GV$6)</f>
        <v>0</v>
      </c>
      <c r="GW25" s="206">
        <f>SUMIFS(点検表４!$AG$6:$AG$14492,点検表４!$AE$6:$AE$14492,TRUE,点検表４!$AQ$6:$AQ$14492,$E25,点検表４!$C$6:$C$14492,GW$6)</f>
        <v>0</v>
      </c>
      <c r="GX25" s="206">
        <f>SUMIFS(点検表４!$AG$6:$AG$14492,点検表４!$AE$6:$AE$14492,TRUE,点検表４!$AQ$6:$AQ$14492,$E25,点検表４!$C$6:$C$14492,GX$6)</f>
        <v>0</v>
      </c>
      <c r="GY25" s="206">
        <f>SUMIFS(点検表４!$AG$6:$AG$14492,点検表４!$AE$6:$AE$14492,TRUE,点検表４!$AQ$6:$AQ$14492,$E25,点検表４!$C$6:$C$14492,GY$6)</f>
        <v>0</v>
      </c>
      <c r="GZ25" s="206">
        <f>SUMIFS(点検表４!$AG$6:$AG$14492,点検表４!$AE$6:$AE$14492,TRUE,点検表４!$AQ$6:$AQ$14492,$E25,点検表４!$C$6:$C$14492,GZ$6)</f>
        <v>0</v>
      </c>
      <c r="HA25" s="206">
        <f>SUMIFS(点検表４!$AG$6:$AG$14492,点検表４!$AE$6:$AE$14492,TRUE,点検表４!$AQ$6:$AQ$14492,$E25,点検表４!$C$6:$C$14492,HA$6)</f>
        <v>0</v>
      </c>
      <c r="HB25" s="206">
        <f>SUMIFS(点検表４!$AG$6:$AG$14492,点検表４!$AE$6:$AE$14492,TRUE,点検表４!$AQ$6:$AQ$14492,$E25,点検表４!$C$6:$C$14492,HB$6)</f>
        <v>0</v>
      </c>
      <c r="HC25" s="206">
        <f>SUMIFS(点検表４!$AG$6:$AG$14492,点検表４!$AE$6:$AE$14492,TRUE,点検表４!$AQ$6:$AQ$14492,$E25,点検表４!$C$6:$C$14492,HC$6)</f>
        <v>0</v>
      </c>
      <c r="HD25" s="206">
        <f>SUMIFS(点検表４!$AG$6:$AG$14492,点検表４!$AE$6:$AE$14492,TRUE,点検表４!$AQ$6:$AQ$14492,$E25,点検表４!$C$6:$C$14492,HD$6)</f>
        <v>0</v>
      </c>
      <c r="HE25" s="206">
        <f>SUMIFS(点検表４!$AG$6:$AG$14492,点検表４!$AE$6:$AE$14492,TRUE,点検表４!$AQ$6:$AQ$14492,$E25,点検表４!$C$6:$C$14492,HE$6)</f>
        <v>0</v>
      </c>
      <c r="HF25" s="206">
        <f>SUMIFS(点検表４!$AG$6:$AG$14492,点検表４!$AE$6:$AE$14492,TRUE,点検表４!$AQ$6:$AQ$14492,$E25,点検表４!$C$6:$C$14492,HF$6)</f>
        <v>0</v>
      </c>
      <c r="HG25" s="206">
        <f>SUMIFS(点検表４!$AG$6:$AG$14492,点検表４!$AE$6:$AE$14492,TRUE,点検表４!$AQ$6:$AQ$14492,$E25,点検表４!$C$6:$C$14492,HG$6)</f>
        <v>0</v>
      </c>
      <c r="HH25" s="206">
        <f>SUMIFS(点検表４!$AG$6:$AG$14492,点検表４!$AE$6:$AE$14492,TRUE,点検表４!$AQ$6:$AQ$14492,$E25,点検表４!$C$6:$C$14492,HH$6)</f>
        <v>0</v>
      </c>
      <c r="HI25" s="206">
        <f>SUMIFS(点検表４!$AG$6:$AG$14492,点検表４!$AE$6:$AE$14492,TRUE,点検表４!$AQ$6:$AQ$14492,$E25,点検表４!$C$6:$C$14492,HI$6)</f>
        <v>0</v>
      </c>
      <c r="HJ25" s="206">
        <f>SUMIFS(点検表４!$AG$6:$AG$14492,点検表４!$AE$6:$AE$14492,TRUE,点検表４!$AQ$6:$AQ$14492,$E25,点検表４!$C$6:$C$14492,HJ$6)</f>
        <v>0</v>
      </c>
      <c r="HK25" s="206">
        <f>SUMIFS(点検表４!$AG$6:$AG$14492,点検表４!$AE$6:$AE$14492,TRUE,点検表４!$AQ$6:$AQ$14492,$E25,点検表４!$C$6:$C$14492,HK$6)</f>
        <v>0</v>
      </c>
      <c r="HL25" s="206">
        <f>SUMIFS(点検表４!$AG$6:$AG$14492,点検表４!$AE$6:$AE$14492,TRUE,点検表４!$AQ$6:$AQ$14492,$E25,点検表４!$C$6:$C$14492,HL$6)</f>
        <v>0</v>
      </c>
      <c r="HM25" s="206">
        <f>SUMIFS(点検表４!$AG$6:$AG$14492,点検表４!$AE$6:$AE$14492,TRUE,点検表４!$AQ$6:$AQ$14492,$E25,点検表４!$C$6:$C$14492,HM$6)</f>
        <v>0</v>
      </c>
      <c r="HN25" s="206">
        <f>SUMIFS(点検表４!$AG$6:$AG$14492,点検表４!$AE$6:$AE$14492,TRUE,点検表４!$AQ$6:$AQ$14492,$E25,点検表４!$C$6:$C$14492,HN$6)</f>
        <v>0</v>
      </c>
      <c r="HO25" s="206">
        <f>SUMIFS(点検表４!$AG$6:$AG$14492,点検表４!$AE$6:$AE$14492,TRUE,点検表４!$AQ$6:$AQ$14492,$E25,点検表４!$C$6:$C$14492,HO$6)</f>
        <v>0</v>
      </c>
      <c r="HP25" s="206">
        <f>SUMIFS(点検表４!$AG$6:$AG$14492,点検表４!$AE$6:$AE$14492,TRUE,点検表４!$AQ$6:$AQ$14492,$E25,点検表４!$C$6:$C$14492,HP$6)</f>
        <v>0</v>
      </c>
      <c r="HQ25" s="206">
        <f>SUMIFS(点検表４!$AG$6:$AG$14492,点検表４!$AE$6:$AE$14492,TRUE,点検表４!$AQ$6:$AQ$14492,$E25,点検表４!$C$6:$C$14492,HQ$6)</f>
        <v>0</v>
      </c>
      <c r="HR25" s="206">
        <f>SUMIFS(点検表４!$AG$6:$AG$14492,点検表４!$AE$6:$AE$14492,TRUE,点検表４!$AQ$6:$AQ$14492,$E25,点検表４!$C$6:$C$14492,HR$6)</f>
        <v>0</v>
      </c>
      <c r="HS25" s="206">
        <f>SUMIFS(点検表４!$AG$6:$AG$14492,点検表４!$AE$6:$AE$14492,TRUE,点検表４!$AQ$6:$AQ$14492,$E25,点検表４!$C$6:$C$14492,HS$6)</f>
        <v>0</v>
      </c>
      <c r="HT25" s="206">
        <f>SUMIFS(点検表４!$AG$6:$AG$14492,点検表４!$AE$6:$AE$14492,TRUE,点検表４!$AQ$6:$AQ$14492,$E25,点検表４!$C$6:$C$14492,HT$6)</f>
        <v>0</v>
      </c>
      <c r="HU25" s="206">
        <f>SUMIFS(点検表４!$AG$6:$AG$14492,点検表４!$AE$6:$AE$14492,TRUE,点検表４!$AQ$6:$AQ$14492,$E25,点検表４!$C$6:$C$14492,HU$6)</f>
        <v>0</v>
      </c>
      <c r="HV25" s="206">
        <f>SUMIFS(点検表４!$AG$6:$AG$14492,点検表４!$AE$6:$AE$14492,TRUE,点検表４!$AQ$6:$AQ$14492,$E25,点検表４!$C$6:$C$14492,HV$6)</f>
        <v>0</v>
      </c>
      <c r="HW25" s="206">
        <f>SUMIFS(点検表４!$AG$6:$AG$14492,点検表４!$AE$6:$AE$14492,TRUE,点検表４!$AQ$6:$AQ$14492,$E25,点検表４!$C$6:$C$14492,HW$6)</f>
        <v>0</v>
      </c>
      <c r="HX25" s="206">
        <f>SUMIFS(点検表４!$AG$6:$AG$14492,点検表４!$AE$6:$AE$14492,TRUE,点検表４!$AQ$6:$AQ$14492,$E25,点検表４!$C$6:$C$14492,HX$6)</f>
        <v>0</v>
      </c>
      <c r="HY25" s="206">
        <f>SUMIFS(点検表４!$AG$6:$AG$14492,点検表４!$AE$6:$AE$14492,TRUE,点検表４!$AQ$6:$AQ$14492,$E25,点検表４!$C$6:$C$14492,HY$6)</f>
        <v>0</v>
      </c>
      <c r="HZ25" s="206">
        <f>SUMIFS(点検表４!$AG$6:$AG$14492,点検表４!$AE$6:$AE$14492,TRUE,点検表４!$AQ$6:$AQ$14492,$E25,点検表４!$C$6:$C$14492,HZ$6)</f>
        <v>0</v>
      </c>
      <c r="IA25" s="206">
        <f>SUMIFS(点検表４!$AG$6:$AG$14492,点検表４!$AE$6:$AE$14492,TRUE,点検表４!$AQ$6:$AQ$14492,$E25,点検表４!$C$6:$C$14492,IA$6)</f>
        <v>0</v>
      </c>
      <c r="IB25" s="206">
        <f>SUMIFS(点検表４!$AG$6:$AG$14492,点検表４!$AE$6:$AE$14492,TRUE,点検表４!$AQ$6:$AQ$14492,$E25,点検表４!$C$6:$C$14492,IB$6)</f>
        <v>0</v>
      </c>
      <c r="IC25" s="206">
        <f>SUMIFS(点検表４!$AG$6:$AG$14492,点検表４!$AE$6:$AE$14492,TRUE,点検表４!$AQ$6:$AQ$14492,$E25,点検表４!$C$6:$C$14492,IC$6)</f>
        <v>0</v>
      </c>
      <c r="ID25" s="206">
        <f>SUMIFS(点検表４!$AG$6:$AG$14492,点検表４!$AE$6:$AE$14492,TRUE,点検表４!$AQ$6:$AQ$14492,$E25,点検表４!$C$6:$C$14492,ID$6)</f>
        <v>0</v>
      </c>
      <c r="IE25" s="206">
        <f>SUMIFS(点検表４!$AG$6:$AG$14492,点検表４!$AE$6:$AE$14492,TRUE,点検表４!$AQ$6:$AQ$14492,$E25,点検表４!$C$6:$C$14492,IE$6)</f>
        <v>0</v>
      </c>
      <c r="IF25" s="206">
        <f>SUMIFS(点検表４!$AG$6:$AG$14492,点検表４!$AE$6:$AE$14492,TRUE,点検表４!$AQ$6:$AQ$14492,$E25,点検表４!$C$6:$C$14492,IF$6)</f>
        <v>0</v>
      </c>
      <c r="IG25" s="206">
        <f>SUMIFS(点検表４!$AG$6:$AG$14492,点検表４!$AE$6:$AE$14492,TRUE,点検表４!$AQ$6:$AQ$14492,$E25,点検表４!$C$6:$C$14492,IG$6)</f>
        <v>0</v>
      </c>
      <c r="IH25" s="206">
        <f>SUMIFS(点検表４!$AG$6:$AG$14492,点検表４!$AE$6:$AE$14492,TRUE,点検表４!$AQ$6:$AQ$14492,$E25,点検表４!$C$6:$C$14492,IH$6)</f>
        <v>0</v>
      </c>
      <c r="II25" s="206">
        <f>SUMIFS(点検表４!$AG$6:$AG$14492,点検表４!$AE$6:$AE$14492,TRUE,点検表４!$AQ$6:$AQ$14492,$E25,点検表４!$C$6:$C$14492,II$6)</f>
        <v>0</v>
      </c>
      <c r="IJ25" s="206">
        <f>SUMIFS(点検表４!$AG$6:$AG$14492,点検表４!$AE$6:$AE$14492,TRUE,点検表４!$AQ$6:$AQ$14492,$E25,点検表４!$C$6:$C$14492,IJ$6)</f>
        <v>0</v>
      </c>
      <c r="IK25" s="206">
        <f>SUMIFS(点検表４!$AG$6:$AG$14492,点検表４!$AE$6:$AE$14492,TRUE,点検表４!$AQ$6:$AQ$14492,$E25,点検表４!$C$6:$C$14492,IK$6)</f>
        <v>0</v>
      </c>
      <c r="IL25" s="206">
        <f>SUMIFS(点検表４!$AG$6:$AG$14492,点検表４!$AE$6:$AE$14492,TRUE,点検表４!$AQ$6:$AQ$14492,$E25,点検表４!$C$6:$C$14492,IL$6)</f>
        <v>0</v>
      </c>
      <c r="IM25" s="207">
        <f>SUMIFS(点検表４!$AG$6:$AG$14492,点検表４!$AE$6:$AE$14492,TRUE,点検表４!$AQ$6:$AQ$14492,$E25,点検表４!$C$6:$C$14492,IM$6)</f>
        <v>0</v>
      </c>
      <c r="IN25" s="177"/>
      <c r="IO25" s="177"/>
    </row>
    <row r="26" spans="1:249" ht="18.75" customHeight="1">
      <c r="A26" s="748"/>
      <c r="B26" s="756"/>
      <c r="C26" s="758"/>
      <c r="D26" s="150" t="s">
        <v>1201</v>
      </c>
      <c r="E26" s="151">
        <v>44</v>
      </c>
      <c r="F26" s="192">
        <f>SUMIFS(点検表４!$AG$6:$AG$14492,点検表４!$AE$6:$AE$14492,TRUE,点検表４!$AQ$6:$AQ$14492,$E26)</f>
        <v>0</v>
      </c>
      <c r="G26" s="193">
        <f>F26-SUM(H26:IM26)</f>
        <v>0</v>
      </c>
      <c r="H26" s="206">
        <f>SUMIFS(点検表４!$AG$6:$AG$14492,点検表４!$AE$6:$AE$14492,TRUE,点検表４!$AQ$6:$AQ$14492,$E26,点検表４!$C$6:$C$14492,H$6)</f>
        <v>0</v>
      </c>
      <c r="I26" s="206">
        <f>SUMIFS(点検表４!$AG$6:$AG$14492,点検表４!$AE$6:$AE$14492,TRUE,点検表４!$AQ$6:$AQ$14492,$E26,点検表４!$C$6:$C$14492,I$6)</f>
        <v>0</v>
      </c>
      <c r="J26" s="206">
        <f>SUMIFS(点検表４!$AG$6:$AG$14492,点検表４!$AE$6:$AE$14492,TRUE,点検表４!$AQ$6:$AQ$14492,$E26,点検表４!$C$6:$C$14492,J$6)</f>
        <v>0</v>
      </c>
      <c r="K26" s="206">
        <f>SUMIFS(点検表４!$AG$6:$AG$14492,点検表４!$AE$6:$AE$14492,TRUE,点検表４!$AQ$6:$AQ$14492,$E26,点検表４!$C$6:$C$14492,K$6)</f>
        <v>0</v>
      </c>
      <c r="L26" s="206">
        <f>SUMIFS(点検表４!$AG$6:$AG$14492,点検表４!$AE$6:$AE$14492,TRUE,点検表４!$AQ$6:$AQ$14492,$E26,点検表４!$C$6:$C$14492,L$6)</f>
        <v>0</v>
      </c>
      <c r="M26" s="206">
        <f>SUMIFS(点検表４!$AG$6:$AG$14492,点検表４!$AE$6:$AE$14492,TRUE,点検表４!$AQ$6:$AQ$14492,$E26,点検表４!$C$6:$C$14492,M$6)</f>
        <v>0</v>
      </c>
      <c r="N26" s="206">
        <f>SUMIFS(点検表４!$AG$6:$AG$14492,点検表４!$AE$6:$AE$14492,TRUE,点検表４!$AQ$6:$AQ$14492,$E26,点検表４!$C$6:$C$14492,N$6)</f>
        <v>0</v>
      </c>
      <c r="O26" s="206">
        <f>SUMIFS(点検表４!$AG$6:$AG$14492,点検表４!$AE$6:$AE$14492,TRUE,点検表４!$AQ$6:$AQ$14492,$E26,点検表４!$C$6:$C$14492,O$6)</f>
        <v>0</v>
      </c>
      <c r="P26" s="206">
        <f>SUMIFS(点検表４!$AG$6:$AG$14492,点検表４!$AE$6:$AE$14492,TRUE,点検表４!$AQ$6:$AQ$14492,$E26,点検表４!$C$6:$C$14492,P$6)</f>
        <v>0</v>
      </c>
      <c r="Q26" s="206">
        <f>SUMIFS(点検表４!$AG$6:$AG$14492,点検表４!$AE$6:$AE$14492,TRUE,点検表４!$AQ$6:$AQ$14492,$E26,点検表４!$C$6:$C$14492,Q$6)</f>
        <v>0</v>
      </c>
      <c r="R26" s="206">
        <f>SUMIFS(点検表４!$AG$6:$AG$14492,点検表４!$AE$6:$AE$14492,TRUE,点検表４!$AQ$6:$AQ$14492,$E26,点検表４!$C$6:$C$14492,R$6)</f>
        <v>0</v>
      </c>
      <c r="S26" s="206">
        <f>SUMIFS(点検表４!$AG$6:$AG$14492,点検表４!$AE$6:$AE$14492,TRUE,点検表４!$AQ$6:$AQ$14492,$E26,点検表４!$C$6:$C$14492,S$6)</f>
        <v>0</v>
      </c>
      <c r="T26" s="206">
        <f>SUMIFS(点検表４!$AG$6:$AG$14492,点検表４!$AE$6:$AE$14492,TRUE,点検表４!$AQ$6:$AQ$14492,$E26,点検表４!$C$6:$C$14492,T$6)</f>
        <v>0</v>
      </c>
      <c r="U26" s="206">
        <f>SUMIFS(点検表４!$AG$6:$AG$14492,点検表４!$AE$6:$AE$14492,TRUE,点検表４!$AQ$6:$AQ$14492,$E26,点検表４!$C$6:$C$14492,U$6)</f>
        <v>0</v>
      </c>
      <c r="V26" s="206">
        <f>SUMIFS(点検表４!$AG$6:$AG$14492,点検表４!$AE$6:$AE$14492,TRUE,点検表４!$AQ$6:$AQ$14492,$E26,点検表４!$C$6:$C$14492,V$6)</f>
        <v>0</v>
      </c>
      <c r="W26" s="206">
        <f>SUMIFS(点検表４!$AG$6:$AG$14492,点検表４!$AE$6:$AE$14492,TRUE,点検表４!$AQ$6:$AQ$14492,$E26,点検表４!$C$6:$C$14492,W$6)</f>
        <v>0</v>
      </c>
      <c r="X26" s="206">
        <f>SUMIFS(点検表４!$AG$6:$AG$14492,点検表４!$AE$6:$AE$14492,TRUE,点検表４!$AQ$6:$AQ$14492,$E26,点検表４!$C$6:$C$14492,X$6)</f>
        <v>0</v>
      </c>
      <c r="Y26" s="206">
        <f>SUMIFS(点検表４!$AG$6:$AG$14492,点検表４!$AE$6:$AE$14492,TRUE,点検表４!$AQ$6:$AQ$14492,$E26,点検表４!$C$6:$C$14492,Y$6)</f>
        <v>0</v>
      </c>
      <c r="Z26" s="206">
        <f>SUMIFS(点検表４!$AG$6:$AG$14492,点検表４!$AE$6:$AE$14492,TRUE,点検表４!$AQ$6:$AQ$14492,$E26,点検表４!$C$6:$C$14492,Z$6)</f>
        <v>0</v>
      </c>
      <c r="AA26" s="206">
        <f>SUMIFS(点検表４!$AG$6:$AG$14492,点検表４!$AE$6:$AE$14492,TRUE,点検表４!$AQ$6:$AQ$14492,$E26,点検表４!$C$6:$C$14492,AA$6)</f>
        <v>0</v>
      </c>
      <c r="AB26" s="206">
        <f>SUMIFS(点検表４!$AG$6:$AG$14492,点検表４!$AE$6:$AE$14492,TRUE,点検表４!$AQ$6:$AQ$14492,$E26,点検表４!$C$6:$C$14492,AB$6)</f>
        <v>0</v>
      </c>
      <c r="AC26" s="206">
        <f>SUMIFS(点検表４!$AG$6:$AG$14492,点検表４!$AE$6:$AE$14492,TRUE,点検表４!$AQ$6:$AQ$14492,$E26,点検表４!$C$6:$C$14492,AC$6)</f>
        <v>0</v>
      </c>
      <c r="AD26" s="206">
        <f>SUMIFS(点検表４!$AG$6:$AG$14492,点検表４!$AE$6:$AE$14492,TRUE,点検表４!$AQ$6:$AQ$14492,$E26,点検表４!$C$6:$C$14492,AD$6)</f>
        <v>0</v>
      </c>
      <c r="AE26" s="206">
        <f>SUMIFS(点検表４!$AG$6:$AG$14492,点検表４!$AE$6:$AE$14492,TRUE,点検表４!$AQ$6:$AQ$14492,$E26,点検表４!$C$6:$C$14492,AE$6)</f>
        <v>0</v>
      </c>
      <c r="AF26" s="206">
        <f>SUMIFS(点検表４!$AG$6:$AG$14492,点検表４!$AE$6:$AE$14492,TRUE,点検表４!$AQ$6:$AQ$14492,$E26,点検表４!$C$6:$C$14492,AF$6)</f>
        <v>0</v>
      </c>
      <c r="AG26" s="206">
        <f>SUMIFS(点検表４!$AG$6:$AG$14492,点検表４!$AE$6:$AE$14492,TRUE,点検表４!$AQ$6:$AQ$14492,$E26,点検表４!$C$6:$C$14492,AG$6)</f>
        <v>0</v>
      </c>
      <c r="AH26" s="206">
        <f>SUMIFS(点検表４!$AG$6:$AG$14492,点検表４!$AE$6:$AE$14492,TRUE,点検表４!$AQ$6:$AQ$14492,$E26,点検表４!$C$6:$C$14492,AH$6)</f>
        <v>0</v>
      </c>
      <c r="AI26" s="206">
        <f>SUMIFS(点検表４!$AG$6:$AG$14492,点検表４!$AE$6:$AE$14492,TRUE,点検表４!$AQ$6:$AQ$14492,$E26,点検表４!$C$6:$C$14492,AI$6)</f>
        <v>0</v>
      </c>
      <c r="AJ26" s="206">
        <f>SUMIFS(点検表４!$AG$6:$AG$14492,点検表４!$AE$6:$AE$14492,TRUE,点検表４!$AQ$6:$AQ$14492,$E26,点検表４!$C$6:$C$14492,AJ$6)</f>
        <v>0</v>
      </c>
      <c r="AK26" s="206">
        <f>SUMIFS(点検表４!$AG$6:$AG$14492,点検表４!$AE$6:$AE$14492,TRUE,点検表４!$AQ$6:$AQ$14492,$E26,点検表４!$C$6:$C$14492,AK$6)</f>
        <v>0</v>
      </c>
      <c r="AL26" s="206">
        <f>SUMIFS(点検表４!$AG$6:$AG$14492,点検表４!$AE$6:$AE$14492,TRUE,点検表４!$AQ$6:$AQ$14492,$E26,点検表４!$C$6:$C$14492,AL$6)</f>
        <v>0</v>
      </c>
      <c r="AM26" s="206">
        <f>SUMIFS(点検表４!$AG$6:$AG$14492,点検表４!$AE$6:$AE$14492,TRUE,点検表４!$AQ$6:$AQ$14492,$E26,点検表４!$C$6:$C$14492,AM$6)</f>
        <v>0</v>
      </c>
      <c r="AN26" s="206">
        <f>SUMIFS(点検表４!$AG$6:$AG$14492,点検表４!$AE$6:$AE$14492,TRUE,点検表４!$AQ$6:$AQ$14492,$E26,点検表４!$C$6:$C$14492,AN$6)</f>
        <v>0</v>
      </c>
      <c r="AO26" s="206">
        <f>SUMIFS(点検表４!$AG$6:$AG$14492,点検表４!$AE$6:$AE$14492,TRUE,点検表４!$AQ$6:$AQ$14492,$E26,点検表４!$C$6:$C$14492,AO$6)</f>
        <v>0</v>
      </c>
      <c r="AP26" s="206">
        <f>SUMIFS(点検表４!$AG$6:$AG$14492,点検表４!$AE$6:$AE$14492,TRUE,点検表４!$AQ$6:$AQ$14492,$E26,点検表４!$C$6:$C$14492,AP$6)</f>
        <v>0</v>
      </c>
      <c r="AQ26" s="206">
        <f>SUMIFS(点検表４!$AG$6:$AG$14492,点検表４!$AE$6:$AE$14492,TRUE,点検表４!$AQ$6:$AQ$14492,$E26,点検表４!$C$6:$C$14492,AQ$6)</f>
        <v>0</v>
      </c>
      <c r="AR26" s="206">
        <f>SUMIFS(点検表４!$AG$6:$AG$14492,点検表４!$AE$6:$AE$14492,TRUE,点検表４!$AQ$6:$AQ$14492,$E26,点検表４!$C$6:$C$14492,AR$6)</f>
        <v>0</v>
      </c>
      <c r="AS26" s="206">
        <f>SUMIFS(点検表４!$AG$6:$AG$14492,点検表４!$AE$6:$AE$14492,TRUE,点検表４!$AQ$6:$AQ$14492,$E26,点検表４!$C$6:$C$14492,AS$6)</f>
        <v>0</v>
      </c>
      <c r="AT26" s="206">
        <f>SUMIFS(点検表４!$AG$6:$AG$14492,点検表４!$AE$6:$AE$14492,TRUE,点検表４!$AQ$6:$AQ$14492,$E26,点検表４!$C$6:$C$14492,AT$6)</f>
        <v>0</v>
      </c>
      <c r="AU26" s="206">
        <f>SUMIFS(点検表４!$AG$6:$AG$14492,点検表４!$AE$6:$AE$14492,TRUE,点検表４!$AQ$6:$AQ$14492,$E26,点検表４!$C$6:$C$14492,AU$6)</f>
        <v>0</v>
      </c>
      <c r="AV26" s="206">
        <f>SUMIFS(点検表４!$AG$6:$AG$14492,点検表４!$AE$6:$AE$14492,TRUE,点検表４!$AQ$6:$AQ$14492,$E26,点検表４!$C$6:$C$14492,AV$6)</f>
        <v>0</v>
      </c>
      <c r="AW26" s="206">
        <f>SUMIFS(点検表４!$AG$6:$AG$14492,点検表４!$AE$6:$AE$14492,TRUE,点検表４!$AQ$6:$AQ$14492,$E26,点検表４!$C$6:$C$14492,AW$6)</f>
        <v>0</v>
      </c>
      <c r="AX26" s="206">
        <f>SUMIFS(点検表４!$AG$6:$AG$14492,点検表４!$AE$6:$AE$14492,TRUE,点検表４!$AQ$6:$AQ$14492,$E26,点検表４!$C$6:$C$14492,AX$6)</f>
        <v>0</v>
      </c>
      <c r="AY26" s="206">
        <f>SUMIFS(点検表４!$AG$6:$AG$14492,点検表４!$AE$6:$AE$14492,TRUE,点検表４!$AQ$6:$AQ$14492,$E26,点検表４!$C$6:$C$14492,AY$6)</f>
        <v>0</v>
      </c>
      <c r="AZ26" s="206">
        <f>SUMIFS(点検表４!$AG$6:$AG$14492,点検表４!$AE$6:$AE$14492,TRUE,点検表４!$AQ$6:$AQ$14492,$E26,点検表４!$C$6:$C$14492,AZ$6)</f>
        <v>0</v>
      </c>
      <c r="BA26" s="206">
        <f>SUMIFS(点検表４!$AG$6:$AG$14492,点検表４!$AE$6:$AE$14492,TRUE,点検表４!$AQ$6:$AQ$14492,$E26,点検表４!$C$6:$C$14492,BA$6)</f>
        <v>0</v>
      </c>
      <c r="BB26" s="206">
        <f>SUMIFS(点検表４!$AG$6:$AG$14492,点検表４!$AE$6:$AE$14492,TRUE,点検表４!$AQ$6:$AQ$14492,$E26,点検表４!$C$6:$C$14492,BB$6)</f>
        <v>0</v>
      </c>
      <c r="BC26" s="206">
        <f>SUMIFS(点検表４!$AG$6:$AG$14492,点検表４!$AE$6:$AE$14492,TRUE,点検表４!$AQ$6:$AQ$14492,$E26,点検表４!$C$6:$C$14492,BC$6)</f>
        <v>0</v>
      </c>
      <c r="BD26" s="206">
        <f>SUMIFS(点検表４!$AG$6:$AG$14492,点検表４!$AE$6:$AE$14492,TRUE,点検表４!$AQ$6:$AQ$14492,$E26,点検表４!$C$6:$C$14492,BD$6)</f>
        <v>0</v>
      </c>
      <c r="BE26" s="206">
        <f>SUMIFS(点検表４!$AG$6:$AG$14492,点検表４!$AE$6:$AE$14492,TRUE,点検表４!$AQ$6:$AQ$14492,$E26,点検表４!$C$6:$C$14492,BE$6)</f>
        <v>0</v>
      </c>
      <c r="BF26" s="206">
        <f>SUMIFS(点検表４!$AG$6:$AG$14492,点検表４!$AE$6:$AE$14492,TRUE,点検表４!$AQ$6:$AQ$14492,$E26,点検表４!$C$6:$C$14492,BF$6)</f>
        <v>0</v>
      </c>
      <c r="BG26" s="206">
        <f>SUMIFS(点検表４!$AG$6:$AG$14492,点検表４!$AE$6:$AE$14492,TRUE,点検表４!$AQ$6:$AQ$14492,$E26,点検表４!$C$6:$C$14492,BG$6)</f>
        <v>0</v>
      </c>
      <c r="BH26" s="206">
        <f>SUMIFS(点検表４!$AG$6:$AG$14492,点検表４!$AE$6:$AE$14492,TRUE,点検表４!$AQ$6:$AQ$14492,$E26,点検表４!$C$6:$C$14492,BH$6)</f>
        <v>0</v>
      </c>
      <c r="BI26" s="206">
        <f>SUMIFS(点検表４!$AG$6:$AG$14492,点検表４!$AE$6:$AE$14492,TRUE,点検表４!$AQ$6:$AQ$14492,$E26,点検表４!$C$6:$C$14492,BI$6)</f>
        <v>0</v>
      </c>
      <c r="BJ26" s="206">
        <f>SUMIFS(点検表４!$AG$6:$AG$14492,点検表４!$AE$6:$AE$14492,TRUE,点検表４!$AQ$6:$AQ$14492,$E26,点検表４!$C$6:$C$14492,BJ$6)</f>
        <v>0</v>
      </c>
      <c r="BK26" s="206">
        <f>SUMIFS(点検表４!$AG$6:$AG$14492,点検表４!$AE$6:$AE$14492,TRUE,点検表４!$AQ$6:$AQ$14492,$E26,点検表４!$C$6:$C$14492,BK$6)</f>
        <v>0</v>
      </c>
      <c r="BL26" s="206">
        <f>SUMIFS(点検表４!$AG$6:$AG$14492,点検表４!$AE$6:$AE$14492,TRUE,点検表４!$AQ$6:$AQ$14492,$E26,点検表４!$C$6:$C$14492,BL$6)</f>
        <v>0</v>
      </c>
      <c r="BM26" s="206">
        <f>SUMIFS(点検表４!$AG$6:$AG$14492,点検表４!$AE$6:$AE$14492,TRUE,点検表４!$AQ$6:$AQ$14492,$E26,点検表４!$C$6:$C$14492,BM$6)</f>
        <v>0</v>
      </c>
      <c r="BN26" s="206">
        <f>SUMIFS(点検表４!$AG$6:$AG$14492,点検表４!$AE$6:$AE$14492,TRUE,点検表４!$AQ$6:$AQ$14492,$E26,点検表４!$C$6:$C$14492,BN$6)</f>
        <v>0</v>
      </c>
      <c r="BO26" s="206">
        <f>SUMIFS(点検表４!$AG$6:$AG$14492,点検表４!$AE$6:$AE$14492,TRUE,点検表４!$AQ$6:$AQ$14492,$E26,点検表４!$C$6:$C$14492,BO$6)</f>
        <v>0</v>
      </c>
      <c r="BP26" s="206">
        <f>SUMIFS(点検表４!$AG$6:$AG$14492,点検表４!$AE$6:$AE$14492,TRUE,点検表４!$AQ$6:$AQ$14492,$E26,点検表４!$C$6:$C$14492,BP$6)</f>
        <v>0</v>
      </c>
      <c r="BQ26" s="206">
        <f>SUMIFS(点検表４!$AG$6:$AG$14492,点検表４!$AE$6:$AE$14492,TRUE,点検表４!$AQ$6:$AQ$14492,$E26,点検表４!$C$6:$C$14492,BQ$6)</f>
        <v>0</v>
      </c>
      <c r="BR26" s="206">
        <f>SUMIFS(点検表４!$AG$6:$AG$14492,点検表４!$AE$6:$AE$14492,TRUE,点検表４!$AQ$6:$AQ$14492,$E26,点検表４!$C$6:$C$14492,BR$6)</f>
        <v>0</v>
      </c>
      <c r="BS26" s="206">
        <f>SUMIFS(点検表４!$AG$6:$AG$14492,点検表４!$AE$6:$AE$14492,TRUE,点検表４!$AQ$6:$AQ$14492,$E26,点検表４!$C$6:$C$14492,BS$6)</f>
        <v>0</v>
      </c>
      <c r="BT26" s="206">
        <f>SUMIFS(点検表４!$AG$6:$AG$14492,点検表４!$AE$6:$AE$14492,TRUE,点検表４!$AQ$6:$AQ$14492,$E26,点検表４!$C$6:$C$14492,BT$6)</f>
        <v>0</v>
      </c>
      <c r="BU26" s="206">
        <f>SUMIFS(点検表４!$AG$6:$AG$14492,点検表４!$AE$6:$AE$14492,TRUE,点検表４!$AQ$6:$AQ$14492,$E26,点検表４!$C$6:$C$14492,BU$6)</f>
        <v>0</v>
      </c>
      <c r="BV26" s="206">
        <f>SUMIFS(点検表４!$AG$6:$AG$14492,点検表４!$AE$6:$AE$14492,TRUE,点検表４!$AQ$6:$AQ$14492,$E26,点検表４!$C$6:$C$14492,BV$6)</f>
        <v>0</v>
      </c>
      <c r="BW26" s="206">
        <f>SUMIFS(点検表４!$AG$6:$AG$14492,点検表４!$AE$6:$AE$14492,TRUE,点検表４!$AQ$6:$AQ$14492,$E26,点検表４!$C$6:$C$14492,BW$6)</f>
        <v>0</v>
      </c>
      <c r="BX26" s="206">
        <f>SUMIFS(点検表４!$AG$6:$AG$14492,点検表４!$AE$6:$AE$14492,TRUE,点検表４!$AQ$6:$AQ$14492,$E26,点検表４!$C$6:$C$14492,BX$6)</f>
        <v>0</v>
      </c>
      <c r="BY26" s="206">
        <f>SUMIFS(点検表４!$AG$6:$AG$14492,点検表４!$AE$6:$AE$14492,TRUE,点検表４!$AQ$6:$AQ$14492,$E26,点検表４!$C$6:$C$14492,BY$6)</f>
        <v>0</v>
      </c>
      <c r="BZ26" s="206">
        <f>SUMIFS(点検表４!$AG$6:$AG$14492,点検表４!$AE$6:$AE$14492,TRUE,点検表４!$AQ$6:$AQ$14492,$E26,点検表４!$C$6:$C$14492,BZ$6)</f>
        <v>0</v>
      </c>
      <c r="CA26" s="206">
        <f>SUMIFS(点検表４!$AG$6:$AG$14492,点検表４!$AE$6:$AE$14492,TRUE,点検表４!$AQ$6:$AQ$14492,$E26,点検表４!$C$6:$C$14492,CA$6)</f>
        <v>0</v>
      </c>
      <c r="CB26" s="206">
        <f>SUMIFS(点検表４!$AG$6:$AG$14492,点検表４!$AE$6:$AE$14492,TRUE,点検表４!$AQ$6:$AQ$14492,$E26,点検表４!$C$6:$C$14492,CB$6)</f>
        <v>0</v>
      </c>
      <c r="CC26" s="206">
        <f>SUMIFS(点検表４!$AG$6:$AG$14492,点検表４!$AE$6:$AE$14492,TRUE,点検表４!$AQ$6:$AQ$14492,$E26,点検表４!$C$6:$C$14492,CC$6)</f>
        <v>0</v>
      </c>
      <c r="CD26" s="206">
        <f>SUMIFS(点検表４!$AG$6:$AG$14492,点検表４!$AE$6:$AE$14492,TRUE,点検表４!$AQ$6:$AQ$14492,$E26,点検表４!$C$6:$C$14492,CD$6)</f>
        <v>0</v>
      </c>
      <c r="CE26" s="206">
        <f>SUMIFS(点検表４!$AG$6:$AG$14492,点検表４!$AE$6:$AE$14492,TRUE,点検表４!$AQ$6:$AQ$14492,$E26,点検表４!$C$6:$C$14492,CE$6)</f>
        <v>0</v>
      </c>
      <c r="CF26" s="206">
        <f>SUMIFS(点検表４!$AG$6:$AG$14492,点検表４!$AE$6:$AE$14492,TRUE,点検表４!$AQ$6:$AQ$14492,$E26,点検表４!$C$6:$C$14492,CF$6)</f>
        <v>0</v>
      </c>
      <c r="CG26" s="206">
        <f>SUMIFS(点検表４!$AG$6:$AG$14492,点検表４!$AE$6:$AE$14492,TRUE,点検表４!$AQ$6:$AQ$14492,$E26,点検表４!$C$6:$C$14492,CG$6)</f>
        <v>0</v>
      </c>
      <c r="CH26" s="206">
        <f>SUMIFS(点検表４!$AG$6:$AG$14492,点検表４!$AE$6:$AE$14492,TRUE,点検表４!$AQ$6:$AQ$14492,$E26,点検表４!$C$6:$C$14492,CH$6)</f>
        <v>0</v>
      </c>
      <c r="CI26" s="206">
        <f>SUMIFS(点検表４!$AG$6:$AG$14492,点検表４!$AE$6:$AE$14492,TRUE,点検表４!$AQ$6:$AQ$14492,$E26,点検表４!$C$6:$C$14492,CI$6)</f>
        <v>0</v>
      </c>
      <c r="CJ26" s="206">
        <f>SUMIFS(点検表４!$AG$6:$AG$14492,点検表４!$AE$6:$AE$14492,TRUE,点検表４!$AQ$6:$AQ$14492,$E26,点検表４!$C$6:$C$14492,CJ$6)</f>
        <v>0</v>
      </c>
      <c r="CK26" s="206">
        <f>SUMIFS(点検表４!$AG$6:$AG$14492,点検表４!$AE$6:$AE$14492,TRUE,点検表４!$AQ$6:$AQ$14492,$E26,点検表４!$C$6:$C$14492,CK$6)</f>
        <v>0</v>
      </c>
      <c r="CL26" s="206">
        <f>SUMIFS(点検表４!$AG$6:$AG$14492,点検表４!$AE$6:$AE$14492,TRUE,点検表４!$AQ$6:$AQ$14492,$E26,点検表４!$C$6:$C$14492,CL$6)</f>
        <v>0</v>
      </c>
      <c r="CM26" s="206">
        <f>SUMIFS(点検表４!$AG$6:$AG$14492,点検表４!$AE$6:$AE$14492,TRUE,点検表４!$AQ$6:$AQ$14492,$E26,点検表４!$C$6:$C$14492,CM$6)</f>
        <v>0</v>
      </c>
      <c r="CN26" s="206">
        <f>SUMIFS(点検表４!$AG$6:$AG$14492,点検表４!$AE$6:$AE$14492,TRUE,点検表４!$AQ$6:$AQ$14492,$E26,点検表４!$C$6:$C$14492,CN$6)</f>
        <v>0</v>
      </c>
      <c r="CO26" s="206">
        <f>SUMIFS(点検表４!$AG$6:$AG$14492,点検表４!$AE$6:$AE$14492,TRUE,点検表４!$AQ$6:$AQ$14492,$E26,点検表４!$C$6:$C$14492,CO$6)</f>
        <v>0</v>
      </c>
      <c r="CP26" s="206">
        <f>SUMIFS(点検表４!$AG$6:$AG$14492,点検表４!$AE$6:$AE$14492,TRUE,点検表４!$AQ$6:$AQ$14492,$E26,点検表４!$C$6:$C$14492,CP$6)</f>
        <v>0</v>
      </c>
      <c r="CQ26" s="206">
        <f>SUMIFS(点検表４!$AG$6:$AG$14492,点検表４!$AE$6:$AE$14492,TRUE,点検表４!$AQ$6:$AQ$14492,$E26,点検表４!$C$6:$C$14492,CQ$6)</f>
        <v>0</v>
      </c>
      <c r="CR26" s="206">
        <f>SUMIFS(点検表４!$AG$6:$AG$14492,点検表４!$AE$6:$AE$14492,TRUE,点検表４!$AQ$6:$AQ$14492,$E26,点検表４!$C$6:$C$14492,CR$6)</f>
        <v>0</v>
      </c>
      <c r="CS26" s="206">
        <f>SUMIFS(点検表４!$AG$6:$AG$14492,点検表４!$AE$6:$AE$14492,TRUE,点検表４!$AQ$6:$AQ$14492,$E26,点検表４!$C$6:$C$14492,CS$6)</f>
        <v>0</v>
      </c>
      <c r="CT26" s="206">
        <f>SUMIFS(点検表４!$AG$6:$AG$14492,点検表４!$AE$6:$AE$14492,TRUE,点検表４!$AQ$6:$AQ$14492,$E26,点検表４!$C$6:$C$14492,CT$6)</f>
        <v>0</v>
      </c>
      <c r="CU26" s="206">
        <f>SUMIFS(点検表４!$AG$6:$AG$14492,点検表４!$AE$6:$AE$14492,TRUE,点検表４!$AQ$6:$AQ$14492,$E26,点検表４!$C$6:$C$14492,CU$6)</f>
        <v>0</v>
      </c>
      <c r="CV26" s="206">
        <f>SUMIFS(点検表４!$AG$6:$AG$14492,点検表４!$AE$6:$AE$14492,TRUE,点検表４!$AQ$6:$AQ$14492,$E26,点検表４!$C$6:$C$14492,CV$6)</f>
        <v>0</v>
      </c>
      <c r="CW26" s="206">
        <f>SUMIFS(点検表４!$AG$6:$AG$14492,点検表４!$AE$6:$AE$14492,TRUE,点検表４!$AQ$6:$AQ$14492,$E26,点検表４!$C$6:$C$14492,CW$6)</f>
        <v>0</v>
      </c>
      <c r="CX26" s="206">
        <f>SUMIFS(点検表４!$AG$6:$AG$14492,点検表４!$AE$6:$AE$14492,TRUE,点検表４!$AQ$6:$AQ$14492,$E26,点検表４!$C$6:$C$14492,CX$6)</f>
        <v>0</v>
      </c>
      <c r="CY26" s="206">
        <f>SUMIFS(点検表４!$AG$6:$AG$14492,点検表４!$AE$6:$AE$14492,TRUE,点検表４!$AQ$6:$AQ$14492,$E26,点検表４!$C$6:$C$14492,CY$6)</f>
        <v>0</v>
      </c>
      <c r="CZ26" s="206">
        <f>SUMIFS(点検表４!$AG$6:$AG$14492,点検表４!$AE$6:$AE$14492,TRUE,点検表４!$AQ$6:$AQ$14492,$E26,点検表４!$C$6:$C$14492,CZ$6)</f>
        <v>0</v>
      </c>
      <c r="DA26" s="206">
        <f>SUMIFS(点検表４!$AG$6:$AG$14492,点検表４!$AE$6:$AE$14492,TRUE,点検表４!$AQ$6:$AQ$14492,$E26,点検表４!$C$6:$C$14492,DA$6)</f>
        <v>0</v>
      </c>
      <c r="DB26" s="206">
        <f>SUMIFS(点検表４!$AG$6:$AG$14492,点検表４!$AE$6:$AE$14492,TRUE,点検表４!$AQ$6:$AQ$14492,$E26,点検表４!$C$6:$C$14492,DB$6)</f>
        <v>0</v>
      </c>
      <c r="DC26" s="206">
        <f>SUMIFS(点検表４!$AG$6:$AG$14492,点検表４!$AE$6:$AE$14492,TRUE,点検表４!$AQ$6:$AQ$14492,$E26,点検表４!$C$6:$C$14492,DC$6)</f>
        <v>0</v>
      </c>
      <c r="DD26" s="206">
        <f>SUMIFS(点検表４!$AG$6:$AG$14492,点検表４!$AE$6:$AE$14492,TRUE,点検表４!$AQ$6:$AQ$14492,$E26,点検表４!$C$6:$C$14492,DD$6)</f>
        <v>0</v>
      </c>
      <c r="DE26" s="206">
        <f>SUMIFS(点検表４!$AG$6:$AG$14492,点検表４!$AE$6:$AE$14492,TRUE,点検表４!$AQ$6:$AQ$14492,$E26,点検表４!$C$6:$C$14492,DE$6)</f>
        <v>0</v>
      </c>
      <c r="DF26" s="206">
        <f>SUMIFS(点検表４!$AG$6:$AG$14492,点検表４!$AE$6:$AE$14492,TRUE,点検表４!$AQ$6:$AQ$14492,$E26,点検表４!$C$6:$C$14492,DF$6)</f>
        <v>0</v>
      </c>
      <c r="DG26" s="206">
        <f>SUMIFS(点検表４!$AG$6:$AG$14492,点検表４!$AE$6:$AE$14492,TRUE,点検表４!$AQ$6:$AQ$14492,$E26,点検表４!$C$6:$C$14492,DG$6)</f>
        <v>0</v>
      </c>
      <c r="DH26" s="206">
        <f>SUMIFS(点検表４!$AG$6:$AG$14492,点検表４!$AE$6:$AE$14492,TRUE,点検表４!$AQ$6:$AQ$14492,$E26,点検表４!$C$6:$C$14492,DH$6)</f>
        <v>0</v>
      </c>
      <c r="DI26" s="206">
        <f>SUMIFS(点検表４!$AG$6:$AG$14492,点検表４!$AE$6:$AE$14492,TRUE,点検表４!$AQ$6:$AQ$14492,$E26,点検表４!$C$6:$C$14492,DI$6)</f>
        <v>0</v>
      </c>
      <c r="DJ26" s="206">
        <f>SUMIFS(点検表４!$AG$6:$AG$14492,点検表４!$AE$6:$AE$14492,TRUE,点検表４!$AQ$6:$AQ$14492,$E26,点検表４!$C$6:$C$14492,DJ$6)</f>
        <v>0</v>
      </c>
      <c r="DK26" s="206">
        <f>SUMIFS(点検表４!$AG$6:$AG$14492,点検表４!$AE$6:$AE$14492,TRUE,点検表４!$AQ$6:$AQ$14492,$E26,点検表４!$C$6:$C$14492,DK$6)</f>
        <v>0</v>
      </c>
      <c r="DL26" s="206">
        <f>SUMIFS(点検表４!$AG$6:$AG$14492,点検表４!$AE$6:$AE$14492,TRUE,点検表４!$AQ$6:$AQ$14492,$E26,点検表４!$C$6:$C$14492,DL$6)</f>
        <v>0</v>
      </c>
      <c r="DM26" s="206">
        <f>SUMIFS(点検表４!$AG$6:$AG$14492,点検表４!$AE$6:$AE$14492,TRUE,点検表４!$AQ$6:$AQ$14492,$E26,点検表４!$C$6:$C$14492,DM$6)</f>
        <v>0</v>
      </c>
      <c r="DN26" s="206">
        <f>SUMIFS(点検表４!$AG$6:$AG$14492,点検表４!$AE$6:$AE$14492,TRUE,点検表４!$AQ$6:$AQ$14492,$E26,点検表４!$C$6:$C$14492,DN$6)</f>
        <v>0</v>
      </c>
      <c r="DO26" s="206">
        <f>SUMIFS(点検表４!$AG$6:$AG$14492,点検表４!$AE$6:$AE$14492,TRUE,点検表４!$AQ$6:$AQ$14492,$E26,点検表４!$C$6:$C$14492,DO$6)</f>
        <v>0</v>
      </c>
      <c r="DP26" s="206">
        <f>SUMIFS(点検表４!$AG$6:$AG$14492,点検表４!$AE$6:$AE$14492,TRUE,点検表４!$AQ$6:$AQ$14492,$E26,点検表４!$C$6:$C$14492,DP$6)</f>
        <v>0</v>
      </c>
      <c r="DQ26" s="206">
        <f>SUMIFS(点検表４!$AG$6:$AG$14492,点検表４!$AE$6:$AE$14492,TRUE,点検表４!$AQ$6:$AQ$14492,$E26,点検表４!$C$6:$C$14492,DQ$6)</f>
        <v>0</v>
      </c>
      <c r="DR26" s="206">
        <f>SUMIFS(点検表４!$AG$6:$AG$14492,点検表４!$AE$6:$AE$14492,TRUE,点検表４!$AQ$6:$AQ$14492,$E26,点検表４!$C$6:$C$14492,DR$6)</f>
        <v>0</v>
      </c>
      <c r="DS26" s="206">
        <f>SUMIFS(点検表４!$AG$6:$AG$14492,点検表４!$AE$6:$AE$14492,TRUE,点検表４!$AQ$6:$AQ$14492,$E26,点検表４!$C$6:$C$14492,DS$6)</f>
        <v>0</v>
      </c>
      <c r="DT26" s="206">
        <f>SUMIFS(点検表４!$AG$6:$AG$14492,点検表４!$AE$6:$AE$14492,TRUE,点検表４!$AQ$6:$AQ$14492,$E26,点検表４!$C$6:$C$14492,DT$6)</f>
        <v>0</v>
      </c>
      <c r="DU26" s="206">
        <f>SUMIFS(点検表４!$AG$6:$AG$14492,点検表４!$AE$6:$AE$14492,TRUE,点検表４!$AQ$6:$AQ$14492,$E26,点検表４!$C$6:$C$14492,DU$6)</f>
        <v>0</v>
      </c>
      <c r="DV26" s="206">
        <f>SUMIFS(点検表４!$AG$6:$AG$14492,点検表４!$AE$6:$AE$14492,TRUE,点検表４!$AQ$6:$AQ$14492,$E26,点検表４!$C$6:$C$14492,DV$6)</f>
        <v>0</v>
      </c>
      <c r="DW26" s="206">
        <f>SUMIFS(点検表４!$AG$6:$AG$14492,点検表４!$AE$6:$AE$14492,TRUE,点検表４!$AQ$6:$AQ$14492,$E26,点検表４!$C$6:$C$14492,DW$6)</f>
        <v>0</v>
      </c>
      <c r="DX26" s="206">
        <f>SUMIFS(点検表４!$AG$6:$AG$14492,点検表４!$AE$6:$AE$14492,TRUE,点検表４!$AQ$6:$AQ$14492,$E26,点検表４!$C$6:$C$14492,DX$6)</f>
        <v>0</v>
      </c>
      <c r="DY26" s="206">
        <f>SUMIFS(点検表４!$AG$6:$AG$14492,点検表４!$AE$6:$AE$14492,TRUE,点検表４!$AQ$6:$AQ$14492,$E26,点検表４!$C$6:$C$14492,DY$6)</f>
        <v>0</v>
      </c>
      <c r="DZ26" s="206">
        <f>SUMIFS(点検表４!$AG$6:$AG$14492,点検表４!$AE$6:$AE$14492,TRUE,点検表４!$AQ$6:$AQ$14492,$E26,点検表４!$C$6:$C$14492,DZ$6)</f>
        <v>0</v>
      </c>
      <c r="EA26" s="206">
        <f>SUMIFS(点検表４!$AG$6:$AG$14492,点検表４!$AE$6:$AE$14492,TRUE,点検表４!$AQ$6:$AQ$14492,$E26,点検表４!$C$6:$C$14492,EA$6)</f>
        <v>0</v>
      </c>
      <c r="EB26" s="206">
        <f>SUMIFS(点検表４!$AG$6:$AG$14492,点検表４!$AE$6:$AE$14492,TRUE,点検表４!$AQ$6:$AQ$14492,$E26,点検表４!$C$6:$C$14492,EB$6)</f>
        <v>0</v>
      </c>
      <c r="EC26" s="206">
        <f>SUMIFS(点検表４!$AG$6:$AG$14492,点検表４!$AE$6:$AE$14492,TRUE,点検表４!$AQ$6:$AQ$14492,$E26,点検表４!$C$6:$C$14492,EC$6)</f>
        <v>0</v>
      </c>
      <c r="ED26" s="206">
        <f>SUMIFS(点検表４!$AG$6:$AG$14492,点検表４!$AE$6:$AE$14492,TRUE,点検表４!$AQ$6:$AQ$14492,$E26,点検表４!$C$6:$C$14492,ED$6)</f>
        <v>0</v>
      </c>
      <c r="EE26" s="206">
        <f>SUMIFS(点検表４!$AG$6:$AG$14492,点検表４!$AE$6:$AE$14492,TRUE,点検表４!$AQ$6:$AQ$14492,$E26,点検表４!$C$6:$C$14492,EE$6)</f>
        <v>0</v>
      </c>
      <c r="EF26" s="206">
        <f>SUMIFS(点検表４!$AG$6:$AG$14492,点検表４!$AE$6:$AE$14492,TRUE,点検表４!$AQ$6:$AQ$14492,$E26,点検表４!$C$6:$C$14492,EF$6)</f>
        <v>0</v>
      </c>
      <c r="EG26" s="206">
        <f>SUMIFS(点検表４!$AG$6:$AG$14492,点検表４!$AE$6:$AE$14492,TRUE,点検表４!$AQ$6:$AQ$14492,$E26,点検表４!$C$6:$C$14492,EG$6)</f>
        <v>0</v>
      </c>
      <c r="EH26" s="206">
        <f>SUMIFS(点検表４!$AG$6:$AG$14492,点検表４!$AE$6:$AE$14492,TRUE,点検表４!$AQ$6:$AQ$14492,$E26,点検表４!$C$6:$C$14492,EH$6)</f>
        <v>0</v>
      </c>
      <c r="EI26" s="206">
        <f>SUMIFS(点検表４!$AG$6:$AG$14492,点検表４!$AE$6:$AE$14492,TRUE,点検表４!$AQ$6:$AQ$14492,$E26,点検表４!$C$6:$C$14492,EI$6)</f>
        <v>0</v>
      </c>
      <c r="EJ26" s="206">
        <f>SUMIFS(点検表４!$AG$6:$AG$14492,点検表４!$AE$6:$AE$14492,TRUE,点検表４!$AQ$6:$AQ$14492,$E26,点検表４!$C$6:$C$14492,EJ$6)</f>
        <v>0</v>
      </c>
      <c r="EK26" s="206">
        <f>SUMIFS(点検表４!$AG$6:$AG$14492,点検表４!$AE$6:$AE$14492,TRUE,点検表４!$AQ$6:$AQ$14492,$E26,点検表４!$C$6:$C$14492,EK$6)</f>
        <v>0</v>
      </c>
      <c r="EL26" s="206">
        <f>SUMIFS(点検表４!$AG$6:$AG$14492,点検表４!$AE$6:$AE$14492,TRUE,点検表４!$AQ$6:$AQ$14492,$E26,点検表４!$C$6:$C$14492,EL$6)</f>
        <v>0</v>
      </c>
      <c r="EM26" s="206">
        <f>SUMIFS(点検表４!$AG$6:$AG$14492,点検表４!$AE$6:$AE$14492,TRUE,点検表４!$AQ$6:$AQ$14492,$E26,点検表４!$C$6:$C$14492,EM$6)</f>
        <v>0</v>
      </c>
      <c r="EN26" s="206">
        <f>SUMIFS(点検表４!$AG$6:$AG$14492,点検表４!$AE$6:$AE$14492,TRUE,点検表４!$AQ$6:$AQ$14492,$E26,点検表４!$C$6:$C$14492,EN$6)</f>
        <v>0</v>
      </c>
      <c r="EO26" s="206">
        <f>SUMIFS(点検表４!$AG$6:$AG$14492,点検表４!$AE$6:$AE$14492,TRUE,点検表４!$AQ$6:$AQ$14492,$E26,点検表４!$C$6:$C$14492,EO$6)</f>
        <v>0</v>
      </c>
      <c r="EP26" s="206">
        <f>SUMIFS(点検表４!$AG$6:$AG$14492,点検表４!$AE$6:$AE$14492,TRUE,点検表４!$AQ$6:$AQ$14492,$E26,点検表４!$C$6:$C$14492,EP$6)</f>
        <v>0</v>
      </c>
      <c r="EQ26" s="206">
        <f>SUMIFS(点検表４!$AG$6:$AG$14492,点検表４!$AE$6:$AE$14492,TRUE,点検表４!$AQ$6:$AQ$14492,$E26,点検表４!$C$6:$C$14492,EQ$6)</f>
        <v>0</v>
      </c>
      <c r="ER26" s="206">
        <f>SUMIFS(点検表４!$AG$6:$AG$14492,点検表４!$AE$6:$AE$14492,TRUE,点検表４!$AQ$6:$AQ$14492,$E26,点検表４!$C$6:$C$14492,ER$6)</f>
        <v>0</v>
      </c>
      <c r="ES26" s="206">
        <f>SUMIFS(点検表４!$AG$6:$AG$14492,点検表４!$AE$6:$AE$14492,TRUE,点検表４!$AQ$6:$AQ$14492,$E26,点検表４!$C$6:$C$14492,ES$6)</f>
        <v>0</v>
      </c>
      <c r="ET26" s="206">
        <f>SUMIFS(点検表４!$AG$6:$AG$14492,点検表４!$AE$6:$AE$14492,TRUE,点検表４!$AQ$6:$AQ$14492,$E26,点検表４!$C$6:$C$14492,ET$6)</f>
        <v>0</v>
      </c>
      <c r="EU26" s="206">
        <f>SUMIFS(点検表４!$AG$6:$AG$14492,点検表４!$AE$6:$AE$14492,TRUE,点検表４!$AQ$6:$AQ$14492,$E26,点検表４!$C$6:$C$14492,EU$6)</f>
        <v>0</v>
      </c>
      <c r="EV26" s="206">
        <f>SUMIFS(点検表４!$AG$6:$AG$14492,点検表４!$AE$6:$AE$14492,TRUE,点検表４!$AQ$6:$AQ$14492,$E26,点検表４!$C$6:$C$14492,EV$6)</f>
        <v>0</v>
      </c>
      <c r="EW26" s="206">
        <f>SUMIFS(点検表４!$AG$6:$AG$14492,点検表４!$AE$6:$AE$14492,TRUE,点検表４!$AQ$6:$AQ$14492,$E26,点検表４!$C$6:$C$14492,EW$6)</f>
        <v>0</v>
      </c>
      <c r="EX26" s="206">
        <f>SUMIFS(点検表４!$AG$6:$AG$14492,点検表４!$AE$6:$AE$14492,TRUE,点検表４!$AQ$6:$AQ$14492,$E26,点検表４!$C$6:$C$14492,EX$6)</f>
        <v>0</v>
      </c>
      <c r="EY26" s="206">
        <f>SUMIFS(点検表４!$AG$6:$AG$14492,点検表４!$AE$6:$AE$14492,TRUE,点検表４!$AQ$6:$AQ$14492,$E26,点検表４!$C$6:$C$14492,EY$6)</f>
        <v>0</v>
      </c>
      <c r="EZ26" s="206">
        <f>SUMIFS(点検表４!$AG$6:$AG$14492,点検表４!$AE$6:$AE$14492,TRUE,点検表４!$AQ$6:$AQ$14492,$E26,点検表４!$C$6:$C$14492,EZ$6)</f>
        <v>0</v>
      </c>
      <c r="FA26" s="206">
        <f>SUMIFS(点検表４!$AG$6:$AG$14492,点検表４!$AE$6:$AE$14492,TRUE,点検表４!$AQ$6:$AQ$14492,$E26,点検表４!$C$6:$C$14492,FA$6)</f>
        <v>0</v>
      </c>
      <c r="FB26" s="206">
        <f>SUMIFS(点検表４!$AG$6:$AG$14492,点検表４!$AE$6:$AE$14492,TRUE,点検表４!$AQ$6:$AQ$14492,$E26,点検表４!$C$6:$C$14492,FB$6)</f>
        <v>0</v>
      </c>
      <c r="FC26" s="206">
        <f>SUMIFS(点検表４!$AG$6:$AG$14492,点検表４!$AE$6:$AE$14492,TRUE,点検表４!$AQ$6:$AQ$14492,$E26,点検表４!$C$6:$C$14492,FC$6)</f>
        <v>0</v>
      </c>
      <c r="FD26" s="206">
        <f>SUMIFS(点検表４!$AG$6:$AG$14492,点検表４!$AE$6:$AE$14492,TRUE,点検表４!$AQ$6:$AQ$14492,$E26,点検表４!$C$6:$C$14492,FD$6)</f>
        <v>0</v>
      </c>
      <c r="FE26" s="206">
        <f>SUMIFS(点検表４!$AG$6:$AG$14492,点検表４!$AE$6:$AE$14492,TRUE,点検表４!$AQ$6:$AQ$14492,$E26,点検表４!$C$6:$C$14492,FE$6)</f>
        <v>0</v>
      </c>
      <c r="FF26" s="206">
        <f>SUMIFS(点検表４!$AG$6:$AG$14492,点検表４!$AE$6:$AE$14492,TRUE,点検表４!$AQ$6:$AQ$14492,$E26,点検表４!$C$6:$C$14492,FF$6)</f>
        <v>0</v>
      </c>
      <c r="FG26" s="206">
        <f>SUMIFS(点検表４!$AG$6:$AG$14492,点検表４!$AE$6:$AE$14492,TRUE,点検表４!$AQ$6:$AQ$14492,$E26,点検表４!$C$6:$C$14492,FG$6)</f>
        <v>0</v>
      </c>
      <c r="FH26" s="206">
        <f>SUMIFS(点検表４!$AG$6:$AG$14492,点検表４!$AE$6:$AE$14492,TRUE,点検表４!$AQ$6:$AQ$14492,$E26,点検表４!$C$6:$C$14492,FH$6)</f>
        <v>0</v>
      </c>
      <c r="FI26" s="206">
        <f>SUMIFS(点検表４!$AG$6:$AG$14492,点検表４!$AE$6:$AE$14492,TRUE,点検表４!$AQ$6:$AQ$14492,$E26,点検表４!$C$6:$C$14492,FI$6)</f>
        <v>0</v>
      </c>
      <c r="FJ26" s="206">
        <f>SUMIFS(点検表４!$AG$6:$AG$14492,点検表４!$AE$6:$AE$14492,TRUE,点検表４!$AQ$6:$AQ$14492,$E26,点検表４!$C$6:$C$14492,FJ$6)</f>
        <v>0</v>
      </c>
      <c r="FK26" s="206">
        <f>SUMIFS(点検表４!$AG$6:$AG$14492,点検表４!$AE$6:$AE$14492,TRUE,点検表４!$AQ$6:$AQ$14492,$E26,点検表４!$C$6:$C$14492,FK$6)</f>
        <v>0</v>
      </c>
      <c r="FL26" s="206">
        <f>SUMIFS(点検表４!$AG$6:$AG$14492,点検表４!$AE$6:$AE$14492,TRUE,点検表４!$AQ$6:$AQ$14492,$E26,点検表４!$C$6:$C$14492,FL$6)</f>
        <v>0</v>
      </c>
      <c r="FM26" s="206">
        <f>SUMIFS(点検表４!$AG$6:$AG$14492,点検表４!$AE$6:$AE$14492,TRUE,点検表４!$AQ$6:$AQ$14492,$E26,点検表４!$C$6:$C$14492,FM$6)</f>
        <v>0</v>
      </c>
      <c r="FN26" s="206">
        <f>SUMIFS(点検表４!$AG$6:$AG$14492,点検表４!$AE$6:$AE$14492,TRUE,点検表４!$AQ$6:$AQ$14492,$E26,点検表４!$C$6:$C$14492,FN$6)</f>
        <v>0</v>
      </c>
      <c r="FO26" s="206">
        <f>SUMIFS(点検表４!$AG$6:$AG$14492,点検表４!$AE$6:$AE$14492,TRUE,点検表４!$AQ$6:$AQ$14492,$E26,点検表４!$C$6:$C$14492,FO$6)</f>
        <v>0</v>
      </c>
      <c r="FP26" s="206">
        <f>SUMIFS(点検表４!$AG$6:$AG$14492,点検表４!$AE$6:$AE$14492,TRUE,点検表４!$AQ$6:$AQ$14492,$E26,点検表４!$C$6:$C$14492,FP$6)</f>
        <v>0</v>
      </c>
      <c r="FQ26" s="206">
        <f>SUMIFS(点検表４!$AG$6:$AG$14492,点検表４!$AE$6:$AE$14492,TRUE,点検表４!$AQ$6:$AQ$14492,$E26,点検表４!$C$6:$C$14492,FQ$6)</f>
        <v>0</v>
      </c>
      <c r="FR26" s="206">
        <f>SUMIFS(点検表４!$AG$6:$AG$14492,点検表４!$AE$6:$AE$14492,TRUE,点検表４!$AQ$6:$AQ$14492,$E26,点検表４!$C$6:$C$14492,FR$6)</f>
        <v>0</v>
      </c>
      <c r="FS26" s="206">
        <f>SUMIFS(点検表４!$AG$6:$AG$14492,点検表４!$AE$6:$AE$14492,TRUE,点検表４!$AQ$6:$AQ$14492,$E26,点検表４!$C$6:$C$14492,FS$6)</f>
        <v>0</v>
      </c>
      <c r="FT26" s="206">
        <f>SUMIFS(点検表４!$AG$6:$AG$14492,点検表４!$AE$6:$AE$14492,TRUE,点検表４!$AQ$6:$AQ$14492,$E26,点検表４!$C$6:$C$14492,FT$6)</f>
        <v>0</v>
      </c>
      <c r="FU26" s="206">
        <f>SUMIFS(点検表４!$AG$6:$AG$14492,点検表４!$AE$6:$AE$14492,TRUE,点検表４!$AQ$6:$AQ$14492,$E26,点検表４!$C$6:$C$14492,FU$6)</f>
        <v>0</v>
      </c>
      <c r="FV26" s="206">
        <f>SUMIFS(点検表４!$AG$6:$AG$14492,点検表４!$AE$6:$AE$14492,TRUE,点検表４!$AQ$6:$AQ$14492,$E26,点検表４!$C$6:$C$14492,FV$6)</f>
        <v>0</v>
      </c>
      <c r="FW26" s="206">
        <f>SUMIFS(点検表４!$AG$6:$AG$14492,点検表４!$AE$6:$AE$14492,TRUE,点検表４!$AQ$6:$AQ$14492,$E26,点検表４!$C$6:$C$14492,FW$6)</f>
        <v>0</v>
      </c>
      <c r="FX26" s="206">
        <f>SUMIFS(点検表４!$AG$6:$AG$14492,点検表４!$AE$6:$AE$14492,TRUE,点検表４!$AQ$6:$AQ$14492,$E26,点検表４!$C$6:$C$14492,FX$6)</f>
        <v>0</v>
      </c>
      <c r="FY26" s="206">
        <f>SUMIFS(点検表４!$AG$6:$AG$14492,点検表４!$AE$6:$AE$14492,TRUE,点検表４!$AQ$6:$AQ$14492,$E26,点検表４!$C$6:$C$14492,FY$6)</f>
        <v>0</v>
      </c>
      <c r="FZ26" s="206">
        <f>SUMIFS(点検表４!$AG$6:$AG$14492,点検表４!$AE$6:$AE$14492,TRUE,点検表４!$AQ$6:$AQ$14492,$E26,点検表４!$C$6:$C$14492,FZ$6)</f>
        <v>0</v>
      </c>
      <c r="GA26" s="206">
        <f>SUMIFS(点検表４!$AG$6:$AG$14492,点検表４!$AE$6:$AE$14492,TRUE,点検表４!$AQ$6:$AQ$14492,$E26,点検表４!$C$6:$C$14492,GA$6)</f>
        <v>0</v>
      </c>
      <c r="GB26" s="206">
        <f>SUMIFS(点検表４!$AG$6:$AG$14492,点検表４!$AE$6:$AE$14492,TRUE,点検表４!$AQ$6:$AQ$14492,$E26,点検表４!$C$6:$C$14492,GB$6)</f>
        <v>0</v>
      </c>
      <c r="GC26" s="206">
        <f>SUMIFS(点検表４!$AG$6:$AG$14492,点検表４!$AE$6:$AE$14492,TRUE,点検表４!$AQ$6:$AQ$14492,$E26,点検表４!$C$6:$C$14492,GC$6)</f>
        <v>0</v>
      </c>
      <c r="GD26" s="206">
        <f>SUMIFS(点検表４!$AG$6:$AG$14492,点検表４!$AE$6:$AE$14492,TRUE,点検表４!$AQ$6:$AQ$14492,$E26,点検表４!$C$6:$C$14492,GD$6)</f>
        <v>0</v>
      </c>
      <c r="GE26" s="206">
        <f>SUMIFS(点検表４!$AG$6:$AG$14492,点検表４!$AE$6:$AE$14492,TRUE,点検表４!$AQ$6:$AQ$14492,$E26,点検表４!$C$6:$C$14492,GE$6)</f>
        <v>0</v>
      </c>
      <c r="GF26" s="206">
        <f>SUMIFS(点検表４!$AG$6:$AG$14492,点検表４!$AE$6:$AE$14492,TRUE,点検表４!$AQ$6:$AQ$14492,$E26,点検表４!$C$6:$C$14492,GF$6)</f>
        <v>0</v>
      </c>
      <c r="GG26" s="206">
        <f>SUMIFS(点検表４!$AG$6:$AG$14492,点検表４!$AE$6:$AE$14492,TRUE,点検表４!$AQ$6:$AQ$14492,$E26,点検表４!$C$6:$C$14492,GG$6)</f>
        <v>0</v>
      </c>
      <c r="GH26" s="206">
        <f>SUMIFS(点検表４!$AG$6:$AG$14492,点検表４!$AE$6:$AE$14492,TRUE,点検表４!$AQ$6:$AQ$14492,$E26,点検表４!$C$6:$C$14492,GH$6)</f>
        <v>0</v>
      </c>
      <c r="GI26" s="206">
        <f>SUMIFS(点検表４!$AG$6:$AG$14492,点検表４!$AE$6:$AE$14492,TRUE,点検表４!$AQ$6:$AQ$14492,$E26,点検表４!$C$6:$C$14492,GI$6)</f>
        <v>0</v>
      </c>
      <c r="GJ26" s="206">
        <f>SUMIFS(点検表４!$AG$6:$AG$14492,点検表４!$AE$6:$AE$14492,TRUE,点検表４!$AQ$6:$AQ$14492,$E26,点検表４!$C$6:$C$14492,GJ$6)</f>
        <v>0</v>
      </c>
      <c r="GK26" s="206">
        <f>SUMIFS(点検表４!$AG$6:$AG$14492,点検表４!$AE$6:$AE$14492,TRUE,点検表４!$AQ$6:$AQ$14492,$E26,点検表４!$C$6:$C$14492,GK$6)</f>
        <v>0</v>
      </c>
      <c r="GL26" s="206">
        <f>SUMIFS(点検表４!$AG$6:$AG$14492,点検表４!$AE$6:$AE$14492,TRUE,点検表４!$AQ$6:$AQ$14492,$E26,点検表４!$C$6:$C$14492,GL$6)</f>
        <v>0</v>
      </c>
      <c r="GM26" s="206">
        <f>SUMIFS(点検表４!$AG$6:$AG$14492,点検表４!$AE$6:$AE$14492,TRUE,点検表４!$AQ$6:$AQ$14492,$E26,点検表４!$C$6:$C$14492,GM$6)</f>
        <v>0</v>
      </c>
      <c r="GN26" s="206">
        <f>SUMIFS(点検表４!$AG$6:$AG$14492,点検表４!$AE$6:$AE$14492,TRUE,点検表４!$AQ$6:$AQ$14492,$E26,点検表４!$C$6:$C$14492,GN$6)</f>
        <v>0</v>
      </c>
      <c r="GO26" s="206">
        <f>SUMIFS(点検表４!$AG$6:$AG$14492,点検表４!$AE$6:$AE$14492,TRUE,点検表４!$AQ$6:$AQ$14492,$E26,点検表４!$C$6:$C$14492,GO$6)</f>
        <v>0</v>
      </c>
      <c r="GP26" s="206">
        <f>SUMIFS(点検表４!$AG$6:$AG$14492,点検表４!$AE$6:$AE$14492,TRUE,点検表４!$AQ$6:$AQ$14492,$E26,点検表４!$C$6:$C$14492,GP$6)</f>
        <v>0</v>
      </c>
      <c r="GQ26" s="206">
        <f>SUMIFS(点検表４!$AG$6:$AG$14492,点検表４!$AE$6:$AE$14492,TRUE,点検表４!$AQ$6:$AQ$14492,$E26,点検表４!$C$6:$C$14492,GQ$6)</f>
        <v>0</v>
      </c>
      <c r="GR26" s="206">
        <f>SUMIFS(点検表４!$AG$6:$AG$14492,点検表４!$AE$6:$AE$14492,TRUE,点検表４!$AQ$6:$AQ$14492,$E26,点検表４!$C$6:$C$14492,GR$6)</f>
        <v>0</v>
      </c>
      <c r="GS26" s="206">
        <f>SUMIFS(点検表４!$AG$6:$AG$14492,点検表４!$AE$6:$AE$14492,TRUE,点検表４!$AQ$6:$AQ$14492,$E26,点検表４!$C$6:$C$14492,GS$6)</f>
        <v>0</v>
      </c>
      <c r="GT26" s="206">
        <f>SUMIFS(点検表４!$AG$6:$AG$14492,点検表４!$AE$6:$AE$14492,TRUE,点検表４!$AQ$6:$AQ$14492,$E26,点検表４!$C$6:$C$14492,GT$6)</f>
        <v>0</v>
      </c>
      <c r="GU26" s="206">
        <f>SUMIFS(点検表４!$AG$6:$AG$14492,点検表４!$AE$6:$AE$14492,TRUE,点検表４!$AQ$6:$AQ$14492,$E26,点検表４!$C$6:$C$14492,GU$6)</f>
        <v>0</v>
      </c>
      <c r="GV26" s="206">
        <f>SUMIFS(点検表４!$AG$6:$AG$14492,点検表４!$AE$6:$AE$14492,TRUE,点検表４!$AQ$6:$AQ$14492,$E26,点検表４!$C$6:$C$14492,GV$6)</f>
        <v>0</v>
      </c>
      <c r="GW26" s="206">
        <f>SUMIFS(点検表４!$AG$6:$AG$14492,点検表４!$AE$6:$AE$14492,TRUE,点検表４!$AQ$6:$AQ$14492,$E26,点検表４!$C$6:$C$14492,GW$6)</f>
        <v>0</v>
      </c>
      <c r="GX26" s="206">
        <f>SUMIFS(点検表４!$AG$6:$AG$14492,点検表４!$AE$6:$AE$14492,TRUE,点検表４!$AQ$6:$AQ$14492,$E26,点検表４!$C$6:$C$14492,GX$6)</f>
        <v>0</v>
      </c>
      <c r="GY26" s="206">
        <f>SUMIFS(点検表４!$AG$6:$AG$14492,点検表４!$AE$6:$AE$14492,TRUE,点検表４!$AQ$6:$AQ$14492,$E26,点検表４!$C$6:$C$14492,GY$6)</f>
        <v>0</v>
      </c>
      <c r="GZ26" s="206">
        <f>SUMIFS(点検表４!$AG$6:$AG$14492,点検表４!$AE$6:$AE$14492,TRUE,点検表４!$AQ$6:$AQ$14492,$E26,点検表４!$C$6:$C$14492,GZ$6)</f>
        <v>0</v>
      </c>
      <c r="HA26" s="206">
        <f>SUMIFS(点検表４!$AG$6:$AG$14492,点検表４!$AE$6:$AE$14492,TRUE,点検表４!$AQ$6:$AQ$14492,$E26,点検表４!$C$6:$C$14492,HA$6)</f>
        <v>0</v>
      </c>
      <c r="HB26" s="206">
        <f>SUMIFS(点検表４!$AG$6:$AG$14492,点検表４!$AE$6:$AE$14492,TRUE,点検表４!$AQ$6:$AQ$14492,$E26,点検表４!$C$6:$C$14492,HB$6)</f>
        <v>0</v>
      </c>
      <c r="HC26" s="206">
        <f>SUMIFS(点検表４!$AG$6:$AG$14492,点検表４!$AE$6:$AE$14492,TRUE,点検表４!$AQ$6:$AQ$14492,$E26,点検表４!$C$6:$C$14492,HC$6)</f>
        <v>0</v>
      </c>
      <c r="HD26" s="206">
        <f>SUMIFS(点検表４!$AG$6:$AG$14492,点検表４!$AE$6:$AE$14492,TRUE,点検表４!$AQ$6:$AQ$14492,$E26,点検表４!$C$6:$C$14492,HD$6)</f>
        <v>0</v>
      </c>
      <c r="HE26" s="206">
        <f>SUMIFS(点検表４!$AG$6:$AG$14492,点検表４!$AE$6:$AE$14492,TRUE,点検表４!$AQ$6:$AQ$14492,$E26,点検表４!$C$6:$C$14492,HE$6)</f>
        <v>0</v>
      </c>
      <c r="HF26" s="206">
        <f>SUMIFS(点検表４!$AG$6:$AG$14492,点検表４!$AE$6:$AE$14492,TRUE,点検表４!$AQ$6:$AQ$14492,$E26,点検表４!$C$6:$C$14492,HF$6)</f>
        <v>0</v>
      </c>
      <c r="HG26" s="206">
        <f>SUMIFS(点検表４!$AG$6:$AG$14492,点検表４!$AE$6:$AE$14492,TRUE,点検表４!$AQ$6:$AQ$14492,$E26,点検表４!$C$6:$C$14492,HG$6)</f>
        <v>0</v>
      </c>
      <c r="HH26" s="206">
        <f>SUMIFS(点検表４!$AG$6:$AG$14492,点検表４!$AE$6:$AE$14492,TRUE,点検表４!$AQ$6:$AQ$14492,$E26,点検表４!$C$6:$C$14492,HH$6)</f>
        <v>0</v>
      </c>
      <c r="HI26" s="206">
        <f>SUMIFS(点検表４!$AG$6:$AG$14492,点検表４!$AE$6:$AE$14492,TRUE,点検表４!$AQ$6:$AQ$14492,$E26,点検表４!$C$6:$C$14492,HI$6)</f>
        <v>0</v>
      </c>
      <c r="HJ26" s="206">
        <f>SUMIFS(点検表４!$AG$6:$AG$14492,点検表４!$AE$6:$AE$14492,TRUE,点検表４!$AQ$6:$AQ$14492,$E26,点検表４!$C$6:$C$14492,HJ$6)</f>
        <v>0</v>
      </c>
      <c r="HK26" s="206">
        <f>SUMIFS(点検表４!$AG$6:$AG$14492,点検表４!$AE$6:$AE$14492,TRUE,点検表４!$AQ$6:$AQ$14492,$E26,点検表４!$C$6:$C$14492,HK$6)</f>
        <v>0</v>
      </c>
      <c r="HL26" s="206">
        <f>SUMIFS(点検表４!$AG$6:$AG$14492,点検表４!$AE$6:$AE$14492,TRUE,点検表４!$AQ$6:$AQ$14492,$E26,点検表４!$C$6:$C$14492,HL$6)</f>
        <v>0</v>
      </c>
      <c r="HM26" s="206">
        <f>SUMIFS(点検表４!$AG$6:$AG$14492,点検表４!$AE$6:$AE$14492,TRUE,点検表４!$AQ$6:$AQ$14492,$E26,点検表４!$C$6:$C$14492,HM$6)</f>
        <v>0</v>
      </c>
      <c r="HN26" s="206">
        <f>SUMIFS(点検表４!$AG$6:$AG$14492,点検表４!$AE$6:$AE$14492,TRUE,点検表４!$AQ$6:$AQ$14492,$E26,点検表４!$C$6:$C$14492,HN$6)</f>
        <v>0</v>
      </c>
      <c r="HO26" s="206">
        <f>SUMIFS(点検表４!$AG$6:$AG$14492,点検表４!$AE$6:$AE$14492,TRUE,点検表４!$AQ$6:$AQ$14492,$E26,点検表４!$C$6:$C$14492,HO$6)</f>
        <v>0</v>
      </c>
      <c r="HP26" s="206">
        <f>SUMIFS(点検表４!$AG$6:$AG$14492,点検表４!$AE$6:$AE$14492,TRUE,点検表４!$AQ$6:$AQ$14492,$E26,点検表４!$C$6:$C$14492,HP$6)</f>
        <v>0</v>
      </c>
      <c r="HQ26" s="206">
        <f>SUMIFS(点検表４!$AG$6:$AG$14492,点検表４!$AE$6:$AE$14492,TRUE,点検表４!$AQ$6:$AQ$14492,$E26,点検表４!$C$6:$C$14492,HQ$6)</f>
        <v>0</v>
      </c>
      <c r="HR26" s="206">
        <f>SUMIFS(点検表４!$AG$6:$AG$14492,点検表４!$AE$6:$AE$14492,TRUE,点検表４!$AQ$6:$AQ$14492,$E26,点検表４!$C$6:$C$14492,HR$6)</f>
        <v>0</v>
      </c>
      <c r="HS26" s="206">
        <f>SUMIFS(点検表４!$AG$6:$AG$14492,点検表４!$AE$6:$AE$14492,TRUE,点検表４!$AQ$6:$AQ$14492,$E26,点検表４!$C$6:$C$14492,HS$6)</f>
        <v>0</v>
      </c>
      <c r="HT26" s="206">
        <f>SUMIFS(点検表４!$AG$6:$AG$14492,点検表４!$AE$6:$AE$14492,TRUE,点検表４!$AQ$6:$AQ$14492,$E26,点検表４!$C$6:$C$14492,HT$6)</f>
        <v>0</v>
      </c>
      <c r="HU26" s="206">
        <f>SUMIFS(点検表４!$AG$6:$AG$14492,点検表４!$AE$6:$AE$14492,TRUE,点検表４!$AQ$6:$AQ$14492,$E26,点検表４!$C$6:$C$14492,HU$6)</f>
        <v>0</v>
      </c>
      <c r="HV26" s="206">
        <f>SUMIFS(点検表４!$AG$6:$AG$14492,点検表４!$AE$6:$AE$14492,TRUE,点検表４!$AQ$6:$AQ$14492,$E26,点検表４!$C$6:$C$14492,HV$6)</f>
        <v>0</v>
      </c>
      <c r="HW26" s="206">
        <f>SUMIFS(点検表４!$AG$6:$AG$14492,点検表４!$AE$6:$AE$14492,TRUE,点検表４!$AQ$6:$AQ$14492,$E26,点検表４!$C$6:$C$14492,HW$6)</f>
        <v>0</v>
      </c>
      <c r="HX26" s="206">
        <f>SUMIFS(点検表４!$AG$6:$AG$14492,点検表４!$AE$6:$AE$14492,TRUE,点検表４!$AQ$6:$AQ$14492,$E26,点検表４!$C$6:$C$14492,HX$6)</f>
        <v>0</v>
      </c>
      <c r="HY26" s="206">
        <f>SUMIFS(点検表４!$AG$6:$AG$14492,点検表４!$AE$6:$AE$14492,TRUE,点検表４!$AQ$6:$AQ$14492,$E26,点検表４!$C$6:$C$14492,HY$6)</f>
        <v>0</v>
      </c>
      <c r="HZ26" s="206">
        <f>SUMIFS(点検表４!$AG$6:$AG$14492,点検表４!$AE$6:$AE$14492,TRUE,点検表４!$AQ$6:$AQ$14492,$E26,点検表４!$C$6:$C$14492,HZ$6)</f>
        <v>0</v>
      </c>
      <c r="IA26" s="206">
        <f>SUMIFS(点検表４!$AG$6:$AG$14492,点検表４!$AE$6:$AE$14492,TRUE,点検表４!$AQ$6:$AQ$14492,$E26,点検表４!$C$6:$C$14492,IA$6)</f>
        <v>0</v>
      </c>
      <c r="IB26" s="206">
        <f>SUMIFS(点検表４!$AG$6:$AG$14492,点検表４!$AE$6:$AE$14492,TRUE,点検表４!$AQ$6:$AQ$14492,$E26,点検表４!$C$6:$C$14492,IB$6)</f>
        <v>0</v>
      </c>
      <c r="IC26" s="206">
        <f>SUMIFS(点検表４!$AG$6:$AG$14492,点検表４!$AE$6:$AE$14492,TRUE,点検表４!$AQ$6:$AQ$14492,$E26,点検表４!$C$6:$C$14492,IC$6)</f>
        <v>0</v>
      </c>
      <c r="ID26" s="206">
        <f>SUMIFS(点検表４!$AG$6:$AG$14492,点検表４!$AE$6:$AE$14492,TRUE,点検表４!$AQ$6:$AQ$14492,$E26,点検表４!$C$6:$C$14492,ID$6)</f>
        <v>0</v>
      </c>
      <c r="IE26" s="206">
        <f>SUMIFS(点検表４!$AG$6:$AG$14492,点検表４!$AE$6:$AE$14492,TRUE,点検表４!$AQ$6:$AQ$14492,$E26,点検表４!$C$6:$C$14492,IE$6)</f>
        <v>0</v>
      </c>
      <c r="IF26" s="206">
        <f>SUMIFS(点検表４!$AG$6:$AG$14492,点検表４!$AE$6:$AE$14492,TRUE,点検表４!$AQ$6:$AQ$14492,$E26,点検表４!$C$6:$C$14492,IF$6)</f>
        <v>0</v>
      </c>
      <c r="IG26" s="206">
        <f>SUMIFS(点検表４!$AG$6:$AG$14492,点検表４!$AE$6:$AE$14492,TRUE,点検表４!$AQ$6:$AQ$14492,$E26,点検表４!$C$6:$C$14492,IG$6)</f>
        <v>0</v>
      </c>
      <c r="IH26" s="206">
        <f>SUMIFS(点検表４!$AG$6:$AG$14492,点検表４!$AE$6:$AE$14492,TRUE,点検表４!$AQ$6:$AQ$14492,$E26,点検表４!$C$6:$C$14492,IH$6)</f>
        <v>0</v>
      </c>
      <c r="II26" s="206">
        <f>SUMIFS(点検表４!$AG$6:$AG$14492,点検表４!$AE$6:$AE$14492,TRUE,点検表４!$AQ$6:$AQ$14492,$E26,点検表４!$C$6:$C$14492,II$6)</f>
        <v>0</v>
      </c>
      <c r="IJ26" s="206">
        <f>SUMIFS(点検表４!$AG$6:$AG$14492,点検表４!$AE$6:$AE$14492,TRUE,点検表４!$AQ$6:$AQ$14492,$E26,点検表４!$C$6:$C$14492,IJ$6)</f>
        <v>0</v>
      </c>
      <c r="IK26" s="206">
        <f>SUMIFS(点検表４!$AG$6:$AG$14492,点検表４!$AE$6:$AE$14492,TRUE,点検表４!$AQ$6:$AQ$14492,$E26,点検表４!$C$6:$C$14492,IK$6)</f>
        <v>0</v>
      </c>
      <c r="IL26" s="206">
        <f>SUMIFS(点検表４!$AG$6:$AG$14492,点検表４!$AE$6:$AE$14492,TRUE,点検表４!$AQ$6:$AQ$14492,$E26,点検表４!$C$6:$C$14492,IL$6)</f>
        <v>0</v>
      </c>
      <c r="IM26" s="207">
        <f>SUMIFS(点検表４!$AG$6:$AG$14492,点検表４!$AE$6:$AE$14492,TRUE,点検表４!$AQ$6:$AQ$14492,$E26,点検表４!$C$6:$C$14492,IM$6)</f>
        <v>0</v>
      </c>
      <c r="IN26" s="177"/>
      <c r="IO26" s="177"/>
    </row>
    <row r="27" spans="1:249" ht="18.75" customHeight="1">
      <c r="A27" s="748"/>
      <c r="B27" s="756"/>
      <c r="C27" s="758"/>
      <c r="D27" s="152" t="s">
        <v>1822</v>
      </c>
      <c r="E27" s="151">
        <v>45</v>
      </c>
      <c r="F27" s="192">
        <f>SUMIFS(点検表４!$AG$6:$AG$14492,点検表４!$AE$6:$AE$14492,TRUE,点検表４!$AQ$6:$AQ$14492,$E27)</f>
        <v>0</v>
      </c>
      <c r="G27" s="193">
        <f t="shared" ref="G27" si="10">F27-SUM(H27:IM27)</f>
        <v>0</v>
      </c>
      <c r="H27" s="206">
        <f>SUMIFS(点検表４!$AG$6:$AG$14492,点検表４!$AE$6:$AE$14492,TRUE,点検表４!$AQ$6:$AQ$14492,$E27,点検表４!$C$6:$C$14492,H$6)</f>
        <v>0</v>
      </c>
      <c r="I27" s="206">
        <f>SUMIFS(点検表４!$AG$6:$AG$14492,点検表４!$AE$6:$AE$14492,TRUE,点検表４!$AQ$6:$AQ$14492,$E27,点検表４!$C$6:$C$14492,I$6)</f>
        <v>0</v>
      </c>
      <c r="J27" s="206">
        <f>SUMIFS(点検表４!$AG$6:$AG$14492,点検表４!$AE$6:$AE$14492,TRUE,点検表４!$AQ$6:$AQ$14492,$E27,点検表４!$C$6:$C$14492,J$6)</f>
        <v>0</v>
      </c>
      <c r="K27" s="206">
        <f>SUMIFS(点検表４!$AG$6:$AG$14492,点検表４!$AE$6:$AE$14492,TRUE,点検表４!$AQ$6:$AQ$14492,$E27,点検表４!$C$6:$C$14492,K$6)</f>
        <v>0</v>
      </c>
      <c r="L27" s="206">
        <f>SUMIFS(点検表４!$AG$6:$AG$14492,点検表４!$AE$6:$AE$14492,TRUE,点検表４!$AQ$6:$AQ$14492,$E27,点検表４!$C$6:$C$14492,L$6)</f>
        <v>0</v>
      </c>
      <c r="M27" s="206">
        <f>SUMIFS(点検表４!$AG$6:$AG$14492,点検表４!$AE$6:$AE$14492,TRUE,点検表４!$AQ$6:$AQ$14492,$E27,点検表４!$C$6:$C$14492,M$6)</f>
        <v>0</v>
      </c>
      <c r="N27" s="206">
        <f>SUMIFS(点検表４!$AG$6:$AG$14492,点検表４!$AE$6:$AE$14492,TRUE,点検表４!$AQ$6:$AQ$14492,$E27,点検表４!$C$6:$C$14492,N$6)</f>
        <v>0</v>
      </c>
      <c r="O27" s="206">
        <f>SUMIFS(点検表４!$AG$6:$AG$14492,点検表４!$AE$6:$AE$14492,TRUE,点検表４!$AQ$6:$AQ$14492,$E27,点検表４!$C$6:$C$14492,O$6)</f>
        <v>0</v>
      </c>
      <c r="P27" s="206">
        <f>SUMIFS(点検表４!$AG$6:$AG$14492,点検表４!$AE$6:$AE$14492,TRUE,点検表４!$AQ$6:$AQ$14492,$E27,点検表４!$C$6:$C$14492,P$6)</f>
        <v>0</v>
      </c>
      <c r="Q27" s="206">
        <f>SUMIFS(点検表４!$AG$6:$AG$14492,点検表４!$AE$6:$AE$14492,TRUE,点検表４!$AQ$6:$AQ$14492,$E27,点検表４!$C$6:$C$14492,Q$6)</f>
        <v>0</v>
      </c>
      <c r="R27" s="206">
        <f>SUMIFS(点検表４!$AG$6:$AG$14492,点検表４!$AE$6:$AE$14492,TRUE,点検表４!$AQ$6:$AQ$14492,$E27,点検表４!$C$6:$C$14492,R$6)</f>
        <v>0</v>
      </c>
      <c r="S27" s="206">
        <f>SUMIFS(点検表４!$AG$6:$AG$14492,点検表４!$AE$6:$AE$14492,TRUE,点検表４!$AQ$6:$AQ$14492,$E27,点検表４!$C$6:$C$14492,S$6)</f>
        <v>0</v>
      </c>
      <c r="T27" s="206">
        <f>SUMIFS(点検表４!$AG$6:$AG$14492,点検表４!$AE$6:$AE$14492,TRUE,点検表４!$AQ$6:$AQ$14492,$E27,点検表４!$C$6:$C$14492,T$6)</f>
        <v>0</v>
      </c>
      <c r="U27" s="206">
        <f>SUMIFS(点検表４!$AG$6:$AG$14492,点検表４!$AE$6:$AE$14492,TRUE,点検表４!$AQ$6:$AQ$14492,$E27,点検表４!$C$6:$C$14492,U$6)</f>
        <v>0</v>
      </c>
      <c r="V27" s="206">
        <f>SUMIFS(点検表４!$AG$6:$AG$14492,点検表４!$AE$6:$AE$14492,TRUE,点検表４!$AQ$6:$AQ$14492,$E27,点検表４!$C$6:$C$14492,V$6)</f>
        <v>0</v>
      </c>
      <c r="W27" s="206">
        <f>SUMIFS(点検表４!$AG$6:$AG$14492,点検表４!$AE$6:$AE$14492,TRUE,点検表４!$AQ$6:$AQ$14492,$E27,点検表４!$C$6:$C$14492,W$6)</f>
        <v>0</v>
      </c>
      <c r="X27" s="206">
        <f>SUMIFS(点検表４!$AG$6:$AG$14492,点検表４!$AE$6:$AE$14492,TRUE,点検表４!$AQ$6:$AQ$14492,$E27,点検表４!$C$6:$C$14492,X$6)</f>
        <v>0</v>
      </c>
      <c r="Y27" s="206">
        <f>SUMIFS(点検表４!$AG$6:$AG$14492,点検表４!$AE$6:$AE$14492,TRUE,点検表４!$AQ$6:$AQ$14492,$E27,点検表４!$C$6:$C$14492,Y$6)</f>
        <v>0</v>
      </c>
      <c r="Z27" s="206">
        <f>SUMIFS(点検表４!$AG$6:$AG$14492,点検表４!$AE$6:$AE$14492,TRUE,点検表４!$AQ$6:$AQ$14492,$E27,点検表４!$C$6:$C$14492,Z$6)</f>
        <v>0</v>
      </c>
      <c r="AA27" s="206">
        <f>SUMIFS(点検表４!$AG$6:$AG$14492,点検表４!$AE$6:$AE$14492,TRUE,点検表４!$AQ$6:$AQ$14492,$E27,点検表４!$C$6:$C$14492,AA$6)</f>
        <v>0</v>
      </c>
      <c r="AB27" s="206">
        <f>SUMIFS(点検表４!$AG$6:$AG$14492,点検表４!$AE$6:$AE$14492,TRUE,点検表４!$AQ$6:$AQ$14492,$E27,点検表４!$C$6:$C$14492,AB$6)</f>
        <v>0</v>
      </c>
      <c r="AC27" s="206">
        <f>SUMIFS(点検表４!$AG$6:$AG$14492,点検表４!$AE$6:$AE$14492,TRUE,点検表４!$AQ$6:$AQ$14492,$E27,点検表４!$C$6:$C$14492,AC$6)</f>
        <v>0</v>
      </c>
      <c r="AD27" s="206">
        <f>SUMIFS(点検表４!$AG$6:$AG$14492,点検表４!$AE$6:$AE$14492,TRUE,点検表４!$AQ$6:$AQ$14492,$E27,点検表４!$C$6:$C$14492,AD$6)</f>
        <v>0</v>
      </c>
      <c r="AE27" s="206">
        <f>SUMIFS(点検表４!$AG$6:$AG$14492,点検表４!$AE$6:$AE$14492,TRUE,点検表４!$AQ$6:$AQ$14492,$E27,点検表４!$C$6:$C$14492,AE$6)</f>
        <v>0</v>
      </c>
      <c r="AF27" s="206">
        <f>SUMIFS(点検表４!$AG$6:$AG$14492,点検表４!$AE$6:$AE$14492,TRUE,点検表４!$AQ$6:$AQ$14492,$E27,点検表４!$C$6:$C$14492,AF$6)</f>
        <v>0</v>
      </c>
      <c r="AG27" s="206">
        <f>SUMIFS(点検表４!$AG$6:$AG$14492,点検表４!$AE$6:$AE$14492,TRUE,点検表４!$AQ$6:$AQ$14492,$E27,点検表４!$C$6:$C$14492,AG$6)</f>
        <v>0</v>
      </c>
      <c r="AH27" s="206">
        <f>SUMIFS(点検表４!$AG$6:$AG$14492,点検表４!$AE$6:$AE$14492,TRUE,点検表４!$AQ$6:$AQ$14492,$E27,点検表４!$C$6:$C$14492,AH$6)</f>
        <v>0</v>
      </c>
      <c r="AI27" s="206">
        <f>SUMIFS(点検表４!$AG$6:$AG$14492,点検表４!$AE$6:$AE$14492,TRUE,点検表４!$AQ$6:$AQ$14492,$E27,点検表４!$C$6:$C$14492,AI$6)</f>
        <v>0</v>
      </c>
      <c r="AJ27" s="206">
        <f>SUMIFS(点検表４!$AG$6:$AG$14492,点検表４!$AE$6:$AE$14492,TRUE,点検表４!$AQ$6:$AQ$14492,$E27,点検表４!$C$6:$C$14492,AJ$6)</f>
        <v>0</v>
      </c>
      <c r="AK27" s="206">
        <f>SUMIFS(点検表４!$AG$6:$AG$14492,点検表４!$AE$6:$AE$14492,TRUE,点検表４!$AQ$6:$AQ$14492,$E27,点検表４!$C$6:$C$14492,AK$6)</f>
        <v>0</v>
      </c>
      <c r="AL27" s="206">
        <f>SUMIFS(点検表４!$AG$6:$AG$14492,点検表４!$AE$6:$AE$14492,TRUE,点検表４!$AQ$6:$AQ$14492,$E27,点検表４!$C$6:$C$14492,AL$6)</f>
        <v>0</v>
      </c>
      <c r="AM27" s="206">
        <f>SUMIFS(点検表４!$AG$6:$AG$14492,点検表４!$AE$6:$AE$14492,TRUE,点検表４!$AQ$6:$AQ$14492,$E27,点検表４!$C$6:$C$14492,AM$6)</f>
        <v>0</v>
      </c>
      <c r="AN27" s="206">
        <f>SUMIFS(点検表４!$AG$6:$AG$14492,点検表４!$AE$6:$AE$14492,TRUE,点検表４!$AQ$6:$AQ$14492,$E27,点検表４!$C$6:$C$14492,AN$6)</f>
        <v>0</v>
      </c>
      <c r="AO27" s="206">
        <f>SUMIFS(点検表４!$AG$6:$AG$14492,点検表４!$AE$6:$AE$14492,TRUE,点検表４!$AQ$6:$AQ$14492,$E27,点検表４!$C$6:$C$14492,AO$6)</f>
        <v>0</v>
      </c>
      <c r="AP27" s="206">
        <f>SUMIFS(点検表４!$AG$6:$AG$14492,点検表４!$AE$6:$AE$14492,TRUE,点検表４!$AQ$6:$AQ$14492,$E27,点検表４!$C$6:$C$14492,AP$6)</f>
        <v>0</v>
      </c>
      <c r="AQ27" s="206">
        <f>SUMIFS(点検表４!$AG$6:$AG$14492,点検表４!$AE$6:$AE$14492,TRUE,点検表４!$AQ$6:$AQ$14492,$E27,点検表４!$C$6:$C$14492,AQ$6)</f>
        <v>0</v>
      </c>
      <c r="AR27" s="206">
        <f>SUMIFS(点検表４!$AG$6:$AG$14492,点検表４!$AE$6:$AE$14492,TRUE,点検表４!$AQ$6:$AQ$14492,$E27,点検表４!$C$6:$C$14492,AR$6)</f>
        <v>0</v>
      </c>
      <c r="AS27" s="206">
        <f>SUMIFS(点検表４!$AG$6:$AG$14492,点検表４!$AE$6:$AE$14492,TRUE,点検表４!$AQ$6:$AQ$14492,$E27,点検表４!$C$6:$C$14492,AS$6)</f>
        <v>0</v>
      </c>
      <c r="AT27" s="206">
        <f>SUMIFS(点検表４!$AG$6:$AG$14492,点検表４!$AE$6:$AE$14492,TRUE,点検表４!$AQ$6:$AQ$14492,$E27,点検表４!$C$6:$C$14492,AT$6)</f>
        <v>0</v>
      </c>
      <c r="AU27" s="206">
        <f>SUMIFS(点検表４!$AG$6:$AG$14492,点検表４!$AE$6:$AE$14492,TRUE,点検表４!$AQ$6:$AQ$14492,$E27,点検表４!$C$6:$C$14492,AU$6)</f>
        <v>0</v>
      </c>
      <c r="AV27" s="206">
        <f>SUMIFS(点検表４!$AG$6:$AG$14492,点検表４!$AE$6:$AE$14492,TRUE,点検表４!$AQ$6:$AQ$14492,$E27,点検表４!$C$6:$C$14492,AV$6)</f>
        <v>0</v>
      </c>
      <c r="AW27" s="206">
        <f>SUMIFS(点検表４!$AG$6:$AG$14492,点検表４!$AE$6:$AE$14492,TRUE,点検表４!$AQ$6:$AQ$14492,$E27,点検表４!$C$6:$C$14492,AW$6)</f>
        <v>0</v>
      </c>
      <c r="AX27" s="206">
        <f>SUMIFS(点検表４!$AG$6:$AG$14492,点検表４!$AE$6:$AE$14492,TRUE,点検表４!$AQ$6:$AQ$14492,$E27,点検表４!$C$6:$C$14492,AX$6)</f>
        <v>0</v>
      </c>
      <c r="AY27" s="206">
        <f>SUMIFS(点検表４!$AG$6:$AG$14492,点検表４!$AE$6:$AE$14492,TRUE,点検表４!$AQ$6:$AQ$14492,$E27,点検表４!$C$6:$C$14492,AY$6)</f>
        <v>0</v>
      </c>
      <c r="AZ27" s="206">
        <f>SUMIFS(点検表４!$AG$6:$AG$14492,点検表４!$AE$6:$AE$14492,TRUE,点検表４!$AQ$6:$AQ$14492,$E27,点検表４!$C$6:$C$14492,AZ$6)</f>
        <v>0</v>
      </c>
      <c r="BA27" s="206">
        <f>SUMIFS(点検表４!$AG$6:$AG$14492,点検表４!$AE$6:$AE$14492,TRUE,点検表４!$AQ$6:$AQ$14492,$E27,点検表４!$C$6:$C$14492,BA$6)</f>
        <v>0</v>
      </c>
      <c r="BB27" s="206">
        <f>SUMIFS(点検表４!$AG$6:$AG$14492,点検表４!$AE$6:$AE$14492,TRUE,点検表４!$AQ$6:$AQ$14492,$E27,点検表４!$C$6:$C$14492,BB$6)</f>
        <v>0</v>
      </c>
      <c r="BC27" s="206">
        <f>SUMIFS(点検表４!$AG$6:$AG$14492,点検表４!$AE$6:$AE$14492,TRUE,点検表４!$AQ$6:$AQ$14492,$E27,点検表４!$C$6:$C$14492,BC$6)</f>
        <v>0</v>
      </c>
      <c r="BD27" s="206">
        <f>SUMIFS(点検表４!$AG$6:$AG$14492,点検表４!$AE$6:$AE$14492,TRUE,点検表４!$AQ$6:$AQ$14492,$E27,点検表４!$C$6:$C$14492,BD$6)</f>
        <v>0</v>
      </c>
      <c r="BE27" s="206">
        <f>SUMIFS(点検表４!$AG$6:$AG$14492,点検表４!$AE$6:$AE$14492,TRUE,点検表４!$AQ$6:$AQ$14492,$E27,点検表４!$C$6:$C$14492,BE$6)</f>
        <v>0</v>
      </c>
      <c r="BF27" s="206">
        <f>SUMIFS(点検表４!$AG$6:$AG$14492,点検表４!$AE$6:$AE$14492,TRUE,点検表４!$AQ$6:$AQ$14492,$E27,点検表４!$C$6:$C$14492,BF$6)</f>
        <v>0</v>
      </c>
      <c r="BG27" s="206">
        <f>SUMIFS(点検表４!$AG$6:$AG$14492,点検表４!$AE$6:$AE$14492,TRUE,点検表４!$AQ$6:$AQ$14492,$E27,点検表４!$C$6:$C$14492,BG$6)</f>
        <v>0</v>
      </c>
      <c r="BH27" s="206">
        <f>SUMIFS(点検表４!$AG$6:$AG$14492,点検表４!$AE$6:$AE$14492,TRUE,点検表４!$AQ$6:$AQ$14492,$E27,点検表４!$C$6:$C$14492,BH$6)</f>
        <v>0</v>
      </c>
      <c r="BI27" s="206">
        <f>SUMIFS(点検表４!$AG$6:$AG$14492,点検表４!$AE$6:$AE$14492,TRUE,点検表４!$AQ$6:$AQ$14492,$E27,点検表４!$C$6:$C$14492,BI$6)</f>
        <v>0</v>
      </c>
      <c r="BJ27" s="206">
        <f>SUMIFS(点検表４!$AG$6:$AG$14492,点検表４!$AE$6:$AE$14492,TRUE,点検表４!$AQ$6:$AQ$14492,$E27,点検表４!$C$6:$C$14492,BJ$6)</f>
        <v>0</v>
      </c>
      <c r="BK27" s="206">
        <f>SUMIFS(点検表４!$AG$6:$AG$14492,点検表４!$AE$6:$AE$14492,TRUE,点検表４!$AQ$6:$AQ$14492,$E27,点検表４!$C$6:$C$14492,BK$6)</f>
        <v>0</v>
      </c>
      <c r="BL27" s="206">
        <f>SUMIFS(点検表４!$AG$6:$AG$14492,点検表４!$AE$6:$AE$14492,TRUE,点検表４!$AQ$6:$AQ$14492,$E27,点検表４!$C$6:$C$14492,BL$6)</f>
        <v>0</v>
      </c>
      <c r="BM27" s="206">
        <f>SUMIFS(点検表４!$AG$6:$AG$14492,点検表４!$AE$6:$AE$14492,TRUE,点検表４!$AQ$6:$AQ$14492,$E27,点検表４!$C$6:$C$14492,BM$6)</f>
        <v>0</v>
      </c>
      <c r="BN27" s="206">
        <f>SUMIFS(点検表４!$AG$6:$AG$14492,点検表４!$AE$6:$AE$14492,TRUE,点検表４!$AQ$6:$AQ$14492,$E27,点検表４!$C$6:$C$14492,BN$6)</f>
        <v>0</v>
      </c>
      <c r="BO27" s="206">
        <f>SUMIFS(点検表４!$AG$6:$AG$14492,点検表４!$AE$6:$AE$14492,TRUE,点検表４!$AQ$6:$AQ$14492,$E27,点検表４!$C$6:$C$14492,BO$6)</f>
        <v>0</v>
      </c>
      <c r="BP27" s="206">
        <f>SUMIFS(点検表４!$AG$6:$AG$14492,点検表４!$AE$6:$AE$14492,TRUE,点検表４!$AQ$6:$AQ$14492,$E27,点検表４!$C$6:$C$14492,BP$6)</f>
        <v>0</v>
      </c>
      <c r="BQ27" s="206">
        <f>SUMIFS(点検表４!$AG$6:$AG$14492,点検表４!$AE$6:$AE$14492,TRUE,点検表４!$AQ$6:$AQ$14492,$E27,点検表４!$C$6:$C$14492,BQ$6)</f>
        <v>0</v>
      </c>
      <c r="BR27" s="206">
        <f>SUMIFS(点検表４!$AG$6:$AG$14492,点検表４!$AE$6:$AE$14492,TRUE,点検表４!$AQ$6:$AQ$14492,$E27,点検表４!$C$6:$C$14492,BR$6)</f>
        <v>0</v>
      </c>
      <c r="BS27" s="206">
        <f>SUMIFS(点検表４!$AG$6:$AG$14492,点検表４!$AE$6:$AE$14492,TRUE,点検表４!$AQ$6:$AQ$14492,$E27,点検表４!$C$6:$C$14492,BS$6)</f>
        <v>0</v>
      </c>
      <c r="BT27" s="206">
        <f>SUMIFS(点検表４!$AG$6:$AG$14492,点検表４!$AE$6:$AE$14492,TRUE,点検表４!$AQ$6:$AQ$14492,$E27,点検表４!$C$6:$C$14492,BT$6)</f>
        <v>0</v>
      </c>
      <c r="BU27" s="206">
        <f>SUMIFS(点検表４!$AG$6:$AG$14492,点検表４!$AE$6:$AE$14492,TRUE,点検表４!$AQ$6:$AQ$14492,$E27,点検表４!$C$6:$C$14492,BU$6)</f>
        <v>0</v>
      </c>
      <c r="BV27" s="206">
        <f>SUMIFS(点検表４!$AG$6:$AG$14492,点検表４!$AE$6:$AE$14492,TRUE,点検表４!$AQ$6:$AQ$14492,$E27,点検表４!$C$6:$C$14492,BV$6)</f>
        <v>0</v>
      </c>
      <c r="BW27" s="206">
        <f>SUMIFS(点検表４!$AG$6:$AG$14492,点検表４!$AE$6:$AE$14492,TRUE,点検表４!$AQ$6:$AQ$14492,$E27,点検表４!$C$6:$C$14492,BW$6)</f>
        <v>0</v>
      </c>
      <c r="BX27" s="206">
        <f>SUMIFS(点検表４!$AG$6:$AG$14492,点検表４!$AE$6:$AE$14492,TRUE,点検表４!$AQ$6:$AQ$14492,$E27,点検表４!$C$6:$C$14492,BX$6)</f>
        <v>0</v>
      </c>
      <c r="BY27" s="206">
        <f>SUMIFS(点検表４!$AG$6:$AG$14492,点検表４!$AE$6:$AE$14492,TRUE,点検表４!$AQ$6:$AQ$14492,$E27,点検表４!$C$6:$C$14492,BY$6)</f>
        <v>0</v>
      </c>
      <c r="BZ27" s="206">
        <f>SUMIFS(点検表４!$AG$6:$AG$14492,点検表４!$AE$6:$AE$14492,TRUE,点検表４!$AQ$6:$AQ$14492,$E27,点検表４!$C$6:$C$14492,BZ$6)</f>
        <v>0</v>
      </c>
      <c r="CA27" s="206">
        <f>SUMIFS(点検表４!$AG$6:$AG$14492,点検表４!$AE$6:$AE$14492,TRUE,点検表４!$AQ$6:$AQ$14492,$E27,点検表４!$C$6:$C$14492,CA$6)</f>
        <v>0</v>
      </c>
      <c r="CB27" s="206">
        <f>SUMIFS(点検表４!$AG$6:$AG$14492,点検表４!$AE$6:$AE$14492,TRUE,点検表４!$AQ$6:$AQ$14492,$E27,点検表４!$C$6:$C$14492,CB$6)</f>
        <v>0</v>
      </c>
      <c r="CC27" s="206">
        <f>SUMIFS(点検表４!$AG$6:$AG$14492,点検表４!$AE$6:$AE$14492,TRUE,点検表４!$AQ$6:$AQ$14492,$E27,点検表４!$C$6:$C$14492,CC$6)</f>
        <v>0</v>
      </c>
      <c r="CD27" s="206">
        <f>SUMIFS(点検表４!$AG$6:$AG$14492,点検表４!$AE$6:$AE$14492,TRUE,点検表４!$AQ$6:$AQ$14492,$E27,点検表４!$C$6:$C$14492,CD$6)</f>
        <v>0</v>
      </c>
      <c r="CE27" s="206">
        <f>SUMIFS(点検表４!$AG$6:$AG$14492,点検表４!$AE$6:$AE$14492,TRUE,点検表４!$AQ$6:$AQ$14492,$E27,点検表４!$C$6:$C$14492,CE$6)</f>
        <v>0</v>
      </c>
      <c r="CF27" s="206">
        <f>SUMIFS(点検表４!$AG$6:$AG$14492,点検表４!$AE$6:$AE$14492,TRUE,点検表４!$AQ$6:$AQ$14492,$E27,点検表４!$C$6:$C$14492,CF$6)</f>
        <v>0</v>
      </c>
      <c r="CG27" s="206">
        <f>SUMIFS(点検表４!$AG$6:$AG$14492,点検表４!$AE$6:$AE$14492,TRUE,点検表４!$AQ$6:$AQ$14492,$E27,点検表４!$C$6:$C$14492,CG$6)</f>
        <v>0</v>
      </c>
      <c r="CH27" s="206">
        <f>SUMIFS(点検表４!$AG$6:$AG$14492,点検表４!$AE$6:$AE$14492,TRUE,点検表４!$AQ$6:$AQ$14492,$E27,点検表４!$C$6:$C$14492,CH$6)</f>
        <v>0</v>
      </c>
      <c r="CI27" s="206">
        <f>SUMIFS(点検表４!$AG$6:$AG$14492,点検表４!$AE$6:$AE$14492,TRUE,点検表４!$AQ$6:$AQ$14492,$E27,点検表４!$C$6:$C$14492,CI$6)</f>
        <v>0</v>
      </c>
      <c r="CJ27" s="206">
        <f>SUMIFS(点検表４!$AG$6:$AG$14492,点検表４!$AE$6:$AE$14492,TRUE,点検表４!$AQ$6:$AQ$14492,$E27,点検表４!$C$6:$C$14492,CJ$6)</f>
        <v>0</v>
      </c>
      <c r="CK27" s="206">
        <f>SUMIFS(点検表４!$AG$6:$AG$14492,点検表４!$AE$6:$AE$14492,TRUE,点検表４!$AQ$6:$AQ$14492,$E27,点検表４!$C$6:$C$14492,CK$6)</f>
        <v>0</v>
      </c>
      <c r="CL27" s="206">
        <f>SUMIFS(点検表４!$AG$6:$AG$14492,点検表４!$AE$6:$AE$14492,TRUE,点検表４!$AQ$6:$AQ$14492,$E27,点検表４!$C$6:$C$14492,CL$6)</f>
        <v>0</v>
      </c>
      <c r="CM27" s="206">
        <f>SUMIFS(点検表４!$AG$6:$AG$14492,点検表４!$AE$6:$AE$14492,TRUE,点検表４!$AQ$6:$AQ$14492,$E27,点検表４!$C$6:$C$14492,CM$6)</f>
        <v>0</v>
      </c>
      <c r="CN27" s="206">
        <f>SUMIFS(点検表４!$AG$6:$AG$14492,点検表４!$AE$6:$AE$14492,TRUE,点検表４!$AQ$6:$AQ$14492,$E27,点検表４!$C$6:$C$14492,CN$6)</f>
        <v>0</v>
      </c>
      <c r="CO27" s="206">
        <f>SUMIFS(点検表４!$AG$6:$AG$14492,点検表４!$AE$6:$AE$14492,TRUE,点検表４!$AQ$6:$AQ$14492,$E27,点検表４!$C$6:$C$14492,CO$6)</f>
        <v>0</v>
      </c>
      <c r="CP27" s="206">
        <f>SUMIFS(点検表４!$AG$6:$AG$14492,点検表４!$AE$6:$AE$14492,TRUE,点検表４!$AQ$6:$AQ$14492,$E27,点検表４!$C$6:$C$14492,CP$6)</f>
        <v>0</v>
      </c>
      <c r="CQ27" s="206">
        <f>SUMIFS(点検表４!$AG$6:$AG$14492,点検表４!$AE$6:$AE$14492,TRUE,点検表４!$AQ$6:$AQ$14492,$E27,点検表４!$C$6:$C$14492,CQ$6)</f>
        <v>0</v>
      </c>
      <c r="CR27" s="206">
        <f>SUMIFS(点検表４!$AG$6:$AG$14492,点検表４!$AE$6:$AE$14492,TRUE,点検表４!$AQ$6:$AQ$14492,$E27,点検表４!$C$6:$C$14492,CR$6)</f>
        <v>0</v>
      </c>
      <c r="CS27" s="206">
        <f>SUMIFS(点検表４!$AG$6:$AG$14492,点検表４!$AE$6:$AE$14492,TRUE,点検表４!$AQ$6:$AQ$14492,$E27,点検表４!$C$6:$C$14492,CS$6)</f>
        <v>0</v>
      </c>
      <c r="CT27" s="206">
        <f>SUMIFS(点検表４!$AG$6:$AG$14492,点検表４!$AE$6:$AE$14492,TRUE,点検表４!$AQ$6:$AQ$14492,$E27,点検表４!$C$6:$C$14492,CT$6)</f>
        <v>0</v>
      </c>
      <c r="CU27" s="206">
        <f>SUMIFS(点検表４!$AG$6:$AG$14492,点検表４!$AE$6:$AE$14492,TRUE,点検表４!$AQ$6:$AQ$14492,$E27,点検表４!$C$6:$C$14492,CU$6)</f>
        <v>0</v>
      </c>
      <c r="CV27" s="206">
        <f>SUMIFS(点検表４!$AG$6:$AG$14492,点検表４!$AE$6:$AE$14492,TRUE,点検表４!$AQ$6:$AQ$14492,$E27,点検表４!$C$6:$C$14492,CV$6)</f>
        <v>0</v>
      </c>
      <c r="CW27" s="206">
        <f>SUMIFS(点検表４!$AG$6:$AG$14492,点検表４!$AE$6:$AE$14492,TRUE,点検表４!$AQ$6:$AQ$14492,$E27,点検表４!$C$6:$C$14492,CW$6)</f>
        <v>0</v>
      </c>
      <c r="CX27" s="206">
        <f>SUMIFS(点検表４!$AG$6:$AG$14492,点検表４!$AE$6:$AE$14492,TRUE,点検表４!$AQ$6:$AQ$14492,$E27,点検表４!$C$6:$C$14492,CX$6)</f>
        <v>0</v>
      </c>
      <c r="CY27" s="206">
        <f>SUMIFS(点検表４!$AG$6:$AG$14492,点検表４!$AE$6:$AE$14492,TRUE,点検表４!$AQ$6:$AQ$14492,$E27,点検表４!$C$6:$C$14492,CY$6)</f>
        <v>0</v>
      </c>
      <c r="CZ27" s="206">
        <f>SUMIFS(点検表４!$AG$6:$AG$14492,点検表４!$AE$6:$AE$14492,TRUE,点検表４!$AQ$6:$AQ$14492,$E27,点検表４!$C$6:$C$14492,CZ$6)</f>
        <v>0</v>
      </c>
      <c r="DA27" s="206">
        <f>SUMIFS(点検表４!$AG$6:$AG$14492,点検表４!$AE$6:$AE$14492,TRUE,点検表４!$AQ$6:$AQ$14492,$E27,点検表４!$C$6:$C$14492,DA$6)</f>
        <v>0</v>
      </c>
      <c r="DB27" s="206">
        <f>SUMIFS(点検表４!$AG$6:$AG$14492,点検表４!$AE$6:$AE$14492,TRUE,点検表４!$AQ$6:$AQ$14492,$E27,点検表４!$C$6:$C$14492,DB$6)</f>
        <v>0</v>
      </c>
      <c r="DC27" s="206">
        <f>SUMIFS(点検表４!$AG$6:$AG$14492,点検表４!$AE$6:$AE$14492,TRUE,点検表４!$AQ$6:$AQ$14492,$E27,点検表４!$C$6:$C$14492,DC$6)</f>
        <v>0</v>
      </c>
      <c r="DD27" s="206">
        <f>SUMIFS(点検表４!$AG$6:$AG$14492,点検表４!$AE$6:$AE$14492,TRUE,点検表４!$AQ$6:$AQ$14492,$E27,点検表４!$C$6:$C$14492,DD$6)</f>
        <v>0</v>
      </c>
      <c r="DE27" s="206">
        <f>SUMIFS(点検表４!$AG$6:$AG$14492,点検表４!$AE$6:$AE$14492,TRUE,点検表４!$AQ$6:$AQ$14492,$E27,点検表４!$C$6:$C$14492,DE$6)</f>
        <v>0</v>
      </c>
      <c r="DF27" s="206">
        <f>SUMIFS(点検表４!$AG$6:$AG$14492,点検表４!$AE$6:$AE$14492,TRUE,点検表４!$AQ$6:$AQ$14492,$E27,点検表４!$C$6:$C$14492,DF$6)</f>
        <v>0</v>
      </c>
      <c r="DG27" s="206">
        <f>SUMIFS(点検表４!$AG$6:$AG$14492,点検表４!$AE$6:$AE$14492,TRUE,点検表４!$AQ$6:$AQ$14492,$E27,点検表４!$C$6:$C$14492,DG$6)</f>
        <v>0</v>
      </c>
      <c r="DH27" s="206">
        <f>SUMIFS(点検表４!$AG$6:$AG$14492,点検表４!$AE$6:$AE$14492,TRUE,点検表４!$AQ$6:$AQ$14492,$E27,点検表４!$C$6:$C$14492,DH$6)</f>
        <v>0</v>
      </c>
      <c r="DI27" s="206">
        <f>SUMIFS(点検表４!$AG$6:$AG$14492,点検表４!$AE$6:$AE$14492,TRUE,点検表４!$AQ$6:$AQ$14492,$E27,点検表４!$C$6:$C$14492,DI$6)</f>
        <v>0</v>
      </c>
      <c r="DJ27" s="206">
        <f>SUMIFS(点検表４!$AG$6:$AG$14492,点検表４!$AE$6:$AE$14492,TRUE,点検表４!$AQ$6:$AQ$14492,$E27,点検表４!$C$6:$C$14492,DJ$6)</f>
        <v>0</v>
      </c>
      <c r="DK27" s="206">
        <f>SUMIFS(点検表４!$AG$6:$AG$14492,点検表４!$AE$6:$AE$14492,TRUE,点検表４!$AQ$6:$AQ$14492,$E27,点検表４!$C$6:$C$14492,DK$6)</f>
        <v>0</v>
      </c>
      <c r="DL27" s="206">
        <f>SUMIFS(点検表４!$AG$6:$AG$14492,点検表４!$AE$6:$AE$14492,TRUE,点検表４!$AQ$6:$AQ$14492,$E27,点検表４!$C$6:$C$14492,DL$6)</f>
        <v>0</v>
      </c>
      <c r="DM27" s="206">
        <f>SUMIFS(点検表４!$AG$6:$AG$14492,点検表４!$AE$6:$AE$14492,TRUE,点検表４!$AQ$6:$AQ$14492,$E27,点検表４!$C$6:$C$14492,DM$6)</f>
        <v>0</v>
      </c>
      <c r="DN27" s="206">
        <f>SUMIFS(点検表４!$AG$6:$AG$14492,点検表４!$AE$6:$AE$14492,TRUE,点検表４!$AQ$6:$AQ$14492,$E27,点検表４!$C$6:$C$14492,DN$6)</f>
        <v>0</v>
      </c>
      <c r="DO27" s="206">
        <f>SUMIFS(点検表４!$AG$6:$AG$14492,点検表４!$AE$6:$AE$14492,TRUE,点検表４!$AQ$6:$AQ$14492,$E27,点検表４!$C$6:$C$14492,DO$6)</f>
        <v>0</v>
      </c>
      <c r="DP27" s="206">
        <f>SUMIFS(点検表４!$AG$6:$AG$14492,点検表４!$AE$6:$AE$14492,TRUE,点検表４!$AQ$6:$AQ$14492,$E27,点検表４!$C$6:$C$14492,DP$6)</f>
        <v>0</v>
      </c>
      <c r="DQ27" s="206">
        <f>SUMIFS(点検表４!$AG$6:$AG$14492,点検表４!$AE$6:$AE$14492,TRUE,点検表４!$AQ$6:$AQ$14492,$E27,点検表４!$C$6:$C$14492,DQ$6)</f>
        <v>0</v>
      </c>
      <c r="DR27" s="206">
        <f>SUMIFS(点検表４!$AG$6:$AG$14492,点検表４!$AE$6:$AE$14492,TRUE,点検表４!$AQ$6:$AQ$14492,$E27,点検表４!$C$6:$C$14492,DR$6)</f>
        <v>0</v>
      </c>
      <c r="DS27" s="206">
        <f>SUMIFS(点検表４!$AG$6:$AG$14492,点検表４!$AE$6:$AE$14492,TRUE,点検表４!$AQ$6:$AQ$14492,$E27,点検表４!$C$6:$C$14492,DS$6)</f>
        <v>0</v>
      </c>
      <c r="DT27" s="206">
        <f>SUMIFS(点検表４!$AG$6:$AG$14492,点検表４!$AE$6:$AE$14492,TRUE,点検表４!$AQ$6:$AQ$14492,$E27,点検表４!$C$6:$C$14492,DT$6)</f>
        <v>0</v>
      </c>
      <c r="DU27" s="206">
        <f>SUMIFS(点検表４!$AG$6:$AG$14492,点検表４!$AE$6:$AE$14492,TRUE,点検表４!$AQ$6:$AQ$14492,$E27,点検表４!$C$6:$C$14492,DU$6)</f>
        <v>0</v>
      </c>
      <c r="DV27" s="206">
        <f>SUMIFS(点検表４!$AG$6:$AG$14492,点検表４!$AE$6:$AE$14492,TRUE,点検表４!$AQ$6:$AQ$14492,$E27,点検表４!$C$6:$C$14492,DV$6)</f>
        <v>0</v>
      </c>
      <c r="DW27" s="206">
        <f>SUMIFS(点検表４!$AG$6:$AG$14492,点検表４!$AE$6:$AE$14492,TRUE,点検表４!$AQ$6:$AQ$14492,$E27,点検表４!$C$6:$C$14492,DW$6)</f>
        <v>0</v>
      </c>
      <c r="DX27" s="206">
        <f>SUMIFS(点検表４!$AG$6:$AG$14492,点検表４!$AE$6:$AE$14492,TRUE,点検表４!$AQ$6:$AQ$14492,$E27,点検表４!$C$6:$C$14492,DX$6)</f>
        <v>0</v>
      </c>
      <c r="DY27" s="206">
        <f>SUMIFS(点検表４!$AG$6:$AG$14492,点検表４!$AE$6:$AE$14492,TRUE,点検表４!$AQ$6:$AQ$14492,$E27,点検表４!$C$6:$C$14492,DY$6)</f>
        <v>0</v>
      </c>
      <c r="DZ27" s="206">
        <f>SUMIFS(点検表４!$AG$6:$AG$14492,点検表４!$AE$6:$AE$14492,TRUE,点検表４!$AQ$6:$AQ$14492,$E27,点検表４!$C$6:$C$14492,DZ$6)</f>
        <v>0</v>
      </c>
      <c r="EA27" s="206">
        <f>SUMIFS(点検表４!$AG$6:$AG$14492,点検表４!$AE$6:$AE$14492,TRUE,点検表４!$AQ$6:$AQ$14492,$E27,点検表４!$C$6:$C$14492,EA$6)</f>
        <v>0</v>
      </c>
      <c r="EB27" s="206">
        <f>SUMIFS(点検表４!$AG$6:$AG$14492,点検表４!$AE$6:$AE$14492,TRUE,点検表４!$AQ$6:$AQ$14492,$E27,点検表４!$C$6:$C$14492,EB$6)</f>
        <v>0</v>
      </c>
      <c r="EC27" s="206">
        <f>SUMIFS(点検表４!$AG$6:$AG$14492,点検表４!$AE$6:$AE$14492,TRUE,点検表４!$AQ$6:$AQ$14492,$E27,点検表４!$C$6:$C$14492,EC$6)</f>
        <v>0</v>
      </c>
      <c r="ED27" s="206">
        <f>SUMIFS(点検表４!$AG$6:$AG$14492,点検表４!$AE$6:$AE$14492,TRUE,点検表４!$AQ$6:$AQ$14492,$E27,点検表４!$C$6:$C$14492,ED$6)</f>
        <v>0</v>
      </c>
      <c r="EE27" s="206">
        <f>SUMIFS(点検表４!$AG$6:$AG$14492,点検表４!$AE$6:$AE$14492,TRUE,点検表４!$AQ$6:$AQ$14492,$E27,点検表４!$C$6:$C$14492,EE$6)</f>
        <v>0</v>
      </c>
      <c r="EF27" s="206">
        <f>SUMIFS(点検表４!$AG$6:$AG$14492,点検表４!$AE$6:$AE$14492,TRUE,点検表４!$AQ$6:$AQ$14492,$E27,点検表４!$C$6:$C$14492,EF$6)</f>
        <v>0</v>
      </c>
      <c r="EG27" s="206">
        <f>SUMIFS(点検表４!$AG$6:$AG$14492,点検表４!$AE$6:$AE$14492,TRUE,点検表４!$AQ$6:$AQ$14492,$E27,点検表４!$C$6:$C$14492,EG$6)</f>
        <v>0</v>
      </c>
      <c r="EH27" s="206">
        <f>SUMIFS(点検表４!$AG$6:$AG$14492,点検表４!$AE$6:$AE$14492,TRUE,点検表４!$AQ$6:$AQ$14492,$E27,点検表４!$C$6:$C$14492,EH$6)</f>
        <v>0</v>
      </c>
      <c r="EI27" s="206">
        <f>SUMIFS(点検表４!$AG$6:$AG$14492,点検表４!$AE$6:$AE$14492,TRUE,点検表４!$AQ$6:$AQ$14492,$E27,点検表４!$C$6:$C$14492,EI$6)</f>
        <v>0</v>
      </c>
      <c r="EJ27" s="206">
        <f>SUMIFS(点検表４!$AG$6:$AG$14492,点検表４!$AE$6:$AE$14492,TRUE,点検表４!$AQ$6:$AQ$14492,$E27,点検表４!$C$6:$C$14492,EJ$6)</f>
        <v>0</v>
      </c>
      <c r="EK27" s="206">
        <f>SUMIFS(点検表４!$AG$6:$AG$14492,点検表４!$AE$6:$AE$14492,TRUE,点検表４!$AQ$6:$AQ$14492,$E27,点検表４!$C$6:$C$14492,EK$6)</f>
        <v>0</v>
      </c>
      <c r="EL27" s="206">
        <f>SUMIFS(点検表４!$AG$6:$AG$14492,点検表４!$AE$6:$AE$14492,TRUE,点検表４!$AQ$6:$AQ$14492,$E27,点検表４!$C$6:$C$14492,EL$6)</f>
        <v>0</v>
      </c>
      <c r="EM27" s="206">
        <f>SUMIFS(点検表４!$AG$6:$AG$14492,点検表４!$AE$6:$AE$14492,TRUE,点検表４!$AQ$6:$AQ$14492,$E27,点検表４!$C$6:$C$14492,EM$6)</f>
        <v>0</v>
      </c>
      <c r="EN27" s="206">
        <f>SUMIFS(点検表４!$AG$6:$AG$14492,点検表４!$AE$6:$AE$14492,TRUE,点検表４!$AQ$6:$AQ$14492,$E27,点検表４!$C$6:$C$14492,EN$6)</f>
        <v>0</v>
      </c>
      <c r="EO27" s="206">
        <f>SUMIFS(点検表４!$AG$6:$AG$14492,点検表４!$AE$6:$AE$14492,TRUE,点検表４!$AQ$6:$AQ$14492,$E27,点検表４!$C$6:$C$14492,EO$6)</f>
        <v>0</v>
      </c>
      <c r="EP27" s="206">
        <f>SUMIFS(点検表４!$AG$6:$AG$14492,点検表４!$AE$6:$AE$14492,TRUE,点検表４!$AQ$6:$AQ$14492,$E27,点検表４!$C$6:$C$14492,EP$6)</f>
        <v>0</v>
      </c>
      <c r="EQ27" s="206">
        <f>SUMIFS(点検表４!$AG$6:$AG$14492,点検表４!$AE$6:$AE$14492,TRUE,点検表４!$AQ$6:$AQ$14492,$E27,点検表４!$C$6:$C$14492,EQ$6)</f>
        <v>0</v>
      </c>
      <c r="ER27" s="206">
        <f>SUMIFS(点検表４!$AG$6:$AG$14492,点検表４!$AE$6:$AE$14492,TRUE,点検表４!$AQ$6:$AQ$14492,$E27,点検表４!$C$6:$C$14492,ER$6)</f>
        <v>0</v>
      </c>
      <c r="ES27" s="206">
        <f>SUMIFS(点検表４!$AG$6:$AG$14492,点検表４!$AE$6:$AE$14492,TRUE,点検表４!$AQ$6:$AQ$14492,$E27,点検表４!$C$6:$C$14492,ES$6)</f>
        <v>0</v>
      </c>
      <c r="ET27" s="206">
        <f>SUMIFS(点検表４!$AG$6:$AG$14492,点検表４!$AE$6:$AE$14492,TRUE,点検表４!$AQ$6:$AQ$14492,$E27,点検表４!$C$6:$C$14492,ET$6)</f>
        <v>0</v>
      </c>
      <c r="EU27" s="206">
        <f>SUMIFS(点検表４!$AG$6:$AG$14492,点検表４!$AE$6:$AE$14492,TRUE,点検表４!$AQ$6:$AQ$14492,$E27,点検表４!$C$6:$C$14492,EU$6)</f>
        <v>0</v>
      </c>
      <c r="EV27" s="206">
        <f>SUMIFS(点検表４!$AG$6:$AG$14492,点検表４!$AE$6:$AE$14492,TRUE,点検表４!$AQ$6:$AQ$14492,$E27,点検表４!$C$6:$C$14492,EV$6)</f>
        <v>0</v>
      </c>
      <c r="EW27" s="206">
        <f>SUMIFS(点検表４!$AG$6:$AG$14492,点検表４!$AE$6:$AE$14492,TRUE,点検表４!$AQ$6:$AQ$14492,$E27,点検表４!$C$6:$C$14492,EW$6)</f>
        <v>0</v>
      </c>
      <c r="EX27" s="206">
        <f>SUMIFS(点検表４!$AG$6:$AG$14492,点検表４!$AE$6:$AE$14492,TRUE,点検表４!$AQ$6:$AQ$14492,$E27,点検表４!$C$6:$C$14492,EX$6)</f>
        <v>0</v>
      </c>
      <c r="EY27" s="206">
        <f>SUMIFS(点検表４!$AG$6:$AG$14492,点検表４!$AE$6:$AE$14492,TRUE,点検表４!$AQ$6:$AQ$14492,$E27,点検表４!$C$6:$C$14492,EY$6)</f>
        <v>0</v>
      </c>
      <c r="EZ27" s="206">
        <f>SUMIFS(点検表４!$AG$6:$AG$14492,点検表４!$AE$6:$AE$14492,TRUE,点検表４!$AQ$6:$AQ$14492,$E27,点検表４!$C$6:$C$14492,EZ$6)</f>
        <v>0</v>
      </c>
      <c r="FA27" s="206">
        <f>SUMIFS(点検表４!$AG$6:$AG$14492,点検表４!$AE$6:$AE$14492,TRUE,点検表４!$AQ$6:$AQ$14492,$E27,点検表４!$C$6:$C$14492,FA$6)</f>
        <v>0</v>
      </c>
      <c r="FB27" s="206">
        <f>SUMIFS(点検表４!$AG$6:$AG$14492,点検表４!$AE$6:$AE$14492,TRUE,点検表４!$AQ$6:$AQ$14492,$E27,点検表４!$C$6:$C$14492,FB$6)</f>
        <v>0</v>
      </c>
      <c r="FC27" s="206">
        <f>SUMIFS(点検表４!$AG$6:$AG$14492,点検表４!$AE$6:$AE$14492,TRUE,点検表４!$AQ$6:$AQ$14492,$E27,点検表４!$C$6:$C$14492,FC$6)</f>
        <v>0</v>
      </c>
      <c r="FD27" s="206">
        <f>SUMIFS(点検表４!$AG$6:$AG$14492,点検表４!$AE$6:$AE$14492,TRUE,点検表４!$AQ$6:$AQ$14492,$E27,点検表４!$C$6:$C$14492,FD$6)</f>
        <v>0</v>
      </c>
      <c r="FE27" s="206">
        <f>SUMIFS(点検表４!$AG$6:$AG$14492,点検表４!$AE$6:$AE$14492,TRUE,点検表４!$AQ$6:$AQ$14492,$E27,点検表４!$C$6:$C$14492,FE$6)</f>
        <v>0</v>
      </c>
      <c r="FF27" s="206">
        <f>SUMIFS(点検表４!$AG$6:$AG$14492,点検表４!$AE$6:$AE$14492,TRUE,点検表４!$AQ$6:$AQ$14492,$E27,点検表４!$C$6:$C$14492,FF$6)</f>
        <v>0</v>
      </c>
      <c r="FG27" s="206">
        <f>SUMIFS(点検表４!$AG$6:$AG$14492,点検表４!$AE$6:$AE$14492,TRUE,点検表４!$AQ$6:$AQ$14492,$E27,点検表４!$C$6:$C$14492,FG$6)</f>
        <v>0</v>
      </c>
      <c r="FH27" s="206">
        <f>SUMIFS(点検表４!$AG$6:$AG$14492,点検表４!$AE$6:$AE$14492,TRUE,点検表４!$AQ$6:$AQ$14492,$E27,点検表４!$C$6:$C$14492,FH$6)</f>
        <v>0</v>
      </c>
      <c r="FI27" s="206">
        <f>SUMIFS(点検表４!$AG$6:$AG$14492,点検表４!$AE$6:$AE$14492,TRUE,点検表４!$AQ$6:$AQ$14492,$E27,点検表４!$C$6:$C$14492,FI$6)</f>
        <v>0</v>
      </c>
      <c r="FJ27" s="206">
        <f>SUMIFS(点検表４!$AG$6:$AG$14492,点検表４!$AE$6:$AE$14492,TRUE,点検表４!$AQ$6:$AQ$14492,$E27,点検表４!$C$6:$C$14492,FJ$6)</f>
        <v>0</v>
      </c>
      <c r="FK27" s="206">
        <f>SUMIFS(点検表４!$AG$6:$AG$14492,点検表４!$AE$6:$AE$14492,TRUE,点検表４!$AQ$6:$AQ$14492,$E27,点検表４!$C$6:$C$14492,FK$6)</f>
        <v>0</v>
      </c>
      <c r="FL27" s="206">
        <f>SUMIFS(点検表４!$AG$6:$AG$14492,点検表４!$AE$6:$AE$14492,TRUE,点検表４!$AQ$6:$AQ$14492,$E27,点検表４!$C$6:$C$14492,FL$6)</f>
        <v>0</v>
      </c>
      <c r="FM27" s="206">
        <f>SUMIFS(点検表４!$AG$6:$AG$14492,点検表４!$AE$6:$AE$14492,TRUE,点検表４!$AQ$6:$AQ$14492,$E27,点検表４!$C$6:$C$14492,FM$6)</f>
        <v>0</v>
      </c>
      <c r="FN27" s="206">
        <f>SUMIFS(点検表４!$AG$6:$AG$14492,点検表４!$AE$6:$AE$14492,TRUE,点検表４!$AQ$6:$AQ$14492,$E27,点検表４!$C$6:$C$14492,FN$6)</f>
        <v>0</v>
      </c>
      <c r="FO27" s="206">
        <f>SUMIFS(点検表４!$AG$6:$AG$14492,点検表４!$AE$6:$AE$14492,TRUE,点検表４!$AQ$6:$AQ$14492,$E27,点検表４!$C$6:$C$14492,FO$6)</f>
        <v>0</v>
      </c>
      <c r="FP27" s="206">
        <f>SUMIFS(点検表４!$AG$6:$AG$14492,点検表４!$AE$6:$AE$14492,TRUE,点検表４!$AQ$6:$AQ$14492,$E27,点検表４!$C$6:$C$14492,FP$6)</f>
        <v>0</v>
      </c>
      <c r="FQ27" s="206">
        <f>SUMIFS(点検表４!$AG$6:$AG$14492,点検表４!$AE$6:$AE$14492,TRUE,点検表４!$AQ$6:$AQ$14492,$E27,点検表４!$C$6:$C$14492,FQ$6)</f>
        <v>0</v>
      </c>
      <c r="FR27" s="206">
        <f>SUMIFS(点検表４!$AG$6:$AG$14492,点検表４!$AE$6:$AE$14492,TRUE,点検表４!$AQ$6:$AQ$14492,$E27,点検表４!$C$6:$C$14492,FR$6)</f>
        <v>0</v>
      </c>
      <c r="FS27" s="206">
        <f>SUMIFS(点検表４!$AG$6:$AG$14492,点検表４!$AE$6:$AE$14492,TRUE,点検表４!$AQ$6:$AQ$14492,$E27,点検表４!$C$6:$C$14492,FS$6)</f>
        <v>0</v>
      </c>
      <c r="FT27" s="206">
        <f>SUMIFS(点検表４!$AG$6:$AG$14492,点検表４!$AE$6:$AE$14492,TRUE,点検表４!$AQ$6:$AQ$14492,$E27,点検表４!$C$6:$C$14492,FT$6)</f>
        <v>0</v>
      </c>
      <c r="FU27" s="206">
        <f>SUMIFS(点検表４!$AG$6:$AG$14492,点検表４!$AE$6:$AE$14492,TRUE,点検表４!$AQ$6:$AQ$14492,$E27,点検表４!$C$6:$C$14492,FU$6)</f>
        <v>0</v>
      </c>
      <c r="FV27" s="206">
        <f>SUMIFS(点検表４!$AG$6:$AG$14492,点検表４!$AE$6:$AE$14492,TRUE,点検表４!$AQ$6:$AQ$14492,$E27,点検表４!$C$6:$C$14492,FV$6)</f>
        <v>0</v>
      </c>
      <c r="FW27" s="206">
        <f>SUMIFS(点検表４!$AG$6:$AG$14492,点検表４!$AE$6:$AE$14492,TRUE,点検表４!$AQ$6:$AQ$14492,$E27,点検表４!$C$6:$C$14492,FW$6)</f>
        <v>0</v>
      </c>
      <c r="FX27" s="206">
        <f>SUMIFS(点検表４!$AG$6:$AG$14492,点検表４!$AE$6:$AE$14492,TRUE,点検表４!$AQ$6:$AQ$14492,$E27,点検表４!$C$6:$C$14492,FX$6)</f>
        <v>0</v>
      </c>
      <c r="FY27" s="206">
        <f>SUMIFS(点検表４!$AG$6:$AG$14492,点検表４!$AE$6:$AE$14492,TRUE,点検表４!$AQ$6:$AQ$14492,$E27,点検表４!$C$6:$C$14492,FY$6)</f>
        <v>0</v>
      </c>
      <c r="FZ27" s="206">
        <f>SUMIFS(点検表４!$AG$6:$AG$14492,点検表４!$AE$6:$AE$14492,TRUE,点検表４!$AQ$6:$AQ$14492,$E27,点検表４!$C$6:$C$14492,FZ$6)</f>
        <v>0</v>
      </c>
      <c r="GA27" s="206">
        <f>SUMIFS(点検表４!$AG$6:$AG$14492,点検表４!$AE$6:$AE$14492,TRUE,点検表４!$AQ$6:$AQ$14492,$E27,点検表４!$C$6:$C$14492,GA$6)</f>
        <v>0</v>
      </c>
      <c r="GB27" s="206">
        <f>SUMIFS(点検表４!$AG$6:$AG$14492,点検表４!$AE$6:$AE$14492,TRUE,点検表４!$AQ$6:$AQ$14492,$E27,点検表４!$C$6:$C$14492,GB$6)</f>
        <v>0</v>
      </c>
      <c r="GC27" s="206">
        <f>SUMIFS(点検表４!$AG$6:$AG$14492,点検表４!$AE$6:$AE$14492,TRUE,点検表４!$AQ$6:$AQ$14492,$E27,点検表４!$C$6:$C$14492,GC$6)</f>
        <v>0</v>
      </c>
      <c r="GD27" s="206">
        <f>SUMIFS(点検表４!$AG$6:$AG$14492,点検表４!$AE$6:$AE$14492,TRUE,点検表４!$AQ$6:$AQ$14492,$E27,点検表４!$C$6:$C$14492,GD$6)</f>
        <v>0</v>
      </c>
      <c r="GE27" s="206">
        <f>SUMIFS(点検表４!$AG$6:$AG$14492,点検表４!$AE$6:$AE$14492,TRUE,点検表４!$AQ$6:$AQ$14492,$E27,点検表４!$C$6:$C$14492,GE$6)</f>
        <v>0</v>
      </c>
      <c r="GF27" s="206">
        <f>SUMIFS(点検表４!$AG$6:$AG$14492,点検表４!$AE$6:$AE$14492,TRUE,点検表４!$AQ$6:$AQ$14492,$E27,点検表４!$C$6:$C$14492,GF$6)</f>
        <v>0</v>
      </c>
      <c r="GG27" s="206">
        <f>SUMIFS(点検表４!$AG$6:$AG$14492,点検表４!$AE$6:$AE$14492,TRUE,点検表４!$AQ$6:$AQ$14492,$E27,点検表４!$C$6:$C$14492,GG$6)</f>
        <v>0</v>
      </c>
      <c r="GH27" s="206">
        <f>SUMIFS(点検表４!$AG$6:$AG$14492,点検表４!$AE$6:$AE$14492,TRUE,点検表４!$AQ$6:$AQ$14492,$E27,点検表４!$C$6:$C$14492,GH$6)</f>
        <v>0</v>
      </c>
      <c r="GI27" s="206">
        <f>SUMIFS(点検表４!$AG$6:$AG$14492,点検表４!$AE$6:$AE$14492,TRUE,点検表４!$AQ$6:$AQ$14492,$E27,点検表４!$C$6:$C$14492,GI$6)</f>
        <v>0</v>
      </c>
      <c r="GJ27" s="206">
        <f>SUMIFS(点検表４!$AG$6:$AG$14492,点検表４!$AE$6:$AE$14492,TRUE,点検表４!$AQ$6:$AQ$14492,$E27,点検表４!$C$6:$C$14492,GJ$6)</f>
        <v>0</v>
      </c>
      <c r="GK27" s="206">
        <f>SUMIFS(点検表４!$AG$6:$AG$14492,点検表４!$AE$6:$AE$14492,TRUE,点検表４!$AQ$6:$AQ$14492,$E27,点検表４!$C$6:$C$14492,GK$6)</f>
        <v>0</v>
      </c>
      <c r="GL27" s="206">
        <f>SUMIFS(点検表４!$AG$6:$AG$14492,点検表４!$AE$6:$AE$14492,TRUE,点検表４!$AQ$6:$AQ$14492,$E27,点検表４!$C$6:$C$14492,GL$6)</f>
        <v>0</v>
      </c>
      <c r="GM27" s="206">
        <f>SUMIFS(点検表４!$AG$6:$AG$14492,点検表４!$AE$6:$AE$14492,TRUE,点検表４!$AQ$6:$AQ$14492,$E27,点検表４!$C$6:$C$14492,GM$6)</f>
        <v>0</v>
      </c>
      <c r="GN27" s="206">
        <f>SUMIFS(点検表４!$AG$6:$AG$14492,点検表４!$AE$6:$AE$14492,TRUE,点検表４!$AQ$6:$AQ$14492,$E27,点検表４!$C$6:$C$14492,GN$6)</f>
        <v>0</v>
      </c>
      <c r="GO27" s="206">
        <f>SUMIFS(点検表４!$AG$6:$AG$14492,点検表４!$AE$6:$AE$14492,TRUE,点検表４!$AQ$6:$AQ$14492,$E27,点検表４!$C$6:$C$14492,GO$6)</f>
        <v>0</v>
      </c>
      <c r="GP27" s="206">
        <f>SUMIFS(点検表４!$AG$6:$AG$14492,点検表４!$AE$6:$AE$14492,TRUE,点検表４!$AQ$6:$AQ$14492,$E27,点検表４!$C$6:$C$14492,GP$6)</f>
        <v>0</v>
      </c>
      <c r="GQ27" s="206">
        <f>SUMIFS(点検表４!$AG$6:$AG$14492,点検表４!$AE$6:$AE$14492,TRUE,点検表４!$AQ$6:$AQ$14492,$E27,点検表４!$C$6:$C$14492,GQ$6)</f>
        <v>0</v>
      </c>
      <c r="GR27" s="206">
        <f>SUMIFS(点検表４!$AG$6:$AG$14492,点検表４!$AE$6:$AE$14492,TRUE,点検表４!$AQ$6:$AQ$14492,$E27,点検表４!$C$6:$C$14492,GR$6)</f>
        <v>0</v>
      </c>
      <c r="GS27" s="206">
        <f>SUMIFS(点検表４!$AG$6:$AG$14492,点検表４!$AE$6:$AE$14492,TRUE,点検表４!$AQ$6:$AQ$14492,$E27,点検表４!$C$6:$C$14492,GS$6)</f>
        <v>0</v>
      </c>
      <c r="GT27" s="206">
        <f>SUMIFS(点検表４!$AG$6:$AG$14492,点検表４!$AE$6:$AE$14492,TRUE,点検表４!$AQ$6:$AQ$14492,$E27,点検表４!$C$6:$C$14492,GT$6)</f>
        <v>0</v>
      </c>
      <c r="GU27" s="206">
        <f>SUMIFS(点検表４!$AG$6:$AG$14492,点検表４!$AE$6:$AE$14492,TRUE,点検表４!$AQ$6:$AQ$14492,$E27,点検表４!$C$6:$C$14492,GU$6)</f>
        <v>0</v>
      </c>
      <c r="GV27" s="206">
        <f>SUMIFS(点検表４!$AG$6:$AG$14492,点検表４!$AE$6:$AE$14492,TRUE,点検表４!$AQ$6:$AQ$14492,$E27,点検表４!$C$6:$C$14492,GV$6)</f>
        <v>0</v>
      </c>
      <c r="GW27" s="206">
        <f>SUMIFS(点検表４!$AG$6:$AG$14492,点検表４!$AE$6:$AE$14492,TRUE,点検表４!$AQ$6:$AQ$14492,$E27,点検表４!$C$6:$C$14492,GW$6)</f>
        <v>0</v>
      </c>
      <c r="GX27" s="206">
        <f>SUMIFS(点検表４!$AG$6:$AG$14492,点検表４!$AE$6:$AE$14492,TRUE,点検表４!$AQ$6:$AQ$14492,$E27,点検表４!$C$6:$C$14492,GX$6)</f>
        <v>0</v>
      </c>
      <c r="GY27" s="206">
        <f>SUMIFS(点検表４!$AG$6:$AG$14492,点検表４!$AE$6:$AE$14492,TRUE,点検表４!$AQ$6:$AQ$14492,$E27,点検表４!$C$6:$C$14492,GY$6)</f>
        <v>0</v>
      </c>
      <c r="GZ27" s="206">
        <f>SUMIFS(点検表４!$AG$6:$AG$14492,点検表４!$AE$6:$AE$14492,TRUE,点検表４!$AQ$6:$AQ$14492,$E27,点検表４!$C$6:$C$14492,GZ$6)</f>
        <v>0</v>
      </c>
      <c r="HA27" s="206">
        <f>SUMIFS(点検表４!$AG$6:$AG$14492,点検表４!$AE$6:$AE$14492,TRUE,点検表４!$AQ$6:$AQ$14492,$E27,点検表４!$C$6:$C$14492,HA$6)</f>
        <v>0</v>
      </c>
      <c r="HB27" s="206">
        <f>SUMIFS(点検表４!$AG$6:$AG$14492,点検表４!$AE$6:$AE$14492,TRUE,点検表４!$AQ$6:$AQ$14492,$E27,点検表４!$C$6:$C$14492,HB$6)</f>
        <v>0</v>
      </c>
      <c r="HC27" s="206">
        <f>SUMIFS(点検表４!$AG$6:$AG$14492,点検表４!$AE$6:$AE$14492,TRUE,点検表４!$AQ$6:$AQ$14492,$E27,点検表４!$C$6:$C$14492,HC$6)</f>
        <v>0</v>
      </c>
      <c r="HD27" s="206">
        <f>SUMIFS(点検表４!$AG$6:$AG$14492,点検表４!$AE$6:$AE$14492,TRUE,点検表４!$AQ$6:$AQ$14492,$E27,点検表４!$C$6:$C$14492,HD$6)</f>
        <v>0</v>
      </c>
      <c r="HE27" s="206">
        <f>SUMIFS(点検表４!$AG$6:$AG$14492,点検表４!$AE$6:$AE$14492,TRUE,点検表４!$AQ$6:$AQ$14492,$E27,点検表４!$C$6:$C$14492,HE$6)</f>
        <v>0</v>
      </c>
      <c r="HF27" s="206">
        <f>SUMIFS(点検表４!$AG$6:$AG$14492,点検表４!$AE$6:$AE$14492,TRUE,点検表４!$AQ$6:$AQ$14492,$E27,点検表４!$C$6:$C$14492,HF$6)</f>
        <v>0</v>
      </c>
      <c r="HG27" s="206">
        <f>SUMIFS(点検表４!$AG$6:$AG$14492,点検表４!$AE$6:$AE$14492,TRUE,点検表４!$AQ$6:$AQ$14492,$E27,点検表４!$C$6:$C$14492,HG$6)</f>
        <v>0</v>
      </c>
      <c r="HH27" s="206">
        <f>SUMIFS(点検表４!$AG$6:$AG$14492,点検表４!$AE$6:$AE$14492,TRUE,点検表４!$AQ$6:$AQ$14492,$E27,点検表４!$C$6:$C$14492,HH$6)</f>
        <v>0</v>
      </c>
      <c r="HI27" s="206">
        <f>SUMIFS(点検表４!$AG$6:$AG$14492,点検表４!$AE$6:$AE$14492,TRUE,点検表４!$AQ$6:$AQ$14492,$E27,点検表４!$C$6:$C$14492,HI$6)</f>
        <v>0</v>
      </c>
      <c r="HJ27" s="206">
        <f>SUMIFS(点検表４!$AG$6:$AG$14492,点検表４!$AE$6:$AE$14492,TRUE,点検表４!$AQ$6:$AQ$14492,$E27,点検表４!$C$6:$C$14492,HJ$6)</f>
        <v>0</v>
      </c>
      <c r="HK27" s="206">
        <f>SUMIFS(点検表４!$AG$6:$AG$14492,点検表４!$AE$6:$AE$14492,TRUE,点検表４!$AQ$6:$AQ$14492,$E27,点検表４!$C$6:$C$14492,HK$6)</f>
        <v>0</v>
      </c>
      <c r="HL27" s="206">
        <f>SUMIFS(点検表４!$AG$6:$AG$14492,点検表４!$AE$6:$AE$14492,TRUE,点検表４!$AQ$6:$AQ$14492,$E27,点検表４!$C$6:$C$14492,HL$6)</f>
        <v>0</v>
      </c>
      <c r="HM27" s="206">
        <f>SUMIFS(点検表４!$AG$6:$AG$14492,点検表４!$AE$6:$AE$14492,TRUE,点検表４!$AQ$6:$AQ$14492,$E27,点検表４!$C$6:$C$14492,HM$6)</f>
        <v>0</v>
      </c>
      <c r="HN27" s="206">
        <f>SUMIFS(点検表４!$AG$6:$AG$14492,点検表４!$AE$6:$AE$14492,TRUE,点検表４!$AQ$6:$AQ$14492,$E27,点検表４!$C$6:$C$14492,HN$6)</f>
        <v>0</v>
      </c>
      <c r="HO27" s="206">
        <f>SUMIFS(点検表４!$AG$6:$AG$14492,点検表４!$AE$6:$AE$14492,TRUE,点検表４!$AQ$6:$AQ$14492,$E27,点検表４!$C$6:$C$14492,HO$6)</f>
        <v>0</v>
      </c>
      <c r="HP27" s="206">
        <f>SUMIFS(点検表４!$AG$6:$AG$14492,点検表４!$AE$6:$AE$14492,TRUE,点検表４!$AQ$6:$AQ$14492,$E27,点検表４!$C$6:$C$14492,HP$6)</f>
        <v>0</v>
      </c>
      <c r="HQ27" s="206">
        <f>SUMIFS(点検表４!$AG$6:$AG$14492,点検表４!$AE$6:$AE$14492,TRUE,点検表４!$AQ$6:$AQ$14492,$E27,点検表４!$C$6:$C$14492,HQ$6)</f>
        <v>0</v>
      </c>
      <c r="HR27" s="206">
        <f>SUMIFS(点検表４!$AG$6:$AG$14492,点検表４!$AE$6:$AE$14492,TRUE,点検表４!$AQ$6:$AQ$14492,$E27,点検表４!$C$6:$C$14492,HR$6)</f>
        <v>0</v>
      </c>
      <c r="HS27" s="206">
        <f>SUMIFS(点検表４!$AG$6:$AG$14492,点検表４!$AE$6:$AE$14492,TRUE,点検表４!$AQ$6:$AQ$14492,$E27,点検表４!$C$6:$C$14492,HS$6)</f>
        <v>0</v>
      </c>
      <c r="HT27" s="206">
        <f>SUMIFS(点検表４!$AG$6:$AG$14492,点検表４!$AE$6:$AE$14492,TRUE,点検表４!$AQ$6:$AQ$14492,$E27,点検表４!$C$6:$C$14492,HT$6)</f>
        <v>0</v>
      </c>
      <c r="HU27" s="206">
        <f>SUMIFS(点検表４!$AG$6:$AG$14492,点検表４!$AE$6:$AE$14492,TRUE,点検表４!$AQ$6:$AQ$14492,$E27,点検表４!$C$6:$C$14492,HU$6)</f>
        <v>0</v>
      </c>
      <c r="HV27" s="206">
        <f>SUMIFS(点検表４!$AG$6:$AG$14492,点検表４!$AE$6:$AE$14492,TRUE,点検表４!$AQ$6:$AQ$14492,$E27,点検表４!$C$6:$C$14492,HV$6)</f>
        <v>0</v>
      </c>
      <c r="HW27" s="206">
        <f>SUMIFS(点検表４!$AG$6:$AG$14492,点検表４!$AE$6:$AE$14492,TRUE,点検表４!$AQ$6:$AQ$14492,$E27,点検表４!$C$6:$C$14492,HW$6)</f>
        <v>0</v>
      </c>
      <c r="HX27" s="206">
        <f>SUMIFS(点検表４!$AG$6:$AG$14492,点検表４!$AE$6:$AE$14492,TRUE,点検表４!$AQ$6:$AQ$14492,$E27,点検表４!$C$6:$C$14492,HX$6)</f>
        <v>0</v>
      </c>
      <c r="HY27" s="206">
        <f>SUMIFS(点検表４!$AG$6:$AG$14492,点検表４!$AE$6:$AE$14492,TRUE,点検表４!$AQ$6:$AQ$14492,$E27,点検表４!$C$6:$C$14492,HY$6)</f>
        <v>0</v>
      </c>
      <c r="HZ27" s="206">
        <f>SUMIFS(点検表４!$AG$6:$AG$14492,点検表４!$AE$6:$AE$14492,TRUE,点検表４!$AQ$6:$AQ$14492,$E27,点検表４!$C$6:$C$14492,HZ$6)</f>
        <v>0</v>
      </c>
      <c r="IA27" s="206">
        <f>SUMIFS(点検表４!$AG$6:$AG$14492,点検表４!$AE$6:$AE$14492,TRUE,点検表４!$AQ$6:$AQ$14492,$E27,点検表４!$C$6:$C$14492,IA$6)</f>
        <v>0</v>
      </c>
      <c r="IB27" s="206">
        <f>SUMIFS(点検表４!$AG$6:$AG$14492,点検表４!$AE$6:$AE$14492,TRUE,点検表４!$AQ$6:$AQ$14492,$E27,点検表４!$C$6:$C$14492,IB$6)</f>
        <v>0</v>
      </c>
      <c r="IC27" s="206">
        <f>SUMIFS(点検表４!$AG$6:$AG$14492,点検表４!$AE$6:$AE$14492,TRUE,点検表４!$AQ$6:$AQ$14492,$E27,点検表４!$C$6:$C$14492,IC$6)</f>
        <v>0</v>
      </c>
      <c r="ID27" s="206">
        <f>SUMIFS(点検表４!$AG$6:$AG$14492,点検表４!$AE$6:$AE$14492,TRUE,点検表４!$AQ$6:$AQ$14492,$E27,点検表４!$C$6:$C$14492,ID$6)</f>
        <v>0</v>
      </c>
      <c r="IE27" s="206">
        <f>SUMIFS(点検表４!$AG$6:$AG$14492,点検表４!$AE$6:$AE$14492,TRUE,点検表４!$AQ$6:$AQ$14492,$E27,点検表４!$C$6:$C$14492,IE$6)</f>
        <v>0</v>
      </c>
      <c r="IF27" s="206">
        <f>SUMIFS(点検表４!$AG$6:$AG$14492,点検表４!$AE$6:$AE$14492,TRUE,点検表４!$AQ$6:$AQ$14492,$E27,点検表４!$C$6:$C$14492,IF$6)</f>
        <v>0</v>
      </c>
      <c r="IG27" s="206">
        <f>SUMIFS(点検表４!$AG$6:$AG$14492,点検表４!$AE$6:$AE$14492,TRUE,点検表４!$AQ$6:$AQ$14492,$E27,点検表４!$C$6:$C$14492,IG$6)</f>
        <v>0</v>
      </c>
      <c r="IH27" s="206">
        <f>SUMIFS(点検表４!$AG$6:$AG$14492,点検表４!$AE$6:$AE$14492,TRUE,点検表４!$AQ$6:$AQ$14492,$E27,点検表４!$C$6:$C$14492,IH$6)</f>
        <v>0</v>
      </c>
      <c r="II27" s="206">
        <f>SUMIFS(点検表４!$AG$6:$AG$14492,点検表４!$AE$6:$AE$14492,TRUE,点検表４!$AQ$6:$AQ$14492,$E27,点検表４!$C$6:$C$14492,II$6)</f>
        <v>0</v>
      </c>
      <c r="IJ27" s="206">
        <f>SUMIFS(点検表４!$AG$6:$AG$14492,点検表４!$AE$6:$AE$14492,TRUE,点検表４!$AQ$6:$AQ$14492,$E27,点検表４!$C$6:$C$14492,IJ$6)</f>
        <v>0</v>
      </c>
      <c r="IK27" s="206">
        <f>SUMIFS(点検表４!$AG$6:$AG$14492,点検表４!$AE$6:$AE$14492,TRUE,点検表４!$AQ$6:$AQ$14492,$E27,点検表４!$C$6:$C$14492,IK$6)</f>
        <v>0</v>
      </c>
      <c r="IL27" s="206">
        <f>SUMIFS(点検表４!$AG$6:$AG$14492,点検表４!$AE$6:$AE$14492,TRUE,点検表４!$AQ$6:$AQ$14492,$E27,点検表４!$C$6:$C$14492,IL$6)</f>
        <v>0</v>
      </c>
      <c r="IM27" s="207">
        <f>SUMIFS(点検表４!$AG$6:$AG$14492,点検表４!$AE$6:$AE$14492,TRUE,点検表４!$AQ$6:$AQ$14492,$E27,点検表４!$C$6:$C$14492,IM$6)</f>
        <v>0</v>
      </c>
      <c r="IN27" s="177"/>
      <c r="IO27" s="177"/>
    </row>
    <row r="28" spans="1:249" ht="18.75" customHeight="1">
      <c r="A28" s="748"/>
      <c r="B28" s="756"/>
      <c r="C28" s="759" t="s">
        <v>2785</v>
      </c>
      <c r="D28" s="153" t="s">
        <v>1292</v>
      </c>
      <c r="E28" s="154">
        <v>31</v>
      </c>
      <c r="F28" s="192">
        <f>SUMIFS(点検表４!$AG$6:$AG$14492,点検表４!$AE$6:$AE$14492,TRUE,点検表４!$AQ$6:$AQ$14492,$E28)</f>
        <v>0</v>
      </c>
      <c r="G28" s="193">
        <f t="shared" si="0"/>
        <v>0</v>
      </c>
      <c r="H28" s="206">
        <f>SUMIFS(点検表４!$AG$6:$AG$14492,点検表４!$AE$6:$AE$14492,TRUE,点検表４!$AQ$6:$AQ$14492,$E28,点検表４!$C$6:$C$14492,H$6)</f>
        <v>0</v>
      </c>
      <c r="I28" s="206">
        <f>SUMIFS(点検表４!$AG$6:$AG$14492,点検表４!$AE$6:$AE$14492,TRUE,点検表４!$AQ$6:$AQ$14492,$E28,点検表４!$C$6:$C$14492,I$6)</f>
        <v>0</v>
      </c>
      <c r="J28" s="206">
        <f>SUMIFS(点検表４!$AG$6:$AG$14492,点検表４!$AE$6:$AE$14492,TRUE,点検表４!$AQ$6:$AQ$14492,$E28,点検表４!$C$6:$C$14492,J$6)</f>
        <v>0</v>
      </c>
      <c r="K28" s="206">
        <f>SUMIFS(点検表４!$AG$6:$AG$14492,点検表４!$AE$6:$AE$14492,TRUE,点検表４!$AQ$6:$AQ$14492,$E28,点検表４!$C$6:$C$14492,K$6)</f>
        <v>0</v>
      </c>
      <c r="L28" s="206">
        <f>SUMIFS(点検表４!$AG$6:$AG$14492,点検表４!$AE$6:$AE$14492,TRUE,点検表４!$AQ$6:$AQ$14492,$E28,点検表４!$C$6:$C$14492,L$6)</f>
        <v>0</v>
      </c>
      <c r="M28" s="206">
        <f>SUMIFS(点検表４!$AG$6:$AG$14492,点検表４!$AE$6:$AE$14492,TRUE,点検表４!$AQ$6:$AQ$14492,$E28,点検表４!$C$6:$C$14492,M$6)</f>
        <v>0</v>
      </c>
      <c r="N28" s="206">
        <f>SUMIFS(点検表４!$AG$6:$AG$14492,点検表４!$AE$6:$AE$14492,TRUE,点検表４!$AQ$6:$AQ$14492,$E28,点検表４!$C$6:$C$14492,N$6)</f>
        <v>0</v>
      </c>
      <c r="O28" s="206">
        <f>SUMIFS(点検表４!$AG$6:$AG$14492,点検表４!$AE$6:$AE$14492,TRUE,点検表４!$AQ$6:$AQ$14492,$E28,点検表４!$C$6:$C$14492,O$6)</f>
        <v>0</v>
      </c>
      <c r="P28" s="206">
        <f>SUMIFS(点検表４!$AG$6:$AG$14492,点検表４!$AE$6:$AE$14492,TRUE,点検表４!$AQ$6:$AQ$14492,$E28,点検表４!$C$6:$C$14492,P$6)</f>
        <v>0</v>
      </c>
      <c r="Q28" s="206">
        <f>SUMIFS(点検表４!$AG$6:$AG$14492,点検表４!$AE$6:$AE$14492,TRUE,点検表４!$AQ$6:$AQ$14492,$E28,点検表４!$C$6:$C$14492,Q$6)</f>
        <v>0</v>
      </c>
      <c r="R28" s="206">
        <f>SUMIFS(点検表４!$AG$6:$AG$14492,点検表４!$AE$6:$AE$14492,TRUE,点検表４!$AQ$6:$AQ$14492,$E28,点検表４!$C$6:$C$14492,R$6)</f>
        <v>0</v>
      </c>
      <c r="S28" s="206">
        <f>SUMIFS(点検表４!$AG$6:$AG$14492,点検表４!$AE$6:$AE$14492,TRUE,点検表４!$AQ$6:$AQ$14492,$E28,点検表４!$C$6:$C$14492,S$6)</f>
        <v>0</v>
      </c>
      <c r="T28" s="206">
        <f>SUMIFS(点検表４!$AG$6:$AG$14492,点検表４!$AE$6:$AE$14492,TRUE,点検表４!$AQ$6:$AQ$14492,$E28,点検表４!$C$6:$C$14492,T$6)</f>
        <v>0</v>
      </c>
      <c r="U28" s="206">
        <f>SUMIFS(点検表４!$AG$6:$AG$14492,点検表４!$AE$6:$AE$14492,TRUE,点検表４!$AQ$6:$AQ$14492,$E28,点検表４!$C$6:$C$14492,U$6)</f>
        <v>0</v>
      </c>
      <c r="V28" s="206">
        <f>SUMIFS(点検表４!$AG$6:$AG$14492,点検表４!$AE$6:$AE$14492,TRUE,点検表４!$AQ$6:$AQ$14492,$E28,点検表４!$C$6:$C$14492,V$6)</f>
        <v>0</v>
      </c>
      <c r="W28" s="206">
        <f>SUMIFS(点検表４!$AG$6:$AG$14492,点検表４!$AE$6:$AE$14492,TRUE,点検表４!$AQ$6:$AQ$14492,$E28,点検表４!$C$6:$C$14492,W$6)</f>
        <v>0</v>
      </c>
      <c r="X28" s="206">
        <f>SUMIFS(点検表４!$AG$6:$AG$14492,点検表４!$AE$6:$AE$14492,TRUE,点検表４!$AQ$6:$AQ$14492,$E28,点検表４!$C$6:$C$14492,X$6)</f>
        <v>0</v>
      </c>
      <c r="Y28" s="206">
        <f>SUMIFS(点検表４!$AG$6:$AG$14492,点検表４!$AE$6:$AE$14492,TRUE,点検表４!$AQ$6:$AQ$14492,$E28,点検表４!$C$6:$C$14492,Y$6)</f>
        <v>0</v>
      </c>
      <c r="Z28" s="206">
        <f>SUMIFS(点検表４!$AG$6:$AG$14492,点検表４!$AE$6:$AE$14492,TRUE,点検表４!$AQ$6:$AQ$14492,$E28,点検表４!$C$6:$C$14492,Z$6)</f>
        <v>0</v>
      </c>
      <c r="AA28" s="206">
        <f>SUMIFS(点検表４!$AG$6:$AG$14492,点検表４!$AE$6:$AE$14492,TRUE,点検表４!$AQ$6:$AQ$14492,$E28,点検表４!$C$6:$C$14492,AA$6)</f>
        <v>0</v>
      </c>
      <c r="AB28" s="206">
        <f>SUMIFS(点検表４!$AG$6:$AG$14492,点検表４!$AE$6:$AE$14492,TRUE,点検表４!$AQ$6:$AQ$14492,$E28,点検表４!$C$6:$C$14492,AB$6)</f>
        <v>0</v>
      </c>
      <c r="AC28" s="206">
        <f>SUMIFS(点検表４!$AG$6:$AG$14492,点検表４!$AE$6:$AE$14492,TRUE,点検表４!$AQ$6:$AQ$14492,$E28,点検表４!$C$6:$C$14492,AC$6)</f>
        <v>0</v>
      </c>
      <c r="AD28" s="206">
        <f>SUMIFS(点検表４!$AG$6:$AG$14492,点検表４!$AE$6:$AE$14492,TRUE,点検表４!$AQ$6:$AQ$14492,$E28,点検表４!$C$6:$C$14492,AD$6)</f>
        <v>0</v>
      </c>
      <c r="AE28" s="206">
        <f>SUMIFS(点検表４!$AG$6:$AG$14492,点検表４!$AE$6:$AE$14492,TRUE,点検表４!$AQ$6:$AQ$14492,$E28,点検表４!$C$6:$C$14492,AE$6)</f>
        <v>0</v>
      </c>
      <c r="AF28" s="206">
        <f>SUMIFS(点検表４!$AG$6:$AG$14492,点検表４!$AE$6:$AE$14492,TRUE,点検表４!$AQ$6:$AQ$14492,$E28,点検表４!$C$6:$C$14492,AF$6)</f>
        <v>0</v>
      </c>
      <c r="AG28" s="206">
        <f>SUMIFS(点検表４!$AG$6:$AG$14492,点検表４!$AE$6:$AE$14492,TRUE,点検表４!$AQ$6:$AQ$14492,$E28,点検表４!$C$6:$C$14492,AG$6)</f>
        <v>0</v>
      </c>
      <c r="AH28" s="206">
        <f>SUMIFS(点検表４!$AG$6:$AG$14492,点検表４!$AE$6:$AE$14492,TRUE,点検表４!$AQ$6:$AQ$14492,$E28,点検表４!$C$6:$C$14492,AH$6)</f>
        <v>0</v>
      </c>
      <c r="AI28" s="206">
        <f>SUMIFS(点検表４!$AG$6:$AG$14492,点検表４!$AE$6:$AE$14492,TRUE,点検表４!$AQ$6:$AQ$14492,$E28,点検表４!$C$6:$C$14492,AI$6)</f>
        <v>0</v>
      </c>
      <c r="AJ28" s="206">
        <f>SUMIFS(点検表４!$AG$6:$AG$14492,点検表４!$AE$6:$AE$14492,TRUE,点検表４!$AQ$6:$AQ$14492,$E28,点検表４!$C$6:$C$14492,AJ$6)</f>
        <v>0</v>
      </c>
      <c r="AK28" s="206">
        <f>SUMIFS(点検表４!$AG$6:$AG$14492,点検表４!$AE$6:$AE$14492,TRUE,点検表４!$AQ$6:$AQ$14492,$E28,点検表４!$C$6:$C$14492,AK$6)</f>
        <v>0</v>
      </c>
      <c r="AL28" s="206">
        <f>SUMIFS(点検表４!$AG$6:$AG$14492,点検表４!$AE$6:$AE$14492,TRUE,点検表４!$AQ$6:$AQ$14492,$E28,点検表４!$C$6:$C$14492,AL$6)</f>
        <v>0</v>
      </c>
      <c r="AM28" s="206">
        <f>SUMIFS(点検表４!$AG$6:$AG$14492,点検表４!$AE$6:$AE$14492,TRUE,点検表４!$AQ$6:$AQ$14492,$E28,点検表４!$C$6:$C$14492,AM$6)</f>
        <v>0</v>
      </c>
      <c r="AN28" s="206">
        <f>SUMIFS(点検表４!$AG$6:$AG$14492,点検表４!$AE$6:$AE$14492,TRUE,点検表４!$AQ$6:$AQ$14492,$E28,点検表４!$C$6:$C$14492,AN$6)</f>
        <v>0</v>
      </c>
      <c r="AO28" s="206">
        <f>SUMIFS(点検表４!$AG$6:$AG$14492,点検表４!$AE$6:$AE$14492,TRUE,点検表４!$AQ$6:$AQ$14492,$E28,点検表４!$C$6:$C$14492,AO$6)</f>
        <v>0</v>
      </c>
      <c r="AP28" s="206">
        <f>SUMIFS(点検表４!$AG$6:$AG$14492,点検表４!$AE$6:$AE$14492,TRUE,点検表４!$AQ$6:$AQ$14492,$E28,点検表４!$C$6:$C$14492,AP$6)</f>
        <v>0</v>
      </c>
      <c r="AQ28" s="206">
        <f>SUMIFS(点検表４!$AG$6:$AG$14492,点検表４!$AE$6:$AE$14492,TRUE,点検表４!$AQ$6:$AQ$14492,$E28,点検表４!$C$6:$C$14492,AQ$6)</f>
        <v>0</v>
      </c>
      <c r="AR28" s="206">
        <f>SUMIFS(点検表４!$AG$6:$AG$14492,点検表４!$AE$6:$AE$14492,TRUE,点検表４!$AQ$6:$AQ$14492,$E28,点検表４!$C$6:$C$14492,AR$6)</f>
        <v>0</v>
      </c>
      <c r="AS28" s="206">
        <f>SUMIFS(点検表４!$AG$6:$AG$14492,点検表４!$AE$6:$AE$14492,TRUE,点検表４!$AQ$6:$AQ$14492,$E28,点検表４!$C$6:$C$14492,AS$6)</f>
        <v>0</v>
      </c>
      <c r="AT28" s="206">
        <f>SUMIFS(点検表４!$AG$6:$AG$14492,点検表４!$AE$6:$AE$14492,TRUE,点検表４!$AQ$6:$AQ$14492,$E28,点検表４!$C$6:$C$14492,AT$6)</f>
        <v>0</v>
      </c>
      <c r="AU28" s="206">
        <f>SUMIFS(点検表４!$AG$6:$AG$14492,点検表４!$AE$6:$AE$14492,TRUE,点検表４!$AQ$6:$AQ$14492,$E28,点検表４!$C$6:$C$14492,AU$6)</f>
        <v>0</v>
      </c>
      <c r="AV28" s="206">
        <f>SUMIFS(点検表４!$AG$6:$AG$14492,点検表４!$AE$6:$AE$14492,TRUE,点検表４!$AQ$6:$AQ$14492,$E28,点検表４!$C$6:$C$14492,AV$6)</f>
        <v>0</v>
      </c>
      <c r="AW28" s="206">
        <f>SUMIFS(点検表４!$AG$6:$AG$14492,点検表４!$AE$6:$AE$14492,TRUE,点検表４!$AQ$6:$AQ$14492,$E28,点検表４!$C$6:$C$14492,AW$6)</f>
        <v>0</v>
      </c>
      <c r="AX28" s="206">
        <f>SUMIFS(点検表４!$AG$6:$AG$14492,点検表４!$AE$6:$AE$14492,TRUE,点検表４!$AQ$6:$AQ$14492,$E28,点検表４!$C$6:$C$14492,AX$6)</f>
        <v>0</v>
      </c>
      <c r="AY28" s="206">
        <f>SUMIFS(点検表４!$AG$6:$AG$14492,点検表４!$AE$6:$AE$14492,TRUE,点検表４!$AQ$6:$AQ$14492,$E28,点検表４!$C$6:$C$14492,AY$6)</f>
        <v>0</v>
      </c>
      <c r="AZ28" s="206">
        <f>SUMIFS(点検表４!$AG$6:$AG$14492,点検表４!$AE$6:$AE$14492,TRUE,点検表４!$AQ$6:$AQ$14492,$E28,点検表４!$C$6:$C$14492,AZ$6)</f>
        <v>0</v>
      </c>
      <c r="BA28" s="206">
        <f>SUMIFS(点検表４!$AG$6:$AG$14492,点検表４!$AE$6:$AE$14492,TRUE,点検表４!$AQ$6:$AQ$14492,$E28,点検表４!$C$6:$C$14492,BA$6)</f>
        <v>0</v>
      </c>
      <c r="BB28" s="206">
        <f>SUMIFS(点検表４!$AG$6:$AG$14492,点検表４!$AE$6:$AE$14492,TRUE,点検表４!$AQ$6:$AQ$14492,$E28,点検表４!$C$6:$C$14492,BB$6)</f>
        <v>0</v>
      </c>
      <c r="BC28" s="206">
        <f>SUMIFS(点検表４!$AG$6:$AG$14492,点検表４!$AE$6:$AE$14492,TRUE,点検表４!$AQ$6:$AQ$14492,$E28,点検表４!$C$6:$C$14492,BC$6)</f>
        <v>0</v>
      </c>
      <c r="BD28" s="206">
        <f>SUMIFS(点検表４!$AG$6:$AG$14492,点検表４!$AE$6:$AE$14492,TRUE,点検表４!$AQ$6:$AQ$14492,$E28,点検表４!$C$6:$C$14492,BD$6)</f>
        <v>0</v>
      </c>
      <c r="BE28" s="206">
        <f>SUMIFS(点検表４!$AG$6:$AG$14492,点検表４!$AE$6:$AE$14492,TRUE,点検表４!$AQ$6:$AQ$14492,$E28,点検表４!$C$6:$C$14492,BE$6)</f>
        <v>0</v>
      </c>
      <c r="BF28" s="206">
        <f>SUMIFS(点検表４!$AG$6:$AG$14492,点検表４!$AE$6:$AE$14492,TRUE,点検表４!$AQ$6:$AQ$14492,$E28,点検表４!$C$6:$C$14492,BF$6)</f>
        <v>0</v>
      </c>
      <c r="BG28" s="206">
        <f>SUMIFS(点検表４!$AG$6:$AG$14492,点検表４!$AE$6:$AE$14492,TRUE,点検表４!$AQ$6:$AQ$14492,$E28,点検表４!$C$6:$C$14492,BG$6)</f>
        <v>0</v>
      </c>
      <c r="BH28" s="206">
        <f>SUMIFS(点検表４!$AG$6:$AG$14492,点検表４!$AE$6:$AE$14492,TRUE,点検表４!$AQ$6:$AQ$14492,$E28,点検表４!$C$6:$C$14492,BH$6)</f>
        <v>0</v>
      </c>
      <c r="BI28" s="206">
        <f>SUMIFS(点検表４!$AG$6:$AG$14492,点検表４!$AE$6:$AE$14492,TRUE,点検表４!$AQ$6:$AQ$14492,$E28,点検表４!$C$6:$C$14492,BI$6)</f>
        <v>0</v>
      </c>
      <c r="BJ28" s="206">
        <f>SUMIFS(点検表４!$AG$6:$AG$14492,点検表４!$AE$6:$AE$14492,TRUE,点検表４!$AQ$6:$AQ$14492,$E28,点検表４!$C$6:$C$14492,BJ$6)</f>
        <v>0</v>
      </c>
      <c r="BK28" s="206">
        <f>SUMIFS(点検表４!$AG$6:$AG$14492,点検表４!$AE$6:$AE$14492,TRUE,点検表４!$AQ$6:$AQ$14492,$E28,点検表４!$C$6:$C$14492,BK$6)</f>
        <v>0</v>
      </c>
      <c r="BL28" s="206">
        <f>SUMIFS(点検表４!$AG$6:$AG$14492,点検表４!$AE$6:$AE$14492,TRUE,点検表４!$AQ$6:$AQ$14492,$E28,点検表４!$C$6:$C$14492,BL$6)</f>
        <v>0</v>
      </c>
      <c r="BM28" s="206">
        <f>SUMIFS(点検表４!$AG$6:$AG$14492,点検表４!$AE$6:$AE$14492,TRUE,点検表４!$AQ$6:$AQ$14492,$E28,点検表４!$C$6:$C$14492,BM$6)</f>
        <v>0</v>
      </c>
      <c r="BN28" s="206">
        <f>SUMIFS(点検表４!$AG$6:$AG$14492,点検表４!$AE$6:$AE$14492,TRUE,点検表４!$AQ$6:$AQ$14492,$E28,点検表４!$C$6:$C$14492,BN$6)</f>
        <v>0</v>
      </c>
      <c r="BO28" s="206">
        <f>SUMIFS(点検表４!$AG$6:$AG$14492,点検表４!$AE$6:$AE$14492,TRUE,点検表４!$AQ$6:$AQ$14492,$E28,点検表４!$C$6:$C$14492,BO$6)</f>
        <v>0</v>
      </c>
      <c r="BP28" s="206">
        <f>SUMIFS(点検表４!$AG$6:$AG$14492,点検表４!$AE$6:$AE$14492,TRUE,点検表４!$AQ$6:$AQ$14492,$E28,点検表４!$C$6:$C$14492,BP$6)</f>
        <v>0</v>
      </c>
      <c r="BQ28" s="206">
        <f>SUMIFS(点検表４!$AG$6:$AG$14492,点検表４!$AE$6:$AE$14492,TRUE,点検表４!$AQ$6:$AQ$14492,$E28,点検表４!$C$6:$C$14492,BQ$6)</f>
        <v>0</v>
      </c>
      <c r="BR28" s="206">
        <f>SUMIFS(点検表４!$AG$6:$AG$14492,点検表４!$AE$6:$AE$14492,TRUE,点検表４!$AQ$6:$AQ$14492,$E28,点検表４!$C$6:$C$14492,BR$6)</f>
        <v>0</v>
      </c>
      <c r="BS28" s="206">
        <f>SUMIFS(点検表４!$AG$6:$AG$14492,点検表４!$AE$6:$AE$14492,TRUE,点検表４!$AQ$6:$AQ$14492,$E28,点検表４!$C$6:$C$14492,BS$6)</f>
        <v>0</v>
      </c>
      <c r="BT28" s="206">
        <f>SUMIFS(点検表４!$AG$6:$AG$14492,点検表４!$AE$6:$AE$14492,TRUE,点検表４!$AQ$6:$AQ$14492,$E28,点検表４!$C$6:$C$14492,BT$6)</f>
        <v>0</v>
      </c>
      <c r="BU28" s="206">
        <f>SUMIFS(点検表４!$AG$6:$AG$14492,点検表４!$AE$6:$AE$14492,TRUE,点検表４!$AQ$6:$AQ$14492,$E28,点検表４!$C$6:$C$14492,BU$6)</f>
        <v>0</v>
      </c>
      <c r="BV28" s="206">
        <f>SUMIFS(点検表４!$AG$6:$AG$14492,点検表４!$AE$6:$AE$14492,TRUE,点検表４!$AQ$6:$AQ$14492,$E28,点検表４!$C$6:$C$14492,BV$6)</f>
        <v>0</v>
      </c>
      <c r="BW28" s="206">
        <f>SUMIFS(点検表４!$AG$6:$AG$14492,点検表４!$AE$6:$AE$14492,TRUE,点検表４!$AQ$6:$AQ$14492,$E28,点検表４!$C$6:$C$14492,BW$6)</f>
        <v>0</v>
      </c>
      <c r="BX28" s="206">
        <f>SUMIFS(点検表４!$AG$6:$AG$14492,点検表４!$AE$6:$AE$14492,TRUE,点検表４!$AQ$6:$AQ$14492,$E28,点検表４!$C$6:$C$14492,BX$6)</f>
        <v>0</v>
      </c>
      <c r="BY28" s="206">
        <f>SUMIFS(点検表４!$AG$6:$AG$14492,点検表４!$AE$6:$AE$14492,TRUE,点検表４!$AQ$6:$AQ$14492,$E28,点検表４!$C$6:$C$14492,BY$6)</f>
        <v>0</v>
      </c>
      <c r="BZ28" s="206">
        <f>SUMIFS(点検表４!$AG$6:$AG$14492,点検表４!$AE$6:$AE$14492,TRUE,点検表４!$AQ$6:$AQ$14492,$E28,点検表４!$C$6:$C$14492,BZ$6)</f>
        <v>0</v>
      </c>
      <c r="CA28" s="206">
        <f>SUMIFS(点検表４!$AG$6:$AG$14492,点検表４!$AE$6:$AE$14492,TRUE,点検表４!$AQ$6:$AQ$14492,$E28,点検表４!$C$6:$C$14492,CA$6)</f>
        <v>0</v>
      </c>
      <c r="CB28" s="206">
        <f>SUMIFS(点検表４!$AG$6:$AG$14492,点検表４!$AE$6:$AE$14492,TRUE,点検表４!$AQ$6:$AQ$14492,$E28,点検表４!$C$6:$C$14492,CB$6)</f>
        <v>0</v>
      </c>
      <c r="CC28" s="206">
        <f>SUMIFS(点検表４!$AG$6:$AG$14492,点検表４!$AE$6:$AE$14492,TRUE,点検表４!$AQ$6:$AQ$14492,$E28,点検表４!$C$6:$C$14492,CC$6)</f>
        <v>0</v>
      </c>
      <c r="CD28" s="206">
        <f>SUMIFS(点検表４!$AG$6:$AG$14492,点検表４!$AE$6:$AE$14492,TRUE,点検表４!$AQ$6:$AQ$14492,$E28,点検表４!$C$6:$C$14492,CD$6)</f>
        <v>0</v>
      </c>
      <c r="CE28" s="206">
        <f>SUMIFS(点検表４!$AG$6:$AG$14492,点検表４!$AE$6:$AE$14492,TRUE,点検表４!$AQ$6:$AQ$14492,$E28,点検表４!$C$6:$C$14492,CE$6)</f>
        <v>0</v>
      </c>
      <c r="CF28" s="206">
        <f>SUMIFS(点検表４!$AG$6:$AG$14492,点検表４!$AE$6:$AE$14492,TRUE,点検表４!$AQ$6:$AQ$14492,$E28,点検表４!$C$6:$C$14492,CF$6)</f>
        <v>0</v>
      </c>
      <c r="CG28" s="206">
        <f>SUMIFS(点検表４!$AG$6:$AG$14492,点検表４!$AE$6:$AE$14492,TRUE,点検表４!$AQ$6:$AQ$14492,$E28,点検表４!$C$6:$C$14492,CG$6)</f>
        <v>0</v>
      </c>
      <c r="CH28" s="206">
        <f>SUMIFS(点検表４!$AG$6:$AG$14492,点検表４!$AE$6:$AE$14492,TRUE,点検表４!$AQ$6:$AQ$14492,$E28,点検表４!$C$6:$C$14492,CH$6)</f>
        <v>0</v>
      </c>
      <c r="CI28" s="206">
        <f>SUMIFS(点検表４!$AG$6:$AG$14492,点検表４!$AE$6:$AE$14492,TRUE,点検表４!$AQ$6:$AQ$14492,$E28,点検表４!$C$6:$C$14492,CI$6)</f>
        <v>0</v>
      </c>
      <c r="CJ28" s="206">
        <f>SUMIFS(点検表４!$AG$6:$AG$14492,点検表４!$AE$6:$AE$14492,TRUE,点検表４!$AQ$6:$AQ$14492,$E28,点検表４!$C$6:$C$14492,CJ$6)</f>
        <v>0</v>
      </c>
      <c r="CK28" s="206">
        <f>SUMIFS(点検表４!$AG$6:$AG$14492,点検表４!$AE$6:$AE$14492,TRUE,点検表４!$AQ$6:$AQ$14492,$E28,点検表４!$C$6:$C$14492,CK$6)</f>
        <v>0</v>
      </c>
      <c r="CL28" s="206">
        <f>SUMIFS(点検表４!$AG$6:$AG$14492,点検表４!$AE$6:$AE$14492,TRUE,点検表４!$AQ$6:$AQ$14492,$E28,点検表４!$C$6:$C$14492,CL$6)</f>
        <v>0</v>
      </c>
      <c r="CM28" s="206">
        <f>SUMIFS(点検表４!$AG$6:$AG$14492,点検表４!$AE$6:$AE$14492,TRUE,点検表４!$AQ$6:$AQ$14492,$E28,点検表４!$C$6:$C$14492,CM$6)</f>
        <v>0</v>
      </c>
      <c r="CN28" s="206">
        <f>SUMIFS(点検表４!$AG$6:$AG$14492,点検表４!$AE$6:$AE$14492,TRUE,点検表４!$AQ$6:$AQ$14492,$E28,点検表４!$C$6:$C$14492,CN$6)</f>
        <v>0</v>
      </c>
      <c r="CO28" s="206">
        <f>SUMIFS(点検表４!$AG$6:$AG$14492,点検表４!$AE$6:$AE$14492,TRUE,点検表４!$AQ$6:$AQ$14492,$E28,点検表４!$C$6:$C$14492,CO$6)</f>
        <v>0</v>
      </c>
      <c r="CP28" s="206">
        <f>SUMIFS(点検表４!$AG$6:$AG$14492,点検表４!$AE$6:$AE$14492,TRUE,点検表４!$AQ$6:$AQ$14492,$E28,点検表４!$C$6:$C$14492,CP$6)</f>
        <v>0</v>
      </c>
      <c r="CQ28" s="206">
        <f>SUMIFS(点検表４!$AG$6:$AG$14492,点検表４!$AE$6:$AE$14492,TRUE,点検表４!$AQ$6:$AQ$14492,$E28,点検表４!$C$6:$C$14492,CQ$6)</f>
        <v>0</v>
      </c>
      <c r="CR28" s="206">
        <f>SUMIFS(点検表４!$AG$6:$AG$14492,点検表４!$AE$6:$AE$14492,TRUE,点検表４!$AQ$6:$AQ$14492,$E28,点検表４!$C$6:$C$14492,CR$6)</f>
        <v>0</v>
      </c>
      <c r="CS28" s="206">
        <f>SUMIFS(点検表４!$AG$6:$AG$14492,点検表４!$AE$6:$AE$14492,TRUE,点検表４!$AQ$6:$AQ$14492,$E28,点検表４!$C$6:$C$14492,CS$6)</f>
        <v>0</v>
      </c>
      <c r="CT28" s="206">
        <f>SUMIFS(点検表４!$AG$6:$AG$14492,点検表４!$AE$6:$AE$14492,TRUE,点検表４!$AQ$6:$AQ$14492,$E28,点検表４!$C$6:$C$14492,CT$6)</f>
        <v>0</v>
      </c>
      <c r="CU28" s="206">
        <f>SUMIFS(点検表４!$AG$6:$AG$14492,点検表４!$AE$6:$AE$14492,TRUE,点検表４!$AQ$6:$AQ$14492,$E28,点検表４!$C$6:$C$14492,CU$6)</f>
        <v>0</v>
      </c>
      <c r="CV28" s="206">
        <f>SUMIFS(点検表４!$AG$6:$AG$14492,点検表４!$AE$6:$AE$14492,TRUE,点検表４!$AQ$6:$AQ$14492,$E28,点検表４!$C$6:$C$14492,CV$6)</f>
        <v>0</v>
      </c>
      <c r="CW28" s="206">
        <f>SUMIFS(点検表４!$AG$6:$AG$14492,点検表４!$AE$6:$AE$14492,TRUE,点検表４!$AQ$6:$AQ$14492,$E28,点検表４!$C$6:$C$14492,CW$6)</f>
        <v>0</v>
      </c>
      <c r="CX28" s="206">
        <f>SUMIFS(点検表４!$AG$6:$AG$14492,点検表４!$AE$6:$AE$14492,TRUE,点検表４!$AQ$6:$AQ$14492,$E28,点検表４!$C$6:$C$14492,CX$6)</f>
        <v>0</v>
      </c>
      <c r="CY28" s="206">
        <f>SUMIFS(点検表４!$AG$6:$AG$14492,点検表４!$AE$6:$AE$14492,TRUE,点検表４!$AQ$6:$AQ$14492,$E28,点検表４!$C$6:$C$14492,CY$6)</f>
        <v>0</v>
      </c>
      <c r="CZ28" s="206">
        <f>SUMIFS(点検表４!$AG$6:$AG$14492,点検表４!$AE$6:$AE$14492,TRUE,点検表４!$AQ$6:$AQ$14492,$E28,点検表４!$C$6:$C$14492,CZ$6)</f>
        <v>0</v>
      </c>
      <c r="DA28" s="206">
        <f>SUMIFS(点検表４!$AG$6:$AG$14492,点検表４!$AE$6:$AE$14492,TRUE,点検表４!$AQ$6:$AQ$14492,$E28,点検表４!$C$6:$C$14492,DA$6)</f>
        <v>0</v>
      </c>
      <c r="DB28" s="206">
        <f>SUMIFS(点検表４!$AG$6:$AG$14492,点検表４!$AE$6:$AE$14492,TRUE,点検表４!$AQ$6:$AQ$14492,$E28,点検表４!$C$6:$C$14492,DB$6)</f>
        <v>0</v>
      </c>
      <c r="DC28" s="206">
        <f>SUMIFS(点検表４!$AG$6:$AG$14492,点検表４!$AE$6:$AE$14492,TRUE,点検表４!$AQ$6:$AQ$14492,$E28,点検表４!$C$6:$C$14492,DC$6)</f>
        <v>0</v>
      </c>
      <c r="DD28" s="206">
        <f>SUMIFS(点検表４!$AG$6:$AG$14492,点検表４!$AE$6:$AE$14492,TRUE,点検表４!$AQ$6:$AQ$14492,$E28,点検表４!$C$6:$C$14492,DD$6)</f>
        <v>0</v>
      </c>
      <c r="DE28" s="206">
        <f>SUMIFS(点検表４!$AG$6:$AG$14492,点検表４!$AE$6:$AE$14492,TRUE,点検表４!$AQ$6:$AQ$14492,$E28,点検表４!$C$6:$C$14492,DE$6)</f>
        <v>0</v>
      </c>
      <c r="DF28" s="206">
        <f>SUMIFS(点検表４!$AG$6:$AG$14492,点検表４!$AE$6:$AE$14492,TRUE,点検表４!$AQ$6:$AQ$14492,$E28,点検表４!$C$6:$C$14492,DF$6)</f>
        <v>0</v>
      </c>
      <c r="DG28" s="206">
        <f>SUMIFS(点検表４!$AG$6:$AG$14492,点検表４!$AE$6:$AE$14492,TRUE,点検表４!$AQ$6:$AQ$14492,$E28,点検表４!$C$6:$C$14492,DG$6)</f>
        <v>0</v>
      </c>
      <c r="DH28" s="206">
        <f>SUMIFS(点検表４!$AG$6:$AG$14492,点検表４!$AE$6:$AE$14492,TRUE,点検表４!$AQ$6:$AQ$14492,$E28,点検表４!$C$6:$C$14492,DH$6)</f>
        <v>0</v>
      </c>
      <c r="DI28" s="206">
        <f>SUMIFS(点検表４!$AG$6:$AG$14492,点検表４!$AE$6:$AE$14492,TRUE,点検表４!$AQ$6:$AQ$14492,$E28,点検表４!$C$6:$C$14492,DI$6)</f>
        <v>0</v>
      </c>
      <c r="DJ28" s="206">
        <f>SUMIFS(点検表４!$AG$6:$AG$14492,点検表４!$AE$6:$AE$14492,TRUE,点検表４!$AQ$6:$AQ$14492,$E28,点検表４!$C$6:$C$14492,DJ$6)</f>
        <v>0</v>
      </c>
      <c r="DK28" s="206">
        <f>SUMIFS(点検表４!$AG$6:$AG$14492,点検表４!$AE$6:$AE$14492,TRUE,点検表４!$AQ$6:$AQ$14492,$E28,点検表４!$C$6:$C$14492,DK$6)</f>
        <v>0</v>
      </c>
      <c r="DL28" s="206">
        <f>SUMIFS(点検表４!$AG$6:$AG$14492,点検表４!$AE$6:$AE$14492,TRUE,点検表４!$AQ$6:$AQ$14492,$E28,点検表４!$C$6:$C$14492,DL$6)</f>
        <v>0</v>
      </c>
      <c r="DM28" s="206">
        <f>SUMIFS(点検表４!$AG$6:$AG$14492,点検表４!$AE$6:$AE$14492,TRUE,点検表４!$AQ$6:$AQ$14492,$E28,点検表４!$C$6:$C$14492,DM$6)</f>
        <v>0</v>
      </c>
      <c r="DN28" s="206">
        <f>SUMIFS(点検表４!$AG$6:$AG$14492,点検表４!$AE$6:$AE$14492,TRUE,点検表４!$AQ$6:$AQ$14492,$E28,点検表４!$C$6:$C$14492,DN$6)</f>
        <v>0</v>
      </c>
      <c r="DO28" s="206">
        <f>SUMIFS(点検表４!$AG$6:$AG$14492,点検表４!$AE$6:$AE$14492,TRUE,点検表４!$AQ$6:$AQ$14492,$E28,点検表４!$C$6:$C$14492,DO$6)</f>
        <v>0</v>
      </c>
      <c r="DP28" s="206">
        <f>SUMIFS(点検表４!$AG$6:$AG$14492,点検表４!$AE$6:$AE$14492,TRUE,点検表４!$AQ$6:$AQ$14492,$E28,点検表４!$C$6:$C$14492,DP$6)</f>
        <v>0</v>
      </c>
      <c r="DQ28" s="206">
        <f>SUMIFS(点検表４!$AG$6:$AG$14492,点検表４!$AE$6:$AE$14492,TRUE,点検表４!$AQ$6:$AQ$14492,$E28,点検表４!$C$6:$C$14492,DQ$6)</f>
        <v>0</v>
      </c>
      <c r="DR28" s="206">
        <f>SUMIFS(点検表４!$AG$6:$AG$14492,点検表４!$AE$6:$AE$14492,TRUE,点検表４!$AQ$6:$AQ$14492,$E28,点検表４!$C$6:$C$14492,DR$6)</f>
        <v>0</v>
      </c>
      <c r="DS28" s="206">
        <f>SUMIFS(点検表４!$AG$6:$AG$14492,点検表４!$AE$6:$AE$14492,TRUE,点検表４!$AQ$6:$AQ$14492,$E28,点検表４!$C$6:$C$14492,DS$6)</f>
        <v>0</v>
      </c>
      <c r="DT28" s="206">
        <f>SUMIFS(点検表４!$AG$6:$AG$14492,点検表４!$AE$6:$AE$14492,TRUE,点検表４!$AQ$6:$AQ$14492,$E28,点検表４!$C$6:$C$14492,DT$6)</f>
        <v>0</v>
      </c>
      <c r="DU28" s="206">
        <f>SUMIFS(点検表４!$AG$6:$AG$14492,点検表４!$AE$6:$AE$14492,TRUE,点検表４!$AQ$6:$AQ$14492,$E28,点検表４!$C$6:$C$14492,DU$6)</f>
        <v>0</v>
      </c>
      <c r="DV28" s="206">
        <f>SUMIFS(点検表４!$AG$6:$AG$14492,点検表４!$AE$6:$AE$14492,TRUE,点検表４!$AQ$6:$AQ$14492,$E28,点検表４!$C$6:$C$14492,DV$6)</f>
        <v>0</v>
      </c>
      <c r="DW28" s="206">
        <f>SUMIFS(点検表４!$AG$6:$AG$14492,点検表４!$AE$6:$AE$14492,TRUE,点検表４!$AQ$6:$AQ$14492,$E28,点検表４!$C$6:$C$14492,DW$6)</f>
        <v>0</v>
      </c>
      <c r="DX28" s="206">
        <f>SUMIFS(点検表４!$AG$6:$AG$14492,点検表４!$AE$6:$AE$14492,TRUE,点検表４!$AQ$6:$AQ$14492,$E28,点検表４!$C$6:$C$14492,DX$6)</f>
        <v>0</v>
      </c>
      <c r="DY28" s="206">
        <f>SUMIFS(点検表４!$AG$6:$AG$14492,点検表４!$AE$6:$AE$14492,TRUE,点検表４!$AQ$6:$AQ$14492,$E28,点検表４!$C$6:$C$14492,DY$6)</f>
        <v>0</v>
      </c>
      <c r="DZ28" s="206">
        <f>SUMIFS(点検表４!$AG$6:$AG$14492,点検表４!$AE$6:$AE$14492,TRUE,点検表４!$AQ$6:$AQ$14492,$E28,点検表４!$C$6:$C$14492,DZ$6)</f>
        <v>0</v>
      </c>
      <c r="EA28" s="206">
        <f>SUMIFS(点検表４!$AG$6:$AG$14492,点検表４!$AE$6:$AE$14492,TRUE,点検表４!$AQ$6:$AQ$14492,$E28,点検表４!$C$6:$C$14492,EA$6)</f>
        <v>0</v>
      </c>
      <c r="EB28" s="206">
        <f>SUMIFS(点検表４!$AG$6:$AG$14492,点検表４!$AE$6:$AE$14492,TRUE,点検表４!$AQ$6:$AQ$14492,$E28,点検表４!$C$6:$C$14492,EB$6)</f>
        <v>0</v>
      </c>
      <c r="EC28" s="206">
        <f>SUMIFS(点検表４!$AG$6:$AG$14492,点検表４!$AE$6:$AE$14492,TRUE,点検表４!$AQ$6:$AQ$14492,$E28,点検表４!$C$6:$C$14492,EC$6)</f>
        <v>0</v>
      </c>
      <c r="ED28" s="206">
        <f>SUMIFS(点検表４!$AG$6:$AG$14492,点検表４!$AE$6:$AE$14492,TRUE,点検表４!$AQ$6:$AQ$14492,$E28,点検表４!$C$6:$C$14492,ED$6)</f>
        <v>0</v>
      </c>
      <c r="EE28" s="206">
        <f>SUMIFS(点検表４!$AG$6:$AG$14492,点検表４!$AE$6:$AE$14492,TRUE,点検表４!$AQ$6:$AQ$14492,$E28,点検表４!$C$6:$C$14492,EE$6)</f>
        <v>0</v>
      </c>
      <c r="EF28" s="206">
        <f>SUMIFS(点検表４!$AG$6:$AG$14492,点検表４!$AE$6:$AE$14492,TRUE,点検表４!$AQ$6:$AQ$14492,$E28,点検表４!$C$6:$C$14492,EF$6)</f>
        <v>0</v>
      </c>
      <c r="EG28" s="206">
        <f>SUMIFS(点検表４!$AG$6:$AG$14492,点検表４!$AE$6:$AE$14492,TRUE,点検表４!$AQ$6:$AQ$14492,$E28,点検表４!$C$6:$C$14492,EG$6)</f>
        <v>0</v>
      </c>
      <c r="EH28" s="206">
        <f>SUMIFS(点検表４!$AG$6:$AG$14492,点検表４!$AE$6:$AE$14492,TRUE,点検表４!$AQ$6:$AQ$14492,$E28,点検表４!$C$6:$C$14492,EH$6)</f>
        <v>0</v>
      </c>
      <c r="EI28" s="206">
        <f>SUMIFS(点検表４!$AG$6:$AG$14492,点検表４!$AE$6:$AE$14492,TRUE,点検表４!$AQ$6:$AQ$14492,$E28,点検表４!$C$6:$C$14492,EI$6)</f>
        <v>0</v>
      </c>
      <c r="EJ28" s="206">
        <f>SUMIFS(点検表４!$AG$6:$AG$14492,点検表４!$AE$6:$AE$14492,TRUE,点検表４!$AQ$6:$AQ$14492,$E28,点検表４!$C$6:$C$14492,EJ$6)</f>
        <v>0</v>
      </c>
      <c r="EK28" s="206">
        <f>SUMIFS(点検表４!$AG$6:$AG$14492,点検表４!$AE$6:$AE$14492,TRUE,点検表４!$AQ$6:$AQ$14492,$E28,点検表４!$C$6:$C$14492,EK$6)</f>
        <v>0</v>
      </c>
      <c r="EL28" s="206">
        <f>SUMIFS(点検表４!$AG$6:$AG$14492,点検表４!$AE$6:$AE$14492,TRUE,点検表４!$AQ$6:$AQ$14492,$E28,点検表４!$C$6:$C$14492,EL$6)</f>
        <v>0</v>
      </c>
      <c r="EM28" s="206">
        <f>SUMIFS(点検表４!$AG$6:$AG$14492,点検表４!$AE$6:$AE$14492,TRUE,点検表４!$AQ$6:$AQ$14492,$E28,点検表４!$C$6:$C$14492,EM$6)</f>
        <v>0</v>
      </c>
      <c r="EN28" s="206">
        <f>SUMIFS(点検表４!$AG$6:$AG$14492,点検表４!$AE$6:$AE$14492,TRUE,点検表４!$AQ$6:$AQ$14492,$E28,点検表４!$C$6:$C$14492,EN$6)</f>
        <v>0</v>
      </c>
      <c r="EO28" s="206">
        <f>SUMIFS(点検表４!$AG$6:$AG$14492,点検表４!$AE$6:$AE$14492,TRUE,点検表４!$AQ$6:$AQ$14492,$E28,点検表４!$C$6:$C$14492,EO$6)</f>
        <v>0</v>
      </c>
      <c r="EP28" s="206">
        <f>SUMIFS(点検表４!$AG$6:$AG$14492,点検表４!$AE$6:$AE$14492,TRUE,点検表４!$AQ$6:$AQ$14492,$E28,点検表４!$C$6:$C$14492,EP$6)</f>
        <v>0</v>
      </c>
      <c r="EQ28" s="206">
        <f>SUMIFS(点検表４!$AG$6:$AG$14492,点検表４!$AE$6:$AE$14492,TRUE,点検表４!$AQ$6:$AQ$14492,$E28,点検表４!$C$6:$C$14492,EQ$6)</f>
        <v>0</v>
      </c>
      <c r="ER28" s="206">
        <f>SUMIFS(点検表４!$AG$6:$AG$14492,点検表４!$AE$6:$AE$14492,TRUE,点検表４!$AQ$6:$AQ$14492,$E28,点検表４!$C$6:$C$14492,ER$6)</f>
        <v>0</v>
      </c>
      <c r="ES28" s="206">
        <f>SUMIFS(点検表４!$AG$6:$AG$14492,点検表４!$AE$6:$AE$14492,TRUE,点検表４!$AQ$6:$AQ$14492,$E28,点検表４!$C$6:$C$14492,ES$6)</f>
        <v>0</v>
      </c>
      <c r="ET28" s="206">
        <f>SUMIFS(点検表４!$AG$6:$AG$14492,点検表４!$AE$6:$AE$14492,TRUE,点検表４!$AQ$6:$AQ$14492,$E28,点検表４!$C$6:$C$14492,ET$6)</f>
        <v>0</v>
      </c>
      <c r="EU28" s="206">
        <f>SUMIFS(点検表４!$AG$6:$AG$14492,点検表４!$AE$6:$AE$14492,TRUE,点検表４!$AQ$6:$AQ$14492,$E28,点検表４!$C$6:$C$14492,EU$6)</f>
        <v>0</v>
      </c>
      <c r="EV28" s="206">
        <f>SUMIFS(点検表４!$AG$6:$AG$14492,点検表４!$AE$6:$AE$14492,TRUE,点検表４!$AQ$6:$AQ$14492,$E28,点検表４!$C$6:$C$14492,EV$6)</f>
        <v>0</v>
      </c>
      <c r="EW28" s="206">
        <f>SUMIFS(点検表４!$AG$6:$AG$14492,点検表４!$AE$6:$AE$14492,TRUE,点検表４!$AQ$6:$AQ$14492,$E28,点検表４!$C$6:$C$14492,EW$6)</f>
        <v>0</v>
      </c>
      <c r="EX28" s="206">
        <f>SUMIFS(点検表４!$AG$6:$AG$14492,点検表４!$AE$6:$AE$14492,TRUE,点検表４!$AQ$6:$AQ$14492,$E28,点検表４!$C$6:$C$14492,EX$6)</f>
        <v>0</v>
      </c>
      <c r="EY28" s="206">
        <f>SUMIFS(点検表４!$AG$6:$AG$14492,点検表４!$AE$6:$AE$14492,TRUE,点検表４!$AQ$6:$AQ$14492,$E28,点検表４!$C$6:$C$14492,EY$6)</f>
        <v>0</v>
      </c>
      <c r="EZ28" s="206">
        <f>SUMIFS(点検表４!$AG$6:$AG$14492,点検表４!$AE$6:$AE$14492,TRUE,点検表４!$AQ$6:$AQ$14492,$E28,点検表４!$C$6:$C$14492,EZ$6)</f>
        <v>0</v>
      </c>
      <c r="FA28" s="206">
        <f>SUMIFS(点検表４!$AG$6:$AG$14492,点検表４!$AE$6:$AE$14492,TRUE,点検表４!$AQ$6:$AQ$14492,$E28,点検表４!$C$6:$C$14492,FA$6)</f>
        <v>0</v>
      </c>
      <c r="FB28" s="206">
        <f>SUMIFS(点検表４!$AG$6:$AG$14492,点検表４!$AE$6:$AE$14492,TRUE,点検表４!$AQ$6:$AQ$14492,$E28,点検表４!$C$6:$C$14492,FB$6)</f>
        <v>0</v>
      </c>
      <c r="FC28" s="206">
        <f>SUMIFS(点検表４!$AG$6:$AG$14492,点検表４!$AE$6:$AE$14492,TRUE,点検表４!$AQ$6:$AQ$14492,$E28,点検表４!$C$6:$C$14492,FC$6)</f>
        <v>0</v>
      </c>
      <c r="FD28" s="206">
        <f>SUMIFS(点検表４!$AG$6:$AG$14492,点検表４!$AE$6:$AE$14492,TRUE,点検表４!$AQ$6:$AQ$14492,$E28,点検表４!$C$6:$C$14492,FD$6)</f>
        <v>0</v>
      </c>
      <c r="FE28" s="206">
        <f>SUMIFS(点検表４!$AG$6:$AG$14492,点検表４!$AE$6:$AE$14492,TRUE,点検表４!$AQ$6:$AQ$14492,$E28,点検表４!$C$6:$C$14492,FE$6)</f>
        <v>0</v>
      </c>
      <c r="FF28" s="206">
        <f>SUMIFS(点検表４!$AG$6:$AG$14492,点検表４!$AE$6:$AE$14492,TRUE,点検表４!$AQ$6:$AQ$14492,$E28,点検表４!$C$6:$C$14492,FF$6)</f>
        <v>0</v>
      </c>
      <c r="FG28" s="206">
        <f>SUMIFS(点検表４!$AG$6:$AG$14492,点検表４!$AE$6:$AE$14492,TRUE,点検表４!$AQ$6:$AQ$14492,$E28,点検表４!$C$6:$C$14492,FG$6)</f>
        <v>0</v>
      </c>
      <c r="FH28" s="206">
        <f>SUMIFS(点検表４!$AG$6:$AG$14492,点検表４!$AE$6:$AE$14492,TRUE,点検表４!$AQ$6:$AQ$14492,$E28,点検表４!$C$6:$C$14492,FH$6)</f>
        <v>0</v>
      </c>
      <c r="FI28" s="206">
        <f>SUMIFS(点検表４!$AG$6:$AG$14492,点検表４!$AE$6:$AE$14492,TRUE,点検表４!$AQ$6:$AQ$14492,$E28,点検表４!$C$6:$C$14492,FI$6)</f>
        <v>0</v>
      </c>
      <c r="FJ28" s="206">
        <f>SUMIFS(点検表４!$AG$6:$AG$14492,点検表４!$AE$6:$AE$14492,TRUE,点検表４!$AQ$6:$AQ$14492,$E28,点検表４!$C$6:$C$14492,FJ$6)</f>
        <v>0</v>
      </c>
      <c r="FK28" s="206">
        <f>SUMIFS(点検表４!$AG$6:$AG$14492,点検表４!$AE$6:$AE$14492,TRUE,点検表４!$AQ$6:$AQ$14492,$E28,点検表４!$C$6:$C$14492,FK$6)</f>
        <v>0</v>
      </c>
      <c r="FL28" s="206">
        <f>SUMIFS(点検表４!$AG$6:$AG$14492,点検表４!$AE$6:$AE$14492,TRUE,点検表４!$AQ$6:$AQ$14492,$E28,点検表４!$C$6:$C$14492,FL$6)</f>
        <v>0</v>
      </c>
      <c r="FM28" s="206">
        <f>SUMIFS(点検表４!$AG$6:$AG$14492,点検表４!$AE$6:$AE$14492,TRUE,点検表４!$AQ$6:$AQ$14492,$E28,点検表４!$C$6:$C$14492,FM$6)</f>
        <v>0</v>
      </c>
      <c r="FN28" s="206">
        <f>SUMIFS(点検表４!$AG$6:$AG$14492,点検表４!$AE$6:$AE$14492,TRUE,点検表４!$AQ$6:$AQ$14492,$E28,点検表４!$C$6:$C$14492,FN$6)</f>
        <v>0</v>
      </c>
      <c r="FO28" s="206">
        <f>SUMIFS(点検表４!$AG$6:$AG$14492,点検表４!$AE$6:$AE$14492,TRUE,点検表４!$AQ$6:$AQ$14492,$E28,点検表４!$C$6:$C$14492,FO$6)</f>
        <v>0</v>
      </c>
      <c r="FP28" s="206">
        <f>SUMIFS(点検表４!$AG$6:$AG$14492,点検表４!$AE$6:$AE$14492,TRUE,点検表４!$AQ$6:$AQ$14492,$E28,点検表４!$C$6:$C$14492,FP$6)</f>
        <v>0</v>
      </c>
      <c r="FQ28" s="206">
        <f>SUMIFS(点検表４!$AG$6:$AG$14492,点検表４!$AE$6:$AE$14492,TRUE,点検表４!$AQ$6:$AQ$14492,$E28,点検表４!$C$6:$C$14492,FQ$6)</f>
        <v>0</v>
      </c>
      <c r="FR28" s="206">
        <f>SUMIFS(点検表４!$AG$6:$AG$14492,点検表４!$AE$6:$AE$14492,TRUE,点検表４!$AQ$6:$AQ$14492,$E28,点検表４!$C$6:$C$14492,FR$6)</f>
        <v>0</v>
      </c>
      <c r="FS28" s="206">
        <f>SUMIFS(点検表４!$AG$6:$AG$14492,点検表４!$AE$6:$AE$14492,TRUE,点検表４!$AQ$6:$AQ$14492,$E28,点検表４!$C$6:$C$14492,FS$6)</f>
        <v>0</v>
      </c>
      <c r="FT28" s="206">
        <f>SUMIFS(点検表４!$AG$6:$AG$14492,点検表４!$AE$6:$AE$14492,TRUE,点検表４!$AQ$6:$AQ$14492,$E28,点検表４!$C$6:$C$14492,FT$6)</f>
        <v>0</v>
      </c>
      <c r="FU28" s="206">
        <f>SUMIFS(点検表４!$AG$6:$AG$14492,点検表４!$AE$6:$AE$14492,TRUE,点検表４!$AQ$6:$AQ$14492,$E28,点検表４!$C$6:$C$14492,FU$6)</f>
        <v>0</v>
      </c>
      <c r="FV28" s="206">
        <f>SUMIFS(点検表４!$AG$6:$AG$14492,点検表４!$AE$6:$AE$14492,TRUE,点検表４!$AQ$6:$AQ$14492,$E28,点検表４!$C$6:$C$14492,FV$6)</f>
        <v>0</v>
      </c>
      <c r="FW28" s="206">
        <f>SUMIFS(点検表４!$AG$6:$AG$14492,点検表４!$AE$6:$AE$14492,TRUE,点検表４!$AQ$6:$AQ$14492,$E28,点検表４!$C$6:$C$14492,FW$6)</f>
        <v>0</v>
      </c>
      <c r="FX28" s="206">
        <f>SUMIFS(点検表４!$AG$6:$AG$14492,点検表４!$AE$6:$AE$14492,TRUE,点検表４!$AQ$6:$AQ$14492,$E28,点検表４!$C$6:$C$14492,FX$6)</f>
        <v>0</v>
      </c>
      <c r="FY28" s="206">
        <f>SUMIFS(点検表４!$AG$6:$AG$14492,点検表４!$AE$6:$AE$14492,TRUE,点検表４!$AQ$6:$AQ$14492,$E28,点検表４!$C$6:$C$14492,FY$6)</f>
        <v>0</v>
      </c>
      <c r="FZ28" s="206">
        <f>SUMIFS(点検表４!$AG$6:$AG$14492,点検表４!$AE$6:$AE$14492,TRUE,点検表４!$AQ$6:$AQ$14492,$E28,点検表４!$C$6:$C$14492,FZ$6)</f>
        <v>0</v>
      </c>
      <c r="GA28" s="206">
        <f>SUMIFS(点検表４!$AG$6:$AG$14492,点検表４!$AE$6:$AE$14492,TRUE,点検表４!$AQ$6:$AQ$14492,$E28,点検表４!$C$6:$C$14492,GA$6)</f>
        <v>0</v>
      </c>
      <c r="GB28" s="206">
        <f>SUMIFS(点検表４!$AG$6:$AG$14492,点検表４!$AE$6:$AE$14492,TRUE,点検表４!$AQ$6:$AQ$14492,$E28,点検表４!$C$6:$C$14492,GB$6)</f>
        <v>0</v>
      </c>
      <c r="GC28" s="206">
        <f>SUMIFS(点検表４!$AG$6:$AG$14492,点検表４!$AE$6:$AE$14492,TRUE,点検表４!$AQ$6:$AQ$14492,$E28,点検表４!$C$6:$C$14492,GC$6)</f>
        <v>0</v>
      </c>
      <c r="GD28" s="206">
        <f>SUMIFS(点検表４!$AG$6:$AG$14492,点検表４!$AE$6:$AE$14492,TRUE,点検表４!$AQ$6:$AQ$14492,$E28,点検表４!$C$6:$C$14492,GD$6)</f>
        <v>0</v>
      </c>
      <c r="GE28" s="206">
        <f>SUMIFS(点検表４!$AG$6:$AG$14492,点検表４!$AE$6:$AE$14492,TRUE,点検表４!$AQ$6:$AQ$14492,$E28,点検表４!$C$6:$C$14492,GE$6)</f>
        <v>0</v>
      </c>
      <c r="GF28" s="206">
        <f>SUMIFS(点検表４!$AG$6:$AG$14492,点検表４!$AE$6:$AE$14492,TRUE,点検表４!$AQ$6:$AQ$14492,$E28,点検表４!$C$6:$C$14492,GF$6)</f>
        <v>0</v>
      </c>
      <c r="GG28" s="206">
        <f>SUMIFS(点検表４!$AG$6:$AG$14492,点検表４!$AE$6:$AE$14492,TRUE,点検表４!$AQ$6:$AQ$14492,$E28,点検表４!$C$6:$C$14492,GG$6)</f>
        <v>0</v>
      </c>
      <c r="GH28" s="206">
        <f>SUMIFS(点検表４!$AG$6:$AG$14492,点検表４!$AE$6:$AE$14492,TRUE,点検表４!$AQ$6:$AQ$14492,$E28,点検表４!$C$6:$C$14492,GH$6)</f>
        <v>0</v>
      </c>
      <c r="GI28" s="206">
        <f>SUMIFS(点検表４!$AG$6:$AG$14492,点検表４!$AE$6:$AE$14492,TRUE,点検表４!$AQ$6:$AQ$14492,$E28,点検表４!$C$6:$C$14492,GI$6)</f>
        <v>0</v>
      </c>
      <c r="GJ28" s="206">
        <f>SUMIFS(点検表４!$AG$6:$AG$14492,点検表４!$AE$6:$AE$14492,TRUE,点検表４!$AQ$6:$AQ$14492,$E28,点検表４!$C$6:$C$14492,GJ$6)</f>
        <v>0</v>
      </c>
      <c r="GK28" s="206">
        <f>SUMIFS(点検表４!$AG$6:$AG$14492,点検表４!$AE$6:$AE$14492,TRUE,点検表４!$AQ$6:$AQ$14492,$E28,点検表４!$C$6:$C$14492,GK$6)</f>
        <v>0</v>
      </c>
      <c r="GL28" s="206">
        <f>SUMIFS(点検表４!$AG$6:$AG$14492,点検表４!$AE$6:$AE$14492,TRUE,点検表４!$AQ$6:$AQ$14492,$E28,点検表４!$C$6:$C$14492,GL$6)</f>
        <v>0</v>
      </c>
      <c r="GM28" s="206">
        <f>SUMIFS(点検表４!$AG$6:$AG$14492,点検表４!$AE$6:$AE$14492,TRUE,点検表４!$AQ$6:$AQ$14492,$E28,点検表４!$C$6:$C$14492,GM$6)</f>
        <v>0</v>
      </c>
      <c r="GN28" s="206">
        <f>SUMIFS(点検表４!$AG$6:$AG$14492,点検表４!$AE$6:$AE$14492,TRUE,点検表４!$AQ$6:$AQ$14492,$E28,点検表４!$C$6:$C$14492,GN$6)</f>
        <v>0</v>
      </c>
      <c r="GO28" s="206">
        <f>SUMIFS(点検表４!$AG$6:$AG$14492,点検表４!$AE$6:$AE$14492,TRUE,点検表４!$AQ$6:$AQ$14492,$E28,点検表４!$C$6:$C$14492,GO$6)</f>
        <v>0</v>
      </c>
      <c r="GP28" s="206">
        <f>SUMIFS(点検表４!$AG$6:$AG$14492,点検表４!$AE$6:$AE$14492,TRUE,点検表４!$AQ$6:$AQ$14492,$E28,点検表４!$C$6:$C$14492,GP$6)</f>
        <v>0</v>
      </c>
      <c r="GQ28" s="206">
        <f>SUMIFS(点検表４!$AG$6:$AG$14492,点検表４!$AE$6:$AE$14492,TRUE,点検表４!$AQ$6:$AQ$14492,$E28,点検表４!$C$6:$C$14492,GQ$6)</f>
        <v>0</v>
      </c>
      <c r="GR28" s="206">
        <f>SUMIFS(点検表４!$AG$6:$AG$14492,点検表４!$AE$6:$AE$14492,TRUE,点検表４!$AQ$6:$AQ$14492,$E28,点検表４!$C$6:$C$14492,GR$6)</f>
        <v>0</v>
      </c>
      <c r="GS28" s="206">
        <f>SUMIFS(点検表４!$AG$6:$AG$14492,点検表４!$AE$6:$AE$14492,TRUE,点検表４!$AQ$6:$AQ$14492,$E28,点検表４!$C$6:$C$14492,GS$6)</f>
        <v>0</v>
      </c>
      <c r="GT28" s="206">
        <f>SUMIFS(点検表４!$AG$6:$AG$14492,点検表４!$AE$6:$AE$14492,TRUE,点検表４!$AQ$6:$AQ$14492,$E28,点検表４!$C$6:$C$14492,GT$6)</f>
        <v>0</v>
      </c>
      <c r="GU28" s="206">
        <f>SUMIFS(点検表４!$AG$6:$AG$14492,点検表４!$AE$6:$AE$14492,TRUE,点検表４!$AQ$6:$AQ$14492,$E28,点検表４!$C$6:$C$14492,GU$6)</f>
        <v>0</v>
      </c>
      <c r="GV28" s="206">
        <f>SUMIFS(点検表４!$AG$6:$AG$14492,点検表４!$AE$6:$AE$14492,TRUE,点検表４!$AQ$6:$AQ$14492,$E28,点検表４!$C$6:$C$14492,GV$6)</f>
        <v>0</v>
      </c>
      <c r="GW28" s="206">
        <f>SUMIFS(点検表４!$AG$6:$AG$14492,点検表４!$AE$6:$AE$14492,TRUE,点検表４!$AQ$6:$AQ$14492,$E28,点検表４!$C$6:$C$14492,GW$6)</f>
        <v>0</v>
      </c>
      <c r="GX28" s="206">
        <f>SUMIFS(点検表４!$AG$6:$AG$14492,点検表４!$AE$6:$AE$14492,TRUE,点検表４!$AQ$6:$AQ$14492,$E28,点検表４!$C$6:$C$14492,GX$6)</f>
        <v>0</v>
      </c>
      <c r="GY28" s="206">
        <f>SUMIFS(点検表４!$AG$6:$AG$14492,点検表４!$AE$6:$AE$14492,TRUE,点検表４!$AQ$6:$AQ$14492,$E28,点検表４!$C$6:$C$14492,GY$6)</f>
        <v>0</v>
      </c>
      <c r="GZ28" s="206">
        <f>SUMIFS(点検表４!$AG$6:$AG$14492,点検表４!$AE$6:$AE$14492,TRUE,点検表４!$AQ$6:$AQ$14492,$E28,点検表４!$C$6:$C$14492,GZ$6)</f>
        <v>0</v>
      </c>
      <c r="HA28" s="206">
        <f>SUMIFS(点検表４!$AG$6:$AG$14492,点検表４!$AE$6:$AE$14492,TRUE,点検表４!$AQ$6:$AQ$14492,$E28,点検表４!$C$6:$C$14492,HA$6)</f>
        <v>0</v>
      </c>
      <c r="HB28" s="206">
        <f>SUMIFS(点検表４!$AG$6:$AG$14492,点検表４!$AE$6:$AE$14492,TRUE,点検表４!$AQ$6:$AQ$14492,$E28,点検表４!$C$6:$C$14492,HB$6)</f>
        <v>0</v>
      </c>
      <c r="HC28" s="206">
        <f>SUMIFS(点検表４!$AG$6:$AG$14492,点検表４!$AE$6:$AE$14492,TRUE,点検表４!$AQ$6:$AQ$14492,$E28,点検表４!$C$6:$C$14492,HC$6)</f>
        <v>0</v>
      </c>
      <c r="HD28" s="206">
        <f>SUMIFS(点検表４!$AG$6:$AG$14492,点検表４!$AE$6:$AE$14492,TRUE,点検表４!$AQ$6:$AQ$14492,$E28,点検表４!$C$6:$C$14492,HD$6)</f>
        <v>0</v>
      </c>
      <c r="HE28" s="206">
        <f>SUMIFS(点検表４!$AG$6:$AG$14492,点検表４!$AE$6:$AE$14492,TRUE,点検表４!$AQ$6:$AQ$14492,$E28,点検表４!$C$6:$C$14492,HE$6)</f>
        <v>0</v>
      </c>
      <c r="HF28" s="206">
        <f>SUMIFS(点検表４!$AG$6:$AG$14492,点検表４!$AE$6:$AE$14492,TRUE,点検表４!$AQ$6:$AQ$14492,$E28,点検表４!$C$6:$C$14492,HF$6)</f>
        <v>0</v>
      </c>
      <c r="HG28" s="206">
        <f>SUMIFS(点検表４!$AG$6:$AG$14492,点検表４!$AE$6:$AE$14492,TRUE,点検表４!$AQ$6:$AQ$14492,$E28,点検表４!$C$6:$C$14492,HG$6)</f>
        <v>0</v>
      </c>
      <c r="HH28" s="206">
        <f>SUMIFS(点検表４!$AG$6:$AG$14492,点検表４!$AE$6:$AE$14492,TRUE,点検表４!$AQ$6:$AQ$14492,$E28,点検表４!$C$6:$C$14492,HH$6)</f>
        <v>0</v>
      </c>
      <c r="HI28" s="206">
        <f>SUMIFS(点検表４!$AG$6:$AG$14492,点検表４!$AE$6:$AE$14492,TRUE,点検表４!$AQ$6:$AQ$14492,$E28,点検表４!$C$6:$C$14492,HI$6)</f>
        <v>0</v>
      </c>
      <c r="HJ28" s="206">
        <f>SUMIFS(点検表４!$AG$6:$AG$14492,点検表４!$AE$6:$AE$14492,TRUE,点検表４!$AQ$6:$AQ$14492,$E28,点検表４!$C$6:$C$14492,HJ$6)</f>
        <v>0</v>
      </c>
      <c r="HK28" s="206">
        <f>SUMIFS(点検表４!$AG$6:$AG$14492,点検表４!$AE$6:$AE$14492,TRUE,点検表４!$AQ$6:$AQ$14492,$E28,点検表４!$C$6:$C$14492,HK$6)</f>
        <v>0</v>
      </c>
      <c r="HL28" s="206">
        <f>SUMIFS(点検表４!$AG$6:$AG$14492,点検表４!$AE$6:$AE$14492,TRUE,点検表４!$AQ$6:$AQ$14492,$E28,点検表４!$C$6:$C$14492,HL$6)</f>
        <v>0</v>
      </c>
      <c r="HM28" s="206">
        <f>SUMIFS(点検表４!$AG$6:$AG$14492,点検表４!$AE$6:$AE$14492,TRUE,点検表４!$AQ$6:$AQ$14492,$E28,点検表４!$C$6:$C$14492,HM$6)</f>
        <v>0</v>
      </c>
      <c r="HN28" s="206">
        <f>SUMIFS(点検表４!$AG$6:$AG$14492,点検表４!$AE$6:$AE$14492,TRUE,点検表４!$AQ$6:$AQ$14492,$E28,点検表４!$C$6:$C$14492,HN$6)</f>
        <v>0</v>
      </c>
      <c r="HO28" s="206">
        <f>SUMIFS(点検表４!$AG$6:$AG$14492,点検表４!$AE$6:$AE$14492,TRUE,点検表４!$AQ$6:$AQ$14492,$E28,点検表４!$C$6:$C$14492,HO$6)</f>
        <v>0</v>
      </c>
      <c r="HP28" s="206">
        <f>SUMIFS(点検表４!$AG$6:$AG$14492,点検表４!$AE$6:$AE$14492,TRUE,点検表４!$AQ$6:$AQ$14492,$E28,点検表４!$C$6:$C$14492,HP$6)</f>
        <v>0</v>
      </c>
      <c r="HQ28" s="206">
        <f>SUMIFS(点検表４!$AG$6:$AG$14492,点検表４!$AE$6:$AE$14492,TRUE,点検表４!$AQ$6:$AQ$14492,$E28,点検表４!$C$6:$C$14492,HQ$6)</f>
        <v>0</v>
      </c>
      <c r="HR28" s="206">
        <f>SUMIFS(点検表４!$AG$6:$AG$14492,点検表４!$AE$6:$AE$14492,TRUE,点検表４!$AQ$6:$AQ$14492,$E28,点検表４!$C$6:$C$14492,HR$6)</f>
        <v>0</v>
      </c>
      <c r="HS28" s="206">
        <f>SUMIFS(点検表４!$AG$6:$AG$14492,点検表４!$AE$6:$AE$14492,TRUE,点検表４!$AQ$6:$AQ$14492,$E28,点検表４!$C$6:$C$14492,HS$6)</f>
        <v>0</v>
      </c>
      <c r="HT28" s="206">
        <f>SUMIFS(点検表４!$AG$6:$AG$14492,点検表４!$AE$6:$AE$14492,TRUE,点検表４!$AQ$6:$AQ$14492,$E28,点検表４!$C$6:$C$14492,HT$6)</f>
        <v>0</v>
      </c>
      <c r="HU28" s="206">
        <f>SUMIFS(点検表４!$AG$6:$AG$14492,点検表４!$AE$6:$AE$14492,TRUE,点検表４!$AQ$6:$AQ$14492,$E28,点検表４!$C$6:$C$14492,HU$6)</f>
        <v>0</v>
      </c>
      <c r="HV28" s="206">
        <f>SUMIFS(点検表４!$AG$6:$AG$14492,点検表４!$AE$6:$AE$14492,TRUE,点検表４!$AQ$6:$AQ$14492,$E28,点検表４!$C$6:$C$14492,HV$6)</f>
        <v>0</v>
      </c>
      <c r="HW28" s="206">
        <f>SUMIFS(点検表４!$AG$6:$AG$14492,点検表４!$AE$6:$AE$14492,TRUE,点検表４!$AQ$6:$AQ$14492,$E28,点検表４!$C$6:$C$14492,HW$6)</f>
        <v>0</v>
      </c>
      <c r="HX28" s="206">
        <f>SUMIFS(点検表４!$AG$6:$AG$14492,点検表４!$AE$6:$AE$14492,TRUE,点検表４!$AQ$6:$AQ$14492,$E28,点検表４!$C$6:$C$14492,HX$6)</f>
        <v>0</v>
      </c>
      <c r="HY28" s="206">
        <f>SUMIFS(点検表４!$AG$6:$AG$14492,点検表４!$AE$6:$AE$14492,TRUE,点検表４!$AQ$6:$AQ$14492,$E28,点検表４!$C$6:$C$14492,HY$6)</f>
        <v>0</v>
      </c>
      <c r="HZ28" s="206">
        <f>SUMIFS(点検表４!$AG$6:$AG$14492,点検表４!$AE$6:$AE$14492,TRUE,点検表４!$AQ$6:$AQ$14492,$E28,点検表４!$C$6:$C$14492,HZ$6)</f>
        <v>0</v>
      </c>
      <c r="IA28" s="206">
        <f>SUMIFS(点検表４!$AG$6:$AG$14492,点検表４!$AE$6:$AE$14492,TRUE,点検表４!$AQ$6:$AQ$14492,$E28,点検表４!$C$6:$C$14492,IA$6)</f>
        <v>0</v>
      </c>
      <c r="IB28" s="206">
        <f>SUMIFS(点検表４!$AG$6:$AG$14492,点検表４!$AE$6:$AE$14492,TRUE,点検表４!$AQ$6:$AQ$14492,$E28,点検表４!$C$6:$C$14492,IB$6)</f>
        <v>0</v>
      </c>
      <c r="IC28" s="206">
        <f>SUMIFS(点検表４!$AG$6:$AG$14492,点検表４!$AE$6:$AE$14492,TRUE,点検表４!$AQ$6:$AQ$14492,$E28,点検表４!$C$6:$C$14492,IC$6)</f>
        <v>0</v>
      </c>
      <c r="ID28" s="206">
        <f>SUMIFS(点検表４!$AG$6:$AG$14492,点検表４!$AE$6:$AE$14492,TRUE,点検表４!$AQ$6:$AQ$14492,$E28,点検表４!$C$6:$C$14492,ID$6)</f>
        <v>0</v>
      </c>
      <c r="IE28" s="206">
        <f>SUMIFS(点検表４!$AG$6:$AG$14492,点検表４!$AE$6:$AE$14492,TRUE,点検表４!$AQ$6:$AQ$14492,$E28,点検表４!$C$6:$C$14492,IE$6)</f>
        <v>0</v>
      </c>
      <c r="IF28" s="206">
        <f>SUMIFS(点検表４!$AG$6:$AG$14492,点検表４!$AE$6:$AE$14492,TRUE,点検表４!$AQ$6:$AQ$14492,$E28,点検表４!$C$6:$C$14492,IF$6)</f>
        <v>0</v>
      </c>
      <c r="IG28" s="206">
        <f>SUMIFS(点検表４!$AG$6:$AG$14492,点検表４!$AE$6:$AE$14492,TRUE,点検表４!$AQ$6:$AQ$14492,$E28,点検表４!$C$6:$C$14492,IG$6)</f>
        <v>0</v>
      </c>
      <c r="IH28" s="206">
        <f>SUMIFS(点検表４!$AG$6:$AG$14492,点検表４!$AE$6:$AE$14492,TRUE,点検表４!$AQ$6:$AQ$14492,$E28,点検表４!$C$6:$C$14492,IH$6)</f>
        <v>0</v>
      </c>
      <c r="II28" s="206">
        <f>SUMIFS(点検表４!$AG$6:$AG$14492,点検表４!$AE$6:$AE$14492,TRUE,点検表４!$AQ$6:$AQ$14492,$E28,点検表４!$C$6:$C$14492,II$6)</f>
        <v>0</v>
      </c>
      <c r="IJ28" s="206">
        <f>SUMIFS(点検表４!$AG$6:$AG$14492,点検表４!$AE$6:$AE$14492,TRUE,点検表４!$AQ$6:$AQ$14492,$E28,点検表４!$C$6:$C$14492,IJ$6)</f>
        <v>0</v>
      </c>
      <c r="IK28" s="206">
        <f>SUMIFS(点検表４!$AG$6:$AG$14492,点検表４!$AE$6:$AE$14492,TRUE,点検表４!$AQ$6:$AQ$14492,$E28,点検表４!$C$6:$C$14492,IK$6)</f>
        <v>0</v>
      </c>
      <c r="IL28" s="206">
        <f>SUMIFS(点検表４!$AG$6:$AG$14492,点検表４!$AE$6:$AE$14492,TRUE,点検表４!$AQ$6:$AQ$14492,$E28,点検表４!$C$6:$C$14492,IL$6)</f>
        <v>0</v>
      </c>
      <c r="IM28" s="207">
        <f>SUMIFS(点検表４!$AG$6:$AG$14492,点検表４!$AE$6:$AE$14492,TRUE,点検表４!$AQ$6:$AQ$14492,$E28,点検表４!$C$6:$C$14492,IM$6)</f>
        <v>0</v>
      </c>
      <c r="IN28" s="177"/>
      <c r="IO28" s="177"/>
    </row>
    <row r="29" spans="1:249" ht="18.75" customHeight="1">
      <c r="A29" s="748"/>
      <c r="B29" s="756"/>
      <c r="C29" s="760"/>
      <c r="D29" s="145" t="s">
        <v>1293</v>
      </c>
      <c r="E29" s="154">
        <v>32</v>
      </c>
      <c r="F29" s="192">
        <f>SUMIFS(点検表４!$AG$6:$AG$14492,点検表４!$AE$6:$AE$14492,TRUE,点検表４!$AQ$6:$AQ$14492,$E29)</f>
        <v>0</v>
      </c>
      <c r="G29" s="193">
        <f t="shared" si="0"/>
        <v>0</v>
      </c>
      <c r="H29" s="206">
        <f>SUMIFS(点検表４!$AG$6:$AG$14492,点検表４!$AE$6:$AE$14492,TRUE,点検表４!$AQ$6:$AQ$14492,$E29,点検表４!$C$6:$C$14492,H$6)</f>
        <v>0</v>
      </c>
      <c r="I29" s="206">
        <f>SUMIFS(点検表４!$AG$6:$AG$14492,点検表４!$AE$6:$AE$14492,TRUE,点検表４!$AQ$6:$AQ$14492,$E29,点検表４!$C$6:$C$14492,I$6)</f>
        <v>0</v>
      </c>
      <c r="J29" s="206">
        <f>SUMIFS(点検表４!$AG$6:$AG$14492,点検表４!$AE$6:$AE$14492,TRUE,点検表４!$AQ$6:$AQ$14492,$E29,点検表４!$C$6:$C$14492,J$6)</f>
        <v>0</v>
      </c>
      <c r="K29" s="206">
        <f>SUMIFS(点検表４!$AG$6:$AG$14492,点検表４!$AE$6:$AE$14492,TRUE,点検表４!$AQ$6:$AQ$14492,$E29,点検表４!$C$6:$C$14492,K$6)</f>
        <v>0</v>
      </c>
      <c r="L29" s="206">
        <f>SUMIFS(点検表４!$AG$6:$AG$14492,点検表４!$AE$6:$AE$14492,TRUE,点検表４!$AQ$6:$AQ$14492,$E29,点検表４!$C$6:$C$14492,L$6)</f>
        <v>0</v>
      </c>
      <c r="M29" s="206">
        <f>SUMIFS(点検表４!$AG$6:$AG$14492,点検表４!$AE$6:$AE$14492,TRUE,点検表４!$AQ$6:$AQ$14492,$E29,点検表４!$C$6:$C$14492,M$6)</f>
        <v>0</v>
      </c>
      <c r="N29" s="206">
        <f>SUMIFS(点検表４!$AG$6:$AG$14492,点検表４!$AE$6:$AE$14492,TRUE,点検表４!$AQ$6:$AQ$14492,$E29,点検表４!$C$6:$C$14492,N$6)</f>
        <v>0</v>
      </c>
      <c r="O29" s="206">
        <f>SUMIFS(点検表４!$AG$6:$AG$14492,点検表４!$AE$6:$AE$14492,TRUE,点検表４!$AQ$6:$AQ$14492,$E29,点検表４!$C$6:$C$14492,O$6)</f>
        <v>0</v>
      </c>
      <c r="P29" s="206">
        <f>SUMIFS(点検表４!$AG$6:$AG$14492,点検表４!$AE$6:$AE$14492,TRUE,点検表４!$AQ$6:$AQ$14492,$E29,点検表４!$C$6:$C$14492,P$6)</f>
        <v>0</v>
      </c>
      <c r="Q29" s="206">
        <f>SUMIFS(点検表４!$AG$6:$AG$14492,点検表４!$AE$6:$AE$14492,TRUE,点検表４!$AQ$6:$AQ$14492,$E29,点検表４!$C$6:$C$14492,Q$6)</f>
        <v>0</v>
      </c>
      <c r="R29" s="206">
        <f>SUMIFS(点検表４!$AG$6:$AG$14492,点検表４!$AE$6:$AE$14492,TRUE,点検表４!$AQ$6:$AQ$14492,$E29,点検表４!$C$6:$C$14492,R$6)</f>
        <v>0</v>
      </c>
      <c r="S29" s="206">
        <f>SUMIFS(点検表４!$AG$6:$AG$14492,点検表４!$AE$6:$AE$14492,TRUE,点検表４!$AQ$6:$AQ$14492,$E29,点検表４!$C$6:$C$14492,S$6)</f>
        <v>0</v>
      </c>
      <c r="T29" s="206">
        <f>SUMIFS(点検表４!$AG$6:$AG$14492,点検表４!$AE$6:$AE$14492,TRUE,点検表４!$AQ$6:$AQ$14492,$E29,点検表４!$C$6:$C$14492,T$6)</f>
        <v>0</v>
      </c>
      <c r="U29" s="206">
        <f>SUMIFS(点検表４!$AG$6:$AG$14492,点検表４!$AE$6:$AE$14492,TRUE,点検表４!$AQ$6:$AQ$14492,$E29,点検表４!$C$6:$C$14492,U$6)</f>
        <v>0</v>
      </c>
      <c r="V29" s="206">
        <f>SUMIFS(点検表４!$AG$6:$AG$14492,点検表４!$AE$6:$AE$14492,TRUE,点検表４!$AQ$6:$AQ$14492,$E29,点検表４!$C$6:$C$14492,V$6)</f>
        <v>0</v>
      </c>
      <c r="W29" s="206">
        <f>SUMIFS(点検表４!$AG$6:$AG$14492,点検表４!$AE$6:$AE$14492,TRUE,点検表４!$AQ$6:$AQ$14492,$E29,点検表４!$C$6:$C$14492,W$6)</f>
        <v>0</v>
      </c>
      <c r="X29" s="206">
        <f>SUMIFS(点検表４!$AG$6:$AG$14492,点検表４!$AE$6:$AE$14492,TRUE,点検表４!$AQ$6:$AQ$14492,$E29,点検表４!$C$6:$C$14492,X$6)</f>
        <v>0</v>
      </c>
      <c r="Y29" s="206">
        <f>SUMIFS(点検表４!$AG$6:$AG$14492,点検表４!$AE$6:$AE$14492,TRUE,点検表４!$AQ$6:$AQ$14492,$E29,点検表４!$C$6:$C$14492,Y$6)</f>
        <v>0</v>
      </c>
      <c r="Z29" s="206">
        <f>SUMIFS(点検表４!$AG$6:$AG$14492,点検表４!$AE$6:$AE$14492,TRUE,点検表４!$AQ$6:$AQ$14492,$E29,点検表４!$C$6:$C$14492,Z$6)</f>
        <v>0</v>
      </c>
      <c r="AA29" s="206">
        <f>SUMIFS(点検表４!$AG$6:$AG$14492,点検表４!$AE$6:$AE$14492,TRUE,点検表４!$AQ$6:$AQ$14492,$E29,点検表４!$C$6:$C$14492,AA$6)</f>
        <v>0</v>
      </c>
      <c r="AB29" s="206">
        <f>SUMIFS(点検表４!$AG$6:$AG$14492,点検表４!$AE$6:$AE$14492,TRUE,点検表４!$AQ$6:$AQ$14492,$E29,点検表４!$C$6:$C$14492,AB$6)</f>
        <v>0</v>
      </c>
      <c r="AC29" s="206">
        <f>SUMIFS(点検表４!$AG$6:$AG$14492,点検表４!$AE$6:$AE$14492,TRUE,点検表４!$AQ$6:$AQ$14492,$E29,点検表４!$C$6:$C$14492,AC$6)</f>
        <v>0</v>
      </c>
      <c r="AD29" s="206">
        <f>SUMIFS(点検表４!$AG$6:$AG$14492,点検表４!$AE$6:$AE$14492,TRUE,点検表４!$AQ$6:$AQ$14492,$E29,点検表４!$C$6:$C$14492,AD$6)</f>
        <v>0</v>
      </c>
      <c r="AE29" s="206">
        <f>SUMIFS(点検表４!$AG$6:$AG$14492,点検表４!$AE$6:$AE$14492,TRUE,点検表４!$AQ$6:$AQ$14492,$E29,点検表４!$C$6:$C$14492,AE$6)</f>
        <v>0</v>
      </c>
      <c r="AF29" s="206">
        <f>SUMIFS(点検表４!$AG$6:$AG$14492,点検表４!$AE$6:$AE$14492,TRUE,点検表４!$AQ$6:$AQ$14492,$E29,点検表４!$C$6:$C$14492,AF$6)</f>
        <v>0</v>
      </c>
      <c r="AG29" s="206">
        <f>SUMIFS(点検表４!$AG$6:$AG$14492,点検表４!$AE$6:$AE$14492,TRUE,点検表４!$AQ$6:$AQ$14492,$E29,点検表４!$C$6:$C$14492,AG$6)</f>
        <v>0</v>
      </c>
      <c r="AH29" s="206">
        <f>SUMIFS(点検表４!$AG$6:$AG$14492,点検表４!$AE$6:$AE$14492,TRUE,点検表４!$AQ$6:$AQ$14492,$E29,点検表４!$C$6:$C$14492,AH$6)</f>
        <v>0</v>
      </c>
      <c r="AI29" s="206">
        <f>SUMIFS(点検表４!$AG$6:$AG$14492,点検表４!$AE$6:$AE$14492,TRUE,点検表４!$AQ$6:$AQ$14492,$E29,点検表４!$C$6:$C$14492,AI$6)</f>
        <v>0</v>
      </c>
      <c r="AJ29" s="206">
        <f>SUMIFS(点検表４!$AG$6:$AG$14492,点検表４!$AE$6:$AE$14492,TRUE,点検表４!$AQ$6:$AQ$14492,$E29,点検表４!$C$6:$C$14492,AJ$6)</f>
        <v>0</v>
      </c>
      <c r="AK29" s="206">
        <f>SUMIFS(点検表４!$AG$6:$AG$14492,点検表４!$AE$6:$AE$14492,TRUE,点検表４!$AQ$6:$AQ$14492,$E29,点検表４!$C$6:$C$14492,AK$6)</f>
        <v>0</v>
      </c>
      <c r="AL29" s="206">
        <f>SUMIFS(点検表４!$AG$6:$AG$14492,点検表４!$AE$6:$AE$14492,TRUE,点検表４!$AQ$6:$AQ$14492,$E29,点検表４!$C$6:$C$14492,AL$6)</f>
        <v>0</v>
      </c>
      <c r="AM29" s="206">
        <f>SUMIFS(点検表４!$AG$6:$AG$14492,点検表４!$AE$6:$AE$14492,TRUE,点検表４!$AQ$6:$AQ$14492,$E29,点検表４!$C$6:$C$14492,AM$6)</f>
        <v>0</v>
      </c>
      <c r="AN29" s="206">
        <f>SUMIFS(点検表４!$AG$6:$AG$14492,点検表４!$AE$6:$AE$14492,TRUE,点検表４!$AQ$6:$AQ$14492,$E29,点検表４!$C$6:$C$14492,AN$6)</f>
        <v>0</v>
      </c>
      <c r="AO29" s="206">
        <f>SUMIFS(点検表４!$AG$6:$AG$14492,点検表４!$AE$6:$AE$14492,TRUE,点検表４!$AQ$6:$AQ$14492,$E29,点検表４!$C$6:$C$14492,AO$6)</f>
        <v>0</v>
      </c>
      <c r="AP29" s="206">
        <f>SUMIFS(点検表４!$AG$6:$AG$14492,点検表４!$AE$6:$AE$14492,TRUE,点検表４!$AQ$6:$AQ$14492,$E29,点検表４!$C$6:$C$14492,AP$6)</f>
        <v>0</v>
      </c>
      <c r="AQ29" s="206">
        <f>SUMIFS(点検表４!$AG$6:$AG$14492,点検表４!$AE$6:$AE$14492,TRUE,点検表４!$AQ$6:$AQ$14492,$E29,点検表４!$C$6:$C$14492,AQ$6)</f>
        <v>0</v>
      </c>
      <c r="AR29" s="206">
        <f>SUMIFS(点検表４!$AG$6:$AG$14492,点検表４!$AE$6:$AE$14492,TRUE,点検表４!$AQ$6:$AQ$14492,$E29,点検表４!$C$6:$C$14492,AR$6)</f>
        <v>0</v>
      </c>
      <c r="AS29" s="206">
        <f>SUMIFS(点検表４!$AG$6:$AG$14492,点検表４!$AE$6:$AE$14492,TRUE,点検表４!$AQ$6:$AQ$14492,$E29,点検表４!$C$6:$C$14492,AS$6)</f>
        <v>0</v>
      </c>
      <c r="AT29" s="206">
        <f>SUMIFS(点検表４!$AG$6:$AG$14492,点検表４!$AE$6:$AE$14492,TRUE,点検表４!$AQ$6:$AQ$14492,$E29,点検表４!$C$6:$C$14492,AT$6)</f>
        <v>0</v>
      </c>
      <c r="AU29" s="206">
        <f>SUMIFS(点検表４!$AG$6:$AG$14492,点検表４!$AE$6:$AE$14492,TRUE,点検表４!$AQ$6:$AQ$14492,$E29,点検表４!$C$6:$C$14492,AU$6)</f>
        <v>0</v>
      </c>
      <c r="AV29" s="206">
        <f>SUMIFS(点検表４!$AG$6:$AG$14492,点検表４!$AE$6:$AE$14492,TRUE,点検表４!$AQ$6:$AQ$14492,$E29,点検表４!$C$6:$C$14492,AV$6)</f>
        <v>0</v>
      </c>
      <c r="AW29" s="206">
        <f>SUMIFS(点検表４!$AG$6:$AG$14492,点検表４!$AE$6:$AE$14492,TRUE,点検表４!$AQ$6:$AQ$14492,$E29,点検表４!$C$6:$C$14492,AW$6)</f>
        <v>0</v>
      </c>
      <c r="AX29" s="206">
        <f>SUMIFS(点検表４!$AG$6:$AG$14492,点検表４!$AE$6:$AE$14492,TRUE,点検表４!$AQ$6:$AQ$14492,$E29,点検表４!$C$6:$C$14492,AX$6)</f>
        <v>0</v>
      </c>
      <c r="AY29" s="206">
        <f>SUMIFS(点検表４!$AG$6:$AG$14492,点検表４!$AE$6:$AE$14492,TRUE,点検表４!$AQ$6:$AQ$14492,$E29,点検表４!$C$6:$C$14492,AY$6)</f>
        <v>0</v>
      </c>
      <c r="AZ29" s="206">
        <f>SUMIFS(点検表４!$AG$6:$AG$14492,点検表４!$AE$6:$AE$14492,TRUE,点検表４!$AQ$6:$AQ$14492,$E29,点検表４!$C$6:$C$14492,AZ$6)</f>
        <v>0</v>
      </c>
      <c r="BA29" s="206">
        <f>SUMIFS(点検表４!$AG$6:$AG$14492,点検表４!$AE$6:$AE$14492,TRUE,点検表４!$AQ$6:$AQ$14492,$E29,点検表４!$C$6:$C$14492,BA$6)</f>
        <v>0</v>
      </c>
      <c r="BB29" s="206">
        <f>SUMIFS(点検表４!$AG$6:$AG$14492,点検表４!$AE$6:$AE$14492,TRUE,点検表４!$AQ$6:$AQ$14492,$E29,点検表４!$C$6:$C$14492,BB$6)</f>
        <v>0</v>
      </c>
      <c r="BC29" s="206">
        <f>SUMIFS(点検表４!$AG$6:$AG$14492,点検表４!$AE$6:$AE$14492,TRUE,点検表４!$AQ$6:$AQ$14492,$E29,点検表４!$C$6:$C$14492,BC$6)</f>
        <v>0</v>
      </c>
      <c r="BD29" s="206">
        <f>SUMIFS(点検表４!$AG$6:$AG$14492,点検表４!$AE$6:$AE$14492,TRUE,点検表４!$AQ$6:$AQ$14492,$E29,点検表４!$C$6:$C$14492,BD$6)</f>
        <v>0</v>
      </c>
      <c r="BE29" s="206">
        <f>SUMIFS(点検表４!$AG$6:$AG$14492,点検表４!$AE$6:$AE$14492,TRUE,点検表４!$AQ$6:$AQ$14492,$E29,点検表４!$C$6:$C$14492,BE$6)</f>
        <v>0</v>
      </c>
      <c r="BF29" s="206">
        <f>SUMIFS(点検表４!$AG$6:$AG$14492,点検表４!$AE$6:$AE$14492,TRUE,点検表４!$AQ$6:$AQ$14492,$E29,点検表４!$C$6:$C$14492,BF$6)</f>
        <v>0</v>
      </c>
      <c r="BG29" s="206">
        <f>SUMIFS(点検表４!$AG$6:$AG$14492,点検表４!$AE$6:$AE$14492,TRUE,点検表４!$AQ$6:$AQ$14492,$E29,点検表４!$C$6:$C$14492,BG$6)</f>
        <v>0</v>
      </c>
      <c r="BH29" s="206">
        <f>SUMIFS(点検表４!$AG$6:$AG$14492,点検表４!$AE$6:$AE$14492,TRUE,点検表４!$AQ$6:$AQ$14492,$E29,点検表４!$C$6:$C$14492,BH$6)</f>
        <v>0</v>
      </c>
      <c r="BI29" s="206">
        <f>SUMIFS(点検表４!$AG$6:$AG$14492,点検表４!$AE$6:$AE$14492,TRUE,点検表４!$AQ$6:$AQ$14492,$E29,点検表４!$C$6:$C$14492,BI$6)</f>
        <v>0</v>
      </c>
      <c r="BJ29" s="206">
        <f>SUMIFS(点検表４!$AG$6:$AG$14492,点検表４!$AE$6:$AE$14492,TRUE,点検表４!$AQ$6:$AQ$14492,$E29,点検表４!$C$6:$C$14492,BJ$6)</f>
        <v>0</v>
      </c>
      <c r="BK29" s="206">
        <f>SUMIFS(点検表４!$AG$6:$AG$14492,点検表４!$AE$6:$AE$14492,TRUE,点検表４!$AQ$6:$AQ$14492,$E29,点検表４!$C$6:$C$14492,BK$6)</f>
        <v>0</v>
      </c>
      <c r="BL29" s="206">
        <f>SUMIFS(点検表４!$AG$6:$AG$14492,点検表４!$AE$6:$AE$14492,TRUE,点検表４!$AQ$6:$AQ$14492,$E29,点検表４!$C$6:$C$14492,BL$6)</f>
        <v>0</v>
      </c>
      <c r="BM29" s="206">
        <f>SUMIFS(点検表４!$AG$6:$AG$14492,点検表４!$AE$6:$AE$14492,TRUE,点検表４!$AQ$6:$AQ$14492,$E29,点検表４!$C$6:$C$14492,BM$6)</f>
        <v>0</v>
      </c>
      <c r="BN29" s="206">
        <f>SUMIFS(点検表４!$AG$6:$AG$14492,点検表４!$AE$6:$AE$14492,TRUE,点検表４!$AQ$6:$AQ$14492,$E29,点検表４!$C$6:$C$14492,BN$6)</f>
        <v>0</v>
      </c>
      <c r="BO29" s="206">
        <f>SUMIFS(点検表４!$AG$6:$AG$14492,点検表４!$AE$6:$AE$14492,TRUE,点検表４!$AQ$6:$AQ$14492,$E29,点検表４!$C$6:$C$14492,BO$6)</f>
        <v>0</v>
      </c>
      <c r="BP29" s="206">
        <f>SUMIFS(点検表４!$AG$6:$AG$14492,点検表４!$AE$6:$AE$14492,TRUE,点検表４!$AQ$6:$AQ$14492,$E29,点検表４!$C$6:$C$14492,BP$6)</f>
        <v>0</v>
      </c>
      <c r="BQ29" s="206">
        <f>SUMIFS(点検表４!$AG$6:$AG$14492,点検表４!$AE$6:$AE$14492,TRUE,点検表４!$AQ$6:$AQ$14492,$E29,点検表４!$C$6:$C$14492,BQ$6)</f>
        <v>0</v>
      </c>
      <c r="BR29" s="206">
        <f>SUMIFS(点検表４!$AG$6:$AG$14492,点検表４!$AE$6:$AE$14492,TRUE,点検表４!$AQ$6:$AQ$14492,$E29,点検表４!$C$6:$C$14492,BR$6)</f>
        <v>0</v>
      </c>
      <c r="BS29" s="206">
        <f>SUMIFS(点検表４!$AG$6:$AG$14492,点検表４!$AE$6:$AE$14492,TRUE,点検表４!$AQ$6:$AQ$14492,$E29,点検表４!$C$6:$C$14492,BS$6)</f>
        <v>0</v>
      </c>
      <c r="BT29" s="206">
        <f>SUMIFS(点検表４!$AG$6:$AG$14492,点検表４!$AE$6:$AE$14492,TRUE,点検表４!$AQ$6:$AQ$14492,$E29,点検表４!$C$6:$C$14492,BT$6)</f>
        <v>0</v>
      </c>
      <c r="BU29" s="206">
        <f>SUMIFS(点検表４!$AG$6:$AG$14492,点検表４!$AE$6:$AE$14492,TRUE,点検表４!$AQ$6:$AQ$14492,$E29,点検表４!$C$6:$C$14492,BU$6)</f>
        <v>0</v>
      </c>
      <c r="BV29" s="206">
        <f>SUMIFS(点検表４!$AG$6:$AG$14492,点検表４!$AE$6:$AE$14492,TRUE,点検表４!$AQ$6:$AQ$14492,$E29,点検表４!$C$6:$C$14492,BV$6)</f>
        <v>0</v>
      </c>
      <c r="BW29" s="206">
        <f>SUMIFS(点検表４!$AG$6:$AG$14492,点検表４!$AE$6:$AE$14492,TRUE,点検表４!$AQ$6:$AQ$14492,$E29,点検表４!$C$6:$C$14492,BW$6)</f>
        <v>0</v>
      </c>
      <c r="BX29" s="206">
        <f>SUMIFS(点検表４!$AG$6:$AG$14492,点検表４!$AE$6:$AE$14492,TRUE,点検表４!$AQ$6:$AQ$14492,$E29,点検表４!$C$6:$C$14492,BX$6)</f>
        <v>0</v>
      </c>
      <c r="BY29" s="206">
        <f>SUMIFS(点検表４!$AG$6:$AG$14492,点検表４!$AE$6:$AE$14492,TRUE,点検表４!$AQ$6:$AQ$14492,$E29,点検表４!$C$6:$C$14492,BY$6)</f>
        <v>0</v>
      </c>
      <c r="BZ29" s="206">
        <f>SUMIFS(点検表４!$AG$6:$AG$14492,点検表４!$AE$6:$AE$14492,TRUE,点検表４!$AQ$6:$AQ$14492,$E29,点検表４!$C$6:$C$14492,BZ$6)</f>
        <v>0</v>
      </c>
      <c r="CA29" s="206">
        <f>SUMIFS(点検表４!$AG$6:$AG$14492,点検表４!$AE$6:$AE$14492,TRUE,点検表４!$AQ$6:$AQ$14492,$E29,点検表４!$C$6:$C$14492,CA$6)</f>
        <v>0</v>
      </c>
      <c r="CB29" s="206">
        <f>SUMIFS(点検表４!$AG$6:$AG$14492,点検表４!$AE$6:$AE$14492,TRUE,点検表４!$AQ$6:$AQ$14492,$E29,点検表４!$C$6:$C$14492,CB$6)</f>
        <v>0</v>
      </c>
      <c r="CC29" s="206">
        <f>SUMIFS(点検表４!$AG$6:$AG$14492,点検表４!$AE$6:$AE$14492,TRUE,点検表４!$AQ$6:$AQ$14492,$E29,点検表４!$C$6:$C$14492,CC$6)</f>
        <v>0</v>
      </c>
      <c r="CD29" s="206">
        <f>SUMIFS(点検表４!$AG$6:$AG$14492,点検表４!$AE$6:$AE$14492,TRUE,点検表４!$AQ$6:$AQ$14492,$E29,点検表４!$C$6:$C$14492,CD$6)</f>
        <v>0</v>
      </c>
      <c r="CE29" s="206">
        <f>SUMIFS(点検表４!$AG$6:$AG$14492,点検表４!$AE$6:$AE$14492,TRUE,点検表４!$AQ$6:$AQ$14492,$E29,点検表４!$C$6:$C$14492,CE$6)</f>
        <v>0</v>
      </c>
      <c r="CF29" s="206">
        <f>SUMIFS(点検表４!$AG$6:$AG$14492,点検表４!$AE$6:$AE$14492,TRUE,点検表４!$AQ$6:$AQ$14492,$E29,点検表４!$C$6:$C$14492,CF$6)</f>
        <v>0</v>
      </c>
      <c r="CG29" s="206">
        <f>SUMIFS(点検表４!$AG$6:$AG$14492,点検表４!$AE$6:$AE$14492,TRUE,点検表４!$AQ$6:$AQ$14492,$E29,点検表４!$C$6:$C$14492,CG$6)</f>
        <v>0</v>
      </c>
      <c r="CH29" s="206">
        <f>SUMIFS(点検表４!$AG$6:$AG$14492,点検表４!$AE$6:$AE$14492,TRUE,点検表４!$AQ$6:$AQ$14492,$E29,点検表４!$C$6:$C$14492,CH$6)</f>
        <v>0</v>
      </c>
      <c r="CI29" s="206">
        <f>SUMIFS(点検表４!$AG$6:$AG$14492,点検表４!$AE$6:$AE$14492,TRUE,点検表４!$AQ$6:$AQ$14492,$E29,点検表４!$C$6:$C$14492,CI$6)</f>
        <v>0</v>
      </c>
      <c r="CJ29" s="206">
        <f>SUMIFS(点検表４!$AG$6:$AG$14492,点検表４!$AE$6:$AE$14492,TRUE,点検表４!$AQ$6:$AQ$14492,$E29,点検表４!$C$6:$C$14492,CJ$6)</f>
        <v>0</v>
      </c>
      <c r="CK29" s="206">
        <f>SUMIFS(点検表４!$AG$6:$AG$14492,点検表４!$AE$6:$AE$14492,TRUE,点検表４!$AQ$6:$AQ$14492,$E29,点検表４!$C$6:$C$14492,CK$6)</f>
        <v>0</v>
      </c>
      <c r="CL29" s="206">
        <f>SUMIFS(点検表４!$AG$6:$AG$14492,点検表４!$AE$6:$AE$14492,TRUE,点検表４!$AQ$6:$AQ$14492,$E29,点検表４!$C$6:$C$14492,CL$6)</f>
        <v>0</v>
      </c>
      <c r="CM29" s="206">
        <f>SUMIFS(点検表４!$AG$6:$AG$14492,点検表４!$AE$6:$AE$14492,TRUE,点検表４!$AQ$6:$AQ$14492,$E29,点検表４!$C$6:$C$14492,CM$6)</f>
        <v>0</v>
      </c>
      <c r="CN29" s="206">
        <f>SUMIFS(点検表４!$AG$6:$AG$14492,点検表４!$AE$6:$AE$14492,TRUE,点検表４!$AQ$6:$AQ$14492,$E29,点検表４!$C$6:$C$14492,CN$6)</f>
        <v>0</v>
      </c>
      <c r="CO29" s="206">
        <f>SUMIFS(点検表４!$AG$6:$AG$14492,点検表４!$AE$6:$AE$14492,TRUE,点検表４!$AQ$6:$AQ$14492,$E29,点検表４!$C$6:$C$14492,CO$6)</f>
        <v>0</v>
      </c>
      <c r="CP29" s="206">
        <f>SUMIFS(点検表４!$AG$6:$AG$14492,点検表４!$AE$6:$AE$14492,TRUE,点検表４!$AQ$6:$AQ$14492,$E29,点検表４!$C$6:$C$14492,CP$6)</f>
        <v>0</v>
      </c>
      <c r="CQ29" s="206">
        <f>SUMIFS(点検表４!$AG$6:$AG$14492,点検表４!$AE$6:$AE$14492,TRUE,点検表４!$AQ$6:$AQ$14492,$E29,点検表４!$C$6:$C$14492,CQ$6)</f>
        <v>0</v>
      </c>
      <c r="CR29" s="206">
        <f>SUMIFS(点検表４!$AG$6:$AG$14492,点検表４!$AE$6:$AE$14492,TRUE,点検表４!$AQ$6:$AQ$14492,$E29,点検表４!$C$6:$C$14492,CR$6)</f>
        <v>0</v>
      </c>
      <c r="CS29" s="206">
        <f>SUMIFS(点検表４!$AG$6:$AG$14492,点検表４!$AE$6:$AE$14492,TRUE,点検表４!$AQ$6:$AQ$14492,$E29,点検表４!$C$6:$C$14492,CS$6)</f>
        <v>0</v>
      </c>
      <c r="CT29" s="206">
        <f>SUMIFS(点検表４!$AG$6:$AG$14492,点検表４!$AE$6:$AE$14492,TRUE,点検表４!$AQ$6:$AQ$14492,$E29,点検表４!$C$6:$C$14492,CT$6)</f>
        <v>0</v>
      </c>
      <c r="CU29" s="206">
        <f>SUMIFS(点検表４!$AG$6:$AG$14492,点検表４!$AE$6:$AE$14492,TRUE,点検表４!$AQ$6:$AQ$14492,$E29,点検表４!$C$6:$C$14492,CU$6)</f>
        <v>0</v>
      </c>
      <c r="CV29" s="206">
        <f>SUMIFS(点検表４!$AG$6:$AG$14492,点検表４!$AE$6:$AE$14492,TRUE,点検表４!$AQ$6:$AQ$14492,$E29,点検表４!$C$6:$C$14492,CV$6)</f>
        <v>0</v>
      </c>
      <c r="CW29" s="206">
        <f>SUMIFS(点検表４!$AG$6:$AG$14492,点検表４!$AE$6:$AE$14492,TRUE,点検表４!$AQ$6:$AQ$14492,$E29,点検表４!$C$6:$C$14492,CW$6)</f>
        <v>0</v>
      </c>
      <c r="CX29" s="206">
        <f>SUMIFS(点検表４!$AG$6:$AG$14492,点検表４!$AE$6:$AE$14492,TRUE,点検表４!$AQ$6:$AQ$14492,$E29,点検表４!$C$6:$C$14492,CX$6)</f>
        <v>0</v>
      </c>
      <c r="CY29" s="206">
        <f>SUMIFS(点検表４!$AG$6:$AG$14492,点検表４!$AE$6:$AE$14492,TRUE,点検表４!$AQ$6:$AQ$14492,$E29,点検表４!$C$6:$C$14492,CY$6)</f>
        <v>0</v>
      </c>
      <c r="CZ29" s="206">
        <f>SUMIFS(点検表４!$AG$6:$AG$14492,点検表４!$AE$6:$AE$14492,TRUE,点検表４!$AQ$6:$AQ$14492,$E29,点検表４!$C$6:$C$14492,CZ$6)</f>
        <v>0</v>
      </c>
      <c r="DA29" s="206">
        <f>SUMIFS(点検表４!$AG$6:$AG$14492,点検表４!$AE$6:$AE$14492,TRUE,点検表４!$AQ$6:$AQ$14492,$E29,点検表４!$C$6:$C$14492,DA$6)</f>
        <v>0</v>
      </c>
      <c r="DB29" s="206">
        <f>SUMIFS(点検表４!$AG$6:$AG$14492,点検表４!$AE$6:$AE$14492,TRUE,点検表４!$AQ$6:$AQ$14492,$E29,点検表４!$C$6:$C$14492,DB$6)</f>
        <v>0</v>
      </c>
      <c r="DC29" s="206">
        <f>SUMIFS(点検表４!$AG$6:$AG$14492,点検表４!$AE$6:$AE$14492,TRUE,点検表４!$AQ$6:$AQ$14492,$E29,点検表４!$C$6:$C$14492,DC$6)</f>
        <v>0</v>
      </c>
      <c r="DD29" s="206">
        <f>SUMIFS(点検表４!$AG$6:$AG$14492,点検表４!$AE$6:$AE$14492,TRUE,点検表４!$AQ$6:$AQ$14492,$E29,点検表４!$C$6:$C$14492,DD$6)</f>
        <v>0</v>
      </c>
      <c r="DE29" s="206">
        <f>SUMIFS(点検表４!$AG$6:$AG$14492,点検表４!$AE$6:$AE$14492,TRUE,点検表４!$AQ$6:$AQ$14492,$E29,点検表４!$C$6:$C$14492,DE$6)</f>
        <v>0</v>
      </c>
      <c r="DF29" s="206">
        <f>SUMIFS(点検表４!$AG$6:$AG$14492,点検表４!$AE$6:$AE$14492,TRUE,点検表４!$AQ$6:$AQ$14492,$E29,点検表４!$C$6:$C$14492,DF$6)</f>
        <v>0</v>
      </c>
      <c r="DG29" s="206">
        <f>SUMIFS(点検表４!$AG$6:$AG$14492,点検表４!$AE$6:$AE$14492,TRUE,点検表４!$AQ$6:$AQ$14492,$E29,点検表４!$C$6:$C$14492,DG$6)</f>
        <v>0</v>
      </c>
      <c r="DH29" s="206">
        <f>SUMIFS(点検表４!$AG$6:$AG$14492,点検表４!$AE$6:$AE$14492,TRUE,点検表４!$AQ$6:$AQ$14492,$E29,点検表４!$C$6:$C$14492,DH$6)</f>
        <v>0</v>
      </c>
      <c r="DI29" s="206">
        <f>SUMIFS(点検表４!$AG$6:$AG$14492,点検表４!$AE$6:$AE$14492,TRUE,点検表４!$AQ$6:$AQ$14492,$E29,点検表４!$C$6:$C$14492,DI$6)</f>
        <v>0</v>
      </c>
      <c r="DJ29" s="206">
        <f>SUMIFS(点検表４!$AG$6:$AG$14492,点検表４!$AE$6:$AE$14492,TRUE,点検表４!$AQ$6:$AQ$14492,$E29,点検表４!$C$6:$C$14492,DJ$6)</f>
        <v>0</v>
      </c>
      <c r="DK29" s="206">
        <f>SUMIFS(点検表４!$AG$6:$AG$14492,点検表４!$AE$6:$AE$14492,TRUE,点検表４!$AQ$6:$AQ$14492,$E29,点検表４!$C$6:$C$14492,DK$6)</f>
        <v>0</v>
      </c>
      <c r="DL29" s="206">
        <f>SUMIFS(点検表４!$AG$6:$AG$14492,点検表４!$AE$6:$AE$14492,TRUE,点検表４!$AQ$6:$AQ$14492,$E29,点検表４!$C$6:$C$14492,DL$6)</f>
        <v>0</v>
      </c>
      <c r="DM29" s="206">
        <f>SUMIFS(点検表４!$AG$6:$AG$14492,点検表４!$AE$6:$AE$14492,TRUE,点検表４!$AQ$6:$AQ$14492,$E29,点検表４!$C$6:$C$14492,DM$6)</f>
        <v>0</v>
      </c>
      <c r="DN29" s="206">
        <f>SUMIFS(点検表４!$AG$6:$AG$14492,点検表４!$AE$6:$AE$14492,TRUE,点検表４!$AQ$6:$AQ$14492,$E29,点検表４!$C$6:$C$14492,DN$6)</f>
        <v>0</v>
      </c>
      <c r="DO29" s="206">
        <f>SUMIFS(点検表４!$AG$6:$AG$14492,点検表４!$AE$6:$AE$14492,TRUE,点検表４!$AQ$6:$AQ$14492,$E29,点検表４!$C$6:$C$14492,DO$6)</f>
        <v>0</v>
      </c>
      <c r="DP29" s="206">
        <f>SUMIFS(点検表４!$AG$6:$AG$14492,点検表４!$AE$6:$AE$14492,TRUE,点検表４!$AQ$6:$AQ$14492,$E29,点検表４!$C$6:$C$14492,DP$6)</f>
        <v>0</v>
      </c>
      <c r="DQ29" s="206">
        <f>SUMIFS(点検表４!$AG$6:$AG$14492,点検表４!$AE$6:$AE$14492,TRUE,点検表４!$AQ$6:$AQ$14492,$E29,点検表４!$C$6:$C$14492,DQ$6)</f>
        <v>0</v>
      </c>
      <c r="DR29" s="206">
        <f>SUMIFS(点検表４!$AG$6:$AG$14492,点検表４!$AE$6:$AE$14492,TRUE,点検表４!$AQ$6:$AQ$14492,$E29,点検表４!$C$6:$C$14492,DR$6)</f>
        <v>0</v>
      </c>
      <c r="DS29" s="206">
        <f>SUMIFS(点検表４!$AG$6:$AG$14492,点検表４!$AE$6:$AE$14492,TRUE,点検表４!$AQ$6:$AQ$14492,$E29,点検表４!$C$6:$C$14492,DS$6)</f>
        <v>0</v>
      </c>
      <c r="DT29" s="206">
        <f>SUMIFS(点検表４!$AG$6:$AG$14492,点検表４!$AE$6:$AE$14492,TRUE,点検表４!$AQ$6:$AQ$14492,$E29,点検表４!$C$6:$C$14492,DT$6)</f>
        <v>0</v>
      </c>
      <c r="DU29" s="206">
        <f>SUMIFS(点検表４!$AG$6:$AG$14492,点検表４!$AE$6:$AE$14492,TRUE,点検表４!$AQ$6:$AQ$14492,$E29,点検表４!$C$6:$C$14492,DU$6)</f>
        <v>0</v>
      </c>
      <c r="DV29" s="206">
        <f>SUMIFS(点検表４!$AG$6:$AG$14492,点検表４!$AE$6:$AE$14492,TRUE,点検表４!$AQ$6:$AQ$14492,$E29,点検表４!$C$6:$C$14492,DV$6)</f>
        <v>0</v>
      </c>
      <c r="DW29" s="206">
        <f>SUMIFS(点検表４!$AG$6:$AG$14492,点検表４!$AE$6:$AE$14492,TRUE,点検表４!$AQ$6:$AQ$14492,$E29,点検表４!$C$6:$C$14492,DW$6)</f>
        <v>0</v>
      </c>
      <c r="DX29" s="206">
        <f>SUMIFS(点検表４!$AG$6:$AG$14492,点検表４!$AE$6:$AE$14492,TRUE,点検表４!$AQ$6:$AQ$14492,$E29,点検表４!$C$6:$C$14492,DX$6)</f>
        <v>0</v>
      </c>
      <c r="DY29" s="206">
        <f>SUMIFS(点検表４!$AG$6:$AG$14492,点検表４!$AE$6:$AE$14492,TRUE,点検表４!$AQ$6:$AQ$14492,$E29,点検表４!$C$6:$C$14492,DY$6)</f>
        <v>0</v>
      </c>
      <c r="DZ29" s="206">
        <f>SUMIFS(点検表４!$AG$6:$AG$14492,点検表４!$AE$6:$AE$14492,TRUE,点検表４!$AQ$6:$AQ$14492,$E29,点検表４!$C$6:$C$14492,DZ$6)</f>
        <v>0</v>
      </c>
      <c r="EA29" s="206">
        <f>SUMIFS(点検表４!$AG$6:$AG$14492,点検表４!$AE$6:$AE$14492,TRUE,点検表４!$AQ$6:$AQ$14492,$E29,点検表４!$C$6:$C$14492,EA$6)</f>
        <v>0</v>
      </c>
      <c r="EB29" s="206">
        <f>SUMIFS(点検表４!$AG$6:$AG$14492,点検表４!$AE$6:$AE$14492,TRUE,点検表４!$AQ$6:$AQ$14492,$E29,点検表４!$C$6:$C$14492,EB$6)</f>
        <v>0</v>
      </c>
      <c r="EC29" s="206">
        <f>SUMIFS(点検表４!$AG$6:$AG$14492,点検表４!$AE$6:$AE$14492,TRUE,点検表４!$AQ$6:$AQ$14492,$E29,点検表４!$C$6:$C$14492,EC$6)</f>
        <v>0</v>
      </c>
      <c r="ED29" s="206">
        <f>SUMIFS(点検表４!$AG$6:$AG$14492,点検表４!$AE$6:$AE$14492,TRUE,点検表４!$AQ$6:$AQ$14492,$E29,点検表４!$C$6:$C$14492,ED$6)</f>
        <v>0</v>
      </c>
      <c r="EE29" s="206">
        <f>SUMIFS(点検表４!$AG$6:$AG$14492,点検表４!$AE$6:$AE$14492,TRUE,点検表４!$AQ$6:$AQ$14492,$E29,点検表４!$C$6:$C$14492,EE$6)</f>
        <v>0</v>
      </c>
      <c r="EF29" s="206">
        <f>SUMIFS(点検表４!$AG$6:$AG$14492,点検表４!$AE$6:$AE$14492,TRUE,点検表４!$AQ$6:$AQ$14492,$E29,点検表４!$C$6:$C$14492,EF$6)</f>
        <v>0</v>
      </c>
      <c r="EG29" s="206">
        <f>SUMIFS(点検表４!$AG$6:$AG$14492,点検表４!$AE$6:$AE$14492,TRUE,点検表４!$AQ$6:$AQ$14492,$E29,点検表４!$C$6:$C$14492,EG$6)</f>
        <v>0</v>
      </c>
      <c r="EH29" s="206">
        <f>SUMIFS(点検表４!$AG$6:$AG$14492,点検表４!$AE$6:$AE$14492,TRUE,点検表４!$AQ$6:$AQ$14492,$E29,点検表４!$C$6:$C$14492,EH$6)</f>
        <v>0</v>
      </c>
      <c r="EI29" s="206">
        <f>SUMIFS(点検表４!$AG$6:$AG$14492,点検表４!$AE$6:$AE$14492,TRUE,点検表４!$AQ$6:$AQ$14492,$E29,点検表４!$C$6:$C$14492,EI$6)</f>
        <v>0</v>
      </c>
      <c r="EJ29" s="206">
        <f>SUMIFS(点検表４!$AG$6:$AG$14492,点検表４!$AE$6:$AE$14492,TRUE,点検表４!$AQ$6:$AQ$14492,$E29,点検表４!$C$6:$C$14492,EJ$6)</f>
        <v>0</v>
      </c>
      <c r="EK29" s="206">
        <f>SUMIFS(点検表４!$AG$6:$AG$14492,点検表４!$AE$6:$AE$14492,TRUE,点検表４!$AQ$6:$AQ$14492,$E29,点検表４!$C$6:$C$14492,EK$6)</f>
        <v>0</v>
      </c>
      <c r="EL29" s="206">
        <f>SUMIFS(点検表４!$AG$6:$AG$14492,点検表４!$AE$6:$AE$14492,TRUE,点検表４!$AQ$6:$AQ$14492,$E29,点検表４!$C$6:$C$14492,EL$6)</f>
        <v>0</v>
      </c>
      <c r="EM29" s="206">
        <f>SUMIFS(点検表４!$AG$6:$AG$14492,点検表４!$AE$6:$AE$14492,TRUE,点検表４!$AQ$6:$AQ$14492,$E29,点検表４!$C$6:$C$14492,EM$6)</f>
        <v>0</v>
      </c>
      <c r="EN29" s="206">
        <f>SUMIFS(点検表４!$AG$6:$AG$14492,点検表４!$AE$6:$AE$14492,TRUE,点検表４!$AQ$6:$AQ$14492,$E29,点検表４!$C$6:$C$14492,EN$6)</f>
        <v>0</v>
      </c>
      <c r="EO29" s="206">
        <f>SUMIFS(点検表４!$AG$6:$AG$14492,点検表４!$AE$6:$AE$14492,TRUE,点検表４!$AQ$6:$AQ$14492,$E29,点検表４!$C$6:$C$14492,EO$6)</f>
        <v>0</v>
      </c>
      <c r="EP29" s="206">
        <f>SUMIFS(点検表４!$AG$6:$AG$14492,点検表４!$AE$6:$AE$14492,TRUE,点検表４!$AQ$6:$AQ$14492,$E29,点検表４!$C$6:$C$14492,EP$6)</f>
        <v>0</v>
      </c>
      <c r="EQ29" s="206">
        <f>SUMIFS(点検表４!$AG$6:$AG$14492,点検表４!$AE$6:$AE$14492,TRUE,点検表４!$AQ$6:$AQ$14492,$E29,点検表４!$C$6:$C$14492,EQ$6)</f>
        <v>0</v>
      </c>
      <c r="ER29" s="206">
        <f>SUMIFS(点検表４!$AG$6:$AG$14492,点検表４!$AE$6:$AE$14492,TRUE,点検表４!$AQ$6:$AQ$14492,$E29,点検表４!$C$6:$C$14492,ER$6)</f>
        <v>0</v>
      </c>
      <c r="ES29" s="206">
        <f>SUMIFS(点検表４!$AG$6:$AG$14492,点検表４!$AE$6:$AE$14492,TRUE,点検表４!$AQ$6:$AQ$14492,$E29,点検表４!$C$6:$C$14492,ES$6)</f>
        <v>0</v>
      </c>
      <c r="ET29" s="206">
        <f>SUMIFS(点検表４!$AG$6:$AG$14492,点検表４!$AE$6:$AE$14492,TRUE,点検表４!$AQ$6:$AQ$14492,$E29,点検表４!$C$6:$C$14492,ET$6)</f>
        <v>0</v>
      </c>
      <c r="EU29" s="206">
        <f>SUMIFS(点検表４!$AG$6:$AG$14492,点検表４!$AE$6:$AE$14492,TRUE,点検表４!$AQ$6:$AQ$14492,$E29,点検表４!$C$6:$C$14492,EU$6)</f>
        <v>0</v>
      </c>
      <c r="EV29" s="206">
        <f>SUMIFS(点検表４!$AG$6:$AG$14492,点検表４!$AE$6:$AE$14492,TRUE,点検表４!$AQ$6:$AQ$14492,$E29,点検表４!$C$6:$C$14492,EV$6)</f>
        <v>0</v>
      </c>
      <c r="EW29" s="206">
        <f>SUMIFS(点検表４!$AG$6:$AG$14492,点検表４!$AE$6:$AE$14492,TRUE,点検表４!$AQ$6:$AQ$14492,$E29,点検表４!$C$6:$C$14492,EW$6)</f>
        <v>0</v>
      </c>
      <c r="EX29" s="206">
        <f>SUMIFS(点検表４!$AG$6:$AG$14492,点検表４!$AE$6:$AE$14492,TRUE,点検表４!$AQ$6:$AQ$14492,$E29,点検表４!$C$6:$C$14492,EX$6)</f>
        <v>0</v>
      </c>
      <c r="EY29" s="206">
        <f>SUMIFS(点検表４!$AG$6:$AG$14492,点検表４!$AE$6:$AE$14492,TRUE,点検表４!$AQ$6:$AQ$14492,$E29,点検表４!$C$6:$C$14492,EY$6)</f>
        <v>0</v>
      </c>
      <c r="EZ29" s="206">
        <f>SUMIFS(点検表４!$AG$6:$AG$14492,点検表４!$AE$6:$AE$14492,TRUE,点検表４!$AQ$6:$AQ$14492,$E29,点検表４!$C$6:$C$14492,EZ$6)</f>
        <v>0</v>
      </c>
      <c r="FA29" s="206">
        <f>SUMIFS(点検表４!$AG$6:$AG$14492,点検表４!$AE$6:$AE$14492,TRUE,点検表４!$AQ$6:$AQ$14492,$E29,点検表４!$C$6:$C$14492,FA$6)</f>
        <v>0</v>
      </c>
      <c r="FB29" s="206">
        <f>SUMIFS(点検表４!$AG$6:$AG$14492,点検表４!$AE$6:$AE$14492,TRUE,点検表４!$AQ$6:$AQ$14492,$E29,点検表４!$C$6:$C$14492,FB$6)</f>
        <v>0</v>
      </c>
      <c r="FC29" s="206">
        <f>SUMIFS(点検表４!$AG$6:$AG$14492,点検表４!$AE$6:$AE$14492,TRUE,点検表４!$AQ$6:$AQ$14492,$E29,点検表４!$C$6:$C$14492,FC$6)</f>
        <v>0</v>
      </c>
      <c r="FD29" s="206">
        <f>SUMIFS(点検表４!$AG$6:$AG$14492,点検表４!$AE$6:$AE$14492,TRUE,点検表４!$AQ$6:$AQ$14492,$E29,点検表４!$C$6:$C$14492,FD$6)</f>
        <v>0</v>
      </c>
      <c r="FE29" s="206">
        <f>SUMIFS(点検表４!$AG$6:$AG$14492,点検表４!$AE$6:$AE$14492,TRUE,点検表４!$AQ$6:$AQ$14492,$E29,点検表４!$C$6:$C$14492,FE$6)</f>
        <v>0</v>
      </c>
      <c r="FF29" s="206">
        <f>SUMIFS(点検表４!$AG$6:$AG$14492,点検表４!$AE$6:$AE$14492,TRUE,点検表４!$AQ$6:$AQ$14492,$E29,点検表４!$C$6:$C$14492,FF$6)</f>
        <v>0</v>
      </c>
      <c r="FG29" s="206">
        <f>SUMIFS(点検表４!$AG$6:$AG$14492,点検表４!$AE$6:$AE$14492,TRUE,点検表４!$AQ$6:$AQ$14492,$E29,点検表４!$C$6:$C$14492,FG$6)</f>
        <v>0</v>
      </c>
      <c r="FH29" s="206">
        <f>SUMIFS(点検表４!$AG$6:$AG$14492,点検表４!$AE$6:$AE$14492,TRUE,点検表４!$AQ$6:$AQ$14492,$E29,点検表４!$C$6:$C$14492,FH$6)</f>
        <v>0</v>
      </c>
      <c r="FI29" s="206">
        <f>SUMIFS(点検表４!$AG$6:$AG$14492,点検表４!$AE$6:$AE$14492,TRUE,点検表４!$AQ$6:$AQ$14492,$E29,点検表４!$C$6:$C$14492,FI$6)</f>
        <v>0</v>
      </c>
      <c r="FJ29" s="206">
        <f>SUMIFS(点検表４!$AG$6:$AG$14492,点検表４!$AE$6:$AE$14492,TRUE,点検表４!$AQ$6:$AQ$14492,$E29,点検表４!$C$6:$C$14492,FJ$6)</f>
        <v>0</v>
      </c>
      <c r="FK29" s="206">
        <f>SUMIFS(点検表４!$AG$6:$AG$14492,点検表４!$AE$6:$AE$14492,TRUE,点検表４!$AQ$6:$AQ$14492,$E29,点検表４!$C$6:$C$14492,FK$6)</f>
        <v>0</v>
      </c>
      <c r="FL29" s="206">
        <f>SUMIFS(点検表４!$AG$6:$AG$14492,点検表４!$AE$6:$AE$14492,TRUE,点検表４!$AQ$6:$AQ$14492,$E29,点検表４!$C$6:$C$14492,FL$6)</f>
        <v>0</v>
      </c>
      <c r="FM29" s="206">
        <f>SUMIFS(点検表４!$AG$6:$AG$14492,点検表４!$AE$6:$AE$14492,TRUE,点検表４!$AQ$6:$AQ$14492,$E29,点検表４!$C$6:$C$14492,FM$6)</f>
        <v>0</v>
      </c>
      <c r="FN29" s="206">
        <f>SUMIFS(点検表４!$AG$6:$AG$14492,点検表４!$AE$6:$AE$14492,TRUE,点検表４!$AQ$6:$AQ$14492,$E29,点検表４!$C$6:$C$14492,FN$6)</f>
        <v>0</v>
      </c>
      <c r="FO29" s="206">
        <f>SUMIFS(点検表４!$AG$6:$AG$14492,点検表４!$AE$6:$AE$14492,TRUE,点検表４!$AQ$6:$AQ$14492,$E29,点検表４!$C$6:$C$14492,FO$6)</f>
        <v>0</v>
      </c>
      <c r="FP29" s="206">
        <f>SUMIFS(点検表４!$AG$6:$AG$14492,点検表４!$AE$6:$AE$14492,TRUE,点検表４!$AQ$6:$AQ$14492,$E29,点検表４!$C$6:$C$14492,FP$6)</f>
        <v>0</v>
      </c>
      <c r="FQ29" s="206">
        <f>SUMIFS(点検表４!$AG$6:$AG$14492,点検表４!$AE$6:$AE$14492,TRUE,点検表４!$AQ$6:$AQ$14492,$E29,点検表４!$C$6:$C$14492,FQ$6)</f>
        <v>0</v>
      </c>
      <c r="FR29" s="206">
        <f>SUMIFS(点検表４!$AG$6:$AG$14492,点検表４!$AE$6:$AE$14492,TRUE,点検表４!$AQ$6:$AQ$14492,$E29,点検表４!$C$6:$C$14492,FR$6)</f>
        <v>0</v>
      </c>
      <c r="FS29" s="206">
        <f>SUMIFS(点検表４!$AG$6:$AG$14492,点検表４!$AE$6:$AE$14492,TRUE,点検表４!$AQ$6:$AQ$14492,$E29,点検表４!$C$6:$C$14492,FS$6)</f>
        <v>0</v>
      </c>
      <c r="FT29" s="206">
        <f>SUMIFS(点検表４!$AG$6:$AG$14492,点検表４!$AE$6:$AE$14492,TRUE,点検表４!$AQ$6:$AQ$14492,$E29,点検表４!$C$6:$C$14492,FT$6)</f>
        <v>0</v>
      </c>
      <c r="FU29" s="206">
        <f>SUMIFS(点検表４!$AG$6:$AG$14492,点検表４!$AE$6:$AE$14492,TRUE,点検表４!$AQ$6:$AQ$14492,$E29,点検表４!$C$6:$C$14492,FU$6)</f>
        <v>0</v>
      </c>
      <c r="FV29" s="206">
        <f>SUMIFS(点検表４!$AG$6:$AG$14492,点検表４!$AE$6:$AE$14492,TRUE,点検表４!$AQ$6:$AQ$14492,$E29,点検表４!$C$6:$C$14492,FV$6)</f>
        <v>0</v>
      </c>
      <c r="FW29" s="206">
        <f>SUMIFS(点検表４!$AG$6:$AG$14492,点検表４!$AE$6:$AE$14492,TRUE,点検表４!$AQ$6:$AQ$14492,$E29,点検表４!$C$6:$C$14492,FW$6)</f>
        <v>0</v>
      </c>
      <c r="FX29" s="206">
        <f>SUMIFS(点検表４!$AG$6:$AG$14492,点検表４!$AE$6:$AE$14492,TRUE,点検表４!$AQ$6:$AQ$14492,$E29,点検表４!$C$6:$C$14492,FX$6)</f>
        <v>0</v>
      </c>
      <c r="FY29" s="206">
        <f>SUMIFS(点検表４!$AG$6:$AG$14492,点検表４!$AE$6:$AE$14492,TRUE,点検表４!$AQ$6:$AQ$14492,$E29,点検表４!$C$6:$C$14492,FY$6)</f>
        <v>0</v>
      </c>
      <c r="FZ29" s="206">
        <f>SUMIFS(点検表４!$AG$6:$AG$14492,点検表４!$AE$6:$AE$14492,TRUE,点検表４!$AQ$6:$AQ$14492,$E29,点検表４!$C$6:$C$14492,FZ$6)</f>
        <v>0</v>
      </c>
      <c r="GA29" s="206">
        <f>SUMIFS(点検表４!$AG$6:$AG$14492,点検表４!$AE$6:$AE$14492,TRUE,点検表４!$AQ$6:$AQ$14492,$E29,点検表４!$C$6:$C$14492,GA$6)</f>
        <v>0</v>
      </c>
      <c r="GB29" s="206">
        <f>SUMIFS(点検表４!$AG$6:$AG$14492,点検表４!$AE$6:$AE$14492,TRUE,点検表４!$AQ$6:$AQ$14492,$E29,点検表４!$C$6:$C$14492,GB$6)</f>
        <v>0</v>
      </c>
      <c r="GC29" s="206">
        <f>SUMIFS(点検表４!$AG$6:$AG$14492,点検表４!$AE$6:$AE$14492,TRUE,点検表４!$AQ$6:$AQ$14492,$E29,点検表４!$C$6:$C$14492,GC$6)</f>
        <v>0</v>
      </c>
      <c r="GD29" s="206">
        <f>SUMIFS(点検表４!$AG$6:$AG$14492,点検表４!$AE$6:$AE$14492,TRUE,点検表４!$AQ$6:$AQ$14492,$E29,点検表４!$C$6:$C$14492,GD$6)</f>
        <v>0</v>
      </c>
      <c r="GE29" s="206">
        <f>SUMIFS(点検表４!$AG$6:$AG$14492,点検表４!$AE$6:$AE$14492,TRUE,点検表４!$AQ$6:$AQ$14492,$E29,点検表４!$C$6:$C$14492,GE$6)</f>
        <v>0</v>
      </c>
      <c r="GF29" s="206">
        <f>SUMIFS(点検表４!$AG$6:$AG$14492,点検表４!$AE$6:$AE$14492,TRUE,点検表４!$AQ$6:$AQ$14492,$E29,点検表４!$C$6:$C$14492,GF$6)</f>
        <v>0</v>
      </c>
      <c r="GG29" s="206">
        <f>SUMIFS(点検表４!$AG$6:$AG$14492,点検表４!$AE$6:$AE$14492,TRUE,点検表４!$AQ$6:$AQ$14492,$E29,点検表４!$C$6:$C$14492,GG$6)</f>
        <v>0</v>
      </c>
      <c r="GH29" s="206">
        <f>SUMIFS(点検表４!$AG$6:$AG$14492,点検表４!$AE$6:$AE$14492,TRUE,点検表４!$AQ$6:$AQ$14492,$E29,点検表４!$C$6:$C$14492,GH$6)</f>
        <v>0</v>
      </c>
      <c r="GI29" s="206">
        <f>SUMIFS(点検表４!$AG$6:$AG$14492,点検表４!$AE$6:$AE$14492,TRUE,点検表４!$AQ$6:$AQ$14492,$E29,点検表４!$C$6:$C$14492,GI$6)</f>
        <v>0</v>
      </c>
      <c r="GJ29" s="206">
        <f>SUMIFS(点検表４!$AG$6:$AG$14492,点検表４!$AE$6:$AE$14492,TRUE,点検表４!$AQ$6:$AQ$14492,$E29,点検表４!$C$6:$C$14492,GJ$6)</f>
        <v>0</v>
      </c>
      <c r="GK29" s="206">
        <f>SUMIFS(点検表４!$AG$6:$AG$14492,点検表４!$AE$6:$AE$14492,TRUE,点検表４!$AQ$6:$AQ$14492,$E29,点検表４!$C$6:$C$14492,GK$6)</f>
        <v>0</v>
      </c>
      <c r="GL29" s="206">
        <f>SUMIFS(点検表４!$AG$6:$AG$14492,点検表４!$AE$6:$AE$14492,TRUE,点検表４!$AQ$6:$AQ$14492,$E29,点検表４!$C$6:$C$14492,GL$6)</f>
        <v>0</v>
      </c>
      <c r="GM29" s="206">
        <f>SUMIFS(点検表４!$AG$6:$AG$14492,点検表４!$AE$6:$AE$14492,TRUE,点検表４!$AQ$6:$AQ$14492,$E29,点検表４!$C$6:$C$14492,GM$6)</f>
        <v>0</v>
      </c>
      <c r="GN29" s="206">
        <f>SUMIFS(点検表４!$AG$6:$AG$14492,点検表４!$AE$6:$AE$14492,TRUE,点検表４!$AQ$6:$AQ$14492,$E29,点検表４!$C$6:$C$14492,GN$6)</f>
        <v>0</v>
      </c>
      <c r="GO29" s="206">
        <f>SUMIFS(点検表４!$AG$6:$AG$14492,点検表４!$AE$6:$AE$14492,TRUE,点検表４!$AQ$6:$AQ$14492,$E29,点検表４!$C$6:$C$14492,GO$6)</f>
        <v>0</v>
      </c>
      <c r="GP29" s="206">
        <f>SUMIFS(点検表４!$AG$6:$AG$14492,点検表４!$AE$6:$AE$14492,TRUE,点検表４!$AQ$6:$AQ$14492,$E29,点検表４!$C$6:$C$14492,GP$6)</f>
        <v>0</v>
      </c>
      <c r="GQ29" s="206">
        <f>SUMIFS(点検表４!$AG$6:$AG$14492,点検表４!$AE$6:$AE$14492,TRUE,点検表４!$AQ$6:$AQ$14492,$E29,点検表４!$C$6:$C$14492,GQ$6)</f>
        <v>0</v>
      </c>
      <c r="GR29" s="206">
        <f>SUMIFS(点検表４!$AG$6:$AG$14492,点検表４!$AE$6:$AE$14492,TRUE,点検表４!$AQ$6:$AQ$14492,$E29,点検表４!$C$6:$C$14492,GR$6)</f>
        <v>0</v>
      </c>
      <c r="GS29" s="206">
        <f>SUMIFS(点検表４!$AG$6:$AG$14492,点検表４!$AE$6:$AE$14492,TRUE,点検表４!$AQ$6:$AQ$14492,$E29,点検表４!$C$6:$C$14492,GS$6)</f>
        <v>0</v>
      </c>
      <c r="GT29" s="206">
        <f>SUMIFS(点検表４!$AG$6:$AG$14492,点検表４!$AE$6:$AE$14492,TRUE,点検表４!$AQ$6:$AQ$14492,$E29,点検表４!$C$6:$C$14492,GT$6)</f>
        <v>0</v>
      </c>
      <c r="GU29" s="206">
        <f>SUMIFS(点検表４!$AG$6:$AG$14492,点検表４!$AE$6:$AE$14492,TRUE,点検表４!$AQ$6:$AQ$14492,$E29,点検表４!$C$6:$C$14492,GU$6)</f>
        <v>0</v>
      </c>
      <c r="GV29" s="206">
        <f>SUMIFS(点検表４!$AG$6:$AG$14492,点検表４!$AE$6:$AE$14492,TRUE,点検表４!$AQ$6:$AQ$14492,$E29,点検表４!$C$6:$C$14492,GV$6)</f>
        <v>0</v>
      </c>
      <c r="GW29" s="206">
        <f>SUMIFS(点検表４!$AG$6:$AG$14492,点検表４!$AE$6:$AE$14492,TRUE,点検表４!$AQ$6:$AQ$14492,$E29,点検表４!$C$6:$C$14492,GW$6)</f>
        <v>0</v>
      </c>
      <c r="GX29" s="206">
        <f>SUMIFS(点検表４!$AG$6:$AG$14492,点検表４!$AE$6:$AE$14492,TRUE,点検表４!$AQ$6:$AQ$14492,$E29,点検表４!$C$6:$C$14492,GX$6)</f>
        <v>0</v>
      </c>
      <c r="GY29" s="206">
        <f>SUMIFS(点検表４!$AG$6:$AG$14492,点検表４!$AE$6:$AE$14492,TRUE,点検表４!$AQ$6:$AQ$14492,$E29,点検表４!$C$6:$C$14492,GY$6)</f>
        <v>0</v>
      </c>
      <c r="GZ29" s="206">
        <f>SUMIFS(点検表４!$AG$6:$AG$14492,点検表４!$AE$6:$AE$14492,TRUE,点検表４!$AQ$6:$AQ$14492,$E29,点検表４!$C$6:$C$14492,GZ$6)</f>
        <v>0</v>
      </c>
      <c r="HA29" s="206">
        <f>SUMIFS(点検表４!$AG$6:$AG$14492,点検表４!$AE$6:$AE$14492,TRUE,点検表４!$AQ$6:$AQ$14492,$E29,点検表４!$C$6:$C$14492,HA$6)</f>
        <v>0</v>
      </c>
      <c r="HB29" s="206">
        <f>SUMIFS(点検表４!$AG$6:$AG$14492,点検表４!$AE$6:$AE$14492,TRUE,点検表４!$AQ$6:$AQ$14492,$E29,点検表４!$C$6:$C$14492,HB$6)</f>
        <v>0</v>
      </c>
      <c r="HC29" s="206">
        <f>SUMIFS(点検表４!$AG$6:$AG$14492,点検表４!$AE$6:$AE$14492,TRUE,点検表４!$AQ$6:$AQ$14492,$E29,点検表４!$C$6:$C$14492,HC$6)</f>
        <v>0</v>
      </c>
      <c r="HD29" s="206">
        <f>SUMIFS(点検表４!$AG$6:$AG$14492,点検表４!$AE$6:$AE$14492,TRUE,点検表４!$AQ$6:$AQ$14492,$E29,点検表４!$C$6:$C$14492,HD$6)</f>
        <v>0</v>
      </c>
      <c r="HE29" s="206">
        <f>SUMIFS(点検表４!$AG$6:$AG$14492,点検表４!$AE$6:$AE$14492,TRUE,点検表４!$AQ$6:$AQ$14492,$E29,点検表４!$C$6:$C$14492,HE$6)</f>
        <v>0</v>
      </c>
      <c r="HF29" s="206">
        <f>SUMIFS(点検表４!$AG$6:$AG$14492,点検表４!$AE$6:$AE$14492,TRUE,点検表４!$AQ$6:$AQ$14492,$E29,点検表４!$C$6:$C$14492,HF$6)</f>
        <v>0</v>
      </c>
      <c r="HG29" s="206">
        <f>SUMIFS(点検表４!$AG$6:$AG$14492,点検表４!$AE$6:$AE$14492,TRUE,点検表４!$AQ$6:$AQ$14492,$E29,点検表４!$C$6:$C$14492,HG$6)</f>
        <v>0</v>
      </c>
      <c r="HH29" s="206">
        <f>SUMIFS(点検表４!$AG$6:$AG$14492,点検表４!$AE$6:$AE$14492,TRUE,点検表４!$AQ$6:$AQ$14492,$E29,点検表４!$C$6:$C$14492,HH$6)</f>
        <v>0</v>
      </c>
      <c r="HI29" s="206">
        <f>SUMIFS(点検表４!$AG$6:$AG$14492,点検表４!$AE$6:$AE$14492,TRUE,点検表４!$AQ$6:$AQ$14492,$E29,点検表４!$C$6:$C$14492,HI$6)</f>
        <v>0</v>
      </c>
      <c r="HJ29" s="206">
        <f>SUMIFS(点検表４!$AG$6:$AG$14492,点検表４!$AE$6:$AE$14492,TRUE,点検表４!$AQ$6:$AQ$14492,$E29,点検表４!$C$6:$C$14492,HJ$6)</f>
        <v>0</v>
      </c>
      <c r="HK29" s="206">
        <f>SUMIFS(点検表４!$AG$6:$AG$14492,点検表４!$AE$6:$AE$14492,TRUE,点検表４!$AQ$6:$AQ$14492,$E29,点検表４!$C$6:$C$14492,HK$6)</f>
        <v>0</v>
      </c>
      <c r="HL29" s="206">
        <f>SUMIFS(点検表４!$AG$6:$AG$14492,点検表４!$AE$6:$AE$14492,TRUE,点検表４!$AQ$6:$AQ$14492,$E29,点検表４!$C$6:$C$14492,HL$6)</f>
        <v>0</v>
      </c>
      <c r="HM29" s="206">
        <f>SUMIFS(点検表４!$AG$6:$AG$14492,点検表４!$AE$6:$AE$14492,TRUE,点検表４!$AQ$6:$AQ$14492,$E29,点検表４!$C$6:$C$14492,HM$6)</f>
        <v>0</v>
      </c>
      <c r="HN29" s="206">
        <f>SUMIFS(点検表４!$AG$6:$AG$14492,点検表４!$AE$6:$AE$14492,TRUE,点検表４!$AQ$6:$AQ$14492,$E29,点検表４!$C$6:$C$14492,HN$6)</f>
        <v>0</v>
      </c>
      <c r="HO29" s="206">
        <f>SUMIFS(点検表４!$AG$6:$AG$14492,点検表４!$AE$6:$AE$14492,TRUE,点検表４!$AQ$6:$AQ$14492,$E29,点検表４!$C$6:$C$14492,HO$6)</f>
        <v>0</v>
      </c>
      <c r="HP29" s="206">
        <f>SUMIFS(点検表４!$AG$6:$AG$14492,点検表４!$AE$6:$AE$14492,TRUE,点検表４!$AQ$6:$AQ$14492,$E29,点検表４!$C$6:$C$14492,HP$6)</f>
        <v>0</v>
      </c>
      <c r="HQ29" s="206">
        <f>SUMIFS(点検表４!$AG$6:$AG$14492,点検表４!$AE$6:$AE$14492,TRUE,点検表４!$AQ$6:$AQ$14492,$E29,点検表４!$C$6:$C$14492,HQ$6)</f>
        <v>0</v>
      </c>
      <c r="HR29" s="206">
        <f>SUMIFS(点検表４!$AG$6:$AG$14492,点検表４!$AE$6:$AE$14492,TRUE,点検表４!$AQ$6:$AQ$14492,$E29,点検表４!$C$6:$C$14492,HR$6)</f>
        <v>0</v>
      </c>
      <c r="HS29" s="206">
        <f>SUMIFS(点検表４!$AG$6:$AG$14492,点検表４!$AE$6:$AE$14492,TRUE,点検表４!$AQ$6:$AQ$14492,$E29,点検表４!$C$6:$C$14492,HS$6)</f>
        <v>0</v>
      </c>
      <c r="HT29" s="206">
        <f>SUMIFS(点検表４!$AG$6:$AG$14492,点検表４!$AE$6:$AE$14492,TRUE,点検表４!$AQ$6:$AQ$14492,$E29,点検表４!$C$6:$C$14492,HT$6)</f>
        <v>0</v>
      </c>
      <c r="HU29" s="206">
        <f>SUMIFS(点検表４!$AG$6:$AG$14492,点検表４!$AE$6:$AE$14492,TRUE,点検表４!$AQ$6:$AQ$14492,$E29,点検表４!$C$6:$C$14492,HU$6)</f>
        <v>0</v>
      </c>
      <c r="HV29" s="206">
        <f>SUMIFS(点検表４!$AG$6:$AG$14492,点検表４!$AE$6:$AE$14492,TRUE,点検表４!$AQ$6:$AQ$14492,$E29,点検表４!$C$6:$C$14492,HV$6)</f>
        <v>0</v>
      </c>
      <c r="HW29" s="206">
        <f>SUMIFS(点検表４!$AG$6:$AG$14492,点検表４!$AE$6:$AE$14492,TRUE,点検表４!$AQ$6:$AQ$14492,$E29,点検表４!$C$6:$C$14492,HW$6)</f>
        <v>0</v>
      </c>
      <c r="HX29" s="206">
        <f>SUMIFS(点検表４!$AG$6:$AG$14492,点検表４!$AE$6:$AE$14492,TRUE,点検表４!$AQ$6:$AQ$14492,$E29,点検表４!$C$6:$C$14492,HX$6)</f>
        <v>0</v>
      </c>
      <c r="HY29" s="206">
        <f>SUMIFS(点検表４!$AG$6:$AG$14492,点検表４!$AE$6:$AE$14492,TRUE,点検表４!$AQ$6:$AQ$14492,$E29,点検表４!$C$6:$C$14492,HY$6)</f>
        <v>0</v>
      </c>
      <c r="HZ29" s="206">
        <f>SUMIFS(点検表４!$AG$6:$AG$14492,点検表４!$AE$6:$AE$14492,TRUE,点検表４!$AQ$6:$AQ$14492,$E29,点検表４!$C$6:$C$14492,HZ$6)</f>
        <v>0</v>
      </c>
      <c r="IA29" s="206">
        <f>SUMIFS(点検表４!$AG$6:$AG$14492,点検表４!$AE$6:$AE$14492,TRUE,点検表４!$AQ$6:$AQ$14492,$E29,点検表４!$C$6:$C$14492,IA$6)</f>
        <v>0</v>
      </c>
      <c r="IB29" s="206">
        <f>SUMIFS(点検表４!$AG$6:$AG$14492,点検表４!$AE$6:$AE$14492,TRUE,点検表４!$AQ$6:$AQ$14492,$E29,点検表４!$C$6:$C$14492,IB$6)</f>
        <v>0</v>
      </c>
      <c r="IC29" s="206">
        <f>SUMIFS(点検表４!$AG$6:$AG$14492,点検表４!$AE$6:$AE$14492,TRUE,点検表４!$AQ$6:$AQ$14492,$E29,点検表４!$C$6:$C$14492,IC$6)</f>
        <v>0</v>
      </c>
      <c r="ID29" s="206">
        <f>SUMIFS(点検表４!$AG$6:$AG$14492,点検表４!$AE$6:$AE$14492,TRUE,点検表４!$AQ$6:$AQ$14492,$E29,点検表４!$C$6:$C$14492,ID$6)</f>
        <v>0</v>
      </c>
      <c r="IE29" s="206">
        <f>SUMIFS(点検表４!$AG$6:$AG$14492,点検表４!$AE$6:$AE$14492,TRUE,点検表４!$AQ$6:$AQ$14492,$E29,点検表４!$C$6:$C$14492,IE$6)</f>
        <v>0</v>
      </c>
      <c r="IF29" s="206">
        <f>SUMIFS(点検表４!$AG$6:$AG$14492,点検表４!$AE$6:$AE$14492,TRUE,点検表４!$AQ$6:$AQ$14492,$E29,点検表４!$C$6:$C$14492,IF$6)</f>
        <v>0</v>
      </c>
      <c r="IG29" s="206">
        <f>SUMIFS(点検表４!$AG$6:$AG$14492,点検表４!$AE$6:$AE$14492,TRUE,点検表４!$AQ$6:$AQ$14492,$E29,点検表４!$C$6:$C$14492,IG$6)</f>
        <v>0</v>
      </c>
      <c r="IH29" s="206">
        <f>SUMIFS(点検表４!$AG$6:$AG$14492,点検表４!$AE$6:$AE$14492,TRUE,点検表４!$AQ$6:$AQ$14492,$E29,点検表４!$C$6:$C$14492,IH$6)</f>
        <v>0</v>
      </c>
      <c r="II29" s="206">
        <f>SUMIFS(点検表４!$AG$6:$AG$14492,点検表４!$AE$6:$AE$14492,TRUE,点検表４!$AQ$6:$AQ$14492,$E29,点検表４!$C$6:$C$14492,II$6)</f>
        <v>0</v>
      </c>
      <c r="IJ29" s="206">
        <f>SUMIFS(点検表４!$AG$6:$AG$14492,点検表４!$AE$6:$AE$14492,TRUE,点検表４!$AQ$6:$AQ$14492,$E29,点検表４!$C$6:$C$14492,IJ$6)</f>
        <v>0</v>
      </c>
      <c r="IK29" s="206">
        <f>SUMIFS(点検表４!$AG$6:$AG$14492,点検表４!$AE$6:$AE$14492,TRUE,点検表４!$AQ$6:$AQ$14492,$E29,点検表４!$C$6:$C$14492,IK$6)</f>
        <v>0</v>
      </c>
      <c r="IL29" s="206">
        <f>SUMIFS(点検表４!$AG$6:$AG$14492,点検表４!$AE$6:$AE$14492,TRUE,点検表４!$AQ$6:$AQ$14492,$E29,点検表４!$C$6:$C$14492,IL$6)</f>
        <v>0</v>
      </c>
      <c r="IM29" s="207">
        <f>SUMIFS(点検表４!$AG$6:$AG$14492,点検表４!$AE$6:$AE$14492,TRUE,点検表４!$AQ$6:$AQ$14492,$E29,点検表４!$C$6:$C$14492,IM$6)</f>
        <v>0</v>
      </c>
      <c r="IN29" s="177"/>
      <c r="IO29" s="177"/>
    </row>
    <row r="30" spans="1:249" ht="18.75" customHeight="1">
      <c r="A30" s="748"/>
      <c r="B30" s="756"/>
      <c r="C30" s="760"/>
      <c r="D30" s="145" t="s">
        <v>1294</v>
      </c>
      <c r="E30" s="154">
        <v>33</v>
      </c>
      <c r="F30" s="192">
        <f>SUMIFS(点検表４!$AG$6:$AG$14492,点検表４!$AE$6:$AE$14492,TRUE,点検表４!$AQ$6:$AQ$14492,$E30)</f>
        <v>0</v>
      </c>
      <c r="G30" s="193">
        <f t="shared" si="0"/>
        <v>0</v>
      </c>
      <c r="H30" s="206">
        <f>SUMIFS(点検表４!$AG$6:$AG$14492,点検表４!$AE$6:$AE$14492,TRUE,点検表４!$AQ$6:$AQ$14492,$E30,点検表４!$C$6:$C$14492,H$6)</f>
        <v>0</v>
      </c>
      <c r="I30" s="206">
        <f>SUMIFS(点検表４!$AG$6:$AG$14492,点検表４!$AE$6:$AE$14492,TRUE,点検表４!$AQ$6:$AQ$14492,$E30,点検表４!$C$6:$C$14492,I$6)</f>
        <v>0</v>
      </c>
      <c r="J30" s="206">
        <f>SUMIFS(点検表４!$AG$6:$AG$14492,点検表４!$AE$6:$AE$14492,TRUE,点検表４!$AQ$6:$AQ$14492,$E30,点検表４!$C$6:$C$14492,J$6)</f>
        <v>0</v>
      </c>
      <c r="K30" s="206">
        <f>SUMIFS(点検表４!$AG$6:$AG$14492,点検表４!$AE$6:$AE$14492,TRUE,点検表４!$AQ$6:$AQ$14492,$E30,点検表４!$C$6:$C$14492,K$6)</f>
        <v>0</v>
      </c>
      <c r="L30" s="206">
        <f>SUMIFS(点検表４!$AG$6:$AG$14492,点検表４!$AE$6:$AE$14492,TRUE,点検表４!$AQ$6:$AQ$14492,$E30,点検表４!$C$6:$C$14492,L$6)</f>
        <v>0</v>
      </c>
      <c r="M30" s="206">
        <f>SUMIFS(点検表４!$AG$6:$AG$14492,点検表４!$AE$6:$AE$14492,TRUE,点検表４!$AQ$6:$AQ$14492,$E30,点検表４!$C$6:$C$14492,M$6)</f>
        <v>0</v>
      </c>
      <c r="N30" s="206">
        <f>SUMIFS(点検表４!$AG$6:$AG$14492,点検表４!$AE$6:$AE$14492,TRUE,点検表４!$AQ$6:$AQ$14492,$E30,点検表４!$C$6:$C$14492,N$6)</f>
        <v>0</v>
      </c>
      <c r="O30" s="206">
        <f>SUMIFS(点検表４!$AG$6:$AG$14492,点検表４!$AE$6:$AE$14492,TRUE,点検表４!$AQ$6:$AQ$14492,$E30,点検表４!$C$6:$C$14492,O$6)</f>
        <v>0</v>
      </c>
      <c r="P30" s="206">
        <f>SUMIFS(点検表４!$AG$6:$AG$14492,点検表４!$AE$6:$AE$14492,TRUE,点検表４!$AQ$6:$AQ$14492,$E30,点検表４!$C$6:$C$14492,P$6)</f>
        <v>0</v>
      </c>
      <c r="Q30" s="206">
        <f>SUMIFS(点検表４!$AG$6:$AG$14492,点検表４!$AE$6:$AE$14492,TRUE,点検表４!$AQ$6:$AQ$14492,$E30,点検表４!$C$6:$C$14492,Q$6)</f>
        <v>0</v>
      </c>
      <c r="R30" s="206">
        <f>SUMIFS(点検表４!$AG$6:$AG$14492,点検表４!$AE$6:$AE$14492,TRUE,点検表４!$AQ$6:$AQ$14492,$E30,点検表４!$C$6:$C$14492,R$6)</f>
        <v>0</v>
      </c>
      <c r="S30" s="206">
        <f>SUMIFS(点検表４!$AG$6:$AG$14492,点検表４!$AE$6:$AE$14492,TRUE,点検表４!$AQ$6:$AQ$14492,$E30,点検表４!$C$6:$C$14492,S$6)</f>
        <v>0</v>
      </c>
      <c r="T30" s="206">
        <f>SUMIFS(点検表４!$AG$6:$AG$14492,点検表４!$AE$6:$AE$14492,TRUE,点検表４!$AQ$6:$AQ$14492,$E30,点検表４!$C$6:$C$14492,T$6)</f>
        <v>0</v>
      </c>
      <c r="U30" s="206">
        <f>SUMIFS(点検表４!$AG$6:$AG$14492,点検表４!$AE$6:$AE$14492,TRUE,点検表４!$AQ$6:$AQ$14492,$E30,点検表４!$C$6:$C$14492,U$6)</f>
        <v>0</v>
      </c>
      <c r="V30" s="206">
        <f>SUMIFS(点検表４!$AG$6:$AG$14492,点検表４!$AE$6:$AE$14492,TRUE,点検表４!$AQ$6:$AQ$14492,$E30,点検表４!$C$6:$C$14492,V$6)</f>
        <v>0</v>
      </c>
      <c r="W30" s="206">
        <f>SUMIFS(点検表４!$AG$6:$AG$14492,点検表４!$AE$6:$AE$14492,TRUE,点検表４!$AQ$6:$AQ$14492,$E30,点検表４!$C$6:$C$14492,W$6)</f>
        <v>0</v>
      </c>
      <c r="X30" s="206">
        <f>SUMIFS(点検表４!$AG$6:$AG$14492,点検表４!$AE$6:$AE$14492,TRUE,点検表４!$AQ$6:$AQ$14492,$E30,点検表４!$C$6:$C$14492,X$6)</f>
        <v>0</v>
      </c>
      <c r="Y30" s="206">
        <f>SUMIFS(点検表４!$AG$6:$AG$14492,点検表４!$AE$6:$AE$14492,TRUE,点検表４!$AQ$6:$AQ$14492,$E30,点検表４!$C$6:$C$14492,Y$6)</f>
        <v>0</v>
      </c>
      <c r="Z30" s="206">
        <f>SUMIFS(点検表４!$AG$6:$AG$14492,点検表４!$AE$6:$AE$14492,TRUE,点検表４!$AQ$6:$AQ$14492,$E30,点検表４!$C$6:$C$14492,Z$6)</f>
        <v>0</v>
      </c>
      <c r="AA30" s="206">
        <f>SUMIFS(点検表４!$AG$6:$AG$14492,点検表４!$AE$6:$AE$14492,TRUE,点検表４!$AQ$6:$AQ$14492,$E30,点検表４!$C$6:$C$14492,AA$6)</f>
        <v>0</v>
      </c>
      <c r="AB30" s="206">
        <f>SUMIFS(点検表４!$AG$6:$AG$14492,点検表４!$AE$6:$AE$14492,TRUE,点検表４!$AQ$6:$AQ$14492,$E30,点検表４!$C$6:$C$14492,AB$6)</f>
        <v>0</v>
      </c>
      <c r="AC30" s="206">
        <f>SUMIFS(点検表４!$AG$6:$AG$14492,点検表４!$AE$6:$AE$14492,TRUE,点検表４!$AQ$6:$AQ$14492,$E30,点検表４!$C$6:$C$14492,AC$6)</f>
        <v>0</v>
      </c>
      <c r="AD30" s="206">
        <f>SUMIFS(点検表４!$AG$6:$AG$14492,点検表４!$AE$6:$AE$14492,TRUE,点検表４!$AQ$6:$AQ$14492,$E30,点検表４!$C$6:$C$14492,AD$6)</f>
        <v>0</v>
      </c>
      <c r="AE30" s="206">
        <f>SUMIFS(点検表４!$AG$6:$AG$14492,点検表４!$AE$6:$AE$14492,TRUE,点検表４!$AQ$6:$AQ$14492,$E30,点検表４!$C$6:$C$14492,AE$6)</f>
        <v>0</v>
      </c>
      <c r="AF30" s="206">
        <f>SUMIFS(点検表４!$AG$6:$AG$14492,点検表４!$AE$6:$AE$14492,TRUE,点検表４!$AQ$6:$AQ$14492,$E30,点検表４!$C$6:$C$14492,AF$6)</f>
        <v>0</v>
      </c>
      <c r="AG30" s="206">
        <f>SUMIFS(点検表４!$AG$6:$AG$14492,点検表４!$AE$6:$AE$14492,TRUE,点検表４!$AQ$6:$AQ$14492,$E30,点検表４!$C$6:$C$14492,AG$6)</f>
        <v>0</v>
      </c>
      <c r="AH30" s="206">
        <f>SUMIFS(点検表４!$AG$6:$AG$14492,点検表４!$AE$6:$AE$14492,TRUE,点検表４!$AQ$6:$AQ$14492,$E30,点検表４!$C$6:$C$14492,AH$6)</f>
        <v>0</v>
      </c>
      <c r="AI30" s="206">
        <f>SUMIFS(点検表４!$AG$6:$AG$14492,点検表４!$AE$6:$AE$14492,TRUE,点検表４!$AQ$6:$AQ$14492,$E30,点検表４!$C$6:$C$14492,AI$6)</f>
        <v>0</v>
      </c>
      <c r="AJ30" s="206">
        <f>SUMIFS(点検表４!$AG$6:$AG$14492,点検表４!$AE$6:$AE$14492,TRUE,点検表４!$AQ$6:$AQ$14492,$E30,点検表４!$C$6:$C$14492,AJ$6)</f>
        <v>0</v>
      </c>
      <c r="AK30" s="206">
        <f>SUMIFS(点検表４!$AG$6:$AG$14492,点検表４!$AE$6:$AE$14492,TRUE,点検表４!$AQ$6:$AQ$14492,$E30,点検表４!$C$6:$C$14492,AK$6)</f>
        <v>0</v>
      </c>
      <c r="AL30" s="206">
        <f>SUMIFS(点検表４!$AG$6:$AG$14492,点検表４!$AE$6:$AE$14492,TRUE,点検表４!$AQ$6:$AQ$14492,$E30,点検表４!$C$6:$C$14492,AL$6)</f>
        <v>0</v>
      </c>
      <c r="AM30" s="206">
        <f>SUMIFS(点検表４!$AG$6:$AG$14492,点検表４!$AE$6:$AE$14492,TRUE,点検表４!$AQ$6:$AQ$14492,$E30,点検表４!$C$6:$C$14492,AM$6)</f>
        <v>0</v>
      </c>
      <c r="AN30" s="206">
        <f>SUMIFS(点検表４!$AG$6:$AG$14492,点検表４!$AE$6:$AE$14492,TRUE,点検表４!$AQ$6:$AQ$14492,$E30,点検表４!$C$6:$C$14492,AN$6)</f>
        <v>0</v>
      </c>
      <c r="AO30" s="206">
        <f>SUMIFS(点検表４!$AG$6:$AG$14492,点検表４!$AE$6:$AE$14492,TRUE,点検表４!$AQ$6:$AQ$14492,$E30,点検表４!$C$6:$C$14492,AO$6)</f>
        <v>0</v>
      </c>
      <c r="AP30" s="206">
        <f>SUMIFS(点検表４!$AG$6:$AG$14492,点検表４!$AE$6:$AE$14492,TRUE,点検表４!$AQ$6:$AQ$14492,$E30,点検表４!$C$6:$C$14492,AP$6)</f>
        <v>0</v>
      </c>
      <c r="AQ30" s="206">
        <f>SUMIFS(点検表４!$AG$6:$AG$14492,点検表４!$AE$6:$AE$14492,TRUE,点検表４!$AQ$6:$AQ$14492,$E30,点検表４!$C$6:$C$14492,AQ$6)</f>
        <v>0</v>
      </c>
      <c r="AR30" s="206">
        <f>SUMIFS(点検表４!$AG$6:$AG$14492,点検表４!$AE$6:$AE$14492,TRUE,点検表４!$AQ$6:$AQ$14492,$E30,点検表４!$C$6:$C$14492,AR$6)</f>
        <v>0</v>
      </c>
      <c r="AS30" s="206">
        <f>SUMIFS(点検表４!$AG$6:$AG$14492,点検表４!$AE$6:$AE$14492,TRUE,点検表４!$AQ$6:$AQ$14492,$E30,点検表４!$C$6:$C$14492,AS$6)</f>
        <v>0</v>
      </c>
      <c r="AT30" s="206">
        <f>SUMIFS(点検表４!$AG$6:$AG$14492,点検表４!$AE$6:$AE$14492,TRUE,点検表４!$AQ$6:$AQ$14492,$E30,点検表４!$C$6:$C$14492,AT$6)</f>
        <v>0</v>
      </c>
      <c r="AU30" s="206">
        <f>SUMIFS(点検表４!$AG$6:$AG$14492,点検表４!$AE$6:$AE$14492,TRUE,点検表４!$AQ$6:$AQ$14492,$E30,点検表４!$C$6:$C$14492,AU$6)</f>
        <v>0</v>
      </c>
      <c r="AV30" s="206">
        <f>SUMIFS(点検表４!$AG$6:$AG$14492,点検表４!$AE$6:$AE$14492,TRUE,点検表４!$AQ$6:$AQ$14492,$E30,点検表４!$C$6:$C$14492,AV$6)</f>
        <v>0</v>
      </c>
      <c r="AW30" s="206">
        <f>SUMIFS(点検表４!$AG$6:$AG$14492,点検表４!$AE$6:$AE$14492,TRUE,点検表４!$AQ$6:$AQ$14492,$E30,点検表４!$C$6:$C$14492,AW$6)</f>
        <v>0</v>
      </c>
      <c r="AX30" s="206">
        <f>SUMIFS(点検表４!$AG$6:$AG$14492,点検表４!$AE$6:$AE$14492,TRUE,点検表４!$AQ$6:$AQ$14492,$E30,点検表４!$C$6:$C$14492,AX$6)</f>
        <v>0</v>
      </c>
      <c r="AY30" s="206">
        <f>SUMIFS(点検表４!$AG$6:$AG$14492,点検表４!$AE$6:$AE$14492,TRUE,点検表４!$AQ$6:$AQ$14492,$E30,点検表４!$C$6:$C$14492,AY$6)</f>
        <v>0</v>
      </c>
      <c r="AZ30" s="206">
        <f>SUMIFS(点検表４!$AG$6:$AG$14492,点検表４!$AE$6:$AE$14492,TRUE,点検表４!$AQ$6:$AQ$14492,$E30,点検表４!$C$6:$C$14492,AZ$6)</f>
        <v>0</v>
      </c>
      <c r="BA30" s="206">
        <f>SUMIFS(点検表４!$AG$6:$AG$14492,点検表４!$AE$6:$AE$14492,TRUE,点検表４!$AQ$6:$AQ$14492,$E30,点検表４!$C$6:$C$14492,BA$6)</f>
        <v>0</v>
      </c>
      <c r="BB30" s="206">
        <f>SUMIFS(点検表４!$AG$6:$AG$14492,点検表４!$AE$6:$AE$14492,TRUE,点検表４!$AQ$6:$AQ$14492,$E30,点検表４!$C$6:$C$14492,BB$6)</f>
        <v>0</v>
      </c>
      <c r="BC30" s="206">
        <f>SUMIFS(点検表４!$AG$6:$AG$14492,点検表４!$AE$6:$AE$14492,TRUE,点検表４!$AQ$6:$AQ$14492,$E30,点検表４!$C$6:$C$14492,BC$6)</f>
        <v>0</v>
      </c>
      <c r="BD30" s="206">
        <f>SUMIFS(点検表４!$AG$6:$AG$14492,点検表４!$AE$6:$AE$14492,TRUE,点検表４!$AQ$6:$AQ$14492,$E30,点検表４!$C$6:$C$14492,BD$6)</f>
        <v>0</v>
      </c>
      <c r="BE30" s="206">
        <f>SUMIFS(点検表４!$AG$6:$AG$14492,点検表４!$AE$6:$AE$14492,TRUE,点検表４!$AQ$6:$AQ$14492,$E30,点検表４!$C$6:$C$14492,BE$6)</f>
        <v>0</v>
      </c>
      <c r="BF30" s="206">
        <f>SUMIFS(点検表４!$AG$6:$AG$14492,点検表４!$AE$6:$AE$14492,TRUE,点検表４!$AQ$6:$AQ$14492,$E30,点検表４!$C$6:$C$14492,BF$6)</f>
        <v>0</v>
      </c>
      <c r="BG30" s="206">
        <f>SUMIFS(点検表４!$AG$6:$AG$14492,点検表４!$AE$6:$AE$14492,TRUE,点検表４!$AQ$6:$AQ$14492,$E30,点検表４!$C$6:$C$14492,BG$6)</f>
        <v>0</v>
      </c>
      <c r="BH30" s="206">
        <f>SUMIFS(点検表４!$AG$6:$AG$14492,点検表４!$AE$6:$AE$14492,TRUE,点検表４!$AQ$6:$AQ$14492,$E30,点検表４!$C$6:$C$14492,BH$6)</f>
        <v>0</v>
      </c>
      <c r="BI30" s="206">
        <f>SUMIFS(点検表４!$AG$6:$AG$14492,点検表４!$AE$6:$AE$14492,TRUE,点検表４!$AQ$6:$AQ$14492,$E30,点検表４!$C$6:$C$14492,BI$6)</f>
        <v>0</v>
      </c>
      <c r="BJ30" s="206">
        <f>SUMIFS(点検表４!$AG$6:$AG$14492,点検表４!$AE$6:$AE$14492,TRUE,点検表４!$AQ$6:$AQ$14492,$E30,点検表４!$C$6:$C$14492,BJ$6)</f>
        <v>0</v>
      </c>
      <c r="BK30" s="206">
        <f>SUMIFS(点検表４!$AG$6:$AG$14492,点検表４!$AE$6:$AE$14492,TRUE,点検表４!$AQ$6:$AQ$14492,$E30,点検表４!$C$6:$C$14492,BK$6)</f>
        <v>0</v>
      </c>
      <c r="BL30" s="206">
        <f>SUMIFS(点検表４!$AG$6:$AG$14492,点検表４!$AE$6:$AE$14492,TRUE,点検表４!$AQ$6:$AQ$14492,$E30,点検表４!$C$6:$C$14492,BL$6)</f>
        <v>0</v>
      </c>
      <c r="BM30" s="206">
        <f>SUMIFS(点検表４!$AG$6:$AG$14492,点検表４!$AE$6:$AE$14492,TRUE,点検表４!$AQ$6:$AQ$14492,$E30,点検表４!$C$6:$C$14492,BM$6)</f>
        <v>0</v>
      </c>
      <c r="BN30" s="206">
        <f>SUMIFS(点検表４!$AG$6:$AG$14492,点検表４!$AE$6:$AE$14492,TRUE,点検表４!$AQ$6:$AQ$14492,$E30,点検表４!$C$6:$C$14492,BN$6)</f>
        <v>0</v>
      </c>
      <c r="BO30" s="206">
        <f>SUMIFS(点検表４!$AG$6:$AG$14492,点検表４!$AE$6:$AE$14492,TRUE,点検表４!$AQ$6:$AQ$14492,$E30,点検表４!$C$6:$C$14492,BO$6)</f>
        <v>0</v>
      </c>
      <c r="BP30" s="206">
        <f>SUMIFS(点検表４!$AG$6:$AG$14492,点検表４!$AE$6:$AE$14492,TRUE,点検表４!$AQ$6:$AQ$14492,$E30,点検表４!$C$6:$C$14492,BP$6)</f>
        <v>0</v>
      </c>
      <c r="BQ30" s="206">
        <f>SUMIFS(点検表４!$AG$6:$AG$14492,点検表４!$AE$6:$AE$14492,TRUE,点検表４!$AQ$6:$AQ$14492,$E30,点検表４!$C$6:$C$14492,BQ$6)</f>
        <v>0</v>
      </c>
      <c r="BR30" s="206">
        <f>SUMIFS(点検表４!$AG$6:$AG$14492,点検表４!$AE$6:$AE$14492,TRUE,点検表４!$AQ$6:$AQ$14492,$E30,点検表４!$C$6:$C$14492,BR$6)</f>
        <v>0</v>
      </c>
      <c r="BS30" s="206">
        <f>SUMIFS(点検表４!$AG$6:$AG$14492,点検表４!$AE$6:$AE$14492,TRUE,点検表４!$AQ$6:$AQ$14492,$E30,点検表４!$C$6:$C$14492,BS$6)</f>
        <v>0</v>
      </c>
      <c r="BT30" s="206">
        <f>SUMIFS(点検表４!$AG$6:$AG$14492,点検表４!$AE$6:$AE$14492,TRUE,点検表４!$AQ$6:$AQ$14492,$E30,点検表４!$C$6:$C$14492,BT$6)</f>
        <v>0</v>
      </c>
      <c r="BU30" s="206">
        <f>SUMIFS(点検表４!$AG$6:$AG$14492,点検表４!$AE$6:$AE$14492,TRUE,点検表４!$AQ$6:$AQ$14492,$E30,点検表４!$C$6:$C$14492,BU$6)</f>
        <v>0</v>
      </c>
      <c r="BV30" s="206">
        <f>SUMIFS(点検表４!$AG$6:$AG$14492,点検表４!$AE$6:$AE$14492,TRUE,点検表４!$AQ$6:$AQ$14492,$E30,点検表４!$C$6:$C$14492,BV$6)</f>
        <v>0</v>
      </c>
      <c r="BW30" s="206">
        <f>SUMIFS(点検表４!$AG$6:$AG$14492,点検表４!$AE$6:$AE$14492,TRUE,点検表４!$AQ$6:$AQ$14492,$E30,点検表４!$C$6:$C$14492,BW$6)</f>
        <v>0</v>
      </c>
      <c r="BX30" s="206">
        <f>SUMIFS(点検表４!$AG$6:$AG$14492,点検表４!$AE$6:$AE$14492,TRUE,点検表４!$AQ$6:$AQ$14492,$E30,点検表４!$C$6:$C$14492,BX$6)</f>
        <v>0</v>
      </c>
      <c r="BY30" s="206">
        <f>SUMIFS(点検表４!$AG$6:$AG$14492,点検表４!$AE$6:$AE$14492,TRUE,点検表４!$AQ$6:$AQ$14492,$E30,点検表４!$C$6:$C$14492,BY$6)</f>
        <v>0</v>
      </c>
      <c r="BZ30" s="206">
        <f>SUMIFS(点検表４!$AG$6:$AG$14492,点検表４!$AE$6:$AE$14492,TRUE,点検表４!$AQ$6:$AQ$14492,$E30,点検表４!$C$6:$C$14492,BZ$6)</f>
        <v>0</v>
      </c>
      <c r="CA30" s="206">
        <f>SUMIFS(点検表４!$AG$6:$AG$14492,点検表４!$AE$6:$AE$14492,TRUE,点検表４!$AQ$6:$AQ$14492,$E30,点検表４!$C$6:$C$14492,CA$6)</f>
        <v>0</v>
      </c>
      <c r="CB30" s="206">
        <f>SUMIFS(点検表４!$AG$6:$AG$14492,点検表４!$AE$6:$AE$14492,TRUE,点検表４!$AQ$6:$AQ$14492,$E30,点検表４!$C$6:$C$14492,CB$6)</f>
        <v>0</v>
      </c>
      <c r="CC30" s="206">
        <f>SUMIFS(点検表４!$AG$6:$AG$14492,点検表４!$AE$6:$AE$14492,TRUE,点検表４!$AQ$6:$AQ$14492,$E30,点検表４!$C$6:$C$14492,CC$6)</f>
        <v>0</v>
      </c>
      <c r="CD30" s="206">
        <f>SUMIFS(点検表４!$AG$6:$AG$14492,点検表４!$AE$6:$AE$14492,TRUE,点検表４!$AQ$6:$AQ$14492,$E30,点検表４!$C$6:$C$14492,CD$6)</f>
        <v>0</v>
      </c>
      <c r="CE30" s="206">
        <f>SUMIFS(点検表４!$AG$6:$AG$14492,点検表４!$AE$6:$AE$14492,TRUE,点検表４!$AQ$6:$AQ$14492,$E30,点検表４!$C$6:$C$14492,CE$6)</f>
        <v>0</v>
      </c>
      <c r="CF30" s="206">
        <f>SUMIFS(点検表４!$AG$6:$AG$14492,点検表４!$AE$6:$AE$14492,TRUE,点検表４!$AQ$6:$AQ$14492,$E30,点検表４!$C$6:$C$14492,CF$6)</f>
        <v>0</v>
      </c>
      <c r="CG30" s="206">
        <f>SUMIFS(点検表４!$AG$6:$AG$14492,点検表４!$AE$6:$AE$14492,TRUE,点検表４!$AQ$6:$AQ$14492,$E30,点検表４!$C$6:$C$14492,CG$6)</f>
        <v>0</v>
      </c>
      <c r="CH30" s="206">
        <f>SUMIFS(点検表４!$AG$6:$AG$14492,点検表４!$AE$6:$AE$14492,TRUE,点検表４!$AQ$6:$AQ$14492,$E30,点検表４!$C$6:$C$14492,CH$6)</f>
        <v>0</v>
      </c>
      <c r="CI30" s="206">
        <f>SUMIFS(点検表４!$AG$6:$AG$14492,点検表４!$AE$6:$AE$14492,TRUE,点検表４!$AQ$6:$AQ$14492,$E30,点検表４!$C$6:$C$14492,CI$6)</f>
        <v>0</v>
      </c>
      <c r="CJ30" s="206">
        <f>SUMIFS(点検表４!$AG$6:$AG$14492,点検表４!$AE$6:$AE$14492,TRUE,点検表４!$AQ$6:$AQ$14492,$E30,点検表４!$C$6:$C$14492,CJ$6)</f>
        <v>0</v>
      </c>
      <c r="CK30" s="206">
        <f>SUMIFS(点検表４!$AG$6:$AG$14492,点検表４!$AE$6:$AE$14492,TRUE,点検表４!$AQ$6:$AQ$14492,$E30,点検表４!$C$6:$C$14492,CK$6)</f>
        <v>0</v>
      </c>
      <c r="CL30" s="206">
        <f>SUMIFS(点検表４!$AG$6:$AG$14492,点検表４!$AE$6:$AE$14492,TRUE,点検表４!$AQ$6:$AQ$14492,$E30,点検表４!$C$6:$C$14492,CL$6)</f>
        <v>0</v>
      </c>
      <c r="CM30" s="206">
        <f>SUMIFS(点検表４!$AG$6:$AG$14492,点検表４!$AE$6:$AE$14492,TRUE,点検表４!$AQ$6:$AQ$14492,$E30,点検表４!$C$6:$C$14492,CM$6)</f>
        <v>0</v>
      </c>
      <c r="CN30" s="206">
        <f>SUMIFS(点検表４!$AG$6:$AG$14492,点検表４!$AE$6:$AE$14492,TRUE,点検表４!$AQ$6:$AQ$14492,$E30,点検表４!$C$6:$C$14492,CN$6)</f>
        <v>0</v>
      </c>
      <c r="CO30" s="206">
        <f>SUMIFS(点検表４!$AG$6:$AG$14492,点検表４!$AE$6:$AE$14492,TRUE,点検表４!$AQ$6:$AQ$14492,$E30,点検表４!$C$6:$C$14492,CO$6)</f>
        <v>0</v>
      </c>
      <c r="CP30" s="206">
        <f>SUMIFS(点検表４!$AG$6:$AG$14492,点検表４!$AE$6:$AE$14492,TRUE,点検表４!$AQ$6:$AQ$14492,$E30,点検表４!$C$6:$C$14492,CP$6)</f>
        <v>0</v>
      </c>
      <c r="CQ30" s="206">
        <f>SUMIFS(点検表４!$AG$6:$AG$14492,点検表４!$AE$6:$AE$14492,TRUE,点検表４!$AQ$6:$AQ$14492,$E30,点検表４!$C$6:$C$14492,CQ$6)</f>
        <v>0</v>
      </c>
      <c r="CR30" s="206">
        <f>SUMIFS(点検表４!$AG$6:$AG$14492,点検表４!$AE$6:$AE$14492,TRUE,点検表４!$AQ$6:$AQ$14492,$E30,点検表４!$C$6:$C$14492,CR$6)</f>
        <v>0</v>
      </c>
      <c r="CS30" s="206">
        <f>SUMIFS(点検表４!$AG$6:$AG$14492,点検表４!$AE$6:$AE$14492,TRUE,点検表４!$AQ$6:$AQ$14492,$E30,点検表４!$C$6:$C$14492,CS$6)</f>
        <v>0</v>
      </c>
      <c r="CT30" s="206">
        <f>SUMIFS(点検表４!$AG$6:$AG$14492,点検表４!$AE$6:$AE$14492,TRUE,点検表４!$AQ$6:$AQ$14492,$E30,点検表４!$C$6:$C$14492,CT$6)</f>
        <v>0</v>
      </c>
      <c r="CU30" s="206">
        <f>SUMIFS(点検表４!$AG$6:$AG$14492,点検表４!$AE$6:$AE$14492,TRUE,点検表４!$AQ$6:$AQ$14492,$E30,点検表４!$C$6:$C$14492,CU$6)</f>
        <v>0</v>
      </c>
      <c r="CV30" s="206">
        <f>SUMIFS(点検表４!$AG$6:$AG$14492,点検表４!$AE$6:$AE$14492,TRUE,点検表４!$AQ$6:$AQ$14492,$E30,点検表４!$C$6:$C$14492,CV$6)</f>
        <v>0</v>
      </c>
      <c r="CW30" s="206">
        <f>SUMIFS(点検表４!$AG$6:$AG$14492,点検表４!$AE$6:$AE$14492,TRUE,点検表４!$AQ$6:$AQ$14492,$E30,点検表４!$C$6:$C$14492,CW$6)</f>
        <v>0</v>
      </c>
      <c r="CX30" s="206">
        <f>SUMIFS(点検表４!$AG$6:$AG$14492,点検表４!$AE$6:$AE$14492,TRUE,点検表４!$AQ$6:$AQ$14492,$E30,点検表４!$C$6:$C$14492,CX$6)</f>
        <v>0</v>
      </c>
      <c r="CY30" s="206">
        <f>SUMIFS(点検表４!$AG$6:$AG$14492,点検表４!$AE$6:$AE$14492,TRUE,点検表４!$AQ$6:$AQ$14492,$E30,点検表４!$C$6:$C$14492,CY$6)</f>
        <v>0</v>
      </c>
      <c r="CZ30" s="206">
        <f>SUMIFS(点検表４!$AG$6:$AG$14492,点検表４!$AE$6:$AE$14492,TRUE,点検表４!$AQ$6:$AQ$14492,$E30,点検表４!$C$6:$C$14492,CZ$6)</f>
        <v>0</v>
      </c>
      <c r="DA30" s="206">
        <f>SUMIFS(点検表４!$AG$6:$AG$14492,点検表４!$AE$6:$AE$14492,TRUE,点検表４!$AQ$6:$AQ$14492,$E30,点検表４!$C$6:$C$14492,DA$6)</f>
        <v>0</v>
      </c>
      <c r="DB30" s="206">
        <f>SUMIFS(点検表４!$AG$6:$AG$14492,点検表４!$AE$6:$AE$14492,TRUE,点検表４!$AQ$6:$AQ$14492,$E30,点検表４!$C$6:$C$14492,DB$6)</f>
        <v>0</v>
      </c>
      <c r="DC30" s="206">
        <f>SUMIFS(点検表４!$AG$6:$AG$14492,点検表４!$AE$6:$AE$14492,TRUE,点検表４!$AQ$6:$AQ$14492,$E30,点検表４!$C$6:$C$14492,DC$6)</f>
        <v>0</v>
      </c>
      <c r="DD30" s="206">
        <f>SUMIFS(点検表４!$AG$6:$AG$14492,点検表４!$AE$6:$AE$14492,TRUE,点検表４!$AQ$6:$AQ$14492,$E30,点検表４!$C$6:$C$14492,DD$6)</f>
        <v>0</v>
      </c>
      <c r="DE30" s="206">
        <f>SUMIFS(点検表４!$AG$6:$AG$14492,点検表４!$AE$6:$AE$14492,TRUE,点検表４!$AQ$6:$AQ$14492,$E30,点検表４!$C$6:$C$14492,DE$6)</f>
        <v>0</v>
      </c>
      <c r="DF30" s="206">
        <f>SUMIFS(点検表４!$AG$6:$AG$14492,点検表４!$AE$6:$AE$14492,TRUE,点検表４!$AQ$6:$AQ$14492,$E30,点検表４!$C$6:$C$14492,DF$6)</f>
        <v>0</v>
      </c>
      <c r="DG30" s="206">
        <f>SUMIFS(点検表４!$AG$6:$AG$14492,点検表４!$AE$6:$AE$14492,TRUE,点検表４!$AQ$6:$AQ$14492,$E30,点検表４!$C$6:$C$14492,DG$6)</f>
        <v>0</v>
      </c>
      <c r="DH30" s="206">
        <f>SUMIFS(点検表４!$AG$6:$AG$14492,点検表４!$AE$6:$AE$14492,TRUE,点検表４!$AQ$6:$AQ$14492,$E30,点検表４!$C$6:$C$14492,DH$6)</f>
        <v>0</v>
      </c>
      <c r="DI30" s="206">
        <f>SUMIFS(点検表４!$AG$6:$AG$14492,点検表４!$AE$6:$AE$14492,TRUE,点検表４!$AQ$6:$AQ$14492,$E30,点検表４!$C$6:$C$14492,DI$6)</f>
        <v>0</v>
      </c>
      <c r="DJ30" s="206">
        <f>SUMIFS(点検表４!$AG$6:$AG$14492,点検表４!$AE$6:$AE$14492,TRUE,点検表４!$AQ$6:$AQ$14492,$E30,点検表４!$C$6:$C$14492,DJ$6)</f>
        <v>0</v>
      </c>
      <c r="DK30" s="206">
        <f>SUMIFS(点検表４!$AG$6:$AG$14492,点検表４!$AE$6:$AE$14492,TRUE,点検表４!$AQ$6:$AQ$14492,$E30,点検表４!$C$6:$C$14492,DK$6)</f>
        <v>0</v>
      </c>
      <c r="DL30" s="206">
        <f>SUMIFS(点検表４!$AG$6:$AG$14492,点検表４!$AE$6:$AE$14492,TRUE,点検表４!$AQ$6:$AQ$14492,$E30,点検表４!$C$6:$C$14492,DL$6)</f>
        <v>0</v>
      </c>
      <c r="DM30" s="206">
        <f>SUMIFS(点検表４!$AG$6:$AG$14492,点検表４!$AE$6:$AE$14492,TRUE,点検表４!$AQ$6:$AQ$14492,$E30,点検表４!$C$6:$C$14492,DM$6)</f>
        <v>0</v>
      </c>
      <c r="DN30" s="206">
        <f>SUMIFS(点検表４!$AG$6:$AG$14492,点検表４!$AE$6:$AE$14492,TRUE,点検表４!$AQ$6:$AQ$14492,$E30,点検表４!$C$6:$C$14492,DN$6)</f>
        <v>0</v>
      </c>
      <c r="DO30" s="206">
        <f>SUMIFS(点検表４!$AG$6:$AG$14492,点検表４!$AE$6:$AE$14492,TRUE,点検表４!$AQ$6:$AQ$14492,$E30,点検表４!$C$6:$C$14492,DO$6)</f>
        <v>0</v>
      </c>
      <c r="DP30" s="206">
        <f>SUMIFS(点検表４!$AG$6:$AG$14492,点検表４!$AE$6:$AE$14492,TRUE,点検表４!$AQ$6:$AQ$14492,$E30,点検表４!$C$6:$C$14492,DP$6)</f>
        <v>0</v>
      </c>
      <c r="DQ30" s="206">
        <f>SUMIFS(点検表４!$AG$6:$AG$14492,点検表４!$AE$6:$AE$14492,TRUE,点検表４!$AQ$6:$AQ$14492,$E30,点検表４!$C$6:$C$14492,DQ$6)</f>
        <v>0</v>
      </c>
      <c r="DR30" s="206">
        <f>SUMIFS(点検表４!$AG$6:$AG$14492,点検表４!$AE$6:$AE$14492,TRUE,点検表４!$AQ$6:$AQ$14492,$E30,点検表４!$C$6:$C$14492,DR$6)</f>
        <v>0</v>
      </c>
      <c r="DS30" s="206">
        <f>SUMIFS(点検表４!$AG$6:$AG$14492,点検表４!$AE$6:$AE$14492,TRUE,点検表４!$AQ$6:$AQ$14492,$E30,点検表４!$C$6:$C$14492,DS$6)</f>
        <v>0</v>
      </c>
      <c r="DT30" s="206">
        <f>SUMIFS(点検表４!$AG$6:$AG$14492,点検表４!$AE$6:$AE$14492,TRUE,点検表４!$AQ$6:$AQ$14492,$E30,点検表４!$C$6:$C$14492,DT$6)</f>
        <v>0</v>
      </c>
      <c r="DU30" s="206">
        <f>SUMIFS(点検表４!$AG$6:$AG$14492,点検表４!$AE$6:$AE$14492,TRUE,点検表４!$AQ$6:$AQ$14492,$E30,点検表４!$C$6:$C$14492,DU$6)</f>
        <v>0</v>
      </c>
      <c r="DV30" s="206">
        <f>SUMIFS(点検表４!$AG$6:$AG$14492,点検表４!$AE$6:$AE$14492,TRUE,点検表４!$AQ$6:$AQ$14492,$E30,点検表４!$C$6:$C$14492,DV$6)</f>
        <v>0</v>
      </c>
      <c r="DW30" s="206">
        <f>SUMIFS(点検表４!$AG$6:$AG$14492,点検表４!$AE$6:$AE$14492,TRUE,点検表４!$AQ$6:$AQ$14492,$E30,点検表４!$C$6:$C$14492,DW$6)</f>
        <v>0</v>
      </c>
      <c r="DX30" s="206">
        <f>SUMIFS(点検表４!$AG$6:$AG$14492,点検表４!$AE$6:$AE$14492,TRUE,点検表４!$AQ$6:$AQ$14492,$E30,点検表４!$C$6:$C$14492,DX$6)</f>
        <v>0</v>
      </c>
      <c r="DY30" s="206">
        <f>SUMIFS(点検表４!$AG$6:$AG$14492,点検表４!$AE$6:$AE$14492,TRUE,点検表４!$AQ$6:$AQ$14492,$E30,点検表４!$C$6:$C$14492,DY$6)</f>
        <v>0</v>
      </c>
      <c r="DZ30" s="206">
        <f>SUMIFS(点検表４!$AG$6:$AG$14492,点検表４!$AE$6:$AE$14492,TRUE,点検表４!$AQ$6:$AQ$14492,$E30,点検表４!$C$6:$C$14492,DZ$6)</f>
        <v>0</v>
      </c>
      <c r="EA30" s="206">
        <f>SUMIFS(点検表４!$AG$6:$AG$14492,点検表４!$AE$6:$AE$14492,TRUE,点検表４!$AQ$6:$AQ$14492,$E30,点検表４!$C$6:$C$14492,EA$6)</f>
        <v>0</v>
      </c>
      <c r="EB30" s="206">
        <f>SUMIFS(点検表４!$AG$6:$AG$14492,点検表４!$AE$6:$AE$14492,TRUE,点検表４!$AQ$6:$AQ$14492,$E30,点検表４!$C$6:$C$14492,EB$6)</f>
        <v>0</v>
      </c>
      <c r="EC30" s="206">
        <f>SUMIFS(点検表４!$AG$6:$AG$14492,点検表４!$AE$6:$AE$14492,TRUE,点検表４!$AQ$6:$AQ$14492,$E30,点検表４!$C$6:$C$14492,EC$6)</f>
        <v>0</v>
      </c>
      <c r="ED30" s="206">
        <f>SUMIFS(点検表４!$AG$6:$AG$14492,点検表４!$AE$6:$AE$14492,TRUE,点検表４!$AQ$6:$AQ$14492,$E30,点検表４!$C$6:$C$14492,ED$6)</f>
        <v>0</v>
      </c>
      <c r="EE30" s="206">
        <f>SUMIFS(点検表４!$AG$6:$AG$14492,点検表４!$AE$6:$AE$14492,TRUE,点検表４!$AQ$6:$AQ$14492,$E30,点検表４!$C$6:$C$14492,EE$6)</f>
        <v>0</v>
      </c>
      <c r="EF30" s="206">
        <f>SUMIFS(点検表４!$AG$6:$AG$14492,点検表４!$AE$6:$AE$14492,TRUE,点検表４!$AQ$6:$AQ$14492,$E30,点検表４!$C$6:$C$14492,EF$6)</f>
        <v>0</v>
      </c>
      <c r="EG30" s="206">
        <f>SUMIFS(点検表４!$AG$6:$AG$14492,点検表４!$AE$6:$AE$14492,TRUE,点検表４!$AQ$6:$AQ$14492,$E30,点検表４!$C$6:$C$14492,EG$6)</f>
        <v>0</v>
      </c>
      <c r="EH30" s="206">
        <f>SUMIFS(点検表４!$AG$6:$AG$14492,点検表４!$AE$6:$AE$14492,TRUE,点検表４!$AQ$6:$AQ$14492,$E30,点検表４!$C$6:$C$14492,EH$6)</f>
        <v>0</v>
      </c>
      <c r="EI30" s="206">
        <f>SUMIFS(点検表４!$AG$6:$AG$14492,点検表４!$AE$6:$AE$14492,TRUE,点検表４!$AQ$6:$AQ$14492,$E30,点検表４!$C$6:$C$14492,EI$6)</f>
        <v>0</v>
      </c>
      <c r="EJ30" s="206">
        <f>SUMIFS(点検表４!$AG$6:$AG$14492,点検表４!$AE$6:$AE$14492,TRUE,点検表４!$AQ$6:$AQ$14492,$E30,点検表４!$C$6:$C$14492,EJ$6)</f>
        <v>0</v>
      </c>
      <c r="EK30" s="206">
        <f>SUMIFS(点検表４!$AG$6:$AG$14492,点検表４!$AE$6:$AE$14492,TRUE,点検表４!$AQ$6:$AQ$14492,$E30,点検表４!$C$6:$C$14492,EK$6)</f>
        <v>0</v>
      </c>
      <c r="EL30" s="206">
        <f>SUMIFS(点検表４!$AG$6:$AG$14492,点検表４!$AE$6:$AE$14492,TRUE,点検表４!$AQ$6:$AQ$14492,$E30,点検表４!$C$6:$C$14492,EL$6)</f>
        <v>0</v>
      </c>
      <c r="EM30" s="206">
        <f>SUMIFS(点検表４!$AG$6:$AG$14492,点検表４!$AE$6:$AE$14492,TRUE,点検表４!$AQ$6:$AQ$14492,$E30,点検表４!$C$6:$C$14492,EM$6)</f>
        <v>0</v>
      </c>
      <c r="EN30" s="206">
        <f>SUMIFS(点検表４!$AG$6:$AG$14492,点検表４!$AE$6:$AE$14492,TRUE,点検表４!$AQ$6:$AQ$14492,$E30,点検表４!$C$6:$C$14492,EN$6)</f>
        <v>0</v>
      </c>
      <c r="EO30" s="206">
        <f>SUMIFS(点検表４!$AG$6:$AG$14492,点検表４!$AE$6:$AE$14492,TRUE,点検表４!$AQ$6:$AQ$14492,$E30,点検表４!$C$6:$C$14492,EO$6)</f>
        <v>0</v>
      </c>
      <c r="EP30" s="206">
        <f>SUMIFS(点検表４!$AG$6:$AG$14492,点検表４!$AE$6:$AE$14492,TRUE,点検表４!$AQ$6:$AQ$14492,$E30,点検表４!$C$6:$C$14492,EP$6)</f>
        <v>0</v>
      </c>
      <c r="EQ30" s="206">
        <f>SUMIFS(点検表４!$AG$6:$AG$14492,点検表４!$AE$6:$AE$14492,TRUE,点検表４!$AQ$6:$AQ$14492,$E30,点検表４!$C$6:$C$14492,EQ$6)</f>
        <v>0</v>
      </c>
      <c r="ER30" s="206">
        <f>SUMIFS(点検表４!$AG$6:$AG$14492,点検表４!$AE$6:$AE$14492,TRUE,点検表４!$AQ$6:$AQ$14492,$E30,点検表４!$C$6:$C$14492,ER$6)</f>
        <v>0</v>
      </c>
      <c r="ES30" s="206">
        <f>SUMIFS(点検表４!$AG$6:$AG$14492,点検表４!$AE$6:$AE$14492,TRUE,点検表４!$AQ$6:$AQ$14492,$E30,点検表４!$C$6:$C$14492,ES$6)</f>
        <v>0</v>
      </c>
      <c r="ET30" s="206">
        <f>SUMIFS(点検表４!$AG$6:$AG$14492,点検表４!$AE$6:$AE$14492,TRUE,点検表４!$AQ$6:$AQ$14492,$E30,点検表４!$C$6:$C$14492,ET$6)</f>
        <v>0</v>
      </c>
      <c r="EU30" s="206">
        <f>SUMIFS(点検表４!$AG$6:$AG$14492,点検表４!$AE$6:$AE$14492,TRUE,点検表４!$AQ$6:$AQ$14492,$E30,点検表４!$C$6:$C$14492,EU$6)</f>
        <v>0</v>
      </c>
      <c r="EV30" s="206">
        <f>SUMIFS(点検表４!$AG$6:$AG$14492,点検表４!$AE$6:$AE$14492,TRUE,点検表４!$AQ$6:$AQ$14492,$E30,点検表４!$C$6:$C$14492,EV$6)</f>
        <v>0</v>
      </c>
      <c r="EW30" s="206">
        <f>SUMIFS(点検表４!$AG$6:$AG$14492,点検表４!$AE$6:$AE$14492,TRUE,点検表４!$AQ$6:$AQ$14492,$E30,点検表４!$C$6:$C$14492,EW$6)</f>
        <v>0</v>
      </c>
      <c r="EX30" s="206">
        <f>SUMIFS(点検表４!$AG$6:$AG$14492,点検表４!$AE$6:$AE$14492,TRUE,点検表４!$AQ$6:$AQ$14492,$E30,点検表４!$C$6:$C$14492,EX$6)</f>
        <v>0</v>
      </c>
      <c r="EY30" s="206">
        <f>SUMIFS(点検表４!$AG$6:$AG$14492,点検表４!$AE$6:$AE$14492,TRUE,点検表４!$AQ$6:$AQ$14492,$E30,点検表４!$C$6:$C$14492,EY$6)</f>
        <v>0</v>
      </c>
      <c r="EZ30" s="206">
        <f>SUMIFS(点検表４!$AG$6:$AG$14492,点検表４!$AE$6:$AE$14492,TRUE,点検表４!$AQ$6:$AQ$14492,$E30,点検表４!$C$6:$C$14492,EZ$6)</f>
        <v>0</v>
      </c>
      <c r="FA30" s="206">
        <f>SUMIFS(点検表４!$AG$6:$AG$14492,点検表４!$AE$6:$AE$14492,TRUE,点検表４!$AQ$6:$AQ$14492,$E30,点検表４!$C$6:$C$14492,FA$6)</f>
        <v>0</v>
      </c>
      <c r="FB30" s="206">
        <f>SUMIFS(点検表４!$AG$6:$AG$14492,点検表４!$AE$6:$AE$14492,TRUE,点検表４!$AQ$6:$AQ$14492,$E30,点検表４!$C$6:$C$14492,FB$6)</f>
        <v>0</v>
      </c>
      <c r="FC30" s="206">
        <f>SUMIFS(点検表４!$AG$6:$AG$14492,点検表４!$AE$6:$AE$14492,TRUE,点検表４!$AQ$6:$AQ$14492,$E30,点検表４!$C$6:$C$14492,FC$6)</f>
        <v>0</v>
      </c>
      <c r="FD30" s="206">
        <f>SUMIFS(点検表４!$AG$6:$AG$14492,点検表４!$AE$6:$AE$14492,TRUE,点検表４!$AQ$6:$AQ$14492,$E30,点検表４!$C$6:$C$14492,FD$6)</f>
        <v>0</v>
      </c>
      <c r="FE30" s="206">
        <f>SUMIFS(点検表４!$AG$6:$AG$14492,点検表４!$AE$6:$AE$14492,TRUE,点検表４!$AQ$6:$AQ$14492,$E30,点検表４!$C$6:$C$14492,FE$6)</f>
        <v>0</v>
      </c>
      <c r="FF30" s="206">
        <f>SUMIFS(点検表４!$AG$6:$AG$14492,点検表４!$AE$6:$AE$14492,TRUE,点検表４!$AQ$6:$AQ$14492,$E30,点検表４!$C$6:$C$14492,FF$6)</f>
        <v>0</v>
      </c>
      <c r="FG30" s="206">
        <f>SUMIFS(点検表４!$AG$6:$AG$14492,点検表４!$AE$6:$AE$14492,TRUE,点検表４!$AQ$6:$AQ$14492,$E30,点検表４!$C$6:$C$14492,FG$6)</f>
        <v>0</v>
      </c>
      <c r="FH30" s="206">
        <f>SUMIFS(点検表４!$AG$6:$AG$14492,点検表４!$AE$6:$AE$14492,TRUE,点検表４!$AQ$6:$AQ$14492,$E30,点検表４!$C$6:$C$14492,FH$6)</f>
        <v>0</v>
      </c>
      <c r="FI30" s="206">
        <f>SUMIFS(点検表４!$AG$6:$AG$14492,点検表４!$AE$6:$AE$14492,TRUE,点検表４!$AQ$6:$AQ$14492,$E30,点検表４!$C$6:$C$14492,FI$6)</f>
        <v>0</v>
      </c>
      <c r="FJ30" s="206">
        <f>SUMIFS(点検表４!$AG$6:$AG$14492,点検表４!$AE$6:$AE$14492,TRUE,点検表４!$AQ$6:$AQ$14492,$E30,点検表４!$C$6:$C$14492,FJ$6)</f>
        <v>0</v>
      </c>
      <c r="FK30" s="206">
        <f>SUMIFS(点検表４!$AG$6:$AG$14492,点検表４!$AE$6:$AE$14492,TRUE,点検表４!$AQ$6:$AQ$14492,$E30,点検表４!$C$6:$C$14492,FK$6)</f>
        <v>0</v>
      </c>
      <c r="FL30" s="206">
        <f>SUMIFS(点検表４!$AG$6:$AG$14492,点検表４!$AE$6:$AE$14492,TRUE,点検表４!$AQ$6:$AQ$14492,$E30,点検表４!$C$6:$C$14492,FL$6)</f>
        <v>0</v>
      </c>
      <c r="FM30" s="206">
        <f>SUMIFS(点検表４!$AG$6:$AG$14492,点検表４!$AE$6:$AE$14492,TRUE,点検表４!$AQ$6:$AQ$14492,$E30,点検表４!$C$6:$C$14492,FM$6)</f>
        <v>0</v>
      </c>
      <c r="FN30" s="206">
        <f>SUMIFS(点検表４!$AG$6:$AG$14492,点検表４!$AE$6:$AE$14492,TRUE,点検表４!$AQ$6:$AQ$14492,$E30,点検表４!$C$6:$C$14492,FN$6)</f>
        <v>0</v>
      </c>
      <c r="FO30" s="206">
        <f>SUMIFS(点検表４!$AG$6:$AG$14492,点検表４!$AE$6:$AE$14492,TRUE,点検表４!$AQ$6:$AQ$14492,$E30,点検表４!$C$6:$C$14492,FO$6)</f>
        <v>0</v>
      </c>
      <c r="FP30" s="206">
        <f>SUMIFS(点検表４!$AG$6:$AG$14492,点検表４!$AE$6:$AE$14492,TRUE,点検表４!$AQ$6:$AQ$14492,$E30,点検表４!$C$6:$C$14492,FP$6)</f>
        <v>0</v>
      </c>
      <c r="FQ30" s="206">
        <f>SUMIFS(点検表４!$AG$6:$AG$14492,点検表４!$AE$6:$AE$14492,TRUE,点検表４!$AQ$6:$AQ$14492,$E30,点検表４!$C$6:$C$14492,FQ$6)</f>
        <v>0</v>
      </c>
      <c r="FR30" s="206">
        <f>SUMIFS(点検表４!$AG$6:$AG$14492,点検表４!$AE$6:$AE$14492,TRUE,点検表４!$AQ$6:$AQ$14492,$E30,点検表４!$C$6:$C$14492,FR$6)</f>
        <v>0</v>
      </c>
      <c r="FS30" s="206">
        <f>SUMIFS(点検表４!$AG$6:$AG$14492,点検表４!$AE$6:$AE$14492,TRUE,点検表４!$AQ$6:$AQ$14492,$E30,点検表４!$C$6:$C$14492,FS$6)</f>
        <v>0</v>
      </c>
      <c r="FT30" s="206">
        <f>SUMIFS(点検表４!$AG$6:$AG$14492,点検表４!$AE$6:$AE$14492,TRUE,点検表４!$AQ$6:$AQ$14492,$E30,点検表４!$C$6:$C$14492,FT$6)</f>
        <v>0</v>
      </c>
      <c r="FU30" s="206">
        <f>SUMIFS(点検表４!$AG$6:$AG$14492,点検表４!$AE$6:$AE$14492,TRUE,点検表４!$AQ$6:$AQ$14492,$E30,点検表４!$C$6:$C$14492,FU$6)</f>
        <v>0</v>
      </c>
      <c r="FV30" s="206">
        <f>SUMIFS(点検表４!$AG$6:$AG$14492,点検表４!$AE$6:$AE$14492,TRUE,点検表４!$AQ$6:$AQ$14492,$E30,点検表４!$C$6:$C$14492,FV$6)</f>
        <v>0</v>
      </c>
      <c r="FW30" s="206">
        <f>SUMIFS(点検表４!$AG$6:$AG$14492,点検表４!$AE$6:$AE$14492,TRUE,点検表４!$AQ$6:$AQ$14492,$E30,点検表４!$C$6:$C$14492,FW$6)</f>
        <v>0</v>
      </c>
      <c r="FX30" s="206">
        <f>SUMIFS(点検表４!$AG$6:$AG$14492,点検表４!$AE$6:$AE$14492,TRUE,点検表４!$AQ$6:$AQ$14492,$E30,点検表４!$C$6:$C$14492,FX$6)</f>
        <v>0</v>
      </c>
      <c r="FY30" s="206">
        <f>SUMIFS(点検表４!$AG$6:$AG$14492,点検表４!$AE$6:$AE$14492,TRUE,点検表４!$AQ$6:$AQ$14492,$E30,点検表４!$C$6:$C$14492,FY$6)</f>
        <v>0</v>
      </c>
      <c r="FZ30" s="206">
        <f>SUMIFS(点検表４!$AG$6:$AG$14492,点検表４!$AE$6:$AE$14492,TRUE,点検表４!$AQ$6:$AQ$14492,$E30,点検表４!$C$6:$C$14492,FZ$6)</f>
        <v>0</v>
      </c>
      <c r="GA30" s="206">
        <f>SUMIFS(点検表４!$AG$6:$AG$14492,点検表４!$AE$6:$AE$14492,TRUE,点検表４!$AQ$6:$AQ$14492,$E30,点検表４!$C$6:$C$14492,GA$6)</f>
        <v>0</v>
      </c>
      <c r="GB30" s="206">
        <f>SUMIFS(点検表４!$AG$6:$AG$14492,点検表４!$AE$6:$AE$14492,TRUE,点検表４!$AQ$6:$AQ$14492,$E30,点検表４!$C$6:$C$14492,GB$6)</f>
        <v>0</v>
      </c>
      <c r="GC30" s="206">
        <f>SUMIFS(点検表４!$AG$6:$AG$14492,点検表４!$AE$6:$AE$14492,TRUE,点検表４!$AQ$6:$AQ$14492,$E30,点検表４!$C$6:$C$14492,GC$6)</f>
        <v>0</v>
      </c>
      <c r="GD30" s="206">
        <f>SUMIFS(点検表４!$AG$6:$AG$14492,点検表４!$AE$6:$AE$14492,TRUE,点検表４!$AQ$6:$AQ$14492,$E30,点検表４!$C$6:$C$14492,GD$6)</f>
        <v>0</v>
      </c>
      <c r="GE30" s="206">
        <f>SUMIFS(点検表４!$AG$6:$AG$14492,点検表４!$AE$6:$AE$14492,TRUE,点検表４!$AQ$6:$AQ$14492,$E30,点検表４!$C$6:$C$14492,GE$6)</f>
        <v>0</v>
      </c>
      <c r="GF30" s="206">
        <f>SUMIFS(点検表４!$AG$6:$AG$14492,点検表４!$AE$6:$AE$14492,TRUE,点検表４!$AQ$6:$AQ$14492,$E30,点検表４!$C$6:$C$14492,GF$6)</f>
        <v>0</v>
      </c>
      <c r="GG30" s="206">
        <f>SUMIFS(点検表４!$AG$6:$AG$14492,点検表４!$AE$6:$AE$14492,TRUE,点検表４!$AQ$6:$AQ$14492,$E30,点検表４!$C$6:$C$14492,GG$6)</f>
        <v>0</v>
      </c>
      <c r="GH30" s="206">
        <f>SUMIFS(点検表４!$AG$6:$AG$14492,点検表４!$AE$6:$AE$14492,TRUE,点検表４!$AQ$6:$AQ$14492,$E30,点検表４!$C$6:$C$14492,GH$6)</f>
        <v>0</v>
      </c>
      <c r="GI30" s="206">
        <f>SUMIFS(点検表４!$AG$6:$AG$14492,点検表４!$AE$6:$AE$14492,TRUE,点検表４!$AQ$6:$AQ$14492,$E30,点検表４!$C$6:$C$14492,GI$6)</f>
        <v>0</v>
      </c>
      <c r="GJ30" s="206">
        <f>SUMIFS(点検表４!$AG$6:$AG$14492,点検表４!$AE$6:$AE$14492,TRUE,点検表４!$AQ$6:$AQ$14492,$E30,点検表４!$C$6:$C$14492,GJ$6)</f>
        <v>0</v>
      </c>
      <c r="GK30" s="206">
        <f>SUMIFS(点検表４!$AG$6:$AG$14492,点検表４!$AE$6:$AE$14492,TRUE,点検表４!$AQ$6:$AQ$14492,$E30,点検表４!$C$6:$C$14492,GK$6)</f>
        <v>0</v>
      </c>
      <c r="GL30" s="206">
        <f>SUMIFS(点検表４!$AG$6:$AG$14492,点検表４!$AE$6:$AE$14492,TRUE,点検表４!$AQ$6:$AQ$14492,$E30,点検表４!$C$6:$C$14492,GL$6)</f>
        <v>0</v>
      </c>
      <c r="GM30" s="206">
        <f>SUMIFS(点検表４!$AG$6:$AG$14492,点検表４!$AE$6:$AE$14492,TRUE,点検表４!$AQ$6:$AQ$14492,$E30,点検表４!$C$6:$C$14492,GM$6)</f>
        <v>0</v>
      </c>
      <c r="GN30" s="206">
        <f>SUMIFS(点検表４!$AG$6:$AG$14492,点検表４!$AE$6:$AE$14492,TRUE,点検表４!$AQ$6:$AQ$14492,$E30,点検表４!$C$6:$C$14492,GN$6)</f>
        <v>0</v>
      </c>
      <c r="GO30" s="206">
        <f>SUMIFS(点検表４!$AG$6:$AG$14492,点検表４!$AE$6:$AE$14492,TRUE,点検表４!$AQ$6:$AQ$14492,$E30,点検表４!$C$6:$C$14492,GO$6)</f>
        <v>0</v>
      </c>
      <c r="GP30" s="206">
        <f>SUMIFS(点検表４!$AG$6:$AG$14492,点検表４!$AE$6:$AE$14492,TRUE,点検表４!$AQ$6:$AQ$14492,$E30,点検表４!$C$6:$C$14492,GP$6)</f>
        <v>0</v>
      </c>
      <c r="GQ30" s="206">
        <f>SUMIFS(点検表４!$AG$6:$AG$14492,点検表４!$AE$6:$AE$14492,TRUE,点検表４!$AQ$6:$AQ$14492,$E30,点検表４!$C$6:$C$14492,GQ$6)</f>
        <v>0</v>
      </c>
      <c r="GR30" s="206">
        <f>SUMIFS(点検表４!$AG$6:$AG$14492,点検表４!$AE$6:$AE$14492,TRUE,点検表４!$AQ$6:$AQ$14492,$E30,点検表４!$C$6:$C$14492,GR$6)</f>
        <v>0</v>
      </c>
      <c r="GS30" s="206">
        <f>SUMIFS(点検表４!$AG$6:$AG$14492,点検表４!$AE$6:$AE$14492,TRUE,点検表４!$AQ$6:$AQ$14492,$E30,点検表４!$C$6:$C$14492,GS$6)</f>
        <v>0</v>
      </c>
      <c r="GT30" s="206">
        <f>SUMIFS(点検表４!$AG$6:$AG$14492,点検表４!$AE$6:$AE$14492,TRUE,点検表４!$AQ$6:$AQ$14492,$E30,点検表４!$C$6:$C$14492,GT$6)</f>
        <v>0</v>
      </c>
      <c r="GU30" s="206">
        <f>SUMIFS(点検表４!$AG$6:$AG$14492,点検表４!$AE$6:$AE$14492,TRUE,点検表４!$AQ$6:$AQ$14492,$E30,点検表４!$C$6:$C$14492,GU$6)</f>
        <v>0</v>
      </c>
      <c r="GV30" s="206">
        <f>SUMIFS(点検表４!$AG$6:$AG$14492,点検表４!$AE$6:$AE$14492,TRUE,点検表４!$AQ$6:$AQ$14492,$E30,点検表４!$C$6:$C$14492,GV$6)</f>
        <v>0</v>
      </c>
      <c r="GW30" s="206">
        <f>SUMIFS(点検表４!$AG$6:$AG$14492,点検表４!$AE$6:$AE$14492,TRUE,点検表４!$AQ$6:$AQ$14492,$E30,点検表４!$C$6:$C$14492,GW$6)</f>
        <v>0</v>
      </c>
      <c r="GX30" s="206">
        <f>SUMIFS(点検表４!$AG$6:$AG$14492,点検表４!$AE$6:$AE$14492,TRUE,点検表４!$AQ$6:$AQ$14492,$E30,点検表４!$C$6:$C$14492,GX$6)</f>
        <v>0</v>
      </c>
      <c r="GY30" s="206">
        <f>SUMIFS(点検表４!$AG$6:$AG$14492,点検表４!$AE$6:$AE$14492,TRUE,点検表４!$AQ$6:$AQ$14492,$E30,点検表４!$C$6:$C$14492,GY$6)</f>
        <v>0</v>
      </c>
      <c r="GZ30" s="206">
        <f>SUMIFS(点検表４!$AG$6:$AG$14492,点検表４!$AE$6:$AE$14492,TRUE,点検表４!$AQ$6:$AQ$14492,$E30,点検表４!$C$6:$C$14492,GZ$6)</f>
        <v>0</v>
      </c>
      <c r="HA30" s="206">
        <f>SUMIFS(点検表４!$AG$6:$AG$14492,点検表４!$AE$6:$AE$14492,TRUE,点検表４!$AQ$6:$AQ$14492,$E30,点検表４!$C$6:$C$14492,HA$6)</f>
        <v>0</v>
      </c>
      <c r="HB30" s="206">
        <f>SUMIFS(点検表４!$AG$6:$AG$14492,点検表４!$AE$6:$AE$14492,TRUE,点検表４!$AQ$6:$AQ$14492,$E30,点検表４!$C$6:$C$14492,HB$6)</f>
        <v>0</v>
      </c>
      <c r="HC30" s="206">
        <f>SUMIFS(点検表４!$AG$6:$AG$14492,点検表４!$AE$6:$AE$14492,TRUE,点検表４!$AQ$6:$AQ$14492,$E30,点検表４!$C$6:$C$14492,HC$6)</f>
        <v>0</v>
      </c>
      <c r="HD30" s="206">
        <f>SUMIFS(点検表４!$AG$6:$AG$14492,点検表４!$AE$6:$AE$14492,TRUE,点検表４!$AQ$6:$AQ$14492,$E30,点検表４!$C$6:$C$14492,HD$6)</f>
        <v>0</v>
      </c>
      <c r="HE30" s="206">
        <f>SUMIFS(点検表４!$AG$6:$AG$14492,点検表４!$AE$6:$AE$14492,TRUE,点検表４!$AQ$6:$AQ$14492,$E30,点検表４!$C$6:$C$14492,HE$6)</f>
        <v>0</v>
      </c>
      <c r="HF30" s="206">
        <f>SUMIFS(点検表４!$AG$6:$AG$14492,点検表４!$AE$6:$AE$14492,TRUE,点検表４!$AQ$6:$AQ$14492,$E30,点検表４!$C$6:$C$14492,HF$6)</f>
        <v>0</v>
      </c>
      <c r="HG30" s="206">
        <f>SUMIFS(点検表４!$AG$6:$AG$14492,点検表４!$AE$6:$AE$14492,TRUE,点検表４!$AQ$6:$AQ$14492,$E30,点検表４!$C$6:$C$14492,HG$6)</f>
        <v>0</v>
      </c>
      <c r="HH30" s="206">
        <f>SUMIFS(点検表４!$AG$6:$AG$14492,点検表４!$AE$6:$AE$14492,TRUE,点検表４!$AQ$6:$AQ$14492,$E30,点検表４!$C$6:$C$14492,HH$6)</f>
        <v>0</v>
      </c>
      <c r="HI30" s="206">
        <f>SUMIFS(点検表４!$AG$6:$AG$14492,点検表４!$AE$6:$AE$14492,TRUE,点検表４!$AQ$6:$AQ$14492,$E30,点検表４!$C$6:$C$14492,HI$6)</f>
        <v>0</v>
      </c>
      <c r="HJ30" s="206">
        <f>SUMIFS(点検表４!$AG$6:$AG$14492,点検表４!$AE$6:$AE$14492,TRUE,点検表４!$AQ$6:$AQ$14492,$E30,点検表４!$C$6:$C$14492,HJ$6)</f>
        <v>0</v>
      </c>
      <c r="HK30" s="206">
        <f>SUMIFS(点検表４!$AG$6:$AG$14492,点検表４!$AE$6:$AE$14492,TRUE,点検表４!$AQ$6:$AQ$14492,$E30,点検表４!$C$6:$C$14492,HK$6)</f>
        <v>0</v>
      </c>
      <c r="HL30" s="206">
        <f>SUMIFS(点検表４!$AG$6:$AG$14492,点検表４!$AE$6:$AE$14492,TRUE,点検表４!$AQ$6:$AQ$14492,$E30,点検表４!$C$6:$C$14492,HL$6)</f>
        <v>0</v>
      </c>
      <c r="HM30" s="206">
        <f>SUMIFS(点検表４!$AG$6:$AG$14492,点検表４!$AE$6:$AE$14492,TRUE,点検表４!$AQ$6:$AQ$14492,$E30,点検表４!$C$6:$C$14492,HM$6)</f>
        <v>0</v>
      </c>
      <c r="HN30" s="206">
        <f>SUMIFS(点検表４!$AG$6:$AG$14492,点検表４!$AE$6:$AE$14492,TRUE,点検表４!$AQ$6:$AQ$14492,$E30,点検表４!$C$6:$C$14492,HN$6)</f>
        <v>0</v>
      </c>
      <c r="HO30" s="206">
        <f>SUMIFS(点検表４!$AG$6:$AG$14492,点検表４!$AE$6:$AE$14492,TRUE,点検表４!$AQ$6:$AQ$14492,$E30,点検表４!$C$6:$C$14492,HO$6)</f>
        <v>0</v>
      </c>
      <c r="HP30" s="206">
        <f>SUMIFS(点検表４!$AG$6:$AG$14492,点検表４!$AE$6:$AE$14492,TRUE,点検表４!$AQ$6:$AQ$14492,$E30,点検表４!$C$6:$C$14492,HP$6)</f>
        <v>0</v>
      </c>
      <c r="HQ30" s="206">
        <f>SUMIFS(点検表４!$AG$6:$AG$14492,点検表４!$AE$6:$AE$14492,TRUE,点検表４!$AQ$6:$AQ$14492,$E30,点検表４!$C$6:$C$14492,HQ$6)</f>
        <v>0</v>
      </c>
      <c r="HR30" s="206">
        <f>SUMIFS(点検表４!$AG$6:$AG$14492,点検表４!$AE$6:$AE$14492,TRUE,点検表４!$AQ$6:$AQ$14492,$E30,点検表４!$C$6:$C$14492,HR$6)</f>
        <v>0</v>
      </c>
      <c r="HS30" s="206">
        <f>SUMIFS(点検表４!$AG$6:$AG$14492,点検表４!$AE$6:$AE$14492,TRUE,点検表４!$AQ$6:$AQ$14492,$E30,点検表４!$C$6:$C$14492,HS$6)</f>
        <v>0</v>
      </c>
      <c r="HT30" s="206">
        <f>SUMIFS(点検表４!$AG$6:$AG$14492,点検表４!$AE$6:$AE$14492,TRUE,点検表４!$AQ$6:$AQ$14492,$E30,点検表４!$C$6:$C$14492,HT$6)</f>
        <v>0</v>
      </c>
      <c r="HU30" s="206">
        <f>SUMIFS(点検表４!$AG$6:$AG$14492,点検表４!$AE$6:$AE$14492,TRUE,点検表４!$AQ$6:$AQ$14492,$E30,点検表４!$C$6:$C$14492,HU$6)</f>
        <v>0</v>
      </c>
      <c r="HV30" s="206">
        <f>SUMIFS(点検表４!$AG$6:$AG$14492,点検表４!$AE$6:$AE$14492,TRUE,点検表４!$AQ$6:$AQ$14492,$E30,点検表４!$C$6:$C$14492,HV$6)</f>
        <v>0</v>
      </c>
      <c r="HW30" s="206">
        <f>SUMIFS(点検表４!$AG$6:$AG$14492,点検表４!$AE$6:$AE$14492,TRUE,点検表４!$AQ$6:$AQ$14492,$E30,点検表４!$C$6:$C$14492,HW$6)</f>
        <v>0</v>
      </c>
      <c r="HX30" s="206">
        <f>SUMIFS(点検表４!$AG$6:$AG$14492,点検表４!$AE$6:$AE$14492,TRUE,点検表４!$AQ$6:$AQ$14492,$E30,点検表４!$C$6:$C$14492,HX$6)</f>
        <v>0</v>
      </c>
      <c r="HY30" s="206">
        <f>SUMIFS(点検表４!$AG$6:$AG$14492,点検表４!$AE$6:$AE$14492,TRUE,点検表４!$AQ$6:$AQ$14492,$E30,点検表４!$C$6:$C$14492,HY$6)</f>
        <v>0</v>
      </c>
      <c r="HZ30" s="206">
        <f>SUMIFS(点検表４!$AG$6:$AG$14492,点検表４!$AE$6:$AE$14492,TRUE,点検表４!$AQ$6:$AQ$14492,$E30,点検表４!$C$6:$C$14492,HZ$6)</f>
        <v>0</v>
      </c>
      <c r="IA30" s="206">
        <f>SUMIFS(点検表４!$AG$6:$AG$14492,点検表４!$AE$6:$AE$14492,TRUE,点検表４!$AQ$6:$AQ$14492,$E30,点検表４!$C$6:$C$14492,IA$6)</f>
        <v>0</v>
      </c>
      <c r="IB30" s="206">
        <f>SUMIFS(点検表４!$AG$6:$AG$14492,点検表４!$AE$6:$AE$14492,TRUE,点検表４!$AQ$6:$AQ$14492,$E30,点検表４!$C$6:$C$14492,IB$6)</f>
        <v>0</v>
      </c>
      <c r="IC30" s="206">
        <f>SUMIFS(点検表４!$AG$6:$AG$14492,点検表４!$AE$6:$AE$14492,TRUE,点検表４!$AQ$6:$AQ$14492,$E30,点検表４!$C$6:$C$14492,IC$6)</f>
        <v>0</v>
      </c>
      <c r="ID30" s="206">
        <f>SUMIFS(点検表４!$AG$6:$AG$14492,点検表４!$AE$6:$AE$14492,TRUE,点検表４!$AQ$6:$AQ$14492,$E30,点検表４!$C$6:$C$14492,ID$6)</f>
        <v>0</v>
      </c>
      <c r="IE30" s="206">
        <f>SUMIFS(点検表４!$AG$6:$AG$14492,点検表４!$AE$6:$AE$14492,TRUE,点検表４!$AQ$6:$AQ$14492,$E30,点検表４!$C$6:$C$14492,IE$6)</f>
        <v>0</v>
      </c>
      <c r="IF30" s="206">
        <f>SUMIFS(点検表４!$AG$6:$AG$14492,点検表４!$AE$6:$AE$14492,TRUE,点検表４!$AQ$6:$AQ$14492,$E30,点検表４!$C$6:$C$14492,IF$6)</f>
        <v>0</v>
      </c>
      <c r="IG30" s="206">
        <f>SUMIFS(点検表４!$AG$6:$AG$14492,点検表４!$AE$6:$AE$14492,TRUE,点検表４!$AQ$6:$AQ$14492,$E30,点検表４!$C$6:$C$14492,IG$6)</f>
        <v>0</v>
      </c>
      <c r="IH30" s="206">
        <f>SUMIFS(点検表４!$AG$6:$AG$14492,点検表４!$AE$6:$AE$14492,TRUE,点検表４!$AQ$6:$AQ$14492,$E30,点検表４!$C$6:$C$14492,IH$6)</f>
        <v>0</v>
      </c>
      <c r="II30" s="206">
        <f>SUMIFS(点検表４!$AG$6:$AG$14492,点検表４!$AE$6:$AE$14492,TRUE,点検表４!$AQ$6:$AQ$14492,$E30,点検表４!$C$6:$C$14492,II$6)</f>
        <v>0</v>
      </c>
      <c r="IJ30" s="206">
        <f>SUMIFS(点検表４!$AG$6:$AG$14492,点検表４!$AE$6:$AE$14492,TRUE,点検表４!$AQ$6:$AQ$14492,$E30,点検表４!$C$6:$C$14492,IJ$6)</f>
        <v>0</v>
      </c>
      <c r="IK30" s="206">
        <f>SUMIFS(点検表４!$AG$6:$AG$14492,点検表４!$AE$6:$AE$14492,TRUE,点検表４!$AQ$6:$AQ$14492,$E30,点検表４!$C$6:$C$14492,IK$6)</f>
        <v>0</v>
      </c>
      <c r="IL30" s="206">
        <f>SUMIFS(点検表４!$AG$6:$AG$14492,点検表４!$AE$6:$AE$14492,TRUE,点検表４!$AQ$6:$AQ$14492,$E30,点検表４!$C$6:$C$14492,IL$6)</f>
        <v>0</v>
      </c>
      <c r="IM30" s="207">
        <f>SUMIFS(点検表４!$AG$6:$AG$14492,点検表４!$AE$6:$AE$14492,TRUE,点検表４!$AQ$6:$AQ$14492,$E30,点検表４!$C$6:$C$14492,IM$6)</f>
        <v>0</v>
      </c>
      <c r="IN30" s="177"/>
      <c r="IO30" s="177"/>
    </row>
    <row r="31" spans="1:249" ht="18.75" customHeight="1">
      <c r="A31" s="748"/>
      <c r="B31" s="756"/>
      <c r="C31" s="760"/>
      <c r="D31" s="150" t="s">
        <v>1201</v>
      </c>
      <c r="E31" s="154">
        <v>34</v>
      </c>
      <c r="F31" s="192">
        <f>SUMIFS(点検表４!$AG$6:$AG$14492,点検表４!$AE$6:$AE$14492,TRUE,点検表４!$AQ$6:$AQ$14492,$E31)</f>
        <v>0</v>
      </c>
      <c r="G31" s="193">
        <f t="shared" ref="G31:G32" si="11">F31-SUM(H31:IM31)</f>
        <v>0</v>
      </c>
      <c r="H31" s="206">
        <f>SUMIFS(点検表４!$AG$6:$AG$14492,点検表４!$AE$6:$AE$14492,TRUE,点検表４!$AQ$6:$AQ$14492,$E31,点検表４!$C$6:$C$14492,H$6)</f>
        <v>0</v>
      </c>
      <c r="I31" s="206">
        <f>SUMIFS(点検表４!$AG$6:$AG$14492,点検表４!$AE$6:$AE$14492,TRUE,点検表４!$AQ$6:$AQ$14492,$E31,点検表４!$C$6:$C$14492,I$6)</f>
        <v>0</v>
      </c>
      <c r="J31" s="206">
        <f>SUMIFS(点検表４!$AG$6:$AG$14492,点検表４!$AE$6:$AE$14492,TRUE,点検表４!$AQ$6:$AQ$14492,$E31,点検表４!$C$6:$C$14492,J$6)</f>
        <v>0</v>
      </c>
      <c r="K31" s="206">
        <f>SUMIFS(点検表４!$AG$6:$AG$14492,点検表４!$AE$6:$AE$14492,TRUE,点検表４!$AQ$6:$AQ$14492,$E31,点検表４!$C$6:$C$14492,K$6)</f>
        <v>0</v>
      </c>
      <c r="L31" s="206">
        <f>SUMIFS(点検表４!$AG$6:$AG$14492,点検表４!$AE$6:$AE$14492,TRUE,点検表４!$AQ$6:$AQ$14492,$E31,点検表４!$C$6:$C$14492,L$6)</f>
        <v>0</v>
      </c>
      <c r="M31" s="206">
        <f>SUMIFS(点検表４!$AG$6:$AG$14492,点検表４!$AE$6:$AE$14492,TRUE,点検表４!$AQ$6:$AQ$14492,$E31,点検表４!$C$6:$C$14492,M$6)</f>
        <v>0</v>
      </c>
      <c r="N31" s="206">
        <f>SUMIFS(点検表４!$AG$6:$AG$14492,点検表４!$AE$6:$AE$14492,TRUE,点検表４!$AQ$6:$AQ$14492,$E31,点検表４!$C$6:$C$14492,N$6)</f>
        <v>0</v>
      </c>
      <c r="O31" s="206">
        <f>SUMIFS(点検表４!$AG$6:$AG$14492,点検表４!$AE$6:$AE$14492,TRUE,点検表４!$AQ$6:$AQ$14492,$E31,点検表４!$C$6:$C$14492,O$6)</f>
        <v>0</v>
      </c>
      <c r="P31" s="206">
        <f>SUMIFS(点検表４!$AG$6:$AG$14492,点検表４!$AE$6:$AE$14492,TRUE,点検表４!$AQ$6:$AQ$14492,$E31,点検表４!$C$6:$C$14492,P$6)</f>
        <v>0</v>
      </c>
      <c r="Q31" s="206">
        <f>SUMIFS(点検表４!$AG$6:$AG$14492,点検表４!$AE$6:$AE$14492,TRUE,点検表４!$AQ$6:$AQ$14492,$E31,点検表４!$C$6:$C$14492,Q$6)</f>
        <v>0</v>
      </c>
      <c r="R31" s="206">
        <f>SUMIFS(点検表４!$AG$6:$AG$14492,点検表４!$AE$6:$AE$14492,TRUE,点検表４!$AQ$6:$AQ$14492,$E31,点検表４!$C$6:$C$14492,R$6)</f>
        <v>0</v>
      </c>
      <c r="S31" s="206">
        <f>SUMIFS(点検表４!$AG$6:$AG$14492,点検表４!$AE$6:$AE$14492,TRUE,点検表４!$AQ$6:$AQ$14492,$E31,点検表４!$C$6:$C$14492,S$6)</f>
        <v>0</v>
      </c>
      <c r="T31" s="206">
        <f>SUMIFS(点検表４!$AG$6:$AG$14492,点検表４!$AE$6:$AE$14492,TRUE,点検表４!$AQ$6:$AQ$14492,$E31,点検表４!$C$6:$C$14492,T$6)</f>
        <v>0</v>
      </c>
      <c r="U31" s="206">
        <f>SUMIFS(点検表４!$AG$6:$AG$14492,点検表４!$AE$6:$AE$14492,TRUE,点検表４!$AQ$6:$AQ$14492,$E31,点検表４!$C$6:$C$14492,U$6)</f>
        <v>0</v>
      </c>
      <c r="V31" s="206">
        <f>SUMIFS(点検表４!$AG$6:$AG$14492,点検表４!$AE$6:$AE$14492,TRUE,点検表４!$AQ$6:$AQ$14492,$E31,点検表４!$C$6:$C$14492,V$6)</f>
        <v>0</v>
      </c>
      <c r="W31" s="206">
        <f>SUMIFS(点検表４!$AG$6:$AG$14492,点検表４!$AE$6:$AE$14492,TRUE,点検表４!$AQ$6:$AQ$14492,$E31,点検表４!$C$6:$C$14492,W$6)</f>
        <v>0</v>
      </c>
      <c r="X31" s="206">
        <f>SUMIFS(点検表４!$AG$6:$AG$14492,点検表４!$AE$6:$AE$14492,TRUE,点検表４!$AQ$6:$AQ$14492,$E31,点検表４!$C$6:$C$14492,X$6)</f>
        <v>0</v>
      </c>
      <c r="Y31" s="206">
        <f>SUMIFS(点検表４!$AG$6:$AG$14492,点検表４!$AE$6:$AE$14492,TRUE,点検表４!$AQ$6:$AQ$14492,$E31,点検表４!$C$6:$C$14492,Y$6)</f>
        <v>0</v>
      </c>
      <c r="Z31" s="206">
        <f>SUMIFS(点検表４!$AG$6:$AG$14492,点検表４!$AE$6:$AE$14492,TRUE,点検表４!$AQ$6:$AQ$14492,$E31,点検表４!$C$6:$C$14492,Z$6)</f>
        <v>0</v>
      </c>
      <c r="AA31" s="206">
        <f>SUMIFS(点検表４!$AG$6:$AG$14492,点検表４!$AE$6:$AE$14492,TRUE,点検表４!$AQ$6:$AQ$14492,$E31,点検表４!$C$6:$C$14492,AA$6)</f>
        <v>0</v>
      </c>
      <c r="AB31" s="206">
        <f>SUMIFS(点検表４!$AG$6:$AG$14492,点検表４!$AE$6:$AE$14492,TRUE,点検表４!$AQ$6:$AQ$14492,$E31,点検表４!$C$6:$C$14492,AB$6)</f>
        <v>0</v>
      </c>
      <c r="AC31" s="206">
        <f>SUMIFS(点検表４!$AG$6:$AG$14492,点検表４!$AE$6:$AE$14492,TRUE,点検表４!$AQ$6:$AQ$14492,$E31,点検表４!$C$6:$C$14492,AC$6)</f>
        <v>0</v>
      </c>
      <c r="AD31" s="206">
        <f>SUMIFS(点検表４!$AG$6:$AG$14492,点検表４!$AE$6:$AE$14492,TRUE,点検表４!$AQ$6:$AQ$14492,$E31,点検表４!$C$6:$C$14492,AD$6)</f>
        <v>0</v>
      </c>
      <c r="AE31" s="206">
        <f>SUMIFS(点検表４!$AG$6:$AG$14492,点検表４!$AE$6:$AE$14492,TRUE,点検表４!$AQ$6:$AQ$14492,$E31,点検表４!$C$6:$C$14492,AE$6)</f>
        <v>0</v>
      </c>
      <c r="AF31" s="206">
        <f>SUMIFS(点検表４!$AG$6:$AG$14492,点検表４!$AE$6:$AE$14492,TRUE,点検表４!$AQ$6:$AQ$14492,$E31,点検表４!$C$6:$C$14492,AF$6)</f>
        <v>0</v>
      </c>
      <c r="AG31" s="206">
        <f>SUMIFS(点検表４!$AG$6:$AG$14492,点検表４!$AE$6:$AE$14492,TRUE,点検表４!$AQ$6:$AQ$14492,$E31,点検表４!$C$6:$C$14492,AG$6)</f>
        <v>0</v>
      </c>
      <c r="AH31" s="206">
        <f>SUMIFS(点検表４!$AG$6:$AG$14492,点検表４!$AE$6:$AE$14492,TRUE,点検表４!$AQ$6:$AQ$14492,$E31,点検表４!$C$6:$C$14492,AH$6)</f>
        <v>0</v>
      </c>
      <c r="AI31" s="206">
        <f>SUMIFS(点検表４!$AG$6:$AG$14492,点検表４!$AE$6:$AE$14492,TRUE,点検表４!$AQ$6:$AQ$14492,$E31,点検表４!$C$6:$C$14492,AI$6)</f>
        <v>0</v>
      </c>
      <c r="AJ31" s="206">
        <f>SUMIFS(点検表４!$AG$6:$AG$14492,点検表４!$AE$6:$AE$14492,TRUE,点検表４!$AQ$6:$AQ$14492,$E31,点検表４!$C$6:$C$14492,AJ$6)</f>
        <v>0</v>
      </c>
      <c r="AK31" s="206">
        <f>SUMIFS(点検表４!$AG$6:$AG$14492,点検表４!$AE$6:$AE$14492,TRUE,点検表４!$AQ$6:$AQ$14492,$E31,点検表４!$C$6:$C$14492,AK$6)</f>
        <v>0</v>
      </c>
      <c r="AL31" s="206">
        <f>SUMIFS(点検表４!$AG$6:$AG$14492,点検表４!$AE$6:$AE$14492,TRUE,点検表４!$AQ$6:$AQ$14492,$E31,点検表４!$C$6:$C$14492,AL$6)</f>
        <v>0</v>
      </c>
      <c r="AM31" s="206">
        <f>SUMIFS(点検表４!$AG$6:$AG$14492,点検表４!$AE$6:$AE$14492,TRUE,点検表４!$AQ$6:$AQ$14492,$E31,点検表４!$C$6:$C$14492,AM$6)</f>
        <v>0</v>
      </c>
      <c r="AN31" s="206">
        <f>SUMIFS(点検表４!$AG$6:$AG$14492,点検表４!$AE$6:$AE$14492,TRUE,点検表４!$AQ$6:$AQ$14492,$E31,点検表４!$C$6:$C$14492,AN$6)</f>
        <v>0</v>
      </c>
      <c r="AO31" s="206">
        <f>SUMIFS(点検表４!$AG$6:$AG$14492,点検表４!$AE$6:$AE$14492,TRUE,点検表４!$AQ$6:$AQ$14492,$E31,点検表４!$C$6:$C$14492,AO$6)</f>
        <v>0</v>
      </c>
      <c r="AP31" s="206">
        <f>SUMIFS(点検表４!$AG$6:$AG$14492,点検表４!$AE$6:$AE$14492,TRUE,点検表４!$AQ$6:$AQ$14492,$E31,点検表４!$C$6:$C$14492,AP$6)</f>
        <v>0</v>
      </c>
      <c r="AQ31" s="206">
        <f>SUMIFS(点検表４!$AG$6:$AG$14492,点検表４!$AE$6:$AE$14492,TRUE,点検表４!$AQ$6:$AQ$14492,$E31,点検表４!$C$6:$C$14492,AQ$6)</f>
        <v>0</v>
      </c>
      <c r="AR31" s="206">
        <f>SUMIFS(点検表４!$AG$6:$AG$14492,点検表４!$AE$6:$AE$14492,TRUE,点検表４!$AQ$6:$AQ$14492,$E31,点検表４!$C$6:$C$14492,AR$6)</f>
        <v>0</v>
      </c>
      <c r="AS31" s="206">
        <f>SUMIFS(点検表４!$AG$6:$AG$14492,点検表４!$AE$6:$AE$14492,TRUE,点検表４!$AQ$6:$AQ$14492,$E31,点検表４!$C$6:$C$14492,AS$6)</f>
        <v>0</v>
      </c>
      <c r="AT31" s="206">
        <f>SUMIFS(点検表４!$AG$6:$AG$14492,点検表４!$AE$6:$AE$14492,TRUE,点検表４!$AQ$6:$AQ$14492,$E31,点検表４!$C$6:$C$14492,AT$6)</f>
        <v>0</v>
      </c>
      <c r="AU31" s="206">
        <f>SUMIFS(点検表４!$AG$6:$AG$14492,点検表４!$AE$6:$AE$14492,TRUE,点検表４!$AQ$6:$AQ$14492,$E31,点検表４!$C$6:$C$14492,AU$6)</f>
        <v>0</v>
      </c>
      <c r="AV31" s="206">
        <f>SUMIFS(点検表４!$AG$6:$AG$14492,点検表４!$AE$6:$AE$14492,TRUE,点検表４!$AQ$6:$AQ$14492,$E31,点検表４!$C$6:$C$14492,AV$6)</f>
        <v>0</v>
      </c>
      <c r="AW31" s="206">
        <f>SUMIFS(点検表４!$AG$6:$AG$14492,点検表４!$AE$6:$AE$14492,TRUE,点検表４!$AQ$6:$AQ$14492,$E31,点検表４!$C$6:$C$14492,AW$6)</f>
        <v>0</v>
      </c>
      <c r="AX31" s="206">
        <f>SUMIFS(点検表４!$AG$6:$AG$14492,点検表４!$AE$6:$AE$14492,TRUE,点検表４!$AQ$6:$AQ$14492,$E31,点検表４!$C$6:$C$14492,AX$6)</f>
        <v>0</v>
      </c>
      <c r="AY31" s="206">
        <f>SUMIFS(点検表４!$AG$6:$AG$14492,点検表４!$AE$6:$AE$14492,TRUE,点検表４!$AQ$6:$AQ$14492,$E31,点検表４!$C$6:$C$14492,AY$6)</f>
        <v>0</v>
      </c>
      <c r="AZ31" s="206">
        <f>SUMIFS(点検表４!$AG$6:$AG$14492,点検表４!$AE$6:$AE$14492,TRUE,点検表４!$AQ$6:$AQ$14492,$E31,点検表４!$C$6:$C$14492,AZ$6)</f>
        <v>0</v>
      </c>
      <c r="BA31" s="206">
        <f>SUMIFS(点検表４!$AG$6:$AG$14492,点検表４!$AE$6:$AE$14492,TRUE,点検表４!$AQ$6:$AQ$14492,$E31,点検表４!$C$6:$C$14492,BA$6)</f>
        <v>0</v>
      </c>
      <c r="BB31" s="206">
        <f>SUMIFS(点検表４!$AG$6:$AG$14492,点検表４!$AE$6:$AE$14492,TRUE,点検表４!$AQ$6:$AQ$14492,$E31,点検表４!$C$6:$C$14492,BB$6)</f>
        <v>0</v>
      </c>
      <c r="BC31" s="206">
        <f>SUMIFS(点検表４!$AG$6:$AG$14492,点検表４!$AE$6:$AE$14492,TRUE,点検表４!$AQ$6:$AQ$14492,$E31,点検表４!$C$6:$C$14492,BC$6)</f>
        <v>0</v>
      </c>
      <c r="BD31" s="206">
        <f>SUMIFS(点検表４!$AG$6:$AG$14492,点検表４!$AE$6:$AE$14492,TRUE,点検表４!$AQ$6:$AQ$14492,$E31,点検表４!$C$6:$C$14492,BD$6)</f>
        <v>0</v>
      </c>
      <c r="BE31" s="206">
        <f>SUMIFS(点検表４!$AG$6:$AG$14492,点検表４!$AE$6:$AE$14492,TRUE,点検表４!$AQ$6:$AQ$14492,$E31,点検表４!$C$6:$C$14492,BE$6)</f>
        <v>0</v>
      </c>
      <c r="BF31" s="206">
        <f>SUMIFS(点検表４!$AG$6:$AG$14492,点検表４!$AE$6:$AE$14492,TRUE,点検表４!$AQ$6:$AQ$14492,$E31,点検表４!$C$6:$C$14492,BF$6)</f>
        <v>0</v>
      </c>
      <c r="BG31" s="206">
        <f>SUMIFS(点検表４!$AG$6:$AG$14492,点検表４!$AE$6:$AE$14492,TRUE,点検表４!$AQ$6:$AQ$14492,$E31,点検表４!$C$6:$C$14492,BG$6)</f>
        <v>0</v>
      </c>
      <c r="BH31" s="206">
        <f>SUMIFS(点検表４!$AG$6:$AG$14492,点検表４!$AE$6:$AE$14492,TRUE,点検表４!$AQ$6:$AQ$14492,$E31,点検表４!$C$6:$C$14492,BH$6)</f>
        <v>0</v>
      </c>
      <c r="BI31" s="206">
        <f>SUMIFS(点検表４!$AG$6:$AG$14492,点検表４!$AE$6:$AE$14492,TRUE,点検表４!$AQ$6:$AQ$14492,$E31,点検表４!$C$6:$C$14492,BI$6)</f>
        <v>0</v>
      </c>
      <c r="BJ31" s="206">
        <f>SUMIFS(点検表４!$AG$6:$AG$14492,点検表４!$AE$6:$AE$14492,TRUE,点検表４!$AQ$6:$AQ$14492,$E31,点検表４!$C$6:$C$14492,BJ$6)</f>
        <v>0</v>
      </c>
      <c r="BK31" s="206">
        <f>SUMIFS(点検表４!$AG$6:$AG$14492,点検表４!$AE$6:$AE$14492,TRUE,点検表４!$AQ$6:$AQ$14492,$E31,点検表４!$C$6:$C$14492,BK$6)</f>
        <v>0</v>
      </c>
      <c r="BL31" s="206">
        <f>SUMIFS(点検表４!$AG$6:$AG$14492,点検表４!$AE$6:$AE$14492,TRUE,点検表４!$AQ$6:$AQ$14492,$E31,点検表４!$C$6:$C$14492,BL$6)</f>
        <v>0</v>
      </c>
      <c r="BM31" s="206">
        <f>SUMIFS(点検表４!$AG$6:$AG$14492,点検表４!$AE$6:$AE$14492,TRUE,点検表４!$AQ$6:$AQ$14492,$E31,点検表４!$C$6:$C$14492,BM$6)</f>
        <v>0</v>
      </c>
      <c r="BN31" s="206">
        <f>SUMIFS(点検表４!$AG$6:$AG$14492,点検表４!$AE$6:$AE$14492,TRUE,点検表４!$AQ$6:$AQ$14492,$E31,点検表４!$C$6:$C$14492,BN$6)</f>
        <v>0</v>
      </c>
      <c r="BO31" s="206">
        <f>SUMIFS(点検表４!$AG$6:$AG$14492,点検表４!$AE$6:$AE$14492,TRUE,点検表４!$AQ$6:$AQ$14492,$E31,点検表４!$C$6:$C$14492,BO$6)</f>
        <v>0</v>
      </c>
      <c r="BP31" s="206">
        <f>SUMIFS(点検表４!$AG$6:$AG$14492,点検表４!$AE$6:$AE$14492,TRUE,点検表４!$AQ$6:$AQ$14492,$E31,点検表４!$C$6:$C$14492,BP$6)</f>
        <v>0</v>
      </c>
      <c r="BQ31" s="206">
        <f>SUMIFS(点検表４!$AG$6:$AG$14492,点検表４!$AE$6:$AE$14492,TRUE,点検表４!$AQ$6:$AQ$14492,$E31,点検表４!$C$6:$C$14492,BQ$6)</f>
        <v>0</v>
      </c>
      <c r="BR31" s="206">
        <f>SUMIFS(点検表４!$AG$6:$AG$14492,点検表４!$AE$6:$AE$14492,TRUE,点検表４!$AQ$6:$AQ$14492,$E31,点検表４!$C$6:$C$14492,BR$6)</f>
        <v>0</v>
      </c>
      <c r="BS31" s="206">
        <f>SUMIFS(点検表４!$AG$6:$AG$14492,点検表４!$AE$6:$AE$14492,TRUE,点検表４!$AQ$6:$AQ$14492,$E31,点検表４!$C$6:$C$14492,BS$6)</f>
        <v>0</v>
      </c>
      <c r="BT31" s="206">
        <f>SUMIFS(点検表４!$AG$6:$AG$14492,点検表４!$AE$6:$AE$14492,TRUE,点検表４!$AQ$6:$AQ$14492,$E31,点検表４!$C$6:$C$14492,BT$6)</f>
        <v>0</v>
      </c>
      <c r="BU31" s="206">
        <f>SUMIFS(点検表４!$AG$6:$AG$14492,点検表４!$AE$6:$AE$14492,TRUE,点検表４!$AQ$6:$AQ$14492,$E31,点検表４!$C$6:$C$14492,BU$6)</f>
        <v>0</v>
      </c>
      <c r="BV31" s="206">
        <f>SUMIFS(点検表４!$AG$6:$AG$14492,点検表４!$AE$6:$AE$14492,TRUE,点検表４!$AQ$6:$AQ$14492,$E31,点検表４!$C$6:$C$14492,BV$6)</f>
        <v>0</v>
      </c>
      <c r="BW31" s="206">
        <f>SUMIFS(点検表４!$AG$6:$AG$14492,点検表４!$AE$6:$AE$14492,TRUE,点検表４!$AQ$6:$AQ$14492,$E31,点検表４!$C$6:$C$14492,BW$6)</f>
        <v>0</v>
      </c>
      <c r="BX31" s="206">
        <f>SUMIFS(点検表４!$AG$6:$AG$14492,点検表４!$AE$6:$AE$14492,TRUE,点検表４!$AQ$6:$AQ$14492,$E31,点検表４!$C$6:$C$14492,BX$6)</f>
        <v>0</v>
      </c>
      <c r="BY31" s="206">
        <f>SUMIFS(点検表４!$AG$6:$AG$14492,点検表４!$AE$6:$AE$14492,TRUE,点検表４!$AQ$6:$AQ$14492,$E31,点検表４!$C$6:$C$14492,BY$6)</f>
        <v>0</v>
      </c>
      <c r="BZ31" s="206">
        <f>SUMIFS(点検表４!$AG$6:$AG$14492,点検表４!$AE$6:$AE$14492,TRUE,点検表４!$AQ$6:$AQ$14492,$E31,点検表４!$C$6:$C$14492,BZ$6)</f>
        <v>0</v>
      </c>
      <c r="CA31" s="206">
        <f>SUMIFS(点検表４!$AG$6:$AG$14492,点検表４!$AE$6:$AE$14492,TRUE,点検表４!$AQ$6:$AQ$14492,$E31,点検表４!$C$6:$C$14492,CA$6)</f>
        <v>0</v>
      </c>
      <c r="CB31" s="206">
        <f>SUMIFS(点検表４!$AG$6:$AG$14492,点検表４!$AE$6:$AE$14492,TRUE,点検表４!$AQ$6:$AQ$14492,$E31,点検表４!$C$6:$C$14492,CB$6)</f>
        <v>0</v>
      </c>
      <c r="CC31" s="206">
        <f>SUMIFS(点検表４!$AG$6:$AG$14492,点検表４!$AE$6:$AE$14492,TRUE,点検表４!$AQ$6:$AQ$14492,$E31,点検表４!$C$6:$C$14492,CC$6)</f>
        <v>0</v>
      </c>
      <c r="CD31" s="206">
        <f>SUMIFS(点検表４!$AG$6:$AG$14492,点検表４!$AE$6:$AE$14492,TRUE,点検表４!$AQ$6:$AQ$14492,$E31,点検表４!$C$6:$C$14492,CD$6)</f>
        <v>0</v>
      </c>
      <c r="CE31" s="206">
        <f>SUMIFS(点検表４!$AG$6:$AG$14492,点検表４!$AE$6:$AE$14492,TRUE,点検表４!$AQ$6:$AQ$14492,$E31,点検表４!$C$6:$C$14492,CE$6)</f>
        <v>0</v>
      </c>
      <c r="CF31" s="206">
        <f>SUMIFS(点検表４!$AG$6:$AG$14492,点検表４!$AE$6:$AE$14492,TRUE,点検表４!$AQ$6:$AQ$14492,$E31,点検表４!$C$6:$C$14492,CF$6)</f>
        <v>0</v>
      </c>
      <c r="CG31" s="206">
        <f>SUMIFS(点検表４!$AG$6:$AG$14492,点検表４!$AE$6:$AE$14492,TRUE,点検表４!$AQ$6:$AQ$14492,$E31,点検表４!$C$6:$C$14492,CG$6)</f>
        <v>0</v>
      </c>
      <c r="CH31" s="206">
        <f>SUMIFS(点検表４!$AG$6:$AG$14492,点検表４!$AE$6:$AE$14492,TRUE,点検表４!$AQ$6:$AQ$14492,$E31,点検表４!$C$6:$C$14492,CH$6)</f>
        <v>0</v>
      </c>
      <c r="CI31" s="206">
        <f>SUMIFS(点検表４!$AG$6:$AG$14492,点検表４!$AE$6:$AE$14492,TRUE,点検表４!$AQ$6:$AQ$14492,$E31,点検表４!$C$6:$C$14492,CI$6)</f>
        <v>0</v>
      </c>
      <c r="CJ31" s="206">
        <f>SUMIFS(点検表４!$AG$6:$AG$14492,点検表４!$AE$6:$AE$14492,TRUE,点検表４!$AQ$6:$AQ$14492,$E31,点検表４!$C$6:$C$14492,CJ$6)</f>
        <v>0</v>
      </c>
      <c r="CK31" s="206">
        <f>SUMIFS(点検表４!$AG$6:$AG$14492,点検表４!$AE$6:$AE$14492,TRUE,点検表４!$AQ$6:$AQ$14492,$E31,点検表４!$C$6:$C$14492,CK$6)</f>
        <v>0</v>
      </c>
      <c r="CL31" s="206">
        <f>SUMIFS(点検表４!$AG$6:$AG$14492,点検表４!$AE$6:$AE$14492,TRUE,点検表４!$AQ$6:$AQ$14492,$E31,点検表４!$C$6:$C$14492,CL$6)</f>
        <v>0</v>
      </c>
      <c r="CM31" s="206">
        <f>SUMIFS(点検表４!$AG$6:$AG$14492,点検表４!$AE$6:$AE$14492,TRUE,点検表４!$AQ$6:$AQ$14492,$E31,点検表４!$C$6:$C$14492,CM$6)</f>
        <v>0</v>
      </c>
      <c r="CN31" s="206">
        <f>SUMIFS(点検表４!$AG$6:$AG$14492,点検表４!$AE$6:$AE$14492,TRUE,点検表４!$AQ$6:$AQ$14492,$E31,点検表４!$C$6:$C$14492,CN$6)</f>
        <v>0</v>
      </c>
      <c r="CO31" s="206">
        <f>SUMIFS(点検表４!$AG$6:$AG$14492,点検表４!$AE$6:$AE$14492,TRUE,点検表４!$AQ$6:$AQ$14492,$E31,点検表４!$C$6:$C$14492,CO$6)</f>
        <v>0</v>
      </c>
      <c r="CP31" s="206">
        <f>SUMIFS(点検表４!$AG$6:$AG$14492,点検表４!$AE$6:$AE$14492,TRUE,点検表４!$AQ$6:$AQ$14492,$E31,点検表４!$C$6:$C$14492,CP$6)</f>
        <v>0</v>
      </c>
      <c r="CQ31" s="206">
        <f>SUMIFS(点検表４!$AG$6:$AG$14492,点検表４!$AE$6:$AE$14492,TRUE,点検表４!$AQ$6:$AQ$14492,$E31,点検表４!$C$6:$C$14492,CQ$6)</f>
        <v>0</v>
      </c>
      <c r="CR31" s="206">
        <f>SUMIFS(点検表４!$AG$6:$AG$14492,点検表４!$AE$6:$AE$14492,TRUE,点検表４!$AQ$6:$AQ$14492,$E31,点検表４!$C$6:$C$14492,CR$6)</f>
        <v>0</v>
      </c>
      <c r="CS31" s="206">
        <f>SUMIFS(点検表４!$AG$6:$AG$14492,点検表４!$AE$6:$AE$14492,TRUE,点検表４!$AQ$6:$AQ$14492,$E31,点検表４!$C$6:$C$14492,CS$6)</f>
        <v>0</v>
      </c>
      <c r="CT31" s="206">
        <f>SUMIFS(点検表４!$AG$6:$AG$14492,点検表４!$AE$6:$AE$14492,TRUE,点検表４!$AQ$6:$AQ$14492,$E31,点検表４!$C$6:$C$14492,CT$6)</f>
        <v>0</v>
      </c>
      <c r="CU31" s="206">
        <f>SUMIFS(点検表４!$AG$6:$AG$14492,点検表４!$AE$6:$AE$14492,TRUE,点検表４!$AQ$6:$AQ$14492,$E31,点検表４!$C$6:$C$14492,CU$6)</f>
        <v>0</v>
      </c>
      <c r="CV31" s="206">
        <f>SUMIFS(点検表４!$AG$6:$AG$14492,点検表４!$AE$6:$AE$14492,TRUE,点検表４!$AQ$6:$AQ$14492,$E31,点検表４!$C$6:$C$14492,CV$6)</f>
        <v>0</v>
      </c>
      <c r="CW31" s="206">
        <f>SUMIFS(点検表４!$AG$6:$AG$14492,点検表４!$AE$6:$AE$14492,TRUE,点検表４!$AQ$6:$AQ$14492,$E31,点検表４!$C$6:$C$14492,CW$6)</f>
        <v>0</v>
      </c>
      <c r="CX31" s="206">
        <f>SUMIFS(点検表４!$AG$6:$AG$14492,点検表４!$AE$6:$AE$14492,TRUE,点検表４!$AQ$6:$AQ$14492,$E31,点検表４!$C$6:$C$14492,CX$6)</f>
        <v>0</v>
      </c>
      <c r="CY31" s="206">
        <f>SUMIFS(点検表４!$AG$6:$AG$14492,点検表４!$AE$6:$AE$14492,TRUE,点検表４!$AQ$6:$AQ$14492,$E31,点検表４!$C$6:$C$14492,CY$6)</f>
        <v>0</v>
      </c>
      <c r="CZ31" s="206">
        <f>SUMIFS(点検表４!$AG$6:$AG$14492,点検表４!$AE$6:$AE$14492,TRUE,点検表４!$AQ$6:$AQ$14492,$E31,点検表４!$C$6:$C$14492,CZ$6)</f>
        <v>0</v>
      </c>
      <c r="DA31" s="206">
        <f>SUMIFS(点検表４!$AG$6:$AG$14492,点検表４!$AE$6:$AE$14492,TRUE,点検表４!$AQ$6:$AQ$14492,$E31,点検表４!$C$6:$C$14492,DA$6)</f>
        <v>0</v>
      </c>
      <c r="DB31" s="206">
        <f>SUMIFS(点検表４!$AG$6:$AG$14492,点検表４!$AE$6:$AE$14492,TRUE,点検表４!$AQ$6:$AQ$14492,$E31,点検表４!$C$6:$C$14492,DB$6)</f>
        <v>0</v>
      </c>
      <c r="DC31" s="206">
        <f>SUMIFS(点検表４!$AG$6:$AG$14492,点検表４!$AE$6:$AE$14492,TRUE,点検表４!$AQ$6:$AQ$14492,$E31,点検表４!$C$6:$C$14492,DC$6)</f>
        <v>0</v>
      </c>
      <c r="DD31" s="206">
        <f>SUMIFS(点検表４!$AG$6:$AG$14492,点検表４!$AE$6:$AE$14492,TRUE,点検表４!$AQ$6:$AQ$14492,$E31,点検表４!$C$6:$C$14492,DD$6)</f>
        <v>0</v>
      </c>
      <c r="DE31" s="206">
        <f>SUMIFS(点検表４!$AG$6:$AG$14492,点検表４!$AE$6:$AE$14492,TRUE,点検表４!$AQ$6:$AQ$14492,$E31,点検表４!$C$6:$C$14492,DE$6)</f>
        <v>0</v>
      </c>
      <c r="DF31" s="206">
        <f>SUMIFS(点検表４!$AG$6:$AG$14492,点検表４!$AE$6:$AE$14492,TRUE,点検表４!$AQ$6:$AQ$14492,$E31,点検表４!$C$6:$C$14492,DF$6)</f>
        <v>0</v>
      </c>
      <c r="DG31" s="206">
        <f>SUMIFS(点検表４!$AG$6:$AG$14492,点検表４!$AE$6:$AE$14492,TRUE,点検表４!$AQ$6:$AQ$14492,$E31,点検表４!$C$6:$C$14492,DG$6)</f>
        <v>0</v>
      </c>
      <c r="DH31" s="206">
        <f>SUMIFS(点検表４!$AG$6:$AG$14492,点検表４!$AE$6:$AE$14492,TRUE,点検表４!$AQ$6:$AQ$14492,$E31,点検表４!$C$6:$C$14492,DH$6)</f>
        <v>0</v>
      </c>
      <c r="DI31" s="206">
        <f>SUMIFS(点検表４!$AG$6:$AG$14492,点検表４!$AE$6:$AE$14492,TRUE,点検表４!$AQ$6:$AQ$14492,$E31,点検表４!$C$6:$C$14492,DI$6)</f>
        <v>0</v>
      </c>
      <c r="DJ31" s="206">
        <f>SUMIFS(点検表４!$AG$6:$AG$14492,点検表４!$AE$6:$AE$14492,TRUE,点検表４!$AQ$6:$AQ$14492,$E31,点検表４!$C$6:$C$14492,DJ$6)</f>
        <v>0</v>
      </c>
      <c r="DK31" s="206">
        <f>SUMIFS(点検表４!$AG$6:$AG$14492,点検表４!$AE$6:$AE$14492,TRUE,点検表４!$AQ$6:$AQ$14492,$E31,点検表４!$C$6:$C$14492,DK$6)</f>
        <v>0</v>
      </c>
      <c r="DL31" s="206">
        <f>SUMIFS(点検表４!$AG$6:$AG$14492,点検表４!$AE$6:$AE$14492,TRUE,点検表４!$AQ$6:$AQ$14492,$E31,点検表４!$C$6:$C$14492,DL$6)</f>
        <v>0</v>
      </c>
      <c r="DM31" s="206">
        <f>SUMIFS(点検表４!$AG$6:$AG$14492,点検表４!$AE$6:$AE$14492,TRUE,点検表４!$AQ$6:$AQ$14492,$E31,点検表４!$C$6:$C$14492,DM$6)</f>
        <v>0</v>
      </c>
      <c r="DN31" s="206">
        <f>SUMIFS(点検表４!$AG$6:$AG$14492,点検表４!$AE$6:$AE$14492,TRUE,点検表４!$AQ$6:$AQ$14492,$E31,点検表４!$C$6:$C$14492,DN$6)</f>
        <v>0</v>
      </c>
      <c r="DO31" s="206">
        <f>SUMIFS(点検表４!$AG$6:$AG$14492,点検表４!$AE$6:$AE$14492,TRUE,点検表４!$AQ$6:$AQ$14492,$E31,点検表４!$C$6:$C$14492,DO$6)</f>
        <v>0</v>
      </c>
      <c r="DP31" s="206">
        <f>SUMIFS(点検表４!$AG$6:$AG$14492,点検表４!$AE$6:$AE$14492,TRUE,点検表４!$AQ$6:$AQ$14492,$E31,点検表４!$C$6:$C$14492,DP$6)</f>
        <v>0</v>
      </c>
      <c r="DQ31" s="206">
        <f>SUMIFS(点検表４!$AG$6:$AG$14492,点検表４!$AE$6:$AE$14492,TRUE,点検表４!$AQ$6:$AQ$14492,$E31,点検表４!$C$6:$C$14492,DQ$6)</f>
        <v>0</v>
      </c>
      <c r="DR31" s="206">
        <f>SUMIFS(点検表４!$AG$6:$AG$14492,点検表４!$AE$6:$AE$14492,TRUE,点検表４!$AQ$6:$AQ$14492,$E31,点検表４!$C$6:$C$14492,DR$6)</f>
        <v>0</v>
      </c>
      <c r="DS31" s="206">
        <f>SUMIFS(点検表４!$AG$6:$AG$14492,点検表４!$AE$6:$AE$14492,TRUE,点検表４!$AQ$6:$AQ$14492,$E31,点検表４!$C$6:$C$14492,DS$6)</f>
        <v>0</v>
      </c>
      <c r="DT31" s="206">
        <f>SUMIFS(点検表４!$AG$6:$AG$14492,点検表４!$AE$6:$AE$14492,TRUE,点検表４!$AQ$6:$AQ$14492,$E31,点検表４!$C$6:$C$14492,DT$6)</f>
        <v>0</v>
      </c>
      <c r="DU31" s="206">
        <f>SUMIFS(点検表４!$AG$6:$AG$14492,点検表４!$AE$6:$AE$14492,TRUE,点検表４!$AQ$6:$AQ$14492,$E31,点検表４!$C$6:$C$14492,DU$6)</f>
        <v>0</v>
      </c>
      <c r="DV31" s="206">
        <f>SUMIFS(点検表４!$AG$6:$AG$14492,点検表４!$AE$6:$AE$14492,TRUE,点検表４!$AQ$6:$AQ$14492,$E31,点検表４!$C$6:$C$14492,DV$6)</f>
        <v>0</v>
      </c>
      <c r="DW31" s="206">
        <f>SUMIFS(点検表４!$AG$6:$AG$14492,点検表４!$AE$6:$AE$14492,TRUE,点検表４!$AQ$6:$AQ$14492,$E31,点検表４!$C$6:$C$14492,DW$6)</f>
        <v>0</v>
      </c>
      <c r="DX31" s="206">
        <f>SUMIFS(点検表４!$AG$6:$AG$14492,点検表４!$AE$6:$AE$14492,TRUE,点検表４!$AQ$6:$AQ$14492,$E31,点検表４!$C$6:$C$14492,DX$6)</f>
        <v>0</v>
      </c>
      <c r="DY31" s="206">
        <f>SUMIFS(点検表４!$AG$6:$AG$14492,点検表４!$AE$6:$AE$14492,TRUE,点検表４!$AQ$6:$AQ$14492,$E31,点検表４!$C$6:$C$14492,DY$6)</f>
        <v>0</v>
      </c>
      <c r="DZ31" s="206">
        <f>SUMIFS(点検表４!$AG$6:$AG$14492,点検表４!$AE$6:$AE$14492,TRUE,点検表４!$AQ$6:$AQ$14492,$E31,点検表４!$C$6:$C$14492,DZ$6)</f>
        <v>0</v>
      </c>
      <c r="EA31" s="206">
        <f>SUMIFS(点検表４!$AG$6:$AG$14492,点検表４!$AE$6:$AE$14492,TRUE,点検表４!$AQ$6:$AQ$14492,$E31,点検表４!$C$6:$C$14492,EA$6)</f>
        <v>0</v>
      </c>
      <c r="EB31" s="206">
        <f>SUMIFS(点検表４!$AG$6:$AG$14492,点検表４!$AE$6:$AE$14492,TRUE,点検表４!$AQ$6:$AQ$14492,$E31,点検表４!$C$6:$C$14492,EB$6)</f>
        <v>0</v>
      </c>
      <c r="EC31" s="206">
        <f>SUMIFS(点検表４!$AG$6:$AG$14492,点検表４!$AE$6:$AE$14492,TRUE,点検表４!$AQ$6:$AQ$14492,$E31,点検表４!$C$6:$C$14492,EC$6)</f>
        <v>0</v>
      </c>
      <c r="ED31" s="206">
        <f>SUMIFS(点検表４!$AG$6:$AG$14492,点検表４!$AE$6:$AE$14492,TRUE,点検表４!$AQ$6:$AQ$14492,$E31,点検表４!$C$6:$C$14492,ED$6)</f>
        <v>0</v>
      </c>
      <c r="EE31" s="206">
        <f>SUMIFS(点検表４!$AG$6:$AG$14492,点検表４!$AE$6:$AE$14492,TRUE,点検表４!$AQ$6:$AQ$14492,$E31,点検表４!$C$6:$C$14492,EE$6)</f>
        <v>0</v>
      </c>
      <c r="EF31" s="206">
        <f>SUMIFS(点検表４!$AG$6:$AG$14492,点検表４!$AE$6:$AE$14492,TRUE,点検表４!$AQ$6:$AQ$14492,$E31,点検表４!$C$6:$C$14492,EF$6)</f>
        <v>0</v>
      </c>
      <c r="EG31" s="206">
        <f>SUMIFS(点検表４!$AG$6:$AG$14492,点検表４!$AE$6:$AE$14492,TRUE,点検表４!$AQ$6:$AQ$14492,$E31,点検表４!$C$6:$C$14492,EG$6)</f>
        <v>0</v>
      </c>
      <c r="EH31" s="206">
        <f>SUMIFS(点検表４!$AG$6:$AG$14492,点検表４!$AE$6:$AE$14492,TRUE,点検表４!$AQ$6:$AQ$14492,$E31,点検表４!$C$6:$C$14492,EH$6)</f>
        <v>0</v>
      </c>
      <c r="EI31" s="206">
        <f>SUMIFS(点検表４!$AG$6:$AG$14492,点検表４!$AE$6:$AE$14492,TRUE,点検表４!$AQ$6:$AQ$14492,$E31,点検表４!$C$6:$C$14492,EI$6)</f>
        <v>0</v>
      </c>
      <c r="EJ31" s="206">
        <f>SUMIFS(点検表４!$AG$6:$AG$14492,点検表４!$AE$6:$AE$14492,TRUE,点検表４!$AQ$6:$AQ$14492,$E31,点検表４!$C$6:$C$14492,EJ$6)</f>
        <v>0</v>
      </c>
      <c r="EK31" s="206">
        <f>SUMIFS(点検表４!$AG$6:$AG$14492,点検表４!$AE$6:$AE$14492,TRUE,点検表４!$AQ$6:$AQ$14492,$E31,点検表４!$C$6:$C$14492,EK$6)</f>
        <v>0</v>
      </c>
      <c r="EL31" s="206">
        <f>SUMIFS(点検表４!$AG$6:$AG$14492,点検表４!$AE$6:$AE$14492,TRUE,点検表４!$AQ$6:$AQ$14492,$E31,点検表４!$C$6:$C$14492,EL$6)</f>
        <v>0</v>
      </c>
      <c r="EM31" s="206">
        <f>SUMIFS(点検表４!$AG$6:$AG$14492,点検表４!$AE$6:$AE$14492,TRUE,点検表４!$AQ$6:$AQ$14492,$E31,点検表４!$C$6:$C$14492,EM$6)</f>
        <v>0</v>
      </c>
      <c r="EN31" s="206">
        <f>SUMIFS(点検表４!$AG$6:$AG$14492,点検表４!$AE$6:$AE$14492,TRUE,点検表４!$AQ$6:$AQ$14492,$E31,点検表４!$C$6:$C$14492,EN$6)</f>
        <v>0</v>
      </c>
      <c r="EO31" s="206">
        <f>SUMIFS(点検表４!$AG$6:$AG$14492,点検表４!$AE$6:$AE$14492,TRUE,点検表４!$AQ$6:$AQ$14492,$E31,点検表４!$C$6:$C$14492,EO$6)</f>
        <v>0</v>
      </c>
      <c r="EP31" s="206">
        <f>SUMIFS(点検表４!$AG$6:$AG$14492,点検表４!$AE$6:$AE$14492,TRUE,点検表４!$AQ$6:$AQ$14492,$E31,点検表４!$C$6:$C$14492,EP$6)</f>
        <v>0</v>
      </c>
      <c r="EQ31" s="206">
        <f>SUMIFS(点検表４!$AG$6:$AG$14492,点検表４!$AE$6:$AE$14492,TRUE,点検表４!$AQ$6:$AQ$14492,$E31,点検表４!$C$6:$C$14492,EQ$6)</f>
        <v>0</v>
      </c>
      <c r="ER31" s="206">
        <f>SUMIFS(点検表４!$AG$6:$AG$14492,点検表４!$AE$6:$AE$14492,TRUE,点検表４!$AQ$6:$AQ$14492,$E31,点検表４!$C$6:$C$14492,ER$6)</f>
        <v>0</v>
      </c>
      <c r="ES31" s="206">
        <f>SUMIFS(点検表４!$AG$6:$AG$14492,点検表４!$AE$6:$AE$14492,TRUE,点検表４!$AQ$6:$AQ$14492,$E31,点検表４!$C$6:$C$14492,ES$6)</f>
        <v>0</v>
      </c>
      <c r="ET31" s="206">
        <f>SUMIFS(点検表４!$AG$6:$AG$14492,点検表４!$AE$6:$AE$14492,TRUE,点検表４!$AQ$6:$AQ$14492,$E31,点検表４!$C$6:$C$14492,ET$6)</f>
        <v>0</v>
      </c>
      <c r="EU31" s="206">
        <f>SUMIFS(点検表４!$AG$6:$AG$14492,点検表４!$AE$6:$AE$14492,TRUE,点検表４!$AQ$6:$AQ$14492,$E31,点検表４!$C$6:$C$14492,EU$6)</f>
        <v>0</v>
      </c>
      <c r="EV31" s="206">
        <f>SUMIFS(点検表４!$AG$6:$AG$14492,点検表４!$AE$6:$AE$14492,TRUE,点検表４!$AQ$6:$AQ$14492,$E31,点検表４!$C$6:$C$14492,EV$6)</f>
        <v>0</v>
      </c>
      <c r="EW31" s="206">
        <f>SUMIFS(点検表４!$AG$6:$AG$14492,点検表４!$AE$6:$AE$14492,TRUE,点検表４!$AQ$6:$AQ$14492,$E31,点検表４!$C$6:$C$14492,EW$6)</f>
        <v>0</v>
      </c>
      <c r="EX31" s="206">
        <f>SUMIFS(点検表４!$AG$6:$AG$14492,点検表４!$AE$6:$AE$14492,TRUE,点検表４!$AQ$6:$AQ$14492,$E31,点検表４!$C$6:$C$14492,EX$6)</f>
        <v>0</v>
      </c>
      <c r="EY31" s="206">
        <f>SUMIFS(点検表４!$AG$6:$AG$14492,点検表４!$AE$6:$AE$14492,TRUE,点検表４!$AQ$6:$AQ$14492,$E31,点検表４!$C$6:$C$14492,EY$6)</f>
        <v>0</v>
      </c>
      <c r="EZ31" s="206">
        <f>SUMIFS(点検表４!$AG$6:$AG$14492,点検表４!$AE$6:$AE$14492,TRUE,点検表４!$AQ$6:$AQ$14492,$E31,点検表４!$C$6:$C$14492,EZ$6)</f>
        <v>0</v>
      </c>
      <c r="FA31" s="206">
        <f>SUMIFS(点検表４!$AG$6:$AG$14492,点検表４!$AE$6:$AE$14492,TRUE,点検表４!$AQ$6:$AQ$14492,$E31,点検表４!$C$6:$C$14492,FA$6)</f>
        <v>0</v>
      </c>
      <c r="FB31" s="206">
        <f>SUMIFS(点検表４!$AG$6:$AG$14492,点検表４!$AE$6:$AE$14492,TRUE,点検表４!$AQ$6:$AQ$14492,$E31,点検表４!$C$6:$C$14492,FB$6)</f>
        <v>0</v>
      </c>
      <c r="FC31" s="206">
        <f>SUMIFS(点検表４!$AG$6:$AG$14492,点検表４!$AE$6:$AE$14492,TRUE,点検表４!$AQ$6:$AQ$14492,$E31,点検表４!$C$6:$C$14492,FC$6)</f>
        <v>0</v>
      </c>
      <c r="FD31" s="206">
        <f>SUMIFS(点検表４!$AG$6:$AG$14492,点検表４!$AE$6:$AE$14492,TRUE,点検表４!$AQ$6:$AQ$14492,$E31,点検表４!$C$6:$C$14492,FD$6)</f>
        <v>0</v>
      </c>
      <c r="FE31" s="206">
        <f>SUMIFS(点検表４!$AG$6:$AG$14492,点検表４!$AE$6:$AE$14492,TRUE,点検表４!$AQ$6:$AQ$14492,$E31,点検表４!$C$6:$C$14492,FE$6)</f>
        <v>0</v>
      </c>
      <c r="FF31" s="206">
        <f>SUMIFS(点検表４!$AG$6:$AG$14492,点検表４!$AE$6:$AE$14492,TRUE,点検表４!$AQ$6:$AQ$14492,$E31,点検表４!$C$6:$C$14492,FF$6)</f>
        <v>0</v>
      </c>
      <c r="FG31" s="206">
        <f>SUMIFS(点検表４!$AG$6:$AG$14492,点検表４!$AE$6:$AE$14492,TRUE,点検表４!$AQ$6:$AQ$14492,$E31,点検表４!$C$6:$C$14492,FG$6)</f>
        <v>0</v>
      </c>
      <c r="FH31" s="206">
        <f>SUMIFS(点検表４!$AG$6:$AG$14492,点検表４!$AE$6:$AE$14492,TRUE,点検表４!$AQ$6:$AQ$14492,$E31,点検表４!$C$6:$C$14492,FH$6)</f>
        <v>0</v>
      </c>
      <c r="FI31" s="206">
        <f>SUMIFS(点検表４!$AG$6:$AG$14492,点検表４!$AE$6:$AE$14492,TRUE,点検表４!$AQ$6:$AQ$14492,$E31,点検表４!$C$6:$C$14492,FI$6)</f>
        <v>0</v>
      </c>
      <c r="FJ31" s="206">
        <f>SUMIFS(点検表４!$AG$6:$AG$14492,点検表４!$AE$6:$AE$14492,TRUE,点検表４!$AQ$6:$AQ$14492,$E31,点検表４!$C$6:$C$14492,FJ$6)</f>
        <v>0</v>
      </c>
      <c r="FK31" s="206">
        <f>SUMIFS(点検表４!$AG$6:$AG$14492,点検表４!$AE$6:$AE$14492,TRUE,点検表４!$AQ$6:$AQ$14492,$E31,点検表４!$C$6:$C$14492,FK$6)</f>
        <v>0</v>
      </c>
      <c r="FL31" s="206">
        <f>SUMIFS(点検表４!$AG$6:$AG$14492,点検表４!$AE$6:$AE$14492,TRUE,点検表４!$AQ$6:$AQ$14492,$E31,点検表４!$C$6:$C$14492,FL$6)</f>
        <v>0</v>
      </c>
      <c r="FM31" s="206">
        <f>SUMIFS(点検表４!$AG$6:$AG$14492,点検表４!$AE$6:$AE$14492,TRUE,点検表４!$AQ$6:$AQ$14492,$E31,点検表４!$C$6:$C$14492,FM$6)</f>
        <v>0</v>
      </c>
      <c r="FN31" s="206">
        <f>SUMIFS(点検表４!$AG$6:$AG$14492,点検表４!$AE$6:$AE$14492,TRUE,点検表４!$AQ$6:$AQ$14492,$E31,点検表４!$C$6:$C$14492,FN$6)</f>
        <v>0</v>
      </c>
      <c r="FO31" s="206">
        <f>SUMIFS(点検表４!$AG$6:$AG$14492,点検表４!$AE$6:$AE$14492,TRUE,点検表４!$AQ$6:$AQ$14492,$E31,点検表４!$C$6:$C$14492,FO$6)</f>
        <v>0</v>
      </c>
      <c r="FP31" s="206">
        <f>SUMIFS(点検表４!$AG$6:$AG$14492,点検表４!$AE$6:$AE$14492,TRUE,点検表４!$AQ$6:$AQ$14492,$E31,点検表４!$C$6:$C$14492,FP$6)</f>
        <v>0</v>
      </c>
      <c r="FQ31" s="206">
        <f>SUMIFS(点検表４!$AG$6:$AG$14492,点検表４!$AE$6:$AE$14492,TRUE,点検表４!$AQ$6:$AQ$14492,$E31,点検表４!$C$6:$C$14492,FQ$6)</f>
        <v>0</v>
      </c>
      <c r="FR31" s="206">
        <f>SUMIFS(点検表４!$AG$6:$AG$14492,点検表４!$AE$6:$AE$14492,TRUE,点検表４!$AQ$6:$AQ$14492,$E31,点検表４!$C$6:$C$14492,FR$6)</f>
        <v>0</v>
      </c>
      <c r="FS31" s="206">
        <f>SUMIFS(点検表４!$AG$6:$AG$14492,点検表４!$AE$6:$AE$14492,TRUE,点検表４!$AQ$6:$AQ$14492,$E31,点検表４!$C$6:$C$14492,FS$6)</f>
        <v>0</v>
      </c>
      <c r="FT31" s="206">
        <f>SUMIFS(点検表４!$AG$6:$AG$14492,点検表４!$AE$6:$AE$14492,TRUE,点検表４!$AQ$6:$AQ$14492,$E31,点検表４!$C$6:$C$14492,FT$6)</f>
        <v>0</v>
      </c>
      <c r="FU31" s="206">
        <f>SUMIFS(点検表４!$AG$6:$AG$14492,点検表４!$AE$6:$AE$14492,TRUE,点検表４!$AQ$6:$AQ$14492,$E31,点検表４!$C$6:$C$14492,FU$6)</f>
        <v>0</v>
      </c>
      <c r="FV31" s="206">
        <f>SUMIFS(点検表４!$AG$6:$AG$14492,点検表４!$AE$6:$AE$14492,TRUE,点検表４!$AQ$6:$AQ$14492,$E31,点検表４!$C$6:$C$14492,FV$6)</f>
        <v>0</v>
      </c>
      <c r="FW31" s="206">
        <f>SUMIFS(点検表４!$AG$6:$AG$14492,点検表４!$AE$6:$AE$14492,TRUE,点検表４!$AQ$6:$AQ$14492,$E31,点検表４!$C$6:$C$14492,FW$6)</f>
        <v>0</v>
      </c>
      <c r="FX31" s="206">
        <f>SUMIFS(点検表４!$AG$6:$AG$14492,点検表４!$AE$6:$AE$14492,TRUE,点検表４!$AQ$6:$AQ$14492,$E31,点検表４!$C$6:$C$14492,FX$6)</f>
        <v>0</v>
      </c>
      <c r="FY31" s="206">
        <f>SUMIFS(点検表４!$AG$6:$AG$14492,点検表４!$AE$6:$AE$14492,TRUE,点検表４!$AQ$6:$AQ$14492,$E31,点検表４!$C$6:$C$14492,FY$6)</f>
        <v>0</v>
      </c>
      <c r="FZ31" s="206">
        <f>SUMIFS(点検表４!$AG$6:$AG$14492,点検表４!$AE$6:$AE$14492,TRUE,点検表４!$AQ$6:$AQ$14492,$E31,点検表４!$C$6:$C$14492,FZ$6)</f>
        <v>0</v>
      </c>
      <c r="GA31" s="206">
        <f>SUMIFS(点検表４!$AG$6:$AG$14492,点検表４!$AE$6:$AE$14492,TRUE,点検表４!$AQ$6:$AQ$14492,$E31,点検表４!$C$6:$C$14492,GA$6)</f>
        <v>0</v>
      </c>
      <c r="GB31" s="206">
        <f>SUMIFS(点検表４!$AG$6:$AG$14492,点検表４!$AE$6:$AE$14492,TRUE,点検表４!$AQ$6:$AQ$14492,$E31,点検表４!$C$6:$C$14492,GB$6)</f>
        <v>0</v>
      </c>
      <c r="GC31" s="206">
        <f>SUMIFS(点検表４!$AG$6:$AG$14492,点検表４!$AE$6:$AE$14492,TRUE,点検表４!$AQ$6:$AQ$14492,$E31,点検表４!$C$6:$C$14492,GC$6)</f>
        <v>0</v>
      </c>
      <c r="GD31" s="206">
        <f>SUMIFS(点検表４!$AG$6:$AG$14492,点検表４!$AE$6:$AE$14492,TRUE,点検表４!$AQ$6:$AQ$14492,$E31,点検表４!$C$6:$C$14492,GD$6)</f>
        <v>0</v>
      </c>
      <c r="GE31" s="206">
        <f>SUMIFS(点検表４!$AG$6:$AG$14492,点検表４!$AE$6:$AE$14492,TRUE,点検表４!$AQ$6:$AQ$14492,$E31,点検表４!$C$6:$C$14492,GE$6)</f>
        <v>0</v>
      </c>
      <c r="GF31" s="206">
        <f>SUMIFS(点検表４!$AG$6:$AG$14492,点検表４!$AE$6:$AE$14492,TRUE,点検表４!$AQ$6:$AQ$14492,$E31,点検表４!$C$6:$C$14492,GF$6)</f>
        <v>0</v>
      </c>
      <c r="GG31" s="206">
        <f>SUMIFS(点検表４!$AG$6:$AG$14492,点検表４!$AE$6:$AE$14492,TRUE,点検表４!$AQ$6:$AQ$14492,$E31,点検表４!$C$6:$C$14492,GG$6)</f>
        <v>0</v>
      </c>
      <c r="GH31" s="206">
        <f>SUMIFS(点検表４!$AG$6:$AG$14492,点検表４!$AE$6:$AE$14492,TRUE,点検表４!$AQ$6:$AQ$14492,$E31,点検表４!$C$6:$C$14492,GH$6)</f>
        <v>0</v>
      </c>
      <c r="GI31" s="206">
        <f>SUMIFS(点検表４!$AG$6:$AG$14492,点検表４!$AE$6:$AE$14492,TRUE,点検表４!$AQ$6:$AQ$14492,$E31,点検表４!$C$6:$C$14492,GI$6)</f>
        <v>0</v>
      </c>
      <c r="GJ31" s="206">
        <f>SUMIFS(点検表４!$AG$6:$AG$14492,点検表４!$AE$6:$AE$14492,TRUE,点検表４!$AQ$6:$AQ$14492,$E31,点検表４!$C$6:$C$14492,GJ$6)</f>
        <v>0</v>
      </c>
      <c r="GK31" s="206">
        <f>SUMIFS(点検表４!$AG$6:$AG$14492,点検表４!$AE$6:$AE$14492,TRUE,点検表４!$AQ$6:$AQ$14492,$E31,点検表４!$C$6:$C$14492,GK$6)</f>
        <v>0</v>
      </c>
      <c r="GL31" s="206">
        <f>SUMIFS(点検表４!$AG$6:$AG$14492,点検表４!$AE$6:$AE$14492,TRUE,点検表４!$AQ$6:$AQ$14492,$E31,点検表４!$C$6:$C$14492,GL$6)</f>
        <v>0</v>
      </c>
      <c r="GM31" s="206">
        <f>SUMIFS(点検表４!$AG$6:$AG$14492,点検表４!$AE$6:$AE$14492,TRUE,点検表４!$AQ$6:$AQ$14492,$E31,点検表４!$C$6:$C$14492,GM$6)</f>
        <v>0</v>
      </c>
      <c r="GN31" s="206">
        <f>SUMIFS(点検表４!$AG$6:$AG$14492,点検表４!$AE$6:$AE$14492,TRUE,点検表４!$AQ$6:$AQ$14492,$E31,点検表４!$C$6:$C$14492,GN$6)</f>
        <v>0</v>
      </c>
      <c r="GO31" s="206">
        <f>SUMIFS(点検表４!$AG$6:$AG$14492,点検表４!$AE$6:$AE$14492,TRUE,点検表４!$AQ$6:$AQ$14492,$E31,点検表４!$C$6:$C$14492,GO$6)</f>
        <v>0</v>
      </c>
      <c r="GP31" s="206">
        <f>SUMIFS(点検表４!$AG$6:$AG$14492,点検表４!$AE$6:$AE$14492,TRUE,点検表４!$AQ$6:$AQ$14492,$E31,点検表４!$C$6:$C$14492,GP$6)</f>
        <v>0</v>
      </c>
      <c r="GQ31" s="206">
        <f>SUMIFS(点検表４!$AG$6:$AG$14492,点検表４!$AE$6:$AE$14492,TRUE,点検表４!$AQ$6:$AQ$14492,$E31,点検表４!$C$6:$C$14492,GQ$6)</f>
        <v>0</v>
      </c>
      <c r="GR31" s="206">
        <f>SUMIFS(点検表４!$AG$6:$AG$14492,点検表４!$AE$6:$AE$14492,TRUE,点検表４!$AQ$6:$AQ$14492,$E31,点検表４!$C$6:$C$14492,GR$6)</f>
        <v>0</v>
      </c>
      <c r="GS31" s="206">
        <f>SUMIFS(点検表４!$AG$6:$AG$14492,点検表４!$AE$6:$AE$14492,TRUE,点検表４!$AQ$6:$AQ$14492,$E31,点検表４!$C$6:$C$14492,GS$6)</f>
        <v>0</v>
      </c>
      <c r="GT31" s="206">
        <f>SUMIFS(点検表４!$AG$6:$AG$14492,点検表４!$AE$6:$AE$14492,TRUE,点検表４!$AQ$6:$AQ$14492,$E31,点検表４!$C$6:$C$14492,GT$6)</f>
        <v>0</v>
      </c>
      <c r="GU31" s="206">
        <f>SUMIFS(点検表４!$AG$6:$AG$14492,点検表４!$AE$6:$AE$14492,TRUE,点検表４!$AQ$6:$AQ$14492,$E31,点検表４!$C$6:$C$14492,GU$6)</f>
        <v>0</v>
      </c>
      <c r="GV31" s="206">
        <f>SUMIFS(点検表４!$AG$6:$AG$14492,点検表４!$AE$6:$AE$14492,TRUE,点検表４!$AQ$6:$AQ$14492,$E31,点検表４!$C$6:$C$14492,GV$6)</f>
        <v>0</v>
      </c>
      <c r="GW31" s="206">
        <f>SUMIFS(点検表４!$AG$6:$AG$14492,点検表４!$AE$6:$AE$14492,TRUE,点検表４!$AQ$6:$AQ$14492,$E31,点検表４!$C$6:$C$14492,GW$6)</f>
        <v>0</v>
      </c>
      <c r="GX31" s="206">
        <f>SUMIFS(点検表４!$AG$6:$AG$14492,点検表４!$AE$6:$AE$14492,TRUE,点検表４!$AQ$6:$AQ$14492,$E31,点検表４!$C$6:$C$14492,GX$6)</f>
        <v>0</v>
      </c>
      <c r="GY31" s="206">
        <f>SUMIFS(点検表４!$AG$6:$AG$14492,点検表４!$AE$6:$AE$14492,TRUE,点検表４!$AQ$6:$AQ$14492,$E31,点検表４!$C$6:$C$14492,GY$6)</f>
        <v>0</v>
      </c>
      <c r="GZ31" s="206">
        <f>SUMIFS(点検表４!$AG$6:$AG$14492,点検表４!$AE$6:$AE$14492,TRUE,点検表４!$AQ$6:$AQ$14492,$E31,点検表４!$C$6:$C$14492,GZ$6)</f>
        <v>0</v>
      </c>
      <c r="HA31" s="206">
        <f>SUMIFS(点検表４!$AG$6:$AG$14492,点検表４!$AE$6:$AE$14492,TRUE,点検表４!$AQ$6:$AQ$14492,$E31,点検表４!$C$6:$C$14492,HA$6)</f>
        <v>0</v>
      </c>
      <c r="HB31" s="206">
        <f>SUMIFS(点検表４!$AG$6:$AG$14492,点検表４!$AE$6:$AE$14492,TRUE,点検表４!$AQ$6:$AQ$14492,$E31,点検表４!$C$6:$C$14492,HB$6)</f>
        <v>0</v>
      </c>
      <c r="HC31" s="206">
        <f>SUMIFS(点検表４!$AG$6:$AG$14492,点検表４!$AE$6:$AE$14492,TRUE,点検表４!$AQ$6:$AQ$14492,$E31,点検表４!$C$6:$C$14492,HC$6)</f>
        <v>0</v>
      </c>
      <c r="HD31" s="206">
        <f>SUMIFS(点検表４!$AG$6:$AG$14492,点検表４!$AE$6:$AE$14492,TRUE,点検表４!$AQ$6:$AQ$14492,$E31,点検表４!$C$6:$C$14492,HD$6)</f>
        <v>0</v>
      </c>
      <c r="HE31" s="206">
        <f>SUMIFS(点検表４!$AG$6:$AG$14492,点検表４!$AE$6:$AE$14492,TRUE,点検表４!$AQ$6:$AQ$14492,$E31,点検表４!$C$6:$C$14492,HE$6)</f>
        <v>0</v>
      </c>
      <c r="HF31" s="206">
        <f>SUMIFS(点検表４!$AG$6:$AG$14492,点検表４!$AE$6:$AE$14492,TRUE,点検表４!$AQ$6:$AQ$14492,$E31,点検表４!$C$6:$C$14492,HF$6)</f>
        <v>0</v>
      </c>
      <c r="HG31" s="206">
        <f>SUMIFS(点検表４!$AG$6:$AG$14492,点検表４!$AE$6:$AE$14492,TRUE,点検表４!$AQ$6:$AQ$14492,$E31,点検表４!$C$6:$C$14492,HG$6)</f>
        <v>0</v>
      </c>
      <c r="HH31" s="206">
        <f>SUMIFS(点検表４!$AG$6:$AG$14492,点検表４!$AE$6:$AE$14492,TRUE,点検表４!$AQ$6:$AQ$14492,$E31,点検表４!$C$6:$C$14492,HH$6)</f>
        <v>0</v>
      </c>
      <c r="HI31" s="206">
        <f>SUMIFS(点検表４!$AG$6:$AG$14492,点検表４!$AE$6:$AE$14492,TRUE,点検表４!$AQ$6:$AQ$14492,$E31,点検表４!$C$6:$C$14492,HI$6)</f>
        <v>0</v>
      </c>
      <c r="HJ31" s="206">
        <f>SUMIFS(点検表４!$AG$6:$AG$14492,点検表４!$AE$6:$AE$14492,TRUE,点検表４!$AQ$6:$AQ$14492,$E31,点検表４!$C$6:$C$14492,HJ$6)</f>
        <v>0</v>
      </c>
      <c r="HK31" s="206">
        <f>SUMIFS(点検表４!$AG$6:$AG$14492,点検表４!$AE$6:$AE$14492,TRUE,点検表４!$AQ$6:$AQ$14492,$E31,点検表４!$C$6:$C$14492,HK$6)</f>
        <v>0</v>
      </c>
      <c r="HL31" s="206">
        <f>SUMIFS(点検表４!$AG$6:$AG$14492,点検表４!$AE$6:$AE$14492,TRUE,点検表４!$AQ$6:$AQ$14492,$E31,点検表４!$C$6:$C$14492,HL$6)</f>
        <v>0</v>
      </c>
      <c r="HM31" s="206">
        <f>SUMIFS(点検表４!$AG$6:$AG$14492,点検表４!$AE$6:$AE$14492,TRUE,点検表４!$AQ$6:$AQ$14492,$E31,点検表４!$C$6:$C$14492,HM$6)</f>
        <v>0</v>
      </c>
      <c r="HN31" s="206">
        <f>SUMIFS(点検表４!$AG$6:$AG$14492,点検表４!$AE$6:$AE$14492,TRUE,点検表４!$AQ$6:$AQ$14492,$E31,点検表４!$C$6:$C$14492,HN$6)</f>
        <v>0</v>
      </c>
      <c r="HO31" s="206">
        <f>SUMIFS(点検表４!$AG$6:$AG$14492,点検表４!$AE$6:$AE$14492,TRUE,点検表４!$AQ$6:$AQ$14492,$E31,点検表４!$C$6:$C$14492,HO$6)</f>
        <v>0</v>
      </c>
      <c r="HP31" s="206">
        <f>SUMIFS(点検表４!$AG$6:$AG$14492,点検表４!$AE$6:$AE$14492,TRUE,点検表４!$AQ$6:$AQ$14492,$E31,点検表４!$C$6:$C$14492,HP$6)</f>
        <v>0</v>
      </c>
      <c r="HQ31" s="206">
        <f>SUMIFS(点検表４!$AG$6:$AG$14492,点検表４!$AE$6:$AE$14492,TRUE,点検表４!$AQ$6:$AQ$14492,$E31,点検表４!$C$6:$C$14492,HQ$6)</f>
        <v>0</v>
      </c>
      <c r="HR31" s="206">
        <f>SUMIFS(点検表４!$AG$6:$AG$14492,点検表４!$AE$6:$AE$14492,TRUE,点検表４!$AQ$6:$AQ$14492,$E31,点検表４!$C$6:$C$14492,HR$6)</f>
        <v>0</v>
      </c>
      <c r="HS31" s="206">
        <f>SUMIFS(点検表４!$AG$6:$AG$14492,点検表４!$AE$6:$AE$14492,TRUE,点検表４!$AQ$6:$AQ$14492,$E31,点検表４!$C$6:$C$14492,HS$6)</f>
        <v>0</v>
      </c>
      <c r="HT31" s="206">
        <f>SUMIFS(点検表４!$AG$6:$AG$14492,点検表４!$AE$6:$AE$14492,TRUE,点検表４!$AQ$6:$AQ$14492,$E31,点検表４!$C$6:$C$14492,HT$6)</f>
        <v>0</v>
      </c>
      <c r="HU31" s="206">
        <f>SUMIFS(点検表４!$AG$6:$AG$14492,点検表４!$AE$6:$AE$14492,TRUE,点検表４!$AQ$6:$AQ$14492,$E31,点検表４!$C$6:$C$14492,HU$6)</f>
        <v>0</v>
      </c>
      <c r="HV31" s="206">
        <f>SUMIFS(点検表４!$AG$6:$AG$14492,点検表４!$AE$6:$AE$14492,TRUE,点検表４!$AQ$6:$AQ$14492,$E31,点検表４!$C$6:$C$14492,HV$6)</f>
        <v>0</v>
      </c>
      <c r="HW31" s="206">
        <f>SUMIFS(点検表４!$AG$6:$AG$14492,点検表４!$AE$6:$AE$14492,TRUE,点検表４!$AQ$6:$AQ$14492,$E31,点検表４!$C$6:$C$14492,HW$6)</f>
        <v>0</v>
      </c>
      <c r="HX31" s="206">
        <f>SUMIFS(点検表４!$AG$6:$AG$14492,点検表４!$AE$6:$AE$14492,TRUE,点検表４!$AQ$6:$AQ$14492,$E31,点検表４!$C$6:$C$14492,HX$6)</f>
        <v>0</v>
      </c>
      <c r="HY31" s="206">
        <f>SUMIFS(点検表４!$AG$6:$AG$14492,点検表４!$AE$6:$AE$14492,TRUE,点検表４!$AQ$6:$AQ$14492,$E31,点検表４!$C$6:$C$14492,HY$6)</f>
        <v>0</v>
      </c>
      <c r="HZ31" s="206">
        <f>SUMIFS(点検表４!$AG$6:$AG$14492,点検表４!$AE$6:$AE$14492,TRUE,点検表４!$AQ$6:$AQ$14492,$E31,点検表４!$C$6:$C$14492,HZ$6)</f>
        <v>0</v>
      </c>
      <c r="IA31" s="206">
        <f>SUMIFS(点検表４!$AG$6:$AG$14492,点検表４!$AE$6:$AE$14492,TRUE,点検表４!$AQ$6:$AQ$14492,$E31,点検表４!$C$6:$C$14492,IA$6)</f>
        <v>0</v>
      </c>
      <c r="IB31" s="206">
        <f>SUMIFS(点検表４!$AG$6:$AG$14492,点検表４!$AE$6:$AE$14492,TRUE,点検表４!$AQ$6:$AQ$14492,$E31,点検表４!$C$6:$C$14492,IB$6)</f>
        <v>0</v>
      </c>
      <c r="IC31" s="206">
        <f>SUMIFS(点検表４!$AG$6:$AG$14492,点検表４!$AE$6:$AE$14492,TRUE,点検表４!$AQ$6:$AQ$14492,$E31,点検表４!$C$6:$C$14492,IC$6)</f>
        <v>0</v>
      </c>
      <c r="ID31" s="206">
        <f>SUMIFS(点検表４!$AG$6:$AG$14492,点検表４!$AE$6:$AE$14492,TRUE,点検表４!$AQ$6:$AQ$14492,$E31,点検表４!$C$6:$C$14492,ID$6)</f>
        <v>0</v>
      </c>
      <c r="IE31" s="206">
        <f>SUMIFS(点検表４!$AG$6:$AG$14492,点検表４!$AE$6:$AE$14492,TRUE,点検表４!$AQ$6:$AQ$14492,$E31,点検表４!$C$6:$C$14492,IE$6)</f>
        <v>0</v>
      </c>
      <c r="IF31" s="206">
        <f>SUMIFS(点検表４!$AG$6:$AG$14492,点検表４!$AE$6:$AE$14492,TRUE,点検表４!$AQ$6:$AQ$14492,$E31,点検表４!$C$6:$C$14492,IF$6)</f>
        <v>0</v>
      </c>
      <c r="IG31" s="206">
        <f>SUMIFS(点検表４!$AG$6:$AG$14492,点検表４!$AE$6:$AE$14492,TRUE,点検表４!$AQ$6:$AQ$14492,$E31,点検表４!$C$6:$C$14492,IG$6)</f>
        <v>0</v>
      </c>
      <c r="IH31" s="206">
        <f>SUMIFS(点検表４!$AG$6:$AG$14492,点検表４!$AE$6:$AE$14492,TRUE,点検表４!$AQ$6:$AQ$14492,$E31,点検表４!$C$6:$C$14492,IH$6)</f>
        <v>0</v>
      </c>
      <c r="II31" s="206">
        <f>SUMIFS(点検表４!$AG$6:$AG$14492,点検表４!$AE$6:$AE$14492,TRUE,点検表４!$AQ$6:$AQ$14492,$E31,点検表４!$C$6:$C$14492,II$6)</f>
        <v>0</v>
      </c>
      <c r="IJ31" s="206">
        <f>SUMIFS(点検表４!$AG$6:$AG$14492,点検表４!$AE$6:$AE$14492,TRUE,点検表４!$AQ$6:$AQ$14492,$E31,点検表４!$C$6:$C$14492,IJ$6)</f>
        <v>0</v>
      </c>
      <c r="IK31" s="206">
        <f>SUMIFS(点検表４!$AG$6:$AG$14492,点検表４!$AE$6:$AE$14492,TRUE,点検表４!$AQ$6:$AQ$14492,$E31,点検表４!$C$6:$C$14492,IK$6)</f>
        <v>0</v>
      </c>
      <c r="IL31" s="206">
        <f>SUMIFS(点検表４!$AG$6:$AG$14492,点検表４!$AE$6:$AE$14492,TRUE,点検表４!$AQ$6:$AQ$14492,$E31,点検表４!$C$6:$C$14492,IL$6)</f>
        <v>0</v>
      </c>
      <c r="IM31" s="207">
        <f>SUMIFS(点検表４!$AG$6:$AG$14492,点検表４!$AE$6:$AE$14492,TRUE,点検表４!$AQ$6:$AQ$14492,$E31,点検表４!$C$6:$C$14492,IM$6)</f>
        <v>0</v>
      </c>
      <c r="IN31" s="177"/>
      <c r="IO31" s="177"/>
    </row>
    <row r="32" spans="1:249" ht="18.75" customHeight="1">
      <c r="A32" s="748"/>
      <c r="B32" s="756"/>
      <c r="C32" s="760"/>
      <c r="D32" s="140" t="s">
        <v>1822</v>
      </c>
      <c r="E32" s="155">
        <v>35</v>
      </c>
      <c r="F32" s="196">
        <f>SUMIFS(点検表４!$AG$6:$AG$14492,点検表４!$AE$6:$AE$14492,TRUE,点検表４!$AQ$6:$AQ$14492,$E32)</f>
        <v>0</v>
      </c>
      <c r="G32" s="197">
        <f t="shared" si="11"/>
        <v>0</v>
      </c>
      <c r="H32" s="208">
        <f>SUMIFS(点検表４!$AG$6:$AG$14492,点検表４!$AE$6:$AE$14492,TRUE,点検表４!$AQ$6:$AQ$14492,$E32,点検表４!$C$6:$C$14492,H$6)</f>
        <v>0</v>
      </c>
      <c r="I32" s="208">
        <f>SUMIFS(点検表４!$AG$6:$AG$14492,点検表４!$AE$6:$AE$14492,TRUE,点検表４!$AQ$6:$AQ$14492,$E32,点検表４!$C$6:$C$14492,I$6)</f>
        <v>0</v>
      </c>
      <c r="J32" s="208">
        <f>SUMIFS(点検表４!$AG$6:$AG$14492,点検表４!$AE$6:$AE$14492,TRUE,点検表４!$AQ$6:$AQ$14492,$E32,点検表４!$C$6:$C$14492,J$6)</f>
        <v>0</v>
      </c>
      <c r="K32" s="208">
        <f>SUMIFS(点検表４!$AG$6:$AG$14492,点検表４!$AE$6:$AE$14492,TRUE,点検表４!$AQ$6:$AQ$14492,$E32,点検表４!$C$6:$C$14492,K$6)</f>
        <v>0</v>
      </c>
      <c r="L32" s="208">
        <f>SUMIFS(点検表４!$AG$6:$AG$14492,点検表４!$AE$6:$AE$14492,TRUE,点検表４!$AQ$6:$AQ$14492,$E32,点検表４!$C$6:$C$14492,L$6)</f>
        <v>0</v>
      </c>
      <c r="M32" s="208">
        <f>SUMIFS(点検表４!$AG$6:$AG$14492,点検表４!$AE$6:$AE$14492,TRUE,点検表４!$AQ$6:$AQ$14492,$E32,点検表４!$C$6:$C$14492,M$6)</f>
        <v>0</v>
      </c>
      <c r="N32" s="208">
        <f>SUMIFS(点検表４!$AG$6:$AG$14492,点検表４!$AE$6:$AE$14492,TRUE,点検表４!$AQ$6:$AQ$14492,$E32,点検表４!$C$6:$C$14492,N$6)</f>
        <v>0</v>
      </c>
      <c r="O32" s="208">
        <f>SUMIFS(点検表４!$AG$6:$AG$14492,点検表４!$AE$6:$AE$14492,TRUE,点検表４!$AQ$6:$AQ$14492,$E32,点検表４!$C$6:$C$14492,O$6)</f>
        <v>0</v>
      </c>
      <c r="P32" s="208">
        <f>SUMIFS(点検表４!$AG$6:$AG$14492,点検表４!$AE$6:$AE$14492,TRUE,点検表４!$AQ$6:$AQ$14492,$E32,点検表４!$C$6:$C$14492,P$6)</f>
        <v>0</v>
      </c>
      <c r="Q32" s="208">
        <f>SUMIFS(点検表４!$AG$6:$AG$14492,点検表４!$AE$6:$AE$14492,TRUE,点検表４!$AQ$6:$AQ$14492,$E32,点検表４!$C$6:$C$14492,Q$6)</f>
        <v>0</v>
      </c>
      <c r="R32" s="208">
        <f>SUMIFS(点検表４!$AG$6:$AG$14492,点検表４!$AE$6:$AE$14492,TRUE,点検表４!$AQ$6:$AQ$14492,$E32,点検表４!$C$6:$C$14492,R$6)</f>
        <v>0</v>
      </c>
      <c r="S32" s="208">
        <f>SUMIFS(点検表４!$AG$6:$AG$14492,点検表４!$AE$6:$AE$14492,TRUE,点検表４!$AQ$6:$AQ$14492,$E32,点検表４!$C$6:$C$14492,S$6)</f>
        <v>0</v>
      </c>
      <c r="T32" s="208">
        <f>SUMIFS(点検表４!$AG$6:$AG$14492,点検表４!$AE$6:$AE$14492,TRUE,点検表４!$AQ$6:$AQ$14492,$E32,点検表４!$C$6:$C$14492,T$6)</f>
        <v>0</v>
      </c>
      <c r="U32" s="208">
        <f>SUMIFS(点検表４!$AG$6:$AG$14492,点検表４!$AE$6:$AE$14492,TRUE,点検表４!$AQ$6:$AQ$14492,$E32,点検表４!$C$6:$C$14492,U$6)</f>
        <v>0</v>
      </c>
      <c r="V32" s="208">
        <f>SUMIFS(点検表４!$AG$6:$AG$14492,点検表４!$AE$6:$AE$14492,TRUE,点検表４!$AQ$6:$AQ$14492,$E32,点検表４!$C$6:$C$14492,V$6)</f>
        <v>0</v>
      </c>
      <c r="W32" s="208">
        <f>SUMIFS(点検表４!$AG$6:$AG$14492,点検表４!$AE$6:$AE$14492,TRUE,点検表４!$AQ$6:$AQ$14492,$E32,点検表４!$C$6:$C$14492,W$6)</f>
        <v>0</v>
      </c>
      <c r="X32" s="208">
        <f>SUMIFS(点検表４!$AG$6:$AG$14492,点検表４!$AE$6:$AE$14492,TRUE,点検表４!$AQ$6:$AQ$14492,$E32,点検表４!$C$6:$C$14492,X$6)</f>
        <v>0</v>
      </c>
      <c r="Y32" s="208">
        <f>SUMIFS(点検表４!$AG$6:$AG$14492,点検表４!$AE$6:$AE$14492,TRUE,点検表４!$AQ$6:$AQ$14492,$E32,点検表４!$C$6:$C$14492,Y$6)</f>
        <v>0</v>
      </c>
      <c r="Z32" s="208">
        <f>SUMIFS(点検表４!$AG$6:$AG$14492,点検表４!$AE$6:$AE$14492,TRUE,点検表４!$AQ$6:$AQ$14492,$E32,点検表４!$C$6:$C$14492,Z$6)</f>
        <v>0</v>
      </c>
      <c r="AA32" s="208">
        <f>SUMIFS(点検表４!$AG$6:$AG$14492,点検表４!$AE$6:$AE$14492,TRUE,点検表４!$AQ$6:$AQ$14492,$E32,点検表４!$C$6:$C$14492,AA$6)</f>
        <v>0</v>
      </c>
      <c r="AB32" s="208">
        <f>SUMIFS(点検表４!$AG$6:$AG$14492,点検表４!$AE$6:$AE$14492,TRUE,点検表４!$AQ$6:$AQ$14492,$E32,点検表４!$C$6:$C$14492,AB$6)</f>
        <v>0</v>
      </c>
      <c r="AC32" s="208">
        <f>SUMIFS(点検表４!$AG$6:$AG$14492,点検表４!$AE$6:$AE$14492,TRUE,点検表４!$AQ$6:$AQ$14492,$E32,点検表４!$C$6:$C$14492,AC$6)</f>
        <v>0</v>
      </c>
      <c r="AD32" s="208">
        <f>SUMIFS(点検表４!$AG$6:$AG$14492,点検表４!$AE$6:$AE$14492,TRUE,点検表４!$AQ$6:$AQ$14492,$E32,点検表４!$C$6:$C$14492,AD$6)</f>
        <v>0</v>
      </c>
      <c r="AE32" s="208">
        <f>SUMIFS(点検表４!$AG$6:$AG$14492,点検表４!$AE$6:$AE$14492,TRUE,点検表４!$AQ$6:$AQ$14492,$E32,点検表４!$C$6:$C$14492,AE$6)</f>
        <v>0</v>
      </c>
      <c r="AF32" s="208">
        <f>SUMIFS(点検表４!$AG$6:$AG$14492,点検表４!$AE$6:$AE$14492,TRUE,点検表４!$AQ$6:$AQ$14492,$E32,点検表４!$C$6:$C$14492,AF$6)</f>
        <v>0</v>
      </c>
      <c r="AG32" s="208">
        <f>SUMIFS(点検表４!$AG$6:$AG$14492,点検表４!$AE$6:$AE$14492,TRUE,点検表４!$AQ$6:$AQ$14492,$E32,点検表４!$C$6:$C$14492,AG$6)</f>
        <v>0</v>
      </c>
      <c r="AH32" s="208">
        <f>SUMIFS(点検表４!$AG$6:$AG$14492,点検表４!$AE$6:$AE$14492,TRUE,点検表４!$AQ$6:$AQ$14492,$E32,点検表４!$C$6:$C$14492,AH$6)</f>
        <v>0</v>
      </c>
      <c r="AI32" s="208">
        <f>SUMIFS(点検表４!$AG$6:$AG$14492,点検表４!$AE$6:$AE$14492,TRUE,点検表４!$AQ$6:$AQ$14492,$E32,点検表４!$C$6:$C$14492,AI$6)</f>
        <v>0</v>
      </c>
      <c r="AJ32" s="208">
        <f>SUMIFS(点検表４!$AG$6:$AG$14492,点検表４!$AE$6:$AE$14492,TRUE,点検表４!$AQ$6:$AQ$14492,$E32,点検表４!$C$6:$C$14492,AJ$6)</f>
        <v>0</v>
      </c>
      <c r="AK32" s="208">
        <f>SUMIFS(点検表４!$AG$6:$AG$14492,点検表４!$AE$6:$AE$14492,TRUE,点検表４!$AQ$6:$AQ$14492,$E32,点検表４!$C$6:$C$14492,AK$6)</f>
        <v>0</v>
      </c>
      <c r="AL32" s="208">
        <f>SUMIFS(点検表４!$AG$6:$AG$14492,点検表４!$AE$6:$AE$14492,TRUE,点検表４!$AQ$6:$AQ$14492,$E32,点検表４!$C$6:$C$14492,AL$6)</f>
        <v>0</v>
      </c>
      <c r="AM32" s="208">
        <f>SUMIFS(点検表４!$AG$6:$AG$14492,点検表４!$AE$6:$AE$14492,TRUE,点検表４!$AQ$6:$AQ$14492,$E32,点検表４!$C$6:$C$14492,AM$6)</f>
        <v>0</v>
      </c>
      <c r="AN32" s="208">
        <f>SUMIFS(点検表４!$AG$6:$AG$14492,点検表４!$AE$6:$AE$14492,TRUE,点検表４!$AQ$6:$AQ$14492,$E32,点検表４!$C$6:$C$14492,AN$6)</f>
        <v>0</v>
      </c>
      <c r="AO32" s="208">
        <f>SUMIFS(点検表４!$AG$6:$AG$14492,点検表４!$AE$6:$AE$14492,TRUE,点検表４!$AQ$6:$AQ$14492,$E32,点検表４!$C$6:$C$14492,AO$6)</f>
        <v>0</v>
      </c>
      <c r="AP32" s="208">
        <f>SUMIFS(点検表４!$AG$6:$AG$14492,点検表４!$AE$6:$AE$14492,TRUE,点検表４!$AQ$6:$AQ$14492,$E32,点検表４!$C$6:$C$14492,AP$6)</f>
        <v>0</v>
      </c>
      <c r="AQ32" s="208">
        <f>SUMIFS(点検表４!$AG$6:$AG$14492,点検表４!$AE$6:$AE$14492,TRUE,点検表４!$AQ$6:$AQ$14492,$E32,点検表４!$C$6:$C$14492,AQ$6)</f>
        <v>0</v>
      </c>
      <c r="AR32" s="208">
        <f>SUMIFS(点検表４!$AG$6:$AG$14492,点検表４!$AE$6:$AE$14492,TRUE,点検表４!$AQ$6:$AQ$14492,$E32,点検表４!$C$6:$C$14492,AR$6)</f>
        <v>0</v>
      </c>
      <c r="AS32" s="208">
        <f>SUMIFS(点検表４!$AG$6:$AG$14492,点検表４!$AE$6:$AE$14492,TRUE,点検表４!$AQ$6:$AQ$14492,$E32,点検表４!$C$6:$C$14492,AS$6)</f>
        <v>0</v>
      </c>
      <c r="AT32" s="208">
        <f>SUMIFS(点検表４!$AG$6:$AG$14492,点検表４!$AE$6:$AE$14492,TRUE,点検表４!$AQ$6:$AQ$14492,$E32,点検表４!$C$6:$C$14492,AT$6)</f>
        <v>0</v>
      </c>
      <c r="AU32" s="208">
        <f>SUMIFS(点検表４!$AG$6:$AG$14492,点検表４!$AE$6:$AE$14492,TRUE,点検表４!$AQ$6:$AQ$14492,$E32,点検表４!$C$6:$C$14492,AU$6)</f>
        <v>0</v>
      </c>
      <c r="AV32" s="208">
        <f>SUMIFS(点検表４!$AG$6:$AG$14492,点検表４!$AE$6:$AE$14492,TRUE,点検表４!$AQ$6:$AQ$14492,$E32,点検表４!$C$6:$C$14492,AV$6)</f>
        <v>0</v>
      </c>
      <c r="AW32" s="208">
        <f>SUMIFS(点検表４!$AG$6:$AG$14492,点検表４!$AE$6:$AE$14492,TRUE,点検表４!$AQ$6:$AQ$14492,$E32,点検表４!$C$6:$C$14492,AW$6)</f>
        <v>0</v>
      </c>
      <c r="AX32" s="208">
        <f>SUMIFS(点検表４!$AG$6:$AG$14492,点検表４!$AE$6:$AE$14492,TRUE,点検表４!$AQ$6:$AQ$14492,$E32,点検表４!$C$6:$C$14492,AX$6)</f>
        <v>0</v>
      </c>
      <c r="AY32" s="208">
        <f>SUMIFS(点検表４!$AG$6:$AG$14492,点検表４!$AE$6:$AE$14492,TRUE,点検表４!$AQ$6:$AQ$14492,$E32,点検表４!$C$6:$C$14492,AY$6)</f>
        <v>0</v>
      </c>
      <c r="AZ32" s="208">
        <f>SUMIFS(点検表４!$AG$6:$AG$14492,点検表４!$AE$6:$AE$14492,TRUE,点検表４!$AQ$6:$AQ$14492,$E32,点検表４!$C$6:$C$14492,AZ$6)</f>
        <v>0</v>
      </c>
      <c r="BA32" s="208">
        <f>SUMIFS(点検表４!$AG$6:$AG$14492,点検表４!$AE$6:$AE$14492,TRUE,点検表４!$AQ$6:$AQ$14492,$E32,点検表４!$C$6:$C$14492,BA$6)</f>
        <v>0</v>
      </c>
      <c r="BB32" s="208">
        <f>SUMIFS(点検表４!$AG$6:$AG$14492,点検表４!$AE$6:$AE$14492,TRUE,点検表４!$AQ$6:$AQ$14492,$E32,点検表４!$C$6:$C$14492,BB$6)</f>
        <v>0</v>
      </c>
      <c r="BC32" s="208">
        <f>SUMIFS(点検表４!$AG$6:$AG$14492,点検表４!$AE$6:$AE$14492,TRUE,点検表４!$AQ$6:$AQ$14492,$E32,点検表４!$C$6:$C$14492,BC$6)</f>
        <v>0</v>
      </c>
      <c r="BD32" s="208">
        <f>SUMIFS(点検表４!$AG$6:$AG$14492,点検表４!$AE$6:$AE$14492,TRUE,点検表４!$AQ$6:$AQ$14492,$E32,点検表４!$C$6:$C$14492,BD$6)</f>
        <v>0</v>
      </c>
      <c r="BE32" s="208">
        <f>SUMIFS(点検表４!$AG$6:$AG$14492,点検表４!$AE$6:$AE$14492,TRUE,点検表４!$AQ$6:$AQ$14492,$E32,点検表４!$C$6:$C$14492,BE$6)</f>
        <v>0</v>
      </c>
      <c r="BF32" s="208">
        <f>SUMIFS(点検表４!$AG$6:$AG$14492,点検表４!$AE$6:$AE$14492,TRUE,点検表４!$AQ$6:$AQ$14492,$E32,点検表４!$C$6:$C$14492,BF$6)</f>
        <v>0</v>
      </c>
      <c r="BG32" s="208">
        <f>SUMIFS(点検表４!$AG$6:$AG$14492,点検表４!$AE$6:$AE$14492,TRUE,点検表４!$AQ$6:$AQ$14492,$E32,点検表４!$C$6:$C$14492,BG$6)</f>
        <v>0</v>
      </c>
      <c r="BH32" s="208">
        <f>SUMIFS(点検表４!$AG$6:$AG$14492,点検表４!$AE$6:$AE$14492,TRUE,点検表４!$AQ$6:$AQ$14492,$E32,点検表４!$C$6:$C$14492,BH$6)</f>
        <v>0</v>
      </c>
      <c r="BI32" s="208">
        <f>SUMIFS(点検表４!$AG$6:$AG$14492,点検表４!$AE$6:$AE$14492,TRUE,点検表４!$AQ$6:$AQ$14492,$E32,点検表４!$C$6:$C$14492,BI$6)</f>
        <v>0</v>
      </c>
      <c r="BJ32" s="208">
        <f>SUMIFS(点検表４!$AG$6:$AG$14492,点検表４!$AE$6:$AE$14492,TRUE,点検表４!$AQ$6:$AQ$14492,$E32,点検表４!$C$6:$C$14492,BJ$6)</f>
        <v>0</v>
      </c>
      <c r="BK32" s="208">
        <f>SUMIFS(点検表４!$AG$6:$AG$14492,点検表４!$AE$6:$AE$14492,TRUE,点検表４!$AQ$6:$AQ$14492,$E32,点検表４!$C$6:$C$14492,BK$6)</f>
        <v>0</v>
      </c>
      <c r="BL32" s="208">
        <f>SUMIFS(点検表４!$AG$6:$AG$14492,点検表４!$AE$6:$AE$14492,TRUE,点検表４!$AQ$6:$AQ$14492,$E32,点検表４!$C$6:$C$14492,BL$6)</f>
        <v>0</v>
      </c>
      <c r="BM32" s="208">
        <f>SUMIFS(点検表４!$AG$6:$AG$14492,点検表４!$AE$6:$AE$14492,TRUE,点検表４!$AQ$6:$AQ$14492,$E32,点検表４!$C$6:$C$14492,BM$6)</f>
        <v>0</v>
      </c>
      <c r="BN32" s="208">
        <f>SUMIFS(点検表４!$AG$6:$AG$14492,点検表４!$AE$6:$AE$14492,TRUE,点検表４!$AQ$6:$AQ$14492,$E32,点検表４!$C$6:$C$14492,BN$6)</f>
        <v>0</v>
      </c>
      <c r="BO32" s="208">
        <f>SUMIFS(点検表４!$AG$6:$AG$14492,点検表４!$AE$6:$AE$14492,TRUE,点検表４!$AQ$6:$AQ$14492,$E32,点検表４!$C$6:$C$14492,BO$6)</f>
        <v>0</v>
      </c>
      <c r="BP32" s="208">
        <f>SUMIFS(点検表４!$AG$6:$AG$14492,点検表４!$AE$6:$AE$14492,TRUE,点検表４!$AQ$6:$AQ$14492,$E32,点検表４!$C$6:$C$14492,BP$6)</f>
        <v>0</v>
      </c>
      <c r="BQ32" s="208">
        <f>SUMIFS(点検表４!$AG$6:$AG$14492,点検表４!$AE$6:$AE$14492,TRUE,点検表４!$AQ$6:$AQ$14492,$E32,点検表４!$C$6:$C$14492,BQ$6)</f>
        <v>0</v>
      </c>
      <c r="BR32" s="208">
        <f>SUMIFS(点検表４!$AG$6:$AG$14492,点検表４!$AE$6:$AE$14492,TRUE,点検表４!$AQ$6:$AQ$14492,$E32,点検表４!$C$6:$C$14492,BR$6)</f>
        <v>0</v>
      </c>
      <c r="BS32" s="208">
        <f>SUMIFS(点検表４!$AG$6:$AG$14492,点検表４!$AE$6:$AE$14492,TRUE,点検表４!$AQ$6:$AQ$14492,$E32,点検表４!$C$6:$C$14492,BS$6)</f>
        <v>0</v>
      </c>
      <c r="BT32" s="208">
        <f>SUMIFS(点検表４!$AG$6:$AG$14492,点検表４!$AE$6:$AE$14492,TRUE,点検表４!$AQ$6:$AQ$14492,$E32,点検表４!$C$6:$C$14492,BT$6)</f>
        <v>0</v>
      </c>
      <c r="BU32" s="208">
        <f>SUMIFS(点検表４!$AG$6:$AG$14492,点検表４!$AE$6:$AE$14492,TRUE,点検表４!$AQ$6:$AQ$14492,$E32,点検表４!$C$6:$C$14492,BU$6)</f>
        <v>0</v>
      </c>
      <c r="BV32" s="208">
        <f>SUMIFS(点検表４!$AG$6:$AG$14492,点検表４!$AE$6:$AE$14492,TRUE,点検表４!$AQ$6:$AQ$14492,$E32,点検表４!$C$6:$C$14492,BV$6)</f>
        <v>0</v>
      </c>
      <c r="BW32" s="208">
        <f>SUMIFS(点検表４!$AG$6:$AG$14492,点検表４!$AE$6:$AE$14492,TRUE,点検表４!$AQ$6:$AQ$14492,$E32,点検表４!$C$6:$C$14492,BW$6)</f>
        <v>0</v>
      </c>
      <c r="BX32" s="208">
        <f>SUMIFS(点検表４!$AG$6:$AG$14492,点検表４!$AE$6:$AE$14492,TRUE,点検表４!$AQ$6:$AQ$14492,$E32,点検表４!$C$6:$C$14492,BX$6)</f>
        <v>0</v>
      </c>
      <c r="BY32" s="208">
        <f>SUMIFS(点検表４!$AG$6:$AG$14492,点検表４!$AE$6:$AE$14492,TRUE,点検表４!$AQ$6:$AQ$14492,$E32,点検表４!$C$6:$C$14492,BY$6)</f>
        <v>0</v>
      </c>
      <c r="BZ32" s="208">
        <f>SUMIFS(点検表４!$AG$6:$AG$14492,点検表４!$AE$6:$AE$14492,TRUE,点検表４!$AQ$6:$AQ$14492,$E32,点検表４!$C$6:$C$14492,BZ$6)</f>
        <v>0</v>
      </c>
      <c r="CA32" s="208">
        <f>SUMIFS(点検表４!$AG$6:$AG$14492,点検表４!$AE$6:$AE$14492,TRUE,点検表４!$AQ$6:$AQ$14492,$E32,点検表４!$C$6:$C$14492,CA$6)</f>
        <v>0</v>
      </c>
      <c r="CB32" s="208">
        <f>SUMIFS(点検表４!$AG$6:$AG$14492,点検表４!$AE$6:$AE$14492,TRUE,点検表４!$AQ$6:$AQ$14492,$E32,点検表４!$C$6:$C$14492,CB$6)</f>
        <v>0</v>
      </c>
      <c r="CC32" s="208">
        <f>SUMIFS(点検表４!$AG$6:$AG$14492,点検表４!$AE$6:$AE$14492,TRUE,点検表４!$AQ$6:$AQ$14492,$E32,点検表４!$C$6:$C$14492,CC$6)</f>
        <v>0</v>
      </c>
      <c r="CD32" s="208">
        <f>SUMIFS(点検表４!$AG$6:$AG$14492,点検表４!$AE$6:$AE$14492,TRUE,点検表４!$AQ$6:$AQ$14492,$E32,点検表４!$C$6:$C$14492,CD$6)</f>
        <v>0</v>
      </c>
      <c r="CE32" s="208">
        <f>SUMIFS(点検表４!$AG$6:$AG$14492,点検表４!$AE$6:$AE$14492,TRUE,点検表４!$AQ$6:$AQ$14492,$E32,点検表４!$C$6:$C$14492,CE$6)</f>
        <v>0</v>
      </c>
      <c r="CF32" s="208">
        <f>SUMIFS(点検表４!$AG$6:$AG$14492,点検表４!$AE$6:$AE$14492,TRUE,点検表４!$AQ$6:$AQ$14492,$E32,点検表４!$C$6:$C$14492,CF$6)</f>
        <v>0</v>
      </c>
      <c r="CG32" s="208">
        <f>SUMIFS(点検表４!$AG$6:$AG$14492,点検表４!$AE$6:$AE$14492,TRUE,点検表４!$AQ$6:$AQ$14492,$E32,点検表４!$C$6:$C$14492,CG$6)</f>
        <v>0</v>
      </c>
      <c r="CH32" s="208">
        <f>SUMIFS(点検表４!$AG$6:$AG$14492,点検表４!$AE$6:$AE$14492,TRUE,点検表４!$AQ$6:$AQ$14492,$E32,点検表４!$C$6:$C$14492,CH$6)</f>
        <v>0</v>
      </c>
      <c r="CI32" s="208">
        <f>SUMIFS(点検表４!$AG$6:$AG$14492,点検表４!$AE$6:$AE$14492,TRUE,点検表４!$AQ$6:$AQ$14492,$E32,点検表４!$C$6:$C$14492,CI$6)</f>
        <v>0</v>
      </c>
      <c r="CJ32" s="208">
        <f>SUMIFS(点検表４!$AG$6:$AG$14492,点検表４!$AE$6:$AE$14492,TRUE,点検表４!$AQ$6:$AQ$14492,$E32,点検表４!$C$6:$C$14492,CJ$6)</f>
        <v>0</v>
      </c>
      <c r="CK32" s="208">
        <f>SUMIFS(点検表４!$AG$6:$AG$14492,点検表４!$AE$6:$AE$14492,TRUE,点検表４!$AQ$6:$AQ$14492,$E32,点検表４!$C$6:$C$14492,CK$6)</f>
        <v>0</v>
      </c>
      <c r="CL32" s="208">
        <f>SUMIFS(点検表４!$AG$6:$AG$14492,点検表４!$AE$6:$AE$14492,TRUE,点検表４!$AQ$6:$AQ$14492,$E32,点検表４!$C$6:$C$14492,CL$6)</f>
        <v>0</v>
      </c>
      <c r="CM32" s="208">
        <f>SUMIFS(点検表４!$AG$6:$AG$14492,点検表４!$AE$6:$AE$14492,TRUE,点検表４!$AQ$6:$AQ$14492,$E32,点検表４!$C$6:$C$14492,CM$6)</f>
        <v>0</v>
      </c>
      <c r="CN32" s="208">
        <f>SUMIFS(点検表４!$AG$6:$AG$14492,点検表４!$AE$6:$AE$14492,TRUE,点検表４!$AQ$6:$AQ$14492,$E32,点検表４!$C$6:$C$14492,CN$6)</f>
        <v>0</v>
      </c>
      <c r="CO32" s="208">
        <f>SUMIFS(点検表４!$AG$6:$AG$14492,点検表４!$AE$6:$AE$14492,TRUE,点検表４!$AQ$6:$AQ$14492,$E32,点検表４!$C$6:$C$14492,CO$6)</f>
        <v>0</v>
      </c>
      <c r="CP32" s="208">
        <f>SUMIFS(点検表４!$AG$6:$AG$14492,点検表４!$AE$6:$AE$14492,TRUE,点検表４!$AQ$6:$AQ$14492,$E32,点検表４!$C$6:$C$14492,CP$6)</f>
        <v>0</v>
      </c>
      <c r="CQ32" s="208">
        <f>SUMIFS(点検表４!$AG$6:$AG$14492,点検表４!$AE$6:$AE$14492,TRUE,点検表４!$AQ$6:$AQ$14492,$E32,点検表４!$C$6:$C$14492,CQ$6)</f>
        <v>0</v>
      </c>
      <c r="CR32" s="208">
        <f>SUMIFS(点検表４!$AG$6:$AG$14492,点検表４!$AE$6:$AE$14492,TRUE,点検表４!$AQ$6:$AQ$14492,$E32,点検表４!$C$6:$C$14492,CR$6)</f>
        <v>0</v>
      </c>
      <c r="CS32" s="208">
        <f>SUMIFS(点検表４!$AG$6:$AG$14492,点検表４!$AE$6:$AE$14492,TRUE,点検表４!$AQ$6:$AQ$14492,$E32,点検表４!$C$6:$C$14492,CS$6)</f>
        <v>0</v>
      </c>
      <c r="CT32" s="208">
        <f>SUMIFS(点検表４!$AG$6:$AG$14492,点検表４!$AE$6:$AE$14492,TRUE,点検表４!$AQ$6:$AQ$14492,$E32,点検表４!$C$6:$C$14492,CT$6)</f>
        <v>0</v>
      </c>
      <c r="CU32" s="208">
        <f>SUMIFS(点検表４!$AG$6:$AG$14492,点検表４!$AE$6:$AE$14492,TRUE,点検表４!$AQ$6:$AQ$14492,$E32,点検表４!$C$6:$C$14492,CU$6)</f>
        <v>0</v>
      </c>
      <c r="CV32" s="208">
        <f>SUMIFS(点検表４!$AG$6:$AG$14492,点検表４!$AE$6:$AE$14492,TRUE,点検表４!$AQ$6:$AQ$14492,$E32,点検表４!$C$6:$C$14492,CV$6)</f>
        <v>0</v>
      </c>
      <c r="CW32" s="208">
        <f>SUMIFS(点検表４!$AG$6:$AG$14492,点検表４!$AE$6:$AE$14492,TRUE,点検表４!$AQ$6:$AQ$14492,$E32,点検表４!$C$6:$C$14492,CW$6)</f>
        <v>0</v>
      </c>
      <c r="CX32" s="208">
        <f>SUMIFS(点検表４!$AG$6:$AG$14492,点検表４!$AE$6:$AE$14492,TRUE,点検表４!$AQ$6:$AQ$14492,$E32,点検表４!$C$6:$C$14492,CX$6)</f>
        <v>0</v>
      </c>
      <c r="CY32" s="208">
        <f>SUMIFS(点検表４!$AG$6:$AG$14492,点検表４!$AE$6:$AE$14492,TRUE,点検表４!$AQ$6:$AQ$14492,$E32,点検表４!$C$6:$C$14492,CY$6)</f>
        <v>0</v>
      </c>
      <c r="CZ32" s="208">
        <f>SUMIFS(点検表４!$AG$6:$AG$14492,点検表４!$AE$6:$AE$14492,TRUE,点検表４!$AQ$6:$AQ$14492,$E32,点検表４!$C$6:$C$14492,CZ$6)</f>
        <v>0</v>
      </c>
      <c r="DA32" s="208">
        <f>SUMIFS(点検表４!$AG$6:$AG$14492,点検表４!$AE$6:$AE$14492,TRUE,点検表４!$AQ$6:$AQ$14492,$E32,点検表４!$C$6:$C$14492,DA$6)</f>
        <v>0</v>
      </c>
      <c r="DB32" s="208">
        <f>SUMIFS(点検表４!$AG$6:$AG$14492,点検表４!$AE$6:$AE$14492,TRUE,点検表４!$AQ$6:$AQ$14492,$E32,点検表４!$C$6:$C$14492,DB$6)</f>
        <v>0</v>
      </c>
      <c r="DC32" s="208">
        <f>SUMIFS(点検表４!$AG$6:$AG$14492,点検表４!$AE$6:$AE$14492,TRUE,点検表４!$AQ$6:$AQ$14492,$E32,点検表４!$C$6:$C$14492,DC$6)</f>
        <v>0</v>
      </c>
      <c r="DD32" s="208">
        <f>SUMIFS(点検表４!$AG$6:$AG$14492,点検表４!$AE$6:$AE$14492,TRUE,点検表４!$AQ$6:$AQ$14492,$E32,点検表４!$C$6:$C$14492,DD$6)</f>
        <v>0</v>
      </c>
      <c r="DE32" s="208">
        <f>SUMIFS(点検表４!$AG$6:$AG$14492,点検表４!$AE$6:$AE$14492,TRUE,点検表４!$AQ$6:$AQ$14492,$E32,点検表４!$C$6:$C$14492,DE$6)</f>
        <v>0</v>
      </c>
      <c r="DF32" s="208">
        <f>SUMIFS(点検表４!$AG$6:$AG$14492,点検表４!$AE$6:$AE$14492,TRUE,点検表４!$AQ$6:$AQ$14492,$E32,点検表４!$C$6:$C$14492,DF$6)</f>
        <v>0</v>
      </c>
      <c r="DG32" s="208">
        <f>SUMIFS(点検表４!$AG$6:$AG$14492,点検表４!$AE$6:$AE$14492,TRUE,点検表４!$AQ$6:$AQ$14492,$E32,点検表４!$C$6:$C$14492,DG$6)</f>
        <v>0</v>
      </c>
      <c r="DH32" s="208">
        <f>SUMIFS(点検表４!$AG$6:$AG$14492,点検表４!$AE$6:$AE$14492,TRUE,点検表４!$AQ$6:$AQ$14492,$E32,点検表４!$C$6:$C$14492,DH$6)</f>
        <v>0</v>
      </c>
      <c r="DI32" s="208">
        <f>SUMIFS(点検表４!$AG$6:$AG$14492,点検表４!$AE$6:$AE$14492,TRUE,点検表４!$AQ$6:$AQ$14492,$E32,点検表４!$C$6:$C$14492,DI$6)</f>
        <v>0</v>
      </c>
      <c r="DJ32" s="208">
        <f>SUMIFS(点検表４!$AG$6:$AG$14492,点検表４!$AE$6:$AE$14492,TRUE,点検表４!$AQ$6:$AQ$14492,$E32,点検表４!$C$6:$C$14492,DJ$6)</f>
        <v>0</v>
      </c>
      <c r="DK32" s="208">
        <f>SUMIFS(点検表４!$AG$6:$AG$14492,点検表４!$AE$6:$AE$14492,TRUE,点検表４!$AQ$6:$AQ$14492,$E32,点検表４!$C$6:$C$14492,DK$6)</f>
        <v>0</v>
      </c>
      <c r="DL32" s="208">
        <f>SUMIFS(点検表４!$AG$6:$AG$14492,点検表４!$AE$6:$AE$14492,TRUE,点検表４!$AQ$6:$AQ$14492,$E32,点検表４!$C$6:$C$14492,DL$6)</f>
        <v>0</v>
      </c>
      <c r="DM32" s="208">
        <f>SUMIFS(点検表４!$AG$6:$AG$14492,点検表４!$AE$6:$AE$14492,TRUE,点検表４!$AQ$6:$AQ$14492,$E32,点検表４!$C$6:$C$14492,DM$6)</f>
        <v>0</v>
      </c>
      <c r="DN32" s="208">
        <f>SUMIFS(点検表４!$AG$6:$AG$14492,点検表４!$AE$6:$AE$14492,TRUE,点検表４!$AQ$6:$AQ$14492,$E32,点検表４!$C$6:$C$14492,DN$6)</f>
        <v>0</v>
      </c>
      <c r="DO32" s="208">
        <f>SUMIFS(点検表４!$AG$6:$AG$14492,点検表４!$AE$6:$AE$14492,TRUE,点検表４!$AQ$6:$AQ$14492,$E32,点検表４!$C$6:$C$14492,DO$6)</f>
        <v>0</v>
      </c>
      <c r="DP32" s="208">
        <f>SUMIFS(点検表４!$AG$6:$AG$14492,点検表４!$AE$6:$AE$14492,TRUE,点検表４!$AQ$6:$AQ$14492,$E32,点検表４!$C$6:$C$14492,DP$6)</f>
        <v>0</v>
      </c>
      <c r="DQ32" s="208">
        <f>SUMIFS(点検表４!$AG$6:$AG$14492,点検表４!$AE$6:$AE$14492,TRUE,点検表４!$AQ$6:$AQ$14492,$E32,点検表４!$C$6:$C$14492,DQ$6)</f>
        <v>0</v>
      </c>
      <c r="DR32" s="208">
        <f>SUMIFS(点検表４!$AG$6:$AG$14492,点検表４!$AE$6:$AE$14492,TRUE,点検表４!$AQ$6:$AQ$14492,$E32,点検表４!$C$6:$C$14492,DR$6)</f>
        <v>0</v>
      </c>
      <c r="DS32" s="208">
        <f>SUMIFS(点検表４!$AG$6:$AG$14492,点検表４!$AE$6:$AE$14492,TRUE,点検表４!$AQ$6:$AQ$14492,$E32,点検表４!$C$6:$C$14492,DS$6)</f>
        <v>0</v>
      </c>
      <c r="DT32" s="208">
        <f>SUMIFS(点検表４!$AG$6:$AG$14492,点検表４!$AE$6:$AE$14492,TRUE,点検表４!$AQ$6:$AQ$14492,$E32,点検表４!$C$6:$C$14492,DT$6)</f>
        <v>0</v>
      </c>
      <c r="DU32" s="208">
        <f>SUMIFS(点検表４!$AG$6:$AG$14492,点検表４!$AE$6:$AE$14492,TRUE,点検表４!$AQ$6:$AQ$14492,$E32,点検表４!$C$6:$C$14492,DU$6)</f>
        <v>0</v>
      </c>
      <c r="DV32" s="208">
        <f>SUMIFS(点検表４!$AG$6:$AG$14492,点検表４!$AE$6:$AE$14492,TRUE,点検表４!$AQ$6:$AQ$14492,$E32,点検表４!$C$6:$C$14492,DV$6)</f>
        <v>0</v>
      </c>
      <c r="DW32" s="208">
        <f>SUMIFS(点検表４!$AG$6:$AG$14492,点検表４!$AE$6:$AE$14492,TRUE,点検表４!$AQ$6:$AQ$14492,$E32,点検表４!$C$6:$C$14492,DW$6)</f>
        <v>0</v>
      </c>
      <c r="DX32" s="208">
        <f>SUMIFS(点検表４!$AG$6:$AG$14492,点検表４!$AE$6:$AE$14492,TRUE,点検表４!$AQ$6:$AQ$14492,$E32,点検表４!$C$6:$C$14492,DX$6)</f>
        <v>0</v>
      </c>
      <c r="DY32" s="208">
        <f>SUMIFS(点検表４!$AG$6:$AG$14492,点検表４!$AE$6:$AE$14492,TRUE,点検表４!$AQ$6:$AQ$14492,$E32,点検表４!$C$6:$C$14492,DY$6)</f>
        <v>0</v>
      </c>
      <c r="DZ32" s="208">
        <f>SUMIFS(点検表４!$AG$6:$AG$14492,点検表４!$AE$6:$AE$14492,TRUE,点検表４!$AQ$6:$AQ$14492,$E32,点検表４!$C$6:$C$14492,DZ$6)</f>
        <v>0</v>
      </c>
      <c r="EA32" s="208">
        <f>SUMIFS(点検表４!$AG$6:$AG$14492,点検表４!$AE$6:$AE$14492,TRUE,点検表４!$AQ$6:$AQ$14492,$E32,点検表４!$C$6:$C$14492,EA$6)</f>
        <v>0</v>
      </c>
      <c r="EB32" s="208">
        <f>SUMIFS(点検表４!$AG$6:$AG$14492,点検表４!$AE$6:$AE$14492,TRUE,点検表４!$AQ$6:$AQ$14492,$E32,点検表４!$C$6:$C$14492,EB$6)</f>
        <v>0</v>
      </c>
      <c r="EC32" s="208">
        <f>SUMIFS(点検表４!$AG$6:$AG$14492,点検表４!$AE$6:$AE$14492,TRUE,点検表４!$AQ$6:$AQ$14492,$E32,点検表４!$C$6:$C$14492,EC$6)</f>
        <v>0</v>
      </c>
      <c r="ED32" s="208">
        <f>SUMIFS(点検表４!$AG$6:$AG$14492,点検表４!$AE$6:$AE$14492,TRUE,点検表４!$AQ$6:$AQ$14492,$E32,点検表４!$C$6:$C$14492,ED$6)</f>
        <v>0</v>
      </c>
      <c r="EE32" s="208">
        <f>SUMIFS(点検表４!$AG$6:$AG$14492,点検表４!$AE$6:$AE$14492,TRUE,点検表４!$AQ$6:$AQ$14492,$E32,点検表４!$C$6:$C$14492,EE$6)</f>
        <v>0</v>
      </c>
      <c r="EF32" s="208">
        <f>SUMIFS(点検表４!$AG$6:$AG$14492,点検表４!$AE$6:$AE$14492,TRUE,点検表４!$AQ$6:$AQ$14492,$E32,点検表４!$C$6:$C$14492,EF$6)</f>
        <v>0</v>
      </c>
      <c r="EG32" s="208">
        <f>SUMIFS(点検表４!$AG$6:$AG$14492,点検表４!$AE$6:$AE$14492,TRUE,点検表４!$AQ$6:$AQ$14492,$E32,点検表４!$C$6:$C$14492,EG$6)</f>
        <v>0</v>
      </c>
      <c r="EH32" s="208">
        <f>SUMIFS(点検表４!$AG$6:$AG$14492,点検表４!$AE$6:$AE$14492,TRUE,点検表４!$AQ$6:$AQ$14492,$E32,点検表４!$C$6:$C$14492,EH$6)</f>
        <v>0</v>
      </c>
      <c r="EI32" s="208">
        <f>SUMIFS(点検表４!$AG$6:$AG$14492,点検表４!$AE$6:$AE$14492,TRUE,点検表４!$AQ$6:$AQ$14492,$E32,点検表４!$C$6:$C$14492,EI$6)</f>
        <v>0</v>
      </c>
      <c r="EJ32" s="208">
        <f>SUMIFS(点検表４!$AG$6:$AG$14492,点検表４!$AE$6:$AE$14492,TRUE,点検表４!$AQ$6:$AQ$14492,$E32,点検表４!$C$6:$C$14492,EJ$6)</f>
        <v>0</v>
      </c>
      <c r="EK32" s="208">
        <f>SUMIFS(点検表４!$AG$6:$AG$14492,点検表４!$AE$6:$AE$14492,TRUE,点検表４!$AQ$6:$AQ$14492,$E32,点検表４!$C$6:$C$14492,EK$6)</f>
        <v>0</v>
      </c>
      <c r="EL32" s="208">
        <f>SUMIFS(点検表４!$AG$6:$AG$14492,点検表４!$AE$6:$AE$14492,TRUE,点検表４!$AQ$6:$AQ$14492,$E32,点検表４!$C$6:$C$14492,EL$6)</f>
        <v>0</v>
      </c>
      <c r="EM32" s="208">
        <f>SUMIFS(点検表４!$AG$6:$AG$14492,点検表４!$AE$6:$AE$14492,TRUE,点検表４!$AQ$6:$AQ$14492,$E32,点検表４!$C$6:$C$14492,EM$6)</f>
        <v>0</v>
      </c>
      <c r="EN32" s="208">
        <f>SUMIFS(点検表４!$AG$6:$AG$14492,点検表４!$AE$6:$AE$14492,TRUE,点検表４!$AQ$6:$AQ$14492,$E32,点検表４!$C$6:$C$14492,EN$6)</f>
        <v>0</v>
      </c>
      <c r="EO32" s="208">
        <f>SUMIFS(点検表４!$AG$6:$AG$14492,点検表４!$AE$6:$AE$14492,TRUE,点検表４!$AQ$6:$AQ$14492,$E32,点検表４!$C$6:$C$14492,EO$6)</f>
        <v>0</v>
      </c>
      <c r="EP32" s="208">
        <f>SUMIFS(点検表４!$AG$6:$AG$14492,点検表４!$AE$6:$AE$14492,TRUE,点検表４!$AQ$6:$AQ$14492,$E32,点検表４!$C$6:$C$14492,EP$6)</f>
        <v>0</v>
      </c>
      <c r="EQ32" s="208">
        <f>SUMIFS(点検表４!$AG$6:$AG$14492,点検表４!$AE$6:$AE$14492,TRUE,点検表４!$AQ$6:$AQ$14492,$E32,点検表４!$C$6:$C$14492,EQ$6)</f>
        <v>0</v>
      </c>
      <c r="ER32" s="208">
        <f>SUMIFS(点検表４!$AG$6:$AG$14492,点検表４!$AE$6:$AE$14492,TRUE,点検表４!$AQ$6:$AQ$14492,$E32,点検表４!$C$6:$C$14492,ER$6)</f>
        <v>0</v>
      </c>
      <c r="ES32" s="208">
        <f>SUMIFS(点検表４!$AG$6:$AG$14492,点検表４!$AE$6:$AE$14492,TRUE,点検表４!$AQ$6:$AQ$14492,$E32,点検表４!$C$6:$C$14492,ES$6)</f>
        <v>0</v>
      </c>
      <c r="ET32" s="208">
        <f>SUMIFS(点検表４!$AG$6:$AG$14492,点検表４!$AE$6:$AE$14492,TRUE,点検表４!$AQ$6:$AQ$14492,$E32,点検表４!$C$6:$C$14492,ET$6)</f>
        <v>0</v>
      </c>
      <c r="EU32" s="208">
        <f>SUMIFS(点検表４!$AG$6:$AG$14492,点検表４!$AE$6:$AE$14492,TRUE,点検表４!$AQ$6:$AQ$14492,$E32,点検表４!$C$6:$C$14492,EU$6)</f>
        <v>0</v>
      </c>
      <c r="EV32" s="208">
        <f>SUMIFS(点検表４!$AG$6:$AG$14492,点検表４!$AE$6:$AE$14492,TRUE,点検表４!$AQ$6:$AQ$14492,$E32,点検表４!$C$6:$C$14492,EV$6)</f>
        <v>0</v>
      </c>
      <c r="EW32" s="208">
        <f>SUMIFS(点検表４!$AG$6:$AG$14492,点検表４!$AE$6:$AE$14492,TRUE,点検表４!$AQ$6:$AQ$14492,$E32,点検表４!$C$6:$C$14492,EW$6)</f>
        <v>0</v>
      </c>
      <c r="EX32" s="208">
        <f>SUMIFS(点検表４!$AG$6:$AG$14492,点検表４!$AE$6:$AE$14492,TRUE,点検表４!$AQ$6:$AQ$14492,$E32,点検表４!$C$6:$C$14492,EX$6)</f>
        <v>0</v>
      </c>
      <c r="EY32" s="208">
        <f>SUMIFS(点検表４!$AG$6:$AG$14492,点検表４!$AE$6:$AE$14492,TRUE,点検表４!$AQ$6:$AQ$14492,$E32,点検表４!$C$6:$C$14492,EY$6)</f>
        <v>0</v>
      </c>
      <c r="EZ32" s="208">
        <f>SUMIFS(点検表４!$AG$6:$AG$14492,点検表４!$AE$6:$AE$14492,TRUE,点検表４!$AQ$6:$AQ$14492,$E32,点検表４!$C$6:$C$14492,EZ$6)</f>
        <v>0</v>
      </c>
      <c r="FA32" s="208">
        <f>SUMIFS(点検表４!$AG$6:$AG$14492,点検表４!$AE$6:$AE$14492,TRUE,点検表４!$AQ$6:$AQ$14492,$E32,点検表４!$C$6:$C$14492,FA$6)</f>
        <v>0</v>
      </c>
      <c r="FB32" s="208">
        <f>SUMIFS(点検表４!$AG$6:$AG$14492,点検表４!$AE$6:$AE$14492,TRUE,点検表４!$AQ$6:$AQ$14492,$E32,点検表４!$C$6:$C$14492,FB$6)</f>
        <v>0</v>
      </c>
      <c r="FC32" s="208">
        <f>SUMIFS(点検表４!$AG$6:$AG$14492,点検表４!$AE$6:$AE$14492,TRUE,点検表４!$AQ$6:$AQ$14492,$E32,点検表４!$C$6:$C$14492,FC$6)</f>
        <v>0</v>
      </c>
      <c r="FD32" s="208">
        <f>SUMIFS(点検表４!$AG$6:$AG$14492,点検表４!$AE$6:$AE$14492,TRUE,点検表４!$AQ$6:$AQ$14492,$E32,点検表４!$C$6:$C$14492,FD$6)</f>
        <v>0</v>
      </c>
      <c r="FE32" s="208">
        <f>SUMIFS(点検表４!$AG$6:$AG$14492,点検表４!$AE$6:$AE$14492,TRUE,点検表４!$AQ$6:$AQ$14492,$E32,点検表４!$C$6:$C$14492,FE$6)</f>
        <v>0</v>
      </c>
      <c r="FF32" s="208">
        <f>SUMIFS(点検表４!$AG$6:$AG$14492,点検表４!$AE$6:$AE$14492,TRUE,点検表４!$AQ$6:$AQ$14492,$E32,点検表４!$C$6:$C$14492,FF$6)</f>
        <v>0</v>
      </c>
      <c r="FG32" s="208">
        <f>SUMIFS(点検表４!$AG$6:$AG$14492,点検表４!$AE$6:$AE$14492,TRUE,点検表４!$AQ$6:$AQ$14492,$E32,点検表４!$C$6:$C$14492,FG$6)</f>
        <v>0</v>
      </c>
      <c r="FH32" s="208">
        <f>SUMIFS(点検表４!$AG$6:$AG$14492,点検表４!$AE$6:$AE$14492,TRUE,点検表４!$AQ$6:$AQ$14492,$E32,点検表４!$C$6:$C$14492,FH$6)</f>
        <v>0</v>
      </c>
      <c r="FI32" s="208">
        <f>SUMIFS(点検表４!$AG$6:$AG$14492,点検表４!$AE$6:$AE$14492,TRUE,点検表４!$AQ$6:$AQ$14492,$E32,点検表４!$C$6:$C$14492,FI$6)</f>
        <v>0</v>
      </c>
      <c r="FJ32" s="208">
        <f>SUMIFS(点検表４!$AG$6:$AG$14492,点検表４!$AE$6:$AE$14492,TRUE,点検表４!$AQ$6:$AQ$14492,$E32,点検表４!$C$6:$C$14492,FJ$6)</f>
        <v>0</v>
      </c>
      <c r="FK32" s="208">
        <f>SUMIFS(点検表４!$AG$6:$AG$14492,点検表４!$AE$6:$AE$14492,TRUE,点検表４!$AQ$6:$AQ$14492,$E32,点検表４!$C$6:$C$14492,FK$6)</f>
        <v>0</v>
      </c>
      <c r="FL32" s="208">
        <f>SUMIFS(点検表４!$AG$6:$AG$14492,点検表４!$AE$6:$AE$14492,TRUE,点検表４!$AQ$6:$AQ$14492,$E32,点検表４!$C$6:$C$14492,FL$6)</f>
        <v>0</v>
      </c>
      <c r="FM32" s="208">
        <f>SUMIFS(点検表４!$AG$6:$AG$14492,点検表４!$AE$6:$AE$14492,TRUE,点検表４!$AQ$6:$AQ$14492,$E32,点検表４!$C$6:$C$14492,FM$6)</f>
        <v>0</v>
      </c>
      <c r="FN32" s="208">
        <f>SUMIFS(点検表４!$AG$6:$AG$14492,点検表４!$AE$6:$AE$14492,TRUE,点検表４!$AQ$6:$AQ$14492,$E32,点検表４!$C$6:$C$14492,FN$6)</f>
        <v>0</v>
      </c>
      <c r="FO32" s="208">
        <f>SUMIFS(点検表４!$AG$6:$AG$14492,点検表４!$AE$6:$AE$14492,TRUE,点検表４!$AQ$6:$AQ$14492,$E32,点検表４!$C$6:$C$14492,FO$6)</f>
        <v>0</v>
      </c>
      <c r="FP32" s="208">
        <f>SUMIFS(点検表４!$AG$6:$AG$14492,点検表４!$AE$6:$AE$14492,TRUE,点検表４!$AQ$6:$AQ$14492,$E32,点検表４!$C$6:$C$14492,FP$6)</f>
        <v>0</v>
      </c>
      <c r="FQ32" s="208">
        <f>SUMIFS(点検表４!$AG$6:$AG$14492,点検表４!$AE$6:$AE$14492,TRUE,点検表４!$AQ$6:$AQ$14492,$E32,点検表４!$C$6:$C$14492,FQ$6)</f>
        <v>0</v>
      </c>
      <c r="FR32" s="208">
        <f>SUMIFS(点検表４!$AG$6:$AG$14492,点検表４!$AE$6:$AE$14492,TRUE,点検表４!$AQ$6:$AQ$14492,$E32,点検表４!$C$6:$C$14492,FR$6)</f>
        <v>0</v>
      </c>
      <c r="FS32" s="208">
        <f>SUMIFS(点検表４!$AG$6:$AG$14492,点検表４!$AE$6:$AE$14492,TRUE,点検表４!$AQ$6:$AQ$14492,$E32,点検表４!$C$6:$C$14492,FS$6)</f>
        <v>0</v>
      </c>
      <c r="FT32" s="208">
        <f>SUMIFS(点検表４!$AG$6:$AG$14492,点検表４!$AE$6:$AE$14492,TRUE,点検表４!$AQ$6:$AQ$14492,$E32,点検表４!$C$6:$C$14492,FT$6)</f>
        <v>0</v>
      </c>
      <c r="FU32" s="208">
        <f>SUMIFS(点検表４!$AG$6:$AG$14492,点検表４!$AE$6:$AE$14492,TRUE,点検表４!$AQ$6:$AQ$14492,$E32,点検表４!$C$6:$C$14492,FU$6)</f>
        <v>0</v>
      </c>
      <c r="FV32" s="208">
        <f>SUMIFS(点検表４!$AG$6:$AG$14492,点検表４!$AE$6:$AE$14492,TRUE,点検表４!$AQ$6:$AQ$14492,$E32,点検表４!$C$6:$C$14492,FV$6)</f>
        <v>0</v>
      </c>
      <c r="FW32" s="208">
        <f>SUMIFS(点検表４!$AG$6:$AG$14492,点検表４!$AE$6:$AE$14492,TRUE,点検表４!$AQ$6:$AQ$14492,$E32,点検表４!$C$6:$C$14492,FW$6)</f>
        <v>0</v>
      </c>
      <c r="FX32" s="208">
        <f>SUMIFS(点検表４!$AG$6:$AG$14492,点検表４!$AE$6:$AE$14492,TRUE,点検表４!$AQ$6:$AQ$14492,$E32,点検表４!$C$6:$C$14492,FX$6)</f>
        <v>0</v>
      </c>
      <c r="FY32" s="208">
        <f>SUMIFS(点検表４!$AG$6:$AG$14492,点検表４!$AE$6:$AE$14492,TRUE,点検表４!$AQ$6:$AQ$14492,$E32,点検表４!$C$6:$C$14492,FY$6)</f>
        <v>0</v>
      </c>
      <c r="FZ32" s="208">
        <f>SUMIFS(点検表４!$AG$6:$AG$14492,点検表４!$AE$6:$AE$14492,TRUE,点検表４!$AQ$6:$AQ$14492,$E32,点検表４!$C$6:$C$14492,FZ$6)</f>
        <v>0</v>
      </c>
      <c r="GA32" s="208">
        <f>SUMIFS(点検表４!$AG$6:$AG$14492,点検表４!$AE$6:$AE$14492,TRUE,点検表４!$AQ$6:$AQ$14492,$E32,点検表４!$C$6:$C$14492,GA$6)</f>
        <v>0</v>
      </c>
      <c r="GB32" s="208">
        <f>SUMIFS(点検表４!$AG$6:$AG$14492,点検表４!$AE$6:$AE$14492,TRUE,点検表４!$AQ$6:$AQ$14492,$E32,点検表４!$C$6:$C$14492,GB$6)</f>
        <v>0</v>
      </c>
      <c r="GC32" s="208">
        <f>SUMIFS(点検表４!$AG$6:$AG$14492,点検表４!$AE$6:$AE$14492,TRUE,点検表４!$AQ$6:$AQ$14492,$E32,点検表４!$C$6:$C$14492,GC$6)</f>
        <v>0</v>
      </c>
      <c r="GD32" s="208">
        <f>SUMIFS(点検表４!$AG$6:$AG$14492,点検表４!$AE$6:$AE$14492,TRUE,点検表４!$AQ$6:$AQ$14492,$E32,点検表４!$C$6:$C$14492,GD$6)</f>
        <v>0</v>
      </c>
      <c r="GE32" s="208">
        <f>SUMIFS(点検表４!$AG$6:$AG$14492,点検表４!$AE$6:$AE$14492,TRUE,点検表４!$AQ$6:$AQ$14492,$E32,点検表４!$C$6:$C$14492,GE$6)</f>
        <v>0</v>
      </c>
      <c r="GF32" s="208">
        <f>SUMIFS(点検表４!$AG$6:$AG$14492,点検表４!$AE$6:$AE$14492,TRUE,点検表４!$AQ$6:$AQ$14492,$E32,点検表４!$C$6:$C$14492,GF$6)</f>
        <v>0</v>
      </c>
      <c r="GG32" s="208">
        <f>SUMIFS(点検表４!$AG$6:$AG$14492,点検表４!$AE$6:$AE$14492,TRUE,点検表４!$AQ$6:$AQ$14492,$E32,点検表４!$C$6:$C$14492,GG$6)</f>
        <v>0</v>
      </c>
      <c r="GH32" s="208">
        <f>SUMIFS(点検表４!$AG$6:$AG$14492,点検表４!$AE$6:$AE$14492,TRUE,点検表４!$AQ$6:$AQ$14492,$E32,点検表４!$C$6:$C$14492,GH$6)</f>
        <v>0</v>
      </c>
      <c r="GI32" s="208">
        <f>SUMIFS(点検表４!$AG$6:$AG$14492,点検表４!$AE$6:$AE$14492,TRUE,点検表４!$AQ$6:$AQ$14492,$E32,点検表４!$C$6:$C$14492,GI$6)</f>
        <v>0</v>
      </c>
      <c r="GJ32" s="208">
        <f>SUMIFS(点検表４!$AG$6:$AG$14492,点検表４!$AE$6:$AE$14492,TRUE,点検表４!$AQ$6:$AQ$14492,$E32,点検表４!$C$6:$C$14492,GJ$6)</f>
        <v>0</v>
      </c>
      <c r="GK32" s="208">
        <f>SUMIFS(点検表４!$AG$6:$AG$14492,点検表４!$AE$6:$AE$14492,TRUE,点検表４!$AQ$6:$AQ$14492,$E32,点検表４!$C$6:$C$14492,GK$6)</f>
        <v>0</v>
      </c>
      <c r="GL32" s="208">
        <f>SUMIFS(点検表４!$AG$6:$AG$14492,点検表４!$AE$6:$AE$14492,TRUE,点検表４!$AQ$6:$AQ$14492,$E32,点検表４!$C$6:$C$14492,GL$6)</f>
        <v>0</v>
      </c>
      <c r="GM32" s="208">
        <f>SUMIFS(点検表４!$AG$6:$AG$14492,点検表４!$AE$6:$AE$14492,TRUE,点検表４!$AQ$6:$AQ$14492,$E32,点検表４!$C$6:$C$14492,GM$6)</f>
        <v>0</v>
      </c>
      <c r="GN32" s="208">
        <f>SUMIFS(点検表４!$AG$6:$AG$14492,点検表４!$AE$6:$AE$14492,TRUE,点検表４!$AQ$6:$AQ$14492,$E32,点検表４!$C$6:$C$14492,GN$6)</f>
        <v>0</v>
      </c>
      <c r="GO32" s="208">
        <f>SUMIFS(点検表４!$AG$6:$AG$14492,点検表４!$AE$6:$AE$14492,TRUE,点検表４!$AQ$6:$AQ$14492,$E32,点検表４!$C$6:$C$14492,GO$6)</f>
        <v>0</v>
      </c>
      <c r="GP32" s="208">
        <f>SUMIFS(点検表４!$AG$6:$AG$14492,点検表４!$AE$6:$AE$14492,TRUE,点検表４!$AQ$6:$AQ$14492,$E32,点検表４!$C$6:$C$14492,GP$6)</f>
        <v>0</v>
      </c>
      <c r="GQ32" s="208">
        <f>SUMIFS(点検表４!$AG$6:$AG$14492,点検表４!$AE$6:$AE$14492,TRUE,点検表４!$AQ$6:$AQ$14492,$E32,点検表４!$C$6:$C$14492,GQ$6)</f>
        <v>0</v>
      </c>
      <c r="GR32" s="208">
        <f>SUMIFS(点検表４!$AG$6:$AG$14492,点検表４!$AE$6:$AE$14492,TRUE,点検表４!$AQ$6:$AQ$14492,$E32,点検表４!$C$6:$C$14492,GR$6)</f>
        <v>0</v>
      </c>
      <c r="GS32" s="208">
        <f>SUMIFS(点検表４!$AG$6:$AG$14492,点検表４!$AE$6:$AE$14492,TRUE,点検表４!$AQ$6:$AQ$14492,$E32,点検表４!$C$6:$C$14492,GS$6)</f>
        <v>0</v>
      </c>
      <c r="GT32" s="208">
        <f>SUMIFS(点検表４!$AG$6:$AG$14492,点検表４!$AE$6:$AE$14492,TRUE,点検表４!$AQ$6:$AQ$14492,$E32,点検表４!$C$6:$C$14492,GT$6)</f>
        <v>0</v>
      </c>
      <c r="GU32" s="208">
        <f>SUMIFS(点検表４!$AG$6:$AG$14492,点検表４!$AE$6:$AE$14492,TRUE,点検表４!$AQ$6:$AQ$14492,$E32,点検表４!$C$6:$C$14492,GU$6)</f>
        <v>0</v>
      </c>
      <c r="GV32" s="208">
        <f>SUMIFS(点検表４!$AG$6:$AG$14492,点検表４!$AE$6:$AE$14492,TRUE,点検表４!$AQ$6:$AQ$14492,$E32,点検表４!$C$6:$C$14492,GV$6)</f>
        <v>0</v>
      </c>
      <c r="GW32" s="208">
        <f>SUMIFS(点検表４!$AG$6:$AG$14492,点検表４!$AE$6:$AE$14492,TRUE,点検表４!$AQ$6:$AQ$14492,$E32,点検表４!$C$6:$C$14492,GW$6)</f>
        <v>0</v>
      </c>
      <c r="GX32" s="208">
        <f>SUMIFS(点検表４!$AG$6:$AG$14492,点検表４!$AE$6:$AE$14492,TRUE,点検表４!$AQ$6:$AQ$14492,$E32,点検表４!$C$6:$C$14492,GX$6)</f>
        <v>0</v>
      </c>
      <c r="GY32" s="208">
        <f>SUMIFS(点検表４!$AG$6:$AG$14492,点検表４!$AE$6:$AE$14492,TRUE,点検表４!$AQ$6:$AQ$14492,$E32,点検表４!$C$6:$C$14492,GY$6)</f>
        <v>0</v>
      </c>
      <c r="GZ32" s="208">
        <f>SUMIFS(点検表４!$AG$6:$AG$14492,点検表４!$AE$6:$AE$14492,TRUE,点検表４!$AQ$6:$AQ$14492,$E32,点検表４!$C$6:$C$14492,GZ$6)</f>
        <v>0</v>
      </c>
      <c r="HA32" s="208">
        <f>SUMIFS(点検表４!$AG$6:$AG$14492,点検表４!$AE$6:$AE$14492,TRUE,点検表４!$AQ$6:$AQ$14492,$E32,点検表４!$C$6:$C$14492,HA$6)</f>
        <v>0</v>
      </c>
      <c r="HB32" s="208">
        <f>SUMIFS(点検表４!$AG$6:$AG$14492,点検表４!$AE$6:$AE$14492,TRUE,点検表４!$AQ$6:$AQ$14492,$E32,点検表４!$C$6:$C$14492,HB$6)</f>
        <v>0</v>
      </c>
      <c r="HC32" s="208">
        <f>SUMIFS(点検表４!$AG$6:$AG$14492,点検表４!$AE$6:$AE$14492,TRUE,点検表４!$AQ$6:$AQ$14492,$E32,点検表４!$C$6:$C$14492,HC$6)</f>
        <v>0</v>
      </c>
      <c r="HD32" s="208">
        <f>SUMIFS(点検表４!$AG$6:$AG$14492,点検表４!$AE$6:$AE$14492,TRUE,点検表４!$AQ$6:$AQ$14492,$E32,点検表４!$C$6:$C$14492,HD$6)</f>
        <v>0</v>
      </c>
      <c r="HE32" s="208">
        <f>SUMIFS(点検表４!$AG$6:$AG$14492,点検表４!$AE$6:$AE$14492,TRUE,点検表４!$AQ$6:$AQ$14492,$E32,点検表４!$C$6:$C$14492,HE$6)</f>
        <v>0</v>
      </c>
      <c r="HF32" s="208">
        <f>SUMIFS(点検表４!$AG$6:$AG$14492,点検表４!$AE$6:$AE$14492,TRUE,点検表４!$AQ$6:$AQ$14492,$E32,点検表４!$C$6:$C$14492,HF$6)</f>
        <v>0</v>
      </c>
      <c r="HG32" s="208">
        <f>SUMIFS(点検表４!$AG$6:$AG$14492,点検表４!$AE$6:$AE$14492,TRUE,点検表４!$AQ$6:$AQ$14492,$E32,点検表４!$C$6:$C$14492,HG$6)</f>
        <v>0</v>
      </c>
      <c r="HH32" s="208">
        <f>SUMIFS(点検表４!$AG$6:$AG$14492,点検表４!$AE$6:$AE$14492,TRUE,点検表４!$AQ$6:$AQ$14492,$E32,点検表４!$C$6:$C$14492,HH$6)</f>
        <v>0</v>
      </c>
      <c r="HI32" s="208">
        <f>SUMIFS(点検表４!$AG$6:$AG$14492,点検表４!$AE$6:$AE$14492,TRUE,点検表４!$AQ$6:$AQ$14492,$E32,点検表４!$C$6:$C$14492,HI$6)</f>
        <v>0</v>
      </c>
      <c r="HJ32" s="208">
        <f>SUMIFS(点検表４!$AG$6:$AG$14492,点検表４!$AE$6:$AE$14492,TRUE,点検表４!$AQ$6:$AQ$14492,$E32,点検表４!$C$6:$C$14492,HJ$6)</f>
        <v>0</v>
      </c>
      <c r="HK32" s="208">
        <f>SUMIFS(点検表４!$AG$6:$AG$14492,点検表４!$AE$6:$AE$14492,TRUE,点検表４!$AQ$6:$AQ$14492,$E32,点検表４!$C$6:$C$14492,HK$6)</f>
        <v>0</v>
      </c>
      <c r="HL32" s="208">
        <f>SUMIFS(点検表４!$AG$6:$AG$14492,点検表４!$AE$6:$AE$14492,TRUE,点検表４!$AQ$6:$AQ$14492,$E32,点検表４!$C$6:$C$14492,HL$6)</f>
        <v>0</v>
      </c>
      <c r="HM32" s="208">
        <f>SUMIFS(点検表４!$AG$6:$AG$14492,点検表４!$AE$6:$AE$14492,TRUE,点検表４!$AQ$6:$AQ$14492,$E32,点検表４!$C$6:$C$14492,HM$6)</f>
        <v>0</v>
      </c>
      <c r="HN32" s="208">
        <f>SUMIFS(点検表４!$AG$6:$AG$14492,点検表４!$AE$6:$AE$14492,TRUE,点検表４!$AQ$6:$AQ$14492,$E32,点検表４!$C$6:$C$14492,HN$6)</f>
        <v>0</v>
      </c>
      <c r="HO32" s="208">
        <f>SUMIFS(点検表４!$AG$6:$AG$14492,点検表４!$AE$6:$AE$14492,TRUE,点検表４!$AQ$6:$AQ$14492,$E32,点検表４!$C$6:$C$14492,HO$6)</f>
        <v>0</v>
      </c>
      <c r="HP32" s="208">
        <f>SUMIFS(点検表４!$AG$6:$AG$14492,点検表４!$AE$6:$AE$14492,TRUE,点検表４!$AQ$6:$AQ$14492,$E32,点検表４!$C$6:$C$14492,HP$6)</f>
        <v>0</v>
      </c>
      <c r="HQ32" s="208">
        <f>SUMIFS(点検表４!$AG$6:$AG$14492,点検表４!$AE$6:$AE$14492,TRUE,点検表４!$AQ$6:$AQ$14492,$E32,点検表４!$C$6:$C$14492,HQ$6)</f>
        <v>0</v>
      </c>
      <c r="HR32" s="208">
        <f>SUMIFS(点検表４!$AG$6:$AG$14492,点検表４!$AE$6:$AE$14492,TRUE,点検表４!$AQ$6:$AQ$14492,$E32,点検表４!$C$6:$C$14492,HR$6)</f>
        <v>0</v>
      </c>
      <c r="HS32" s="208">
        <f>SUMIFS(点検表４!$AG$6:$AG$14492,点検表４!$AE$6:$AE$14492,TRUE,点検表４!$AQ$6:$AQ$14492,$E32,点検表４!$C$6:$C$14492,HS$6)</f>
        <v>0</v>
      </c>
      <c r="HT32" s="208">
        <f>SUMIFS(点検表４!$AG$6:$AG$14492,点検表４!$AE$6:$AE$14492,TRUE,点検表４!$AQ$6:$AQ$14492,$E32,点検表４!$C$6:$C$14492,HT$6)</f>
        <v>0</v>
      </c>
      <c r="HU32" s="208">
        <f>SUMIFS(点検表４!$AG$6:$AG$14492,点検表４!$AE$6:$AE$14492,TRUE,点検表４!$AQ$6:$AQ$14492,$E32,点検表４!$C$6:$C$14492,HU$6)</f>
        <v>0</v>
      </c>
      <c r="HV32" s="208">
        <f>SUMIFS(点検表４!$AG$6:$AG$14492,点検表４!$AE$6:$AE$14492,TRUE,点検表４!$AQ$6:$AQ$14492,$E32,点検表４!$C$6:$C$14492,HV$6)</f>
        <v>0</v>
      </c>
      <c r="HW32" s="208">
        <f>SUMIFS(点検表４!$AG$6:$AG$14492,点検表４!$AE$6:$AE$14492,TRUE,点検表４!$AQ$6:$AQ$14492,$E32,点検表４!$C$6:$C$14492,HW$6)</f>
        <v>0</v>
      </c>
      <c r="HX32" s="208">
        <f>SUMIFS(点検表４!$AG$6:$AG$14492,点検表４!$AE$6:$AE$14492,TRUE,点検表４!$AQ$6:$AQ$14492,$E32,点検表４!$C$6:$C$14492,HX$6)</f>
        <v>0</v>
      </c>
      <c r="HY32" s="208">
        <f>SUMIFS(点検表４!$AG$6:$AG$14492,点検表４!$AE$6:$AE$14492,TRUE,点検表４!$AQ$6:$AQ$14492,$E32,点検表４!$C$6:$C$14492,HY$6)</f>
        <v>0</v>
      </c>
      <c r="HZ32" s="208">
        <f>SUMIFS(点検表４!$AG$6:$AG$14492,点検表４!$AE$6:$AE$14492,TRUE,点検表４!$AQ$6:$AQ$14492,$E32,点検表４!$C$6:$C$14492,HZ$6)</f>
        <v>0</v>
      </c>
      <c r="IA32" s="208">
        <f>SUMIFS(点検表４!$AG$6:$AG$14492,点検表４!$AE$6:$AE$14492,TRUE,点検表４!$AQ$6:$AQ$14492,$E32,点検表４!$C$6:$C$14492,IA$6)</f>
        <v>0</v>
      </c>
      <c r="IB32" s="208">
        <f>SUMIFS(点検表４!$AG$6:$AG$14492,点検表４!$AE$6:$AE$14492,TRUE,点検表４!$AQ$6:$AQ$14492,$E32,点検表４!$C$6:$C$14492,IB$6)</f>
        <v>0</v>
      </c>
      <c r="IC32" s="208">
        <f>SUMIFS(点検表４!$AG$6:$AG$14492,点検表４!$AE$6:$AE$14492,TRUE,点検表４!$AQ$6:$AQ$14492,$E32,点検表４!$C$6:$C$14492,IC$6)</f>
        <v>0</v>
      </c>
      <c r="ID32" s="208">
        <f>SUMIFS(点検表４!$AG$6:$AG$14492,点検表４!$AE$6:$AE$14492,TRUE,点検表４!$AQ$6:$AQ$14492,$E32,点検表４!$C$6:$C$14492,ID$6)</f>
        <v>0</v>
      </c>
      <c r="IE32" s="208">
        <f>SUMIFS(点検表４!$AG$6:$AG$14492,点検表４!$AE$6:$AE$14492,TRUE,点検表４!$AQ$6:$AQ$14492,$E32,点検表４!$C$6:$C$14492,IE$6)</f>
        <v>0</v>
      </c>
      <c r="IF32" s="208">
        <f>SUMIFS(点検表４!$AG$6:$AG$14492,点検表４!$AE$6:$AE$14492,TRUE,点検表４!$AQ$6:$AQ$14492,$E32,点検表４!$C$6:$C$14492,IF$6)</f>
        <v>0</v>
      </c>
      <c r="IG32" s="208">
        <f>SUMIFS(点検表４!$AG$6:$AG$14492,点検表４!$AE$6:$AE$14492,TRUE,点検表４!$AQ$6:$AQ$14492,$E32,点検表４!$C$6:$C$14492,IG$6)</f>
        <v>0</v>
      </c>
      <c r="IH32" s="208">
        <f>SUMIFS(点検表４!$AG$6:$AG$14492,点検表４!$AE$6:$AE$14492,TRUE,点検表４!$AQ$6:$AQ$14492,$E32,点検表４!$C$6:$C$14492,IH$6)</f>
        <v>0</v>
      </c>
      <c r="II32" s="208">
        <f>SUMIFS(点検表４!$AG$6:$AG$14492,点検表４!$AE$6:$AE$14492,TRUE,点検表４!$AQ$6:$AQ$14492,$E32,点検表４!$C$6:$C$14492,II$6)</f>
        <v>0</v>
      </c>
      <c r="IJ32" s="208">
        <f>SUMIFS(点検表４!$AG$6:$AG$14492,点検表４!$AE$6:$AE$14492,TRUE,点検表４!$AQ$6:$AQ$14492,$E32,点検表４!$C$6:$C$14492,IJ$6)</f>
        <v>0</v>
      </c>
      <c r="IK32" s="208">
        <f>SUMIFS(点検表４!$AG$6:$AG$14492,点検表４!$AE$6:$AE$14492,TRUE,点検表４!$AQ$6:$AQ$14492,$E32,点検表４!$C$6:$C$14492,IK$6)</f>
        <v>0</v>
      </c>
      <c r="IL32" s="208">
        <f>SUMIFS(点検表４!$AG$6:$AG$14492,点検表４!$AE$6:$AE$14492,TRUE,点検表４!$AQ$6:$AQ$14492,$E32,点検表４!$C$6:$C$14492,IL$6)</f>
        <v>0</v>
      </c>
      <c r="IM32" s="209">
        <f>SUMIFS(点検表４!$AG$6:$AG$14492,点検表４!$AE$6:$AE$14492,TRUE,点検表４!$AQ$6:$AQ$14492,$E32,点検表４!$C$6:$C$14492,IM$6)</f>
        <v>0</v>
      </c>
      <c r="IN32" s="177"/>
      <c r="IO32" s="177"/>
    </row>
    <row r="33" spans="1:249" ht="26.25" customHeight="1">
      <c r="A33" s="748"/>
      <c r="B33" s="761" t="s">
        <v>1295</v>
      </c>
      <c r="C33" s="762"/>
      <c r="D33" s="763"/>
      <c r="E33" s="142"/>
      <c r="F33" s="200">
        <f t="shared" ref="F33:BQ33" si="12">SUM(F23:F32)</f>
        <v>0</v>
      </c>
      <c r="G33" s="201">
        <f t="shared" si="12"/>
        <v>0</v>
      </c>
      <c r="H33" s="156">
        <f t="shared" si="12"/>
        <v>0</v>
      </c>
      <c r="I33" s="156">
        <f t="shared" si="12"/>
        <v>0</v>
      </c>
      <c r="J33" s="156">
        <f t="shared" si="12"/>
        <v>0</v>
      </c>
      <c r="K33" s="156">
        <f t="shared" si="12"/>
        <v>0</v>
      </c>
      <c r="L33" s="156">
        <f t="shared" si="12"/>
        <v>0</v>
      </c>
      <c r="M33" s="156">
        <f t="shared" si="12"/>
        <v>0</v>
      </c>
      <c r="N33" s="156">
        <f t="shared" si="12"/>
        <v>0</v>
      </c>
      <c r="O33" s="156">
        <f t="shared" si="12"/>
        <v>0</v>
      </c>
      <c r="P33" s="156">
        <f t="shared" si="12"/>
        <v>0</v>
      </c>
      <c r="Q33" s="156">
        <f t="shared" si="12"/>
        <v>0</v>
      </c>
      <c r="R33" s="156">
        <f t="shared" si="12"/>
        <v>0</v>
      </c>
      <c r="S33" s="156">
        <f t="shared" si="12"/>
        <v>0</v>
      </c>
      <c r="T33" s="156">
        <f t="shared" si="12"/>
        <v>0</v>
      </c>
      <c r="U33" s="156">
        <f t="shared" si="12"/>
        <v>0</v>
      </c>
      <c r="V33" s="156">
        <f t="shared" si="12"/>
        <v>0</v>
      </c>
      <c r="W33" s="156">
        <f t="shared" si="12"/>
        <v>0</v>
      </c>
      <c r="X33" s="156">
        <f t="shared" si="12"/>
        <v>0</v>
      </c>
      <c r="Y33" s="156">
        <f t="shared" si="12"/>
        <v>0</v>
      </c>
      <c r="Z33" s="156">
        <f t="shared" si="12"/>
        <v>0</v>
      </c>
      <c r="AA33" s="156">
        <f t="shared" si="12"/>
        <v>0</v>
      </c>
      <c r="AB33" s="156">
        <f t="shared" si="12"/>
        <v>0</v>
      </c>
      <c r="AC33" s="156">
        <f t="shared" si="12"/>
        <v>0</v>
      </c>
      <c r="AD33" s="156">
        <f t="shared" si="12"/>
        <v>0</v>
      </c>
      <c r="AE33" s="156">
        <f t="shared" si="12"/>
        <v>0</v>
      </c>
      <c r="AF33" s="156">
        <f t="shared" si="12"/>
        <v>0</v>
      </c>
      <c r="AG33" s="156">
        <f t="shared" si="12"/>
        <v>0</v>
      </c>
      <c r="AH33" s="156">
        <f t="shared" si="12"/>
        <v>0</v>
      </c>
      <c r="AI33" s="156">
        <f t="shared" si="12"/>
        <v>0</v>
      </c>
      <c r="AJ33" s="156">
        <f t="shared" si="12"/>
        <v>0</v>
      </c>
      <c r="AK33" s="156">
        <f t="shared" si="12"/>
        <v>0</v>
      </c>
      <c r="AL33" s="156">
        <f t="shared" si="12"/>
        <v>0</v>
      </c>
      <c r="AM33" s="156">
        <f t="shared" si="12"/>
        <v>0</v>
      </c>
      <c r="AN33" s="156">
        <f t="shared" si="12"/>
        <v>0</v>
      </c>
      <c r="AO33" s="156">
        <f t="shared" si="12"/>
        <v>0</v>
      </c>
      <c r="AP33" s="156">
        <f t="shared" si="12"/>
        <v>0</v>
      </c>
      <c r="AQ33" s="156">
        <f t="shared" si="12"/>
        <v>0</v>
      </c>
      <c r="AR33" s="156">
        <f t="shared" si="12"/>
        <v>0</v>
      </c>
      <c r="AS33" s="156">
        <f t="shared" si="12"/>
        <v>0</v>
      </c>
      <c r="AT33" s="156">
        <f t="shared" si="12"/>
        <v>0</v>
      </c>
      <c r="AU33" s="156">
        <f t="shared" si="12"/>
        <v>0</v>
      </c>
      <c r="AV33" s="156">
        <f t="shared" si="12"/>
        <v>0</v>
      </c>
      <c r="AW33" s="156">
        <f t="shared" si="12"/>
        <v>0</v>
      </c>
      <c r="AX33" s="156">
        <f t="shared" si="12"/>
        <v>0</v>
      </c>
      <c r="AY33" s="156">
        <f t="shared" si="12"/>
        <v>0</v>
      </c>
      <c r="AZ33" s="156">
        <f t="shared" si="12"/>
        <v>0</v>
      </c>
      <c r="BA33" s="156">
        <f t="shared" si="12"/>
        <v>0</v>
      </c>
      <c r="BB33" s="156">
        <f t="shared" si="12"/>
        <v>0</v>
      </c>
      <c r="BC33" s="156">
        <f t="shared" si="12"/>
        <v>0</v>
      </c>
      <c r="BD33" s="156">
        <f t="shared" si="12"/>
        <v>0</v>
      </c>
      <c r="BE33" s="156">
        <f t="shared" si="12"/>
        <v>0</v>
      </c>
      <c r="BF33" s="156">
        <f t="shared" si="12"/>
        <v>0</v>
      </c>
      <c r="BG33" s="156">
        <f t="shared" si="12"/>
        <v>0</v>
      </c>
      <c r="BH33" s="156">
        <f t="shared" si="12"/>
        <v>0</v>
      </c>
      <c r="BI33" s="156">
        <f t="shared" si="12"/>
        <v>0</v>
      </c>
      <c r="BJ33" s="156">
        <f t="shared" si="12"/>
        <v>0</v>
      </c>
      <c r="BK33" s="156">
        <f t="shared" si="12"/>
        <v>0</v>
      </c>
      <c r="BL33" s="156">
        <f t="shared" si="12"/>
        <v>0</v>
      </c>
      <c r="BM33" s="156">
        <f t="shared" si="12"/>
        <v>0</v>
      </c>
      <c r="BN33" s="156">
        <f t="shared" si="12"/>
        <v>0</v>
      </c>
      <c r="BO33" s="156">
        <f t="shared" si="12"/>
        <v>0</v>
      </c>
      <c r="BP33" s="156">
        <f t="shared" si="12"/>
        <v>0</v>
      </c>
      <c r="BQ33" s="156">
        <f t="shared" si="12"/>
        <v>0</v>
      </c>
      <c r="BR33" s="156">
        <f t="shared" ref="BR33:EC33" si="13">SUM(BR23:BR32)</f>
        <v>0</v>
      </c>
      <c r="BS33" s="156">
        <f t="shared" si="13"/>
        <v>0</v>
      </c>
      <c r="BT33" s="156">
        <f t="shared" si="13"/>
        <v>0</v>
      </c>
      <c r="BU33" s="156">
        <f t="shared" si="13"/>
        <v>0</v>
      </c>
      <c r="BV33" s="156">
        <f t="shared" si="13"/>
        <v>0</v>
      </c>
      <c r="BW33" s="156">
        <f t="shared" si="13"/>
        <v>0</v>
      </c>
      <c r="BX33" s="156">
        <f t="shared" si="13"/>
        <v>0</v>
      </c>
      <c r="BY33" s="156">
        <f t="shared" si="13"/>
        <v>0</v>
      </c>
      <c r="BZ33" s="156">
        <f t="shared" si="13"/>
        <v>0</v>
      </c>
      <c r="CA33" s="156">
        <f t="shared" si="13"/>
        <v>0</v>
      </c>
      <c r="CB33" s="156">
        <f t="shared" si="13"/>
        <v>0</v>
      </c>
      <c r="CC33" s="156">
        <f t="shared" si="13"/>
        <v>0</v>
      </c>
      <c r="CD33" s="156">
        <f t="shared" si="13"/>
        <v>0</v>
      </c>
      <c r="CE33" s="156">
        <f t="shared" si="13"/>
        <v>0</v>
      </c>
      <c r="CF33" s="156">
        <f t="shared" si="13"/>
        <v>0</v>
      </c>
      <c r="CG33" s="156">
        <f t="shared" si="13"/>
        <v>0</v>
      </c>
      <c r="CH33" s="156">
        <f t="shared" si="13"/>
        <v>0</v>
      </c>
      <c r="CI33" s="156">
        <f t="shared" si="13"/>
        <v>0</v>
      </c>
      <c r="CJ33" s="156">
        <f t="shared" si="13"/>
        <v>0</v>
      </c>
      <c r="CK33" s="156">
        <f t="shared" si="13"/>
        <v>0</v>
      </c>
      <c r="CL33" s="156">
        <f t="shared" si="13"/>
        <v>0</v>
      </c>
      <c r="CM33" s="156">
        <f t="shared" si="13"/>
        <v>0</v>
      </c>
      <c r="CN33" s="156">
        <f t="shared" si="13"/>
        <v>0</v>
      </c>
      <c r="CO33" s="156">
        <f t="shared" si="13"/>
        <v>0</v>
      </c>
      <c r="CP33" s="156">
        <f t="shared" si="13"/>
        <v>0</v>
      </c>
      <c r="CQ33" s="156">
        <f t="shared" si="13"/>
        <v>0</v>
      </c>
      <c r="CR33" s="156">
        <f t="shared" si="13"/>
        <v>0</v>
      </c>
      <c r="CS33" s="156">
        <f t="shared" si="13"/>
        <v>0</v>
      </c>
      <c r="CT33" s="156">
        <f t="shared" si="13"/>
        <v>0</v>
      </c>
      <c r="CU33" s="156">
        <f t="shared" si="13"/>
        <v>0</v>
      </c>
      <c r="CV33" s="156">
        <f t="shared" si="13"/>
        <v>0</v>
      </c>
      <c r="CW33" s="156">
        <f t="shared" si="13"/>
        <v>0</v>
      </c>
      <c r="CX33" s="156">
        <f t="shared" si="13"/>
        <v>0</v>
      </c>
      <c r="CY33" s="156">
        <f t="shared" si="13"/>
        <v>0</v>
      </c>
      <c r="CZ33" s="156">
        <f t="shared" si="13"/>
        <v>0</v>
      </c>
      <c r="DA33" s="156">
        <f t="shared" si="13"/>
        <v>0</v>
      </c>
      <c r="DB33" s="156">
        <f t="shared" si="13"/>
        <v>0</v>
      </c>
      <c r="DC33" s="156">
        <f t="shared" si="13"/>
        <v>0</v>
      </c>
      <c r="DD33" s="156">
        <f t="shared" si="13"/>
        <v>0</v>
      </c>
      <c r="DE33" s="156">
        <f t="shared" si="13"/>
        <v>0</v>
      </c>
      <c r="DF33" s="156">
        <f t="shared" si="13"/>
        <v>0</v>
      </c>
      <c r="DG33" s="156">
        <f t="shared" si="13"/>
        <v>0</v>
      </c>
      <c r="DH33" s="156">
        <f t="shared" si="13"/>
        <v>0</v>
      </c>
      <c r="DI33" s="156">
        <f t="shared" si="13"/>
        <v>0</v>
      </c>
      <c r="DJ33" s="156">
        <f t="shared" si="13"/>
        <v>0</v>
      </c>
      <c r="DK33" s="156">
        <f t="shared" si="13"/>
        <v>0</v>
      </c>
      <c r="DL33" s="156">
        <f t="shared" si="13"/>
        <v>0</v>
      </c>
      <c r="DM33" s="156">
        <f t="shared" si="13"/>
        <v>0</v>
      </c>
      <c r="DN33" s="156">
        <f t="shared" si="13"/>
        <v>0</v>
      </c>
      <c r="DO33" s="156">
        <f t="shared" si="13"/>
        <v>0</v>
      </c>
      <c r="DP33" s="156">
        <f t="shared" si="13"/>
        <v>0</v>
      </c>
      <c r="DQ33" s="156">
        <f t="shared" si="13"/>
        <v>0</v>
      </c>
      <c r="DR33" s="156">
        <f t="shared" si="13"/>
        <v>0</v>
      </c>
      <c r="DS33" s="156">
        <f t="shared" si="13"/>
        <v>0</v>
      </c>
      <c r="DT33" s="156">
        <f t="shared" si="13"/>
        <v>0</v>
      </c>
      <c r="DU33" s="156">
        <f t="shared" si="13"/>
        <v>0</v>
      </c>
      <c r="DV33" s="156">
        <f t="shared" si="13"/>
        <v>0</v>
      </c>
      <c r="DW33" s="156">
        <f t="shared" si="13"/>
        <v>0</v>
      </c>
      <c r="DX33" s="156">
        <f t="shared" si="13"/>
        <v>0</v>
      </c>
      <c r="DY33" s="156">
        <f t="shared" si="13"/>
        <v>0</v>
      </c>
      <c r="DZ33" s="156">
        <f t="shared" si="13"/>
        <v>0</v>
      </c>
      <c r="EA33" s="156">
        <f t="shared" si="13"/>
        <v>0</v>
      </c>
      <c r="EB33" s="156">
        <f t="shared" si="13"/>
        <v>0</v>
      </c>
      <c r="EC33" s="156">
        <f t="shared" si="13"/>
        <v>0</v>
      </c>
      <c r="ED33" s="156">
        <f t="shared" ref="ED33:GO33" si="14">SUM(ED23:ED32)</f>
        <v>0</v>
      </c>
      <c r="EE33" s="156">
        <f t="shared" si="14"/>
        <v>0</v>
      </c>
      <c r="EF33" s="156">
        <f t="shared" si="14"/>
        <v>0</v>
      </c>
      <c r="EG33" s="156">
        <f t="shared" si="14"/>
        <v>0</v>
      </c>
      <c r="EH33" s="156">
        <f t="shared" si="14"/>
        <v>0</v>
      </c>
      <c r="EI33" s="156">
        <f t="shared" si="14"/>
        <v>0</v>
      </c>
      <c r="EJ33" s="156">
        <f t="shared" si="14"/>
        <v>0</v>
      </c>
      <c r="EK33" s="156">
        <f t="shared" si="14"/>
        <v>0</v>
      </c>
      <c r="EL33" s="156">
        <f t="shared" si="14"/>
        <v>0</v>
      </c>
      <c r="EM33" s="156">
        <f t="shared" si="14"/>
        <v>0</v>
      </c>
      <c r="EN33" s="156">
        <f t="shared" si="14"/>
        <v>0</v>
      </c>
      <c r="EO33" s="156">
        <f t="shared" si="14"/>
        <v>0</v>
      </c>
      <c r="EP33" s="156">
        <f t="shared" si="14"/>
        <v>0</v>
      </c>
      <c r="EQ33" s="156">
        <f t="shared" si="14"/>
        <v>0</v>
      </c>
      <c r="ER33" s="156">
        <f t="shared" si="14"/>
        <v>0</v>
      </c>
      <c r="ES33" s="156">
        <f t="shared" si="14"/>
        <v>0</v>
      </c>
      <c r="ET33" s="156">
        <f t="shared" si="14"/>
        <v>0</v>
      </c>
      <c r="EU33" s="156">
        <f t="shared" si="14"/>
        <v>0</v>
      </c>
      <c r="EV33" s="156">
        <f t="shared" si="14"/>
        <v>0</v>
      </c>
      <c r="EW33" s="156">
        <f t="shared" si="14"/>
        <v>0</v>
      </c>
      <c r="EX33" s="156">
        <f t="shared" si="14"/>
        <v>0</v>
      </c>
      <c r="EY33" s="156">
        <f t="shared" si="14"/>
        <v>0</v>
      </c>
      <c r="EZ33" s="156">
        <f t="shared" si="14"/>
        <v>0</v>
      </c>
      <c r="FA33" s="156">
        <f t="shared" si="14"/>
        <v>0</v>
      </c>
      <c r="FB33" s="156">
        <f t="shared" si="14"/>
        <v>0</v>
      </c>
      <c r="FC33" s="156">
        <f t="shared" si="14"/>
        <v>0</v>
      </c>
      <c r="FD33" s="156">
        <f t="shared" si="14"/>
        <v>0</v>
      </c>
      <c r="FE33" s="156">
        <f t="shared" si="14"/>
        <v>0</v>
      </c>
      <c r="FF33" s="156">
        <f t="shared" si="14"/>
        <v>0</v>
      </c>
      <c r="FG33" s="156">
        <f t="shared" si="14"/>
        <v>0</v>
      </c>
      <c r="FH33" s="156">
        <f t="shared" si="14"/>
        <v>0</v>
      </c>
      <c r="FI33" s="156">
        <f t="shared" si="14"/>
        <v>0</v>
      </c>
      <c r="FJ33" s="156">
        <f t="shared" si="14"/>
        <v>0</v>
      </c>
      <c r="FK33" s="156">
        <f t="shared" si="14"/>
        <v>0</v>
      </c>
      <c r="FL33" s="156">
        <f t="shared" si="14"/>
        <v>0</v>
      </c>
      <c r="FM33" s="156">
        <f t="shared" si="14"/>
        <v>0</v>
      </c>
      <c r="FN33" s="156">
        <f t="shared" si="14"/>
        <v>0</v>
      </c>
      <c r="FO33" s="156">
        <f t="shared" si="14"/>
        <v>0</v>
      </c>
      <c r="FP33" s="156">
        <f t="shared" si="14"/>
        <v>0</v>
      </c>
      <c r="FQ33" s="156">
        <f t="shared" si="14"/>
        <v>0</v>
      </c>
      <c r="FR33" s="156">
        <f t="shared" si="14"/>
        <v>0</v>
      </c>
      <c r="FS33" s="156">
        <f t="shared" si="14"/>
        <v>0</v>
      </c>
      <c r="FT33" s="156">
        <f t="shared" si="14"/>
        <v>0</v>
      </c>
      <c r="FU33" s="156">
        <f t="shared" si="14"/>
        <v>0</v>
      </c>
      <c r="FV33" s="156">
        <f t="shared" si="14"/>
        <v>0</v>
      </c>
      <c r="FW33" s="156">
        <f t="shared" si="14"/>
        <v>0</v>
      </c>
      <c r="FX33" s="156">
        <f t="shared" si="14"/>
        <v>0</v>
      </c>
      <c r="FY33" s="156">
        <f t="shared" si="14"/>
        <v>0</v>
      </c>
      <c r="FZ33" s="156">
        <f t="shared" si="14"/>
        <v>0</v>
      </c>
      <c r="GA33" s="156">
        <f t="shared" si="14"/>
        <v>0</v>
      </c>
      <c r="GB33" s="156">
        <f t="shared" si="14"/>
        <v>0</v>
      </c>
      <c r="GC33" s="156">
        <f t="shared" si="14"/>
        <v>0</v>
      </c>
      <c r="GD33" s="156">
        <f t="shared" si="14"/>
        <v>0</v>
      </c>
      <c r="GE33" s="156">
        <f t="shared" si="14"/>
        <v>0</v>
      </c>
      <c r="GF33" s="156">
        <f t="shared" si="14"/>
        <v>0</v>
      </c>
      <c r="GG33" s="156">
        <f t="shared" si="14"/>
        <v>0</v>
      </c>
      <c r="GH33" s="156">
        <f t="shared" si="14"/>
        <v>0</v>
      </c>
      <c r="GI33" s="156">
        <f t="shared" si="14"/>
        <v>0</v>
      </c>
      <c r="GJ33" s="156">
        <f t="shared" si="14"/>
        <v>0</v>
      </c>
      <c r="GK33" s="156">
        <f t="shared" si="14"/>
        <v>0</v>
      </c>
      <c r="GL33" s="156">
        <f t="shared" si="14"/>
        <v>0</v>
      </c>
      <c r="GM33" s="156">
        <f t="shared" si="14"/>
        <v>0</v>
      </c>
      <c r="GN33" s="156">
        <f t="shared" si="14"/>
        <v>0</v>
      </c>
      <c r="GO33" s="156">
        <f t="shared" si="14"/>
        <v>0</v>
      </c>
      <c r="GP33" s="156">
        <f t="shared" ref="GP33:IM33" si="15">SUM(GP23:GP32)</f>
        <v>0</v>
      </c>
      <c r="GQ33" s="156">
        <f t="shared" si="15"/>
        <v>0</v>
      </c>
      <c r="GR33" s="156">
        <f t="shared" si="15"/>
        <v>0</v>
      </c>
      <c r="GS33" s="156">
        <f t="shared" si="15"/>
        <v>0</v>
      </c>
      <c r="GT33" s="156">
        <f t="shared" si="15"/>
        <v>0</v>
      </c>
      <c r="GU33" s="156">
        <f t="shared" si="15"/>
        <v>0</v>
      </c>
      <c r="GV33" s="156">
        <f t="shared" si="15"/>
        <v>0</v>
      </c>
      <c r="GW33" s="156">
        <f t="shared" si="15"/>
        <v>0</v>
      </c>
      <c r="GX33" s="156">
        <f t="shared" si="15"/>
        <v>0</v>
      </c>
      <c r="GY33" s="156">
        <f t="shared" si="15"/>
        <v>0</v>
      </c>
      <c r="GZ33" s="156">
        <f t="shared" si="15"/>
        <v>0</v>
      </c>
      <c r="HA33" s="156">
        <f t="shared" si="15"/>
        <v>0</v>
      </c>
      <c r="HB33" s="156">
        <f t="shared" si="15"/>
        <v>0</v>
      </c>
      <c r="HC33" s="156">
        <f t="shared" si="15"/>
        <v>0</v>
      </c>
      <c r="HD33" s="156">
        <f t="shared" si="15"/>
        <v>0</v>
      </c>
      <c r="HE33" s="156">
        <f t="shared" si="15"/>
        <v>0</v>
      </c>
      <c r="HF33" s="156">
        <f t="shared" si="15"/>
        <v>0</v>
      </c>
      <c r="HG33" s="156">
        <f t="shared" si="15"/>
        <v>0</v>
      </c>
      <c r="HH33" s="156">
        <f t="shared" si="15"/>
        <v>0</v>
      </c>
      <c r="HI33" s="156">
        <f t="shared" si="15"/>
        <v>0</v>
      </c>
      <c r="HJ33" s="156">
        <f t="shared" si="15"/>
        <v>0</v>
      </c>
      <c r="HK33" s="156">
        <f t="shared" si="15"/>
        <v>0</v>
      </c>
      <c r="HL33" s="156">
        <f t="shared" si="15"/>
        <v>0</v>
      </c>
      <c r="HM33" s="156">
        <f t="shared" si="15"/>
        <v>0</v>
      </c>
      <c r="HN33" s="156">
        <f t="shared" si="15"/>
        <v>0</v>
      </c>
      <c r="HO33" s="156">
        <f t="shared" si="15"/>
        <v>0</v>
      </c>
      <c r="HP33" s="156">
        <f t="shared" si="15"/>
        <v>0</v>
      </c>
      <c r="HQ33" s="156">
        <f t="shared" si="15"/>
        <v>0</v>
      </c>
      <c r="HR33" s="156">
        <f t="shared" si="15"/>
        <v>0</v>
      </c>
      <c r="HS33" s="156">
        <f t="shared" si="15"/>
        <v>0</v>
      </c>
      <c r="HT33" s="156">
        <f t="shared" si="15"/>
        <v>0</v>
      </c>
      <c r="HU33" s="156">
        <f t="shared" si="15"/>
        <v>0</v>
      </c>
      <c r="HV33" s="156">
        <f t="shared" si="15"/>
        <v>0</v>
      </c>
      <c r="HW33" s="156">
        <f t="shared" si="15"/>
        <v>0</v>
      </c>
      <c r="HX33" s="156">
        <f t="shared" si="15"/>
        <v>0</v>
      </c>
      <c r="HY33" s="156">
        <f t="shared" si="15"/>
        <v>0</v>
      </c>
      <c r="HZ33" s="156">
        <f t="shared" si="15"/>
        <v>0</v>
      </c>
      <c r="IA33" s="156">
        <f t="shared" si="15"/>
        <v>0</v>
      </c>
      <c r="IB33" s="156">
        <f t="shared" si="15"/>
        <v>0</v>
      </c>
      <c r="IC33" s="156">
        <f t="shared" si="15"/>
        <v>0</v>
      </c>
      <c r="ID33" s="156">
        <f t="shared" si="15"/>
        <v>0</v>
      </c>
      <c r="IE33" s="156">
        <f t="shared" si="15"/>
        <v>0</v>
      </c>
      <c r="IF33" s="156">
        <f t="shared" si="15"/>
        <v>0</v>
      </c>
      <c r="IG33" s="156">
        <f t="shared" si="15"/>
        <v>0</v>
      </c>
      <c r="IH33" s="156">
        <f t="shared" si="15"/>
        <v>0</v>
      </c>
      <c r="II33" s="156">
        <f t="shared" si="15"/>
        <v>0</v>
      </c>
      <c r="IJ33" s="156">
        <f t="shared" si="15"/>
        <v>0</v>
      </c>
      <c r="IK33" s="156">
        <f t="shared" si="15"/>
        <v>0</v>
      </c>
      <c r="IL33" s="156">
        <f t="shared" si="15"/>
        <v>0</v>
      </c>
      <c r="IM33" s="157">
        <f t="shared" si="15"/>
        <v>0</v>
      </c>
      <c r="IN33" s="177"/>
      <c r="IO33" s="177"/>
    </row>
    <row r="34" spans="1:249" ht="18.75" customHeight="1">
      <c r="A34" s="748"/>
      <c r="B34" s="734" t="s">
        <v>1202</v>
      </c>
      <c r="C34" s="735"/>
      <c r="D34" s="736"/>
      <c r="E34" s="158">
        <v>5</v>
      </c>
      <c r="F34" s="188">
        <f>SUMIFS(点検表４!$AG$6:$AG$14492,点検表４!$AE$6:$AE$14492,TRUE,点検表４!$AQ$6:$AQ$14492,$E34)</f>
        <v>0</v>
      </c>
      <c r="G34" s="189">
        <f t="shared" si="0"/>
        <v>0</v>
      </c>
      <c r="H34" s="190">
        <f>SUMIFS(点検表４!$AG$6:$AG$14492,点検表４!$AE$6:$AE$14492,TRUE,点検表４!$AQ$6:$AQ$14492,$E34,点検表４!$C$6:$C$14492,H$6)</f>
        <v>0</v>
      </c>
      <c r="I34" s="190">
        <f>SUMIFS(点検表４!$AG$6:$AG$14492,点検表４!$AE$6:$AE$14492,TRUE,点検表４!$AQ$6:$AQ$14492,$E34,点検表４!$C$6:$C$14492,I$6)</f>
        <v>0</v>
      </c>
      <c r="J34" s="190">
        <f>SUMIFS(点検表４!$AG$6:$AG$14492,点検表４!$AE$6:$AE$14492,TRUE,点検表４!$AQ$6:$AQ$14492,$E34,点検表４!$C$6:$C$14492,J$6)</f>
        <v>0</v>
      </c>
      <c r="K34" s="190">
        <f>SUMIFS(点検表４!$AG$6:$AG$14492,点検表４!$AE$6:$AE$14492,TRUE,点検表４!$AQ$6:$AQ$14492,$E34,点検表４!$C$6:$C$14492,K$6)</f>
        <v>0</v>
      </c>
      <c r="L34" s="190">
        <f>SUMIFS(点検表４!$AG$6:$AG$14492,点検表４!$AE$6:$AE$14492,TRUE,点検表４!$AQ$6:$AQ$14492,$E34,点検表４!$C$6:$C$14492,L$6)</f>
        <v>0</v>
      </c>
      <c r="M34" s="190">
        <f>SUMIFS(点検表４!$AG$6:$AG$14492,点検表４!$AE$6:$AE$14492,TRUE,点検表４!$AQ$6:$AQ$14492,$E34,点検表４!$C$6:$C$14492,M$6)</f>
        <v>0</v>
      </c>
      <c r="N34" s="190">
        <f>SUMIFS(点検表４!$AG$6:$AG$14492,点検表４!$AE$6:$AE$14492,TRUE,点検表４!$AQ$6:$AQ$14492,$E34,点検表４!$C$6:$C$14492,N$6)</f>
        <v>0</v>
      </c>
      <c r="O34" s="190">
        <f>SUMIFS(点検表４!$AG$6:$AG$14492,点検表４!$AE$6:$AE$14492,TRUE,点検表４!$AQ$6:$AQ$14492,$E34,点検表４!$C$6:$C$14492,O$6)</f>
        <v>0</v>
      </c>
      <c r="P34" s="190">
        <f>SUMIFS(点検表４!$AG$6:$AG$14492,点検表４!$AE$6:$AE$14492,TRUE,点検表４!$AQ$6:$AQ$14492,$E34,点検表４!$C$6:$C$14492,P$6)</f>
        <v>0</v>
      </c>
      <c r="Q34" s="190">
        <f>SUMIFS(点検表４!$AG$6:$AG$14492,点検表４!$AE$6:$AE$14492,TRUE,点検表４!$AQ$6:$AQ$14492,$E34,点検表４!$C$6:$C$14492,Q$6)</f>
        <v>0</v>
      </c>
      <c r="R34" s="190">
        <f>SUMIFS(点検表４!$AG$6:$AG$14492,点検表４!$AE$6:$AE$14492,TRUE,点検表４!$AQ$6:$AQ$14492,$E34,点検表４!$C$6:$C$14492,R$6)</f>
        <v>0</v>
      </c>
      <c r="S34" s="190">
        <f>SUMIFS(点検表４!$AG$6:$AG$14492,点検表４!$AE$6:$AE$14492,TRUE,点検表４!$AQ$6:$AQ$14492,$E34,点検表４!$C$6:$C$14492,S$6)</f>
        <v>0</v>
      </c>
      <c r="T34" s="190">
        <f>SUMIFS(点検表４!$AG$6:$AG$14492,点検表４!$AE$6:$AE$14492,TRUE,点検表４!$AQ$6:$AQ$14492,$E34,点検表４!$C$6:$C$14492,T$6)</f>
        <v>0</v>
      </c>
      <c r="U34" s="190">
        <f>SUMIFS(点検表４!$AG$6:$AG$14492,点検表４!$AE$6:$AE$14492,TRUE,点検表４!$AQ$6:$AQ$14492,$E34,点検表４!$C$6:$C$14492,U$6)</f>
        <v>0</v>
      </c>
      <c r="V34" s="190">
        <f>SUMIFS(点検表４!$AG$6:$AG$14492,点検表４!$AE$6:$AE$14492,TRUE,点検表４!$AQ$6:$AQ$14492,$E34,点検表４!$C$6:$C$14492,V$6)</f>
        <v>0</v>
      </c>
      <c r="W34" s="190">
        <f>SUMIFS(点検表４!$AG$6:$AG$14492,点検表４!$AE$6:$AE$14492,TRUE,点検表４!$AQ$6:$AQ$14492,$E34,点検表４!$C$6:$C$14492,W$6)</f>
        <v>0</v>
      </c>
      <c r="X34" s="190">
        <f>SUMIFS(点検表４!$AG$6:$AG$14492,点検表４!$AE$6:$AE$14492,TRUE,点検表４!$AQ$6:$AQ$14492,$E34,点検表４!$C$6:$C$14492,X$6)</f>
        <v>0</v>
      </c>
      <c r="Y34" s="190">
        <f>SUMIFS(点検表４!$AG$6:$AG$14492,点検表４!$AE$6:$AE$14492,TRUE,点検表４!$AQ$6:$AQ$14492,$E34,点検表４!$C$6:$C$14492,Y$6)</f>
        <v>0</v>
      </c>
      <c r="Z34" s="190">
        <f>SUMIFS(点検表４!$AG$6:$AG$14492,点検表４!$AE$6:$AE$14492,TRUE,点検表４!$AQ$6:$AQ$14492,$E34,点検表４!$C$6:$C$14492,Z$6)</f>
        <v>0</v>
      </c>
      <c r="AA34" s="190">
        <f>SUMIFS(点検表４!$AG$6:$AG$14492,点検表４!$AE$6:$AE$14492,TRUE,点検表４!$AQ$6:$AQ$14492,$E34,点検表４!$C$6:$C$14492,AA$6)</f>
        <v>0</v>
      </c>
      <c r="AB34" s="190">
        <f>SUMIFS(点検表４!$AG$6:$AG$14492,点検表４!$AE$6:$AE$14492,TRUE,点検表４!$AQ$6:$AQ$14492,$E34,点検表４!$C$6:$C$14492,AB$6)</f>
        <v>0</v>
      </c>
      <c r="AC34" s="190">
        <f>SUMIFS(点検表４!$AG$6:$AG$14492,点検表４!$AE$6:$AE$14492,TRUE,点検表４!$AQ$6:$AQ$14492,$E34,点検表４!$C$6:$C$14492,AC$6)</f>
        <v>0</v>
      </c>
      <c r="AD34" s="190">
        <f>SUMIFS(点検表４!$AG$6:$AG$14492,点検表４!$AE$6:$AE$14492,TRUE,点検表４!$AQ$6:$AQ$14492,$E34,点検表４!$C$6:$C$14492,AD$6)</f>
        <v>0</v>
      </c>
      <c r="AE34" s="190">
        <f>SUMIFS(点検表４!$AG$6:$AG$14492,点検表４!$AE$6:$AE$14492,TRUE,点検表４!$AQ$6:$AQ$14492,$E34,点検表４!$C$6:$C$14492,AE$6)</f>
        <v>0</v>
      </c>
      <c r="AF34" s="190">
        <f>SUMIFS(点検表４!$AG$6:$AG$14492,点検表４!$AE$6:$AE$14492,TRUE,点検表４!$AQ$6:$AQ$14492,$E34,点検表４!$C$6:$C$14492,AF$6)</f>
        <v>0</v>
      </c>
      <c r="AG34" s="190">
        <f>SUMIFS(点検表４!$AG$6:$AG$14492,点検表４!$AE$6:$AE$14492,TRUE,点検表４!$AQ$6:$AQ$14492,$E34,点検表４!$C$6:$C$14492,AG$6)</f>
        <v>0</v>
      </c>
      <c r="AH34" s="190">
        <f>SUMIFS(点検表４!$AG$6:$AG$14492,点検表４!$AE$6:$AE$14492,TRUE,点検表４!$AQ$6:$AQ$14492,$E34,点検表４!$C$6:$C$14492,AH$6)</f>
        <v>0</v>
      </c>
      <c r="AI34" s="190">
        <f>SUMIFS(点検表４!$AG$6:$AG$14492,点検表４!$AE$6:$AE$14492,TRUE,点検表４!$AQ$6:$AQ$14492,$E34,点検表４!$C$6:$C$14492,AI$6)</f>
        <v>0</v>
      </c>
      <c r="AJ34" s="190">
        <f>SUMIFS(点検表４!$AG$6:$AG$14492,点検表４!$AE$6:$AE$14492,TRUE,点検表４!$AQ$6:$AQ$14492,$E34,点検表４!$C$6:$C$14492,AJ$6)</f>
        <v>0</v>
      </c>
      <c r="AK34" s="190">
        <f>SUMIFS(点検表４!$AG$6:$AG$14492,点検表４!$AE$6:$AE$14492,TRUE,点検表４!$AQ$6:$AQ$14492,$E34,点検表４!$C$6:$C$14492,AK$6)</f>
        <v>0</v>
      </c>
      <c r="AL34" s="190">
        <f>SUMIFS(点検表４!$AG$6:$AG$14492,点検表４!$AE$6:$AE$14492,TRUE,点検表４!$AQ$6:$AQ$14492,$E34,点検表４!$C$6:$C$14492,AL$6)</f>
        <v>0</v>
      </c>
      <c r="AM34" s="190">
        <f>SUMIFS(点検表４!$AG$6:$AG$14492,点検表４!$AE$6:$AE$14492,TRUE,点検表４!$AQ$6:$AQ$14492,$E34,点検表４!$C$6:$C$14492,AM$6)</f>
        <v>0</v>
      </c>
      <c r="AN34" s="190">
        <f>SUMIFS(点検表４!$AG$6:$AG$14492,点検表４!$AE$6:$AE$14492,TRUE,点検表４!$AQ$6:$AQ$14492,$E34,点検表４!$C$6:$C$14492,AN$6)</f>
        <v>0</v>
      </c>
      <c r="AO34" s="190">
        <f>SUMIFS(点検表４!$AG$6:$AG$14492,点検表４!$AE$6:$AE$14492,TRUE,点検表４!$AQ$6:$AQ$14492,$E34,点検表４!$C$6:$C$14492,AO$6)</f>
        <v>0</v>
      </c>
      <c r="AP34" s="190">
        <f>SUMIFS(点検表４!$AG$6:$AG$14492,点検表４!$AE$6:$AE$14492,TRUE,点検表４!$AQ$6:$AQ$14492,$E34,点検表４!$C$6:$C$14492,AP$6)</f>
        <v>0</v>
      </c>
      <c r="AQ34" s="190">
        <f>SUMIFS(点検表４!$AG$6:$AG$14492,点検表４!$AE$6:$AE$14492,TRUE,点検表４!$AQ$6:$AQ$14492,$E34,点検表４!$C$6:$C$14492,AQ$6)</f>
        <v>0</v>
      </c>
      <c r="AR34" s="190">
        <f>SUMIFS(点検表４!$AG$6:$AG$14492,点検表４!$AE$6:$AE$14492,TRUE,点検表４!$AQ$6:$AQ$14492,$E34,点検表４!$C$6:$C$14492,AR$6)</f>
        <v>0</v>
      </c>
      <c r="AS34" s="190">
        <f>SUMIFS(点検表４!$AG$6:$AG$14492,点検表４!$AE$6:$AE$14492,TRUE,点検表４!$AQ$6:$AQ$14492,$E34,点検表４!$C$6:$C$14492,AS$6)</f>
        <v>0</v>
      </c>
      <c r="AT34" s="190">
        <f>SUMIFS(点検表４!$AG$6:$AG$14492,点検表４!$AE$6:$AE$14492,TRUE,点検表４!$AQ$6:$AQ$14492,$E34,点検表４!$C$6:$C$14492,AT$6)</f>
        <v>0</v>
      </c>
      <c r="AU34" s="190">
        <f>SUMIFS(点検表４!$AG$6:$AG$14492,点検表４!$AE$6:$AE$14492,TRUE,点検表４!$AQ$6:$AQ$14492,$E34,点検表４!$C$6:$C$14492,AU$6)</f>
        <v>0</v>
      </c>
      <c r="AV34" s="190">
        <f>SUMIFS(点検表４!$AG$6:$AG$14492,点検表４!$AE$6:$AE$14492,TRUE,点検表４!$AQ$6:$AQ$14492,$E34,点検表４!$C$6:$C$14492,AV$6)</f>
        <v>0</v>
      </c>
      <c r="AW34" s="190">
        <f>SUMIFS(点検表４!$AG$6:$AG$14492,点検表４!$AE$6:$AE$14492,TRUE,点検表４!$AQ$6:$AQ$14492,$E34,点検表４!$C$6:$C$14492,AW$6)</f>
        <v>0</v>
      </c>
      <c r="AX34" s="190">
        <f>SUMIFS(点検表４!$AG$6:$AG$14492,点検表４!$AE$6:$AE$14492,TRUE,点検表４!$AQ$6:$AQ$14492,$E34,点検表４!$C$6:$C$14492,AX$6)</f>
        <v>0</v>
      </c>
      <c r="AY34" s="190">
        <f>SUMIFS(点検表４!$AG$6:$AG$14492,点検表４!$AE$6:$AE$14492,TRUE,点検表４!$AQ$6:$AQ$14492,$E34,点検表４!$C$6:$C$14492,AY$6)</f>
        <v>0</v>
      </c>
      <c r="AZ34" s="190">
        <f>SUMIFS(点検表４!$AG$6:$AG$14492,点検表４!$AE$6:$AE$14492,TRUE,点検表４!$AQ$6:$AQ$14492,$E34,点検表４!$C$6:$C$14492,AZ$6)</f>
        <v>0</v>
      </c>
      <c r="BA34" s="190">
        <f>SUMIFS(点検表４!$AG$6:$AG$14492,点検表４!$AE$6:$AE$14492,TRUE,点検表４!$AQ$6:$AQ$14492,$E34,点検表４!$C$6:$C$14492,BA$6)</f>
        <v>0</v>
      </c>
      <c r="BB34" s="190">
        <f>SUMIFS(点検表４!$AG$6:$AG$14492,点検表４!$AE$6:$AE$14492,TRUE,点検表４!$AQ$6:$AQ$14492,$E34,点検表４!$C$6:$C$14492,BB$6)</f>
        <v>0</v>
      </c>
      <c r="BC34" s="190">
        <f>SUMIFS(点検表４!$AG$6:$AG$14492,点検表４!$AE$6:$AE$14492,TRUE,点検表４!$AQ$6:$AQ$14492,$E34,点検表４!$C$6:$C$14492,BC$6)</f>
        <v>0</v>
      </c>
      <c r="BD34" s="190">
        <f>SUMIFS(点検表４!$AG$6:$AG$14492,点検表４!$AE$6:$AE$14492,TRUE,点検表４!$AQ$6:$AQ$14492,$E34,点検表４!$C$6:$C$14492,BD$6)</f>
        <v>0</v>
      </c>
      <c r="BE34" s="190">
        <f>SUMIFS(点検表４!$AG$6:$AG$14492,点検表４!$AE$6:$AE$14492,TRUE,点検表４!$AQ$6:$AQ$14492,$E34,点検表４!$C$6:$C$14492,BE$6)</f>
        <v>0</v>
      </c>
      <c r="BF34" s="190">
        <f>SUMIFS(点検表４!$AG$6:$AG$14492,点検表４!$AE$6:$AE$14492,TRUE,点検表４!$AQ$6:$AQ$14492,$E34,点検表４!$C$6:$C$14492,BF$6)</f>
        <v>0</v>
      </c>
      <c r="BG34" s="190">
        <f>SUMIFS(点検表４!$AG$6:$AG$14492,点検表４!$AE$6:$AE$14492,TRUE,点検表４!$AQ$6:$AQ$14492,$E34,点検表４!$C$6:$C$14492,BG$6)</f>
        <v>0</v>
      </c>
      <c r="BH34" s="190">
        <f>SUMIFS(点検表４!$AG$6:$AG$14492,点検表４!$AE$6:$AE$14492,TRUE,点検表４!$AQ$6:$AQ$14492,$E34,点検表４!$C$6:$C$14492,BH$6)</f>
        <v>0</v>
      </c>
      <c r="BI34" s="190">
        <f>SUMIFS(点検表４!$AG$6:$AG$14492,点検表４!$AE$6:$AE$14492,TRUE,点検表４!$AQ$6:$AQ$14492,$E34,点検表４!$C$6:$C$14492,BI$6)</f>
        <v>0</v>
      </c>
      <c r="BJ34" s="190">
        <f>SUMIFS(点検表４!$AG$6:$AG$14492,点検表４!$AE$6:$AE$14492,TRUE,点検表４!$AQ$6:$AQ$14492,$E34,点検表４!$C$6:$C$14492,BJ$6)</f>
        <v>0</v>
      </c>
      <c r="BK34" s="190">
        <f>SUMIFS(点検表４!$AG$6:$AG$14492,点検表４!$AE$6:$AE$14492,TRUE,点検表４!$AQ$6:$AQ$14492,$E34,点検表４!$C$6:$C$14492,BK$6)</f>
        <v>0</v>
      </c>
      <c r="BL34" s="190">
        <f>SUMIFS(点検表４!$AG$6:$AG$14492,点検表４!$AE$6:$AE$14492,TRUE,点検表４!$AQ$6:$AQ$14492,$E34,点検表４!$C$6:$C$14492,BL$6)</f>
        <v>0</v>
      </c>
      <c r="BM34" s="190">
        <f>SUMIFS(点検表４!$AG$6:$AG$14492,点検表４!$AE$6:$AE$14492,TRUE,点検表４!$AQ$6:$AQ$14492,$E34,点検表４!$C$6:$C$14492,BM$6)</f>
        <v>0</v>
      </c>
      <c r="BN34" s="190">
        <f>SUMIFS(点検表４!$AG$6:$AG$14492,点検表４!$AE$6:$AE$14492,TRUE,点検表４!$AQ$6:$AQ$14492,$E34,点検表４!$C$6:$C$14492,BN$6)</f>
        <v>0</v>
      </c>
      <c r="BO34" s="190">
        <f>SUMIFS(点検表４!$AG$6:$AG$14492,点検表４!$AE$6:$AE$14492,TRUE,点検表４!$AQ$6:$AQ$14492,$E34,点検表４!$C$6:$C$14492,BO$6)</f>
        <v>0</v>
      </c>
      <c r="BP34" s="190">
        <f>SUMIFS(点検表４!$AG$6:$AG$14492,点検表４!$AE$6:$AE$14492,TRUE,点検表４!$AQ$6:$AQ$14492,$E34,点検表４!$C$6:$C$14492,BP$6)</f>
        <v>0</v>
      </c>
      <c r="BQ34" s="190">
        <f>SUMIFS(点検表４!$AG$6:$AG$14492,点検表４!$AE$6:$AE$14492,TRUE,点検表４!$AQ$6:$AQ$14492,$E34,点検表４!$C$6:$C$14492,BQ$6)</f>
        <v>0</v>
      </c>
      <c r="BR34" s="190">
        <f>SUMIFS(点検表４!$AG$6:$AG$14492,点検表４!$AE$6:$AE$14492,TRUE,点検表４!$AQ$6:$AQ$14492,$E34,点検表４!$C$6:$C$14492,BR$6)</f>
        <v>0</v>
      </c>
      <c r="BS34" s="190">
        <f>SUMIFS(点検表４!$AG$6:$AG$14492,点検表４!$AE$6:$AE$14492,TRUE,点検表４!$AQ$6:$AQ$14492,$E34,点検表４!$C$6:$C$14492,BS$6)</f>
        <v>0</v>
      </c>
      <c r="BT34" s="190">
        <f>SUMIFS(点検表４!$AG$6:$AG$14492,点検表４!$AE$6:$AE$14492,TRUE,点検表４!$AQ$6:$AQ$14492,$E34,点検表４!$C$6:$C$14492,BT$6)</f>
        <v>0</v>
      </c>
      <c r="BU34" s="190">
        <f>SUMIFS(点検表４!$AG$6:$AG$14492,点検表４!$AE$6:$AE$14492,TRUE,点検表４!$AQ$6:$AQ$14492,$E34,点検表４!$C$6:$C$14492,BU$6)</f>
        <v>0</v>
      </c>
      <c r="BV34" s="190">
        <f>SUMIFS(点検表４!$AG$6:$AG$14492,点検表４!$AE$6:$AE$14492,TRUE,点検表４!$AQ$6:$AQ$14492,$E34,点検表４!$C$6:$C$14492,BV$6)</f>
        <v>0</v>
      </c>
      <c r="BW34" s="190">
        <f>SUMIFS(点検表４!$AG$6:$AG$14492,点検表４!$AE$6:$AE$14492,TRUE,点検表４!$AQ$6:$AQ$14492,$E34,点検表４!$C$6:$C$14492,BW$6)</f>
        <v>0</v>
      </c>
      <c r="BX34" s="190">
        <f>SUMIFS(点検表４!$AG$6:$AG$14492,点検表４!$AE$6:$AE$14492,TRUE,点検表４!$AQ$6:$AQ$14492,$E34,点検表４!$C$6:$C$14492,BX$6)</f>
        <v>0</v>
      </c>
      <c r="BY34" s="190">
        <f>SUMIFS(点検表４!$AG$6:$AG$14492,点検表４!$AE$6:$AE$14492,TRUE,点検表４!$AQ$6:$AQ$14492,$E34,点検表４!$C$6:$C$14492,BY$6)</f>
        <v>0</v>
      </c>
      <c r="BZ34" s="190">
        <f>SUMIFS(点検表４!$AG$6:$AG$14492,点検表４!$AE$6:$AE$14492,TRUE,点検表４!$AQ$6:$AQ$14492,$E34,点検表４!$C$6:$C$14492,BZ$6)</f>
        <v>0</v>
      </c>
      <c r="CA34" s="190">
        <f>SUMIFS(点検表４!$AG$6:$AG$14492,点検表４!$AE$6:$AE$14492,TRUE,点検表４!$AQ$6:$AQ$14492,$E34,点検表４!$C$6:$C$14492,CA$6)</f>
        <v>0</v>
      </c>
      <c r="CB34" s="190">
        <f>SUMIFS(点検表４!$AG$6:$AG$14492,点検表４!$AE$6:$AE$14492,TRUE,点検表４!$AQ$6:$AQ$14492,$E34,点検表４!$C$6:$C$14492,CB$6)</f>
        <v>0</v>
      </c>
      <c r="CC34" s="190">
        <f>SUMIFS(点検表４!$AG$6:$AG$14492,点検表４!$AE$6:$AE$14492,TRUE,点検表４!$AQ$6:$AQ$14492,$E34,点検表４!$C$6:$C$14492,CC$6)</f>
        <v>0</v>
      </c>
      <c r="CD34" s="190">
        <f>SUMIFS(点検表４!$AG$6:$AG$14492,点検表４!$AE$6:$AE$14492,TRUE,点検表４!$AQ$6:$AQ$14492,$E34,点検表４!$C$6:$C$14492,CD$6)</f>
        <v>0</v>
      </c>
      <c r="CE34" s="190">
        <f>SUMIFS(点検表４!$AG$6:$AG$14492,点検表４!$AE$6:$AE$14492,TRUE,点検表４!$AQ$6:$AQ$14492,$E34,点検表４!$C$6:$C$14492,CE$6)</f>
        <v>0</v>
      </c>
      <c r="CF34" s="190">
        <f>SUMIFS(点検表４!$AG$6:$AG$14492,点検表４!$AE$6:$AE$14492,TRUE,点検表４!$AQ$6:$AQ$14492,$E34,点検表４!$C$6:$C$14492,CF$6)</f>
        <v>0</v>
      </c>
      <c r="CG34" s="190">
        <f>SUMIFS(点検表４!$AG$6:$AG$14492,点検表４!$AE$6:$AE$14492,TRUE,点検表４!$AQ$6:$AQ$14492,$E34,点検表４!$C$6:$C$14492,CG$6)</f>
        <v>0</v>
      </c>
      <c r="CH34" s="190">
        <f>SUMIFS(点検表４!$AG$6:$AG$14492,点検表４!$AE$6:$AE$14492,TRUE,点検表４!$AQ$6:$AQ$14492,$E34,点検表４!$C$6:$C$14492,CH$6)</f>
        <v>0</v>
      </c>
      <c r="CI34" s="190">
        <f>SUMIFS(点検表４!$AG$6:$AG$14492,点検表４!$AE$6:$AE$14492,TRUE,点検表４!$AQ$6:$AQ$14492,$E34,点検表４!$C$6:$C$14492,CI$6)</f>
        <v>0</v>
      </c>
      <c r="CJ34" s="190">
        <f>SUMIFS(点検表４!$AG$6:$AG$14492,点検表４!$AE$6:$AE$14492,TRUE,点検表４!$AQ$6:$AQ$14492,$E34,点検表４!$C$6:$C$14492,CJ$6)</f>
        <v>0</v>
      </c>
      <c r="CK34" s="190">
        <f>SUMIFS(点検表４!$AG$6:$AG$14492,点検表４!$AE$6:$AE$14492,TRUE,点検表４!$AQ$6:$AQ$14492,$E34,点検表４!$C$6:$C$14492,CK$6)</f>
        <v>0</v>
      </c>
      <c r="CL34" s="190">
        <f>SUMIFS(点検表４!$AG$6:$AG$14492,点検表４!$AE$6:$AE$14492,TRUE,点検表４!$AQ$6:$AQ$14492,$E34,点検表４!$C$6:$C$14492,CL$6)</f>
        <v>0</v>
      </c>
      <c r="CM34" s="190">
        <f>SUMIFS(点検表４!$AG$6:$AG$14492,点検表４!$AE$6:$AE$14492,TRUE,点検表４!$AQ$6:$AQ$14492,$E34,点検表４!$C$6:$C$14492,CM$6)</f>
        <v>0</v>
      </c>
      <c r="CN34" s="190">
        <f>SUMIFS(点検表４!$AG$6:$AG$14492,点検表４!$AE$6:$AE$14492,TRUE,点検表４!$AQ$6:$AQ$14492,$E34,点検表４!$C$6:$C$14492,CN$6)</f>
        <v>0</v>
      </c>
      <c r="CO34" s="190">
        <f>SUMIFS(点検表４!$AG$6:$AG$14492,点検表４!$AE$6:$AE$14492,TRUE,点検表４!$AQ$6:$AQ$14492,$E34,点検表４!$C$6:$C$14492,CO$6)</f>
        <v>0</v>
      </c>
      <c r="CP34" s="190">
        <f>SUMIFS(点検表４!$AG$6:$AG$14492,点検表４!$AE$6:$AE$14492,TRUE,点検表４!$AQ$6:$AQ$14492,$E34,点検表４!$C$6:$C$14492,CP$6)</f>
        <v>0</v>
      </c>
      <c r="CQ34" s="190">
        <f>SUMIFS(点検表４!$AG$6:$AG$14492,点検表４!$AE$6:$AE$14492,TRUE,点検表４!$AQ$6:$AQ$14492,$E34,点検表４!$C$6:$C$14492,CQ$6)</f>
        <v>0</v>
      </c>
      <c r="CR34" s="190">
        <f>SUMIFS(点検表４!$AG$6:$AG$14492,点検表４!$AE$6:$AE$14492,TRUE,点検表４!$AQ$6:$AQ$14492,$E34,点検表４!$C$6:$C$14492,CR$6)</f>
        <v>0</v>
      </c>
      <c r="CS34" s="190">
        <f>SUMIFS(点検表４!$AG$6:$AG$14492,点検表４!$AE$6:$AE$14492,TRUE,点検表４!$AQ$6:$AQ$14492,$E34,点検表４!$C$6:$C$14492,CS$6)</f>
        <v>0</v>
      </c>
      <c r="CT34" s="190">
        <f>SUMIFS(点検表４!$AG$6:$AG$14492,点検表４!$AE$6:$AE$14492,TRUE,点検表４!$AQ$6:$AQ$14492,$E34,点検表４!$C$6:$C$14492,CT$6)</f>
        <v>0</v>
      </c>
      <c r="CU34" s="190">
        <f>SUMIFS(点検表４!$AG$6:$AG$14492,点検表４!$AE$6:$AE$14492,TRUE,点検表４!$AQ$6:$AQ$14492,$E34,点検表４!$C$6:$C$14492,CU$6)</f>
        <v>0</v>
      </c>
      <c r="CV34" s="190">
        <f>SUMIFS(点検表４!$AG$6:$AG$14492,点検表４!$AE$6:$AE$14492,TRUE,点検表４!$AQ$6:$AQ$14492,$E34,点検表４!$C$6:$C$14492,CV$6)</f>
        <v>0</v>
      </c>
      <c r="CW34" s="190">
        <f>SUMIFS(点検表４!$AG$6:$AG$14492,点検表４!$AE$6:$AE$14492,TRUE,点検表４!$AQ$6:$AQ$14492,$E34,点検表４!$C$6:$C$14492,CW$6)</f>
        <v>0</v>
      </c>
      <c r="CX34" s="190">
        <f>SUMIFS(点検表４!$AG$6:$AG$14492,点検表４!$AE$6:$AE$14492,TRUE,点検表４!$AQ$6:$AQ$14492,$E34,点検表４!$C$6:$C$14492,CX$6)</f>
        <v>0</v>
      </c>
      <c r="CY34" s="190">
        <f>SUMIFS(点検表４!$AG$6:$AG$14492,点検表４!$AE$6:$AE$14492,TRUE,点検表４!$AQ$6:$AQ$14492,$E34,点検表４!$C$6:$C$14492,CY$6)</f>
        <v>0</v>
      </c>
      <c r="CZ34" s="190">
        <f>SUMIFS(点検表４!$AG$6:$AG$14492,点検表４!$AE$6:$AE$14492,TRUE,点検表４!$AQ$6:$AQ$14492,$E34,点検表４!$C$6:$C$14492,CZ$6)</f>
        <v>0</v>
      </c>
      <c r="DA34" s="190">
        <f>SUMIFS(点検表４!$AG$6:$AG$14492,点検表４!$AE$6:$AE$14492,TRUE,点検表４!$AQ$6:$AQ$14492,$E34,点検表４!$C$6:$C$14492,DA$6)</f>
        <v>0</v>
      </c>
      <c r="DB34" s="190">
        <f>SUMIFS(点検表４!$AG$6:$AG$14492,点検表４!$AE$6:$AE$14492,TRUE,点検表４!$AQ$6:$AQ$14492,$E34,点検表４!$C$6:$C$14492,DB$6)</f>
        <v>0</v>
      </c>
      <c r="DC34" s="190">
        <f>SUMIFS(点検表４!$AG$6:$AG$14492,点検表４!$AE$6:$AE$14492,TRUE,点検表４!$AQ$6:$AQ$14492,$E34,点検表４!$C$6:$C$14492,DC$6)</f>
        <v>0</v>
      </c>
      <c r="DD34" s="190">
        <f>SUMIFS(点検表４!$AG$6:$AG$14492,点検表４!$AE$6:$AE$14492,TRUE,点検表４!$AQ$6:$AQ$14492,$E34,点検表４!$C$6:$C$14492,DD$6)</f>
        <v>0</v>
      </c>
      <c r="DE34" s="190">
        <f>SUMIFS(点検表４!$AG$6:$AG$14492,点検表４!$AE$6:$AE$14492,TRUE,点検表４!$AQ$6:$AQ$14492,$E34,点検表４!$C$6:$C$14492,DE$6)</f>
        <v>0</v>
      </c>
      <c r="DF34" s="190">
        <f>SUMIFS(点検表４!$AG$6:$AG$14492,点検表４!$AE$6:$AE$14492,TRUE,点検表４!$AQ$6:$AQ$14492,$E34,点検表４!$C$6:$C$14492,DF$6)</f>
        <v>0</v>
      </c>
      <c r="DG34" s="190">
        <f>SUMIFS(点検表４!$AG$6:$AG$14492,点検表４!$AE$6:$AE$14492,TRUE,点検表４!$AQ$6:$AQ$14492,$E34,点検表４!$C$6:$C$14492,DG$6)</f>
        <v>0</v>
      </c>
      <c r="DH34" s="190">
        <f>SUMIFS(点検表４!$AG$6:$AG$14492,点検表４!$AE$6:$AE$14492,TRUE,点検表４!$AQ$6:$AQ$14492,$E34,点検表４!$C$6:$C$14492,DH$6)</f>
        <v>0</v>
      </c>
      <c r="DI34" s="190">
        <f>SUMIFS(点検表４!$AG$6:$AG$14492,点検表４!$AE$6:$AE$14492,TRUE,点検表４!$AQ$6:$AQ$14492,$E34,点検表４!$C$6:$C$14492,DI$6)</f>
        <v>0</v>
      </c>
      <c r="DJ34" s="190">
        <f>SUMIFS(点検表４!$AG$6:$AG$14492,点検表４!$AE$6:$AE$14492,TRUE,点検表４!$AQ$6:$AQ$14492,$E34,点検表４!$C$6:$C$14492,DJ$6)</f>
        <v>0</v>
      </c>
      <c r="DK34" s="190">
        <f>SUMIFS(点検表４!$AG$6:$AG$14492,点検表４!$AE$6:$AE$14492,TRUE,点検表４!$AQ$6:$AQ$14492,$E34,点検表４!$C$6:$C$14492,DK$6)</f>
        <v>0</v>
      </c>
      <c r="DL34" s="190">
        <f>SUMIFS(点検表４!$AG$6:$AG$14492,点検表４!$AE$6:$AE$14492,TRUE,点検表４!$AQ$6:$AQ$14492,$E34,点検表４!$C$6:$C$14492,DL$6)</f>
        <v>0</v>
      </c>
      <c r="DM34" s="190">
        <f>SUMIFS(点検表４!$AG$6:$AG$14492,点検表４!$AE$6:$AE$14492,TRUE,点検表４!$AQ$6:$AQ$14492,$E34,点検表４!$C$6:$C$14492,DM$6)</f>
        <v>0</v>
      </c>
      <c r="DN34" s="190">
        <f>SUMIFS(点検表４!$AG$6:$AG$14492,点検表４!$AE$6:$AE$14492,TRUE,点検表４!$AQ$6:$AQ$14492,$E34,点検表４!$C$6:$C$14492,DN$6)</f>
        <v>0</v>
      </c>
      <c r="DO34" s="190">
        <f>SUMIFS(点検表４!$AG$6:$AG$14492,点検表４!$AE$6:$AE$14492,TRUE,点検表４!$AQ$6:$AQ$14492,$E34,点検表４!$C$6:$C$14492,DO$6)</f>
        <v>0</v>
      </c>
      <c r="DP34" s="190">
        <f>SUMIFS(点検表４!$AG$6:$AG$14492,点検表４!$AE$6:$AE$14492,TRUE,点検表４!$AQ$6:$AQ$14492,$E34,点検表４!$C$6:$C$14492,DP$6)</f>
        <v>0</v>
      </c>
      <c r="DQ34" s="190">
        <f>SUMIFS(点検表４!$AG$6:$AG$14492,点検表４!$AE$6:$AE$14492,TRUE,点検表４!$AQ$6:$AQ$14492,$E34,点検表４!$C$6:$C$14492,DQ$6)</f>
        <v>0</v>
      </c>
      <c r="DR34" s="190">
        <f>SUMIFS(点検表４!$AG$6:$AG$14492,点検表４!$AE$6:$AE$14492,TRUE,点検表４!$AQ$6:$AQ$14492,$E34,点検表４!$C$6:$C$14492,DR$6)</f>
        <v>0</v>
      </c>
      <c r="DS34" s="190">
        <f>SUMIFS(点検表４!$AG$6:$AG$14492,点検表４!$AE$6:$AE$14492,TRUE,点検表４!$AQ$6:$AQ$14492,$E34,点検表４!$C$6:$C$14492,DS$6)</f>
        <v>0</v>
      </c>
      <c r="DT34" s="190">
        <f>SUMIFS(点検表４!$AG$6:$AG$14492,点検表４!$AE$6:$AE$14492,TRUE,点検表４!$AQ$6:$AQ$14492,$E34,点検表４!$C$6:$C$14492,DT$6)</f>
        <v>0</v>
      </c>
      <c r="DU34" s="190">
        <f>SUMIFS(点検表４!$AG$6:$AG$14492,点検表４!$AE$6:$AE$14492,TRUE,点検表４!$AQ$6:$AQ$14492,$E34,点検表４!$C$6:$C$14492,DU$6)</f>
        <v>0</v>
      </c>
      <c r="DV34" s="190">
        <f>SUMIFS(点検表４!$AG$6:$AG$14492,点検表４!$AE$6:$AE$14492,TRUE,点検表４!$AQ$6:$AQ$14492,$E34,点検表４!$C$6:$C$14492,DV$6)</f>
        <v>0</v>
      </c>
      <c r="DW34" s="190">
        <f>SUMIFS(点検表４!$AG$6:$AG$14492,点検表４!$AE$6:$AE$14492,TRUE,点検表４!$AQ$6:$AQ$14492,$E34,点検表４!$C$6:$C$14492,DW$6)</f>
        <v>0</v>
      </c>
      <c r="DX34" s="190">
        <f>SUMIFS(点検表４!$AG$6:$AG$14492,点検表４!$AE$6:$AE$14492,TRUE,点検表４!$AQ$6:$AQ$14492,$E34,点検表４!$C$6:$C$14492,DX$6)</f>
        <v>0</v>
      </c>
      <c r="DY34" s="190">
        <f>SUMIFS(点検表４!$AG$6:$AG$14492,点検表４!$AE$6:$AE$14492,TRUE,点検表４!$AQ$6:$AQ$14492,$E34,点検表４!$C$6:$C$14492,DY$6)</f>
        <v>0</v>
      </c>
      <c r="DZ34" s="190">
        <f>SUMIFS(点検表４!$AG$6:$AG$14492,点検表４!$AE$6:$AE$14492,TRUE,点検表４!$AQ$6:$AQ$14492,$E34,点検表４!$C$6:$C$14492,DZ$6)</f>
        <v>0</v>
      </c>
      <c r="EA34" s="190">
        <f>SUMIFS(点検表４!$AG$6:$AG$14492,点検表４!$AE$6:$AE$14492,TRUE,点検表４!$AQ$6:$AQ$14492,$E34,点検表４!$C$6:$C$14492,EA$6)</f>
        <v>0</v>
      </c>
      <c r="EB34" s="190">
        <f>SUMIFS(点検表４!$AG$6:$AG$14492,点検表４!$AE$6:$AE$14492,TRUE,点検表４!$AQ$6:$AQ$14492,$E34,点検表４!$C$6:$C$14492,EB$6)</f>
        <v>0</v>
      </c>
      <c r="EC34" s="190">
        <f>SUMIFS(点検表４!$AG$6:$AG$14492,点検表４!$AE$6:$AE$14492,TRUE,点検表４!$AQ$6:$AQ$14492,$E34,点検表４!$C$6:$C$14492,EC$6)</f>
        <v>0</v>
      </c>
      <c r="ED34" s="190">
        <f>SUMIFS(点検表４!$AG$6:$AG$14492,点検表４!$AE$6:$AE$14492,TRUE,点検表４!$AQ$6:$AQ$14492,$E34,点検表４!$C$6:$C$14492,ED$6)</f>
        <v>0</v>
      </c>
      <c r="EE34" s="190">
        <f>SUMIFS(点検表４!$AG$6:$AG$14492,点検表４!$AE$6:$AE$14492,TRUE,点検表４!$AQ$6:$AQ$14492,$E34,点検表４!$C$6:$C$14492,EE$6)</f>
        <v>0</v>
      </c>
      <c r="EF34" s="190">
        <f>SUMIFS(点検表４!$AG$6:$AG$14492,点検表４!$AE$6:$AE$14492,TRUE,点検表４!$AQ$6:$AQ$14492,$E34,点検表４!$C$6:$C$14492,EF$6)</f>
        <v>0</v>
      </c>
      <c r="EG34" s="190">
        <f>SUMIFS(点検表４!$AG$6:$AG$14492,点検表４!$AE$6:$AE$14492,TRUE,点検表４!$AQ$6:$AQ$14492,$E34,点検表４!$C$6:$C$14492,EG$6)</f>
        <v>0</v>
      </c>
      <c r="EH34" s="190">
        <f>SUMIFS(点検表４!$AG$6:$AG$14492,点検表４!$AE$6:$AE$14492,TRUE,点検表４!$AQ$6:$AQ$14492,$E34,点検表４!$C$6:$C$14492,EH$6)</f>
        <v>0</v>
      </c>
      <c r="EI34" s="190">
        <f>SUMIFS(点検表４!$AG$6:$AG$14492,点検表４!$AE$6:$AE$14492,TRUE,点検表４!$AQ$6:$AQ$14492,$E34,点検表４!$C$6:$C$14492,EI$6)</f>
        <v>0</v>
      </c>
      <c r="EJ34" s="190">
        <f>SUMIFS(点検表４!$AG$6:$AG$14492,点検表４!$AE$6:$AE$14492,TRUE,点検表４!$AQ$6:$AQ$14492,$E34,点検表４!$C$6:$C$14492,EJ$6)</f>
        <v>0</v>
      </c>
      <c r="EK34" s="190">
        <f>SUMIFS(点検表４!$AG$6:$AG$14492,点検表４!$AE$6:$AE$14492,TRUE,点検表４!$AQ$6:$AQ$14492,$E34,点検表４!$C$6:$C$14492,EK$6)</f>
        <v>0</v>
      </c>
      <c r="EL34" s="190">
        <f>SUMIFS(点検表４!$AG$6:$AG$14492,点検表４!$AE$6:$AE$14492,TRUE,点検表４!$AQ$6:$AQ$14492,$E34,点検表４!$C$6:$C$14492,EL$6)</f>
        <v>0</v>
      </c>
      <c r="EM34" s="190">
        <f>SUMIFS(点検表４!$AG$6:$AG$14492,点検表４!$AE$6:$AE$14492,TRUE,点検表４!$AQ$6:$AQ$14492,$E34,点検表４!$C$6:$C$14492,EM$6)</f>
        <v>0</v>
      </c>
      <c r="EN34" s="190">
        <f>SUMIFS(点検表４!$AG$6:$AG$14492,点検表４!$AE$6:$AE$14492,TRUE,点検表４!$AQ$6:$AQ$14492,$E34,点検表４!$C$6:$C$14492,EN$6)</f>
        <v>0</v>
      </c>
      <c r="EO34" s="190">
        <f>SUMIFS(点検表４!$AG$6:$AG$14492,点検表４!$AE$6:$AE$14492,TRUE,点検表４!$AQ$6:$AQ$14492,$E34,点検表４!$C$6:$C$14492,EO$6)</f>
        <v>0</v>
      </c>
      <c r="EP34" s="190">
        <f>SUMIFS(点検表４!$AG$6:$AG$14492,点検表４!$AE$6:$AE$14492,TRUE,点検表４!$AQ$6:$AQ$14492,$E34,点検表４!$C$6:$C$14492,EP$6)</f>
        <v>0</v>
      </c>
      <c r="EQ34" s="190">
        <f>SUMIFS(点検表４!$AG$6:$AG$14492,点検表４!$AE$6:$AE$14492,TRUE,点検表４!$AQ$6:$AQ$14492,$E34,点検表４!$C$6:$C$14492,EQ$6)</f>
        <v>0</v>
      </c>
      <c r="ER34" s="190">
        <f>SUMIFS(点検表４!$AG$6:$AG$14492,点検表４!$AE$6:$AE$14492,TRUE,点検表４!$AQ$6:$AQ$14492,$E34,点検表４!$C$6:$C$14492,ER$6)</f>
        <v>0</v>
      </c>
      <c r="ES34" s="190">
        <f>SUMIFS(点検表４!$AG$6:$AG$14492,点検表４!$AE$6:$AE$14492,TRUE,点検表４!$AQ$6:$AQ$14492,$E34,点検表４!$C$6:$C$14492,ES$6)</f>
        <v>0</v>
      </c>
      <c r="ET34" s="190">
        <f>SUMIFS(点検表４!$AG$6:$AG$14492,点検表４!$AE$6:$AE$14492,TRUE,点検表４!$AQ$6:$AQ$14492,$E34,点検表４!$C$6:$C$14492,ET$6)</f>
        <v>0</v>
      </c>
      <c r="EU34" s="190">
        <f>SUMIFS(点検表４!$AG$6:$AG$14492,点検表４!$AE$6:$AE$14492,TRUE,点検表４!$AQ$6:$AQ$14492,$E34,点検表４!$C$6:$C$14492,EU$6)</f>
        <v>0</v>
      </c>
      <c r="EV34" s="190">
        <f>SUMIFS(点検表４!$AG$6:$AG$14492,点検表４!$AE$6:$AE$14492,TRUE,点検表４!$AQ$6:$AQ$14492,$E34,点検表４!$C$6:$C$14492,EV$6)</f>
        <v>0</v>
      </c>
      <c r="EW34" s="190">
        <f>SUMIFS(点検表４!$AG$6:$AG$14492,点検表４!$AE$6:$AE$14492,TRUE,点検表４!$AQ$6:$AQ$14492,$E34,点検表４!$C$6:$C$14492,EW$6)</f>
        <v>0</v>
      </c>
      <c r="EX34" s="190">
        <f>SUMIFS(点検表４!$AG$6:$AG$14492,点検表４!$AE$6:$AE$14492,TRUE,点検表４!$AQ$6:$AQ$14492,$E34,点検表４!$C$6:$C$14492,EX$6)</f>
        <v>0</v>
      </c>
      <c r="EY34" s="190">
        <f>SUMIFS(点検表４!$AG$6:$AG$14492,点検表４!$AE$6:$AE$14492,TRUE,点検表４!$AQ$6:$AQ$14492,$E34,点検表４!$C$6:$C$14492,EY$6)</f>
        <v>0</v>
      </c>
      <c r="EZ34" s="190">
        <f>SUMIFS(点検表４!$AG$6:$AG$14492,点検表４!$AE$6:$AE$14492,TRUE,点検表４!$AQ$6:$AQ$14492,$E34,点検表４!$C$6:$C$14492,EZ$6)</f>
        <v>0</v>
      </c>
      <c r="FA34" s="190">
        <f>SUMIFS(点検表４!$AG$6:$AG$14492,点検表４!$AE$6:$AE$14492,TRUE,点検表４!$AQ$6:$AQ$14492,$E34,点検表４!$C$6:$C$14492,FA$6)</f>
        <v>0</v>
      </c>
      <c r="FB34" s="190">
        <f>SUMIFS(点検表４!$AG$6:$AG$14492,点検表４!$AE$6:$AE$14492,TRUE,点検表４!$AQ$6:$AQ$14492,$E34,点検表４!$C$6:$C$14492,FB$6)</f>
        <v>0</v>
      </c>
      <c r="FC34" s="190">
        <f>SUMIFS(点検表４!$AG$6:$AG$14492,点検表４!$AE$6:$AE$14492,TRUE,点検表４!$AQ$6:$AQ$14492,$E34,点検表４!$C$6:$C$14492,FC$6)</f>
        <v>0</v>
      </c>
      <c r="FD34" s="190">
        <f>SUMIFS(点検表４!$AG$6:$AG$14492,点検表４!$AE$6:$AE$14492,TRUE,点検表４!$AQ$6:$AQ$14492,$E34,点検表４!$C$6:$C$14492,FD$6)</f>
        <v>0</v>
      </c>
      <c r="FE34" s="190">
        <f>SUMIFS(点検表４!$AG$6:$AG$14492,点検表４!$AE$6:$AE$14492,TRUE,点検表４!$AQ$6:$AQ$14492,$E34,点検表４!$C$6:$C$14492,FE$6)</f>
        <v>0</v>
      </c>
      <c r="FF34" s="190">
        <f>SUMIFS(点検表４!$AG$6:$AG$14492,点検表４!$AE$6:$AE$14492,TRUE,点検表４!$AQ$6:$AQ$14492,$E34,点検表４!$C$6:$C$14492,FF$6)</f>
        <v>0</v>
      </c>
      <c r="FG34" s="190">
        <f>SUMIFS(点検表４!$AG$6:$AG$14492,点検表４!$AE$6:$AE$14492,TRUE,点検表４!$AQ$6:$AQ$14492,$E34,点検表４!$C$6:$C$14492,FG$6)</f>
        <v>0</v>
      </c>
      <c r="FH34" s="190">
        <f>SUMIFS(点検表４!$AG$6:$AG$14492,点検表４!$AE$6:$AE$14492,TRUE,点検表４!$AQ$6:$AQ$14492,$E34,点検表４!$C$6:$C$14492,FH$6)</f>
        <v>0</v>
      </c>
      <c r="FI34" s="190">
        <f>SUMIFS(点検表４!$AG$6:$AG$14492,点検表４!$AE$6:$AE$14492,TRUE,点検表４!$AQ$6:$AQ$14492,$E34,点検表４!$C$6:$C$14492,FI$6)</f>
        <v>0</v>
      </c>
      <c r="FJ34" s="190">
        <f>SUMIFS(点検表４!$AG$6:$AG$14492,点検表４!$AE$6:$AE$14492,TRUE,点検表４!$AQ$6:$AQ$14492,$E34,点検表４!$C$6:$C$14492,FJ$6)</f>
        <v>0</v>
      </c>
      <c r="FK34" s="190">
        <f>SUMIFS(点検表４!$AG$6:$AG$14492,点検表４!$AE$6:$AE$14492,TRUE,点検表４!$AQ$6:$AQ$14492,$E34,点検表４!$C$6:$C$14492,FK$6)</f>
        <v>0</v>
      </c>
      <c r="FL34" s="190">
        <f>SUMIFS(点検表４!$AG$6:$AG$14492,点検表４!$AE$6:$AE$14492,TRUE,点検表４!$AQ$6:$AQ$14492,$E34,点検表４!$C$6:$C$14492,FL$6)</f>
        <v>0</v>
      </c>
      <c r="FM34" s="190">
        <f>SUMIFS(点検表４!$AG$6:$AG$14492,点検表４!$AE$6:$AE$14492,TRUE,点検表４!$AQ$6:$AQ$14492,$E34,点検表４!$C$6:$C$14492,FM$6)</f>
        <v>0</v>
      </c>
      <c r="FN34" s="190">
        <f>SUMIFS(点検表４!$AG$6:$AG$14492,点検表４!$AE$6:$AE$14492,TRUE,点検表４!$AQ$6:$AQ$14492,$E34,点検表４!$C$6:$C$14492,FN$6)</f>
        <v>0</v>
      </c>
      <c r="FO34" s="190">
        <f>SUMIFS(点検表４!$AG$6:$AG$14492,点検表４!$AE$6:$AE$14492,TRUE,点検表４!$AQ$6:$AQ$14492,$E34,点検表４!$C$6:$C$14492,FO$6)</f>
        <v>0</v>
      </c>
      <c r="FP34" s="190">
        <f>SUMIFS(点検表４!$AG$6:$AG$14492,点検表４!$AE$6:$AE$14492,TRUE,点検表４!$AQ$6:$AQ$14492,$E34,点検表４!$C$6:$C$14492,FP$6)</f>
        <v>0</v>
      </c>
      <c r="FQ34" s="190">
        <f>SUMIFS(点検表４!$AG$6:$AG$14492,点検表４!$AE$6:$AE$14492,TRUE,点検表４!$AQ$6:$AQ$14492,$E34,点検表４!$C$6:$C$14492,FQ$6)</f>
        <v>0</v>
      </c>
      <c r="FR34" s="190">
        <f>SUMIFS(点検表４!$AG$6:$AG$14492,点検表４!$AE$6:$AE$14492,TRUE,点検表４!$AQ$6:$AQ$14492,$E34,点検表４!$C$6:$C$14492,FR$6)</f>
        <v>0</v>
      </c>
      <c r="FS34" s="190">
        <f>SUMIFS(点検表４!$AG$6:$AG$14492,点検表４!$AE$6:$AE$14492,TRUE,点検表４!$AQ$6:$AQ$14492,$E34,点検表４!$C$6:$C$14492,FS$6)</f>
        <v>0</v>
      </c>
      <c r="FT34" s="190">
        <f>SUMIFS(点検表４!$AG$6:$AG$14492,点検表４!$AE$6:$AE$14492,TRUE,点検表４!$AQ$6:$AQ$14492,$E34,点検表４!$C$6:$C$14492,FT$6)</f>
        <v>0</v>
      </c>
      <c r="FU34" s="190">
        <f>SUMIFS(点検表４!$AG$6:$AG$14492,点検表４!$AE$6:$AE$14492,TRUE,点検表４!$AQ$6:$AQ$14492,$E34,点検表４!$C$6:$C$14492,FU$6)</f>
        <v>0</v>
      </c>
      <c r="FV34" s="190">
        <f>SUMIFS(点検表４!$AG$6:$AG$14492,点検表４!$AE$6:$AE$14492,TRUE,点検表４!$AQ$6:$AQ$14492,$E34,点検表４!$C$6:$C$14492,FV$6)</f>
        <v>0</v>
      </c>
      <c r="FW34" s="190">
        <f>SUMIFS(点検表４!$AG$6:$AG$14492,点検表４!$AE$6:$AE$14492,TRUE,点検表４!$AQ$6:$AQ$14492,$E34,点検表４!$C$6:$C$14492,FW$6)</f>
        <v>0</v>
      </c>
      <c r="FX34" s="190">
        <f>SUMIFS(点検表４!$AG$6:$AG$14492,点検表４!$AE$6:$AE$14492,TRUE,点検表４!$AQ$6:$AQ$14492,$E34,点検表４!$C$6:$C$14492,FX$6)</f>
        <v>0</v>
      </c>
      <c r="FY34" s="190">
        <f>SUMIFS(点検表４!$AG$6:$AG$14492,点検表４!$AE$6:$AE$14492,TRUE,点検表４!$AQ$6:$AQ$14492,$E34,点検表４!$C$6:$C$14492,FY$6)</f>
        <v>0</v>
      </c>
      <c r="FZ34" s="190">
        <f>SUMIFS(点検表４!$AG$6:$AG$14492,点検表４!$AE$6:$AE$14492,TRUE,点検表４!$AQ$6:$AQ$14492,$E34,点検表４!$C$6:$C$14492,FZ$6)</f>
        <v>0</v>
      </c>
      <c r="GA34" s="190">
        <f>SUMIFS(点検表４!$AG$6:$AG$14492,点検表４!$AE$6:$AE$14492,TRUE,点検表４!$AQ$6:$AQ$14492,$E34,点検表４!$C$6:$C$14492,GA$6)</f>
        <v>0</v>
      </c>
      <c r="GB34" s="190">
        <f>SUMIFS(点検表４!$AG$6:$AG$14492,点検表４!$AE$6:$AE$14492,TRUE,点検表４!$AQ$6:$AQ$14492,$E34,点検表４!$C$6:$C$14492,GB$6)</f>
        <v>0</v>
      </c>
      <c r="GC34" s="190">
        <f>SUMIFS(点検表４!$AG$6:$AG$14492,点検表４!$AE$6:$AE$14492,TRUE,点検表４!$AQ$6:$AQ$14492,$E34,点検表４!$C$6:$C$14492,GC$6)</f>
        <v>0</v>
      </c>
      <c r="GD34" s="190">
        <f>SUMIFS(点検表４!$AG$6:$AG$14492,点検表４!$AE$6:$AE$14492,TRUE,点検表４!$AQ$6:$AQ$14492,$E34,点検表４!$C$6:$C$14492,GD$6)</f>
        <v>0</v>
      </c>
      <c r="GE34" s="190">
        <f>SUMIFS(点検表４!$AG$6:$AG$14492,点検表４!$AE$6:$AE$14492,TRUE,点検表４!$AQ$6:$AQ$14492,$E34,点検表４!$C$6:$C$14492,GE$6)</f>
        <v>0</v>
      </c>
      <c r="GF34" s="190">
        <f>SUMIFS(点検表４!$AG$6:$AG$14492,点検表４!$AE$6:$AE$14492,TRUE,点検表４!$AQ$6:$AQ$14492,$E34,点検表４!$C$6:$C$14492,GF$6)</f>
        <v>0</v>
      </c>
      <c r="GG34" s="190">
        <f>SUMIFS(点検表４!$AG$6:$AG$14492,点検表４!$AE$6:$AE$14492,TRUE,点検表４!$AQ$6:$AQ$14492,$E34,点検表４!$C$6:$C$14492,GG$6)</f>
        <v>0</v>
      </c>
      <c r="GH34" s="190">
        <f>SUMIFS(点検表４!$AG$6:$AG$14492,点検表４!$AE$6:$AE$14492,TRUE,点検表４!$AQ$6:$AQ$14492,$E34,点検表４!$C$6:$C$14492,GH$6)</f>
        <v>0</v>
      </c>
      <c r="GI34" s="190">
        <f>SUMIFS(点検表４!$AG$6:$AG$14492,点検表４!$AE$6:$AE$14492,TRUE,点検表４!$AQ$6:$AQ$14492,$E34,点検表４!$C$6:$C$14492,GI$6)</f>
        <v>0</v>
      </c>
      <c r="GJ34" s="190">
        <f>SUMIFS(点検表４!$AG$6:$AG$14492,点検表４!$AE$6:$AE$14492,TRUE,点検表４!$AQ$6:$AQ$14492,$E34,点検表４!$C$6:$C$14492,GJ$6)</f>
        <v>0</v>
      </c>
      <c r="GK34" s="190">
        <f>SUMIFS(点検表４!$AG$6:$AG$14492,点検表４!$AE$6:$AE$14492,TRUE,点検表４!$AQ$6:$AQ$14492,$E34,点検表４!$C$6:$C$14492,GK$6)</f>
        <v>0</v>
      </c>
      <c r="GL34" s="190">
        <f>SUMIFS(点検表４!$AG$6:$AG$14492,点検表４!$AE$6:$AE$14492,TRUE,点検表４!$AQ$6:$AQ$14492,$E34,点検表４!$C$6:$C$14492,GL$6)</f>
        <v>0</v>
      </c>
      <c r="GM34" s="190">
        <f>SUMIFS(点検表４!$AG$6:$AG$14492,点検表４!$AE$6:$AE$14492,TRUE,点検表４!$AQ$6:$AQ$14492,$E34,点検表４!$C$6:$C$14492,GM$6)</f>
        <v>0</v>
      </c>
      <c r="GN34" s="190">
        <f>SUMIFS(点検表４!$AG$6:$AG$14492,点検表４!$AE$6:$AE$14492,TRUE,点検表４!$AQ$6:$AQ$14492,$E34,点検表４!$C$6:$C$14492,GN$6)</f>
        <v>0</v>
      </c>
      <c r="GO34" s="190">
        <f>SUMIFS(点検表４!$AG$6:$AG$14492,点検表４!$AE$6:$AE$14492,TRUE,点検表４!$AQ$6:$AQ$14492,$E34,点検表４!$C$6:$C$14492,GO$6)</f>
        <v>0</v>
      </c>
      <c r="GP34" s="190">
        <f>SUMIFS(点検表４!$AG$6:$AG$14492,点検表４!$AE$6:$AE$14492,TRUE,点検表４!$AQ$6:$AQ$14492,$E34,点検表４!$C$6:$C$14492,GP$6)</f>
        <v>0</v>
      </c>
      <c r="GQ34" s="190">
        <f>SUMIFS(点検表４!$AG$6:$AG$14492,点検表４!$AE$6:$AE$14492,TRUE,点検表４!$AQ$6:$AQ$14492,$E34,点検表４!$C$6:$C$14492,GQ$6)</f>
        <v>0</v>
      </c>
      <c r="GR34" s="190">
        <f>SUMIFS(点検表４!$AG$6:$AG$14492,点検表４!$AE$6:$AE$14492,TRUE,点検表４!$AQ$6:$AQ$14492,$E34,点検表４!$C$6:$C$14492,GR$6)</f>
        <v>0</v>
      </c>
      <c r="GS34" s="190">
        <f>SUMIFS(点検表４!$AG$6:$AG$14492,点検表４!$AE$6:$AE$14492,TRUE,点検表４!$AQ$6:$AQ$14492,$E34,点検表４!$C$6:$C$14492,GS$6)</f>
        <v>0</v>
      </c>
      <c r="GT34" s="190">
        <f>SUMIFS(点検表４!$AG$6:$AG$14492,点検表４!$AE$6:$AE$14492,TRUE,点検表４!$AQ$6:$AQ$14492,$E34,点検表４!$C$6:$C$14492,GT$6)</f>
        <v>0</v>
      </c>
      <c r="GU34" s="190">
        <f>SUMIFS(点検表４!$AG$6:$AG$14492,点検表４!$AE$6:$AE$14492,TRUE,点検表４!$AQ$6:$AQ$14492,$E34,点検表４!$C$6:$C$14492,GU$6)</f>
        <v>0</v>
      </c>
      <c r="GV34" s="190">
        <f>SUMIFS(点検表４!$AG$6:$AG$14492,点検表４!$AE$6:$AE$14492,TRUE,点検表４!$AQ$6:$AQ$14492,$E34,点検表４!$C$6:$C$14492,GV$6)</f>
        <v>0</v>
      </c>
      <c r="GW34" s="190">
        <f>SUMIFS(点検表４!$AG$6:$AG$14492,点検表４!$AE$6:$AE$14492,TRUE,点検表４!$AQ$6:$AQ$14492,$E34,点検表４!$C$6:$C$14492,GW$6)</f>
        <v>0</v>
      </c>
      <c r="GX34" s="190">
        <f>SUMIFS(点検表４!$AG$6:$AG$14492,点検表４!$AE$6:$AE$14492,TRUE,点検表４!$AQ$6:$AQ$14492,$E34,点検表４!$C$6:$C$14492,GX$6)</f>
        <v>0</v>
      </c>
      <c r="GY34" s="190">
        <f>SUMIFS(点検表４!$AG$6:$AG$14492,点検表４!$AE$6:$AE$14492,TRUE,点検表４!$AQ$6:$AQ$14492,$E34,点検表４!$C$6:$C$14492,GY$6)</f>
        <v>0</v>
      </c>
      <c r="GZ34" s="190">
        <f>SUMIFS(点検表４!$AG$6:$AG$14492,点検表４!$AE$6:$AE$14492,TRUE,点検表４!$AQ$6:$AQ$14492,$E34,点検表４!$C$6:$C$14492,GZ$6)</f>
        <v>0</v>
      </c>
      <c r="HA34" s="190">
        <f>SUMIFS(点検表４!$AG$6:$AG$14492,点検表４!$AE$6:$AE$14492,TRUE,点検表４!$AQ$6:$AQ$14492,$E34,点検表４!$C$6:$C$14492,HA$6)</f>
        <v>0</v>
      </c>
      <c r="HB34" s="190">
        <f>SUMIFS(点検表４!$AG$6:$AG$14492,点検表４!$AE$6:$AE$14492,TRUE,点検表４!$AQ$6:$AQ$14492,$E34,点検表４!$C$6:$C$14492,HB$6)</f>
        <v>0</v>
      </c>
      <c r="HC34" s="190">
        <f>SUMIFS(点検表４!$AG$6:$AG$14492,点検表４!$AE$6:$AE$14492,TRUE,点検表４!$AQ$6:$AQ$14492,$E34,点検表４!$C$6:$C$14492,HC$6)</f>
        <v>0</v>
      </c>
      <c r="HD34" s="190">
        <f>SUMIFS(点検表４!$AG$6:$AG$14492,点検表４!$AE$6:$AE$14492,TRUE,点検表４!$AQ$6:$AQ$14492,$E34,点検表４!$C$6:$C$14492,HD$6)</f>
        <v>0</v>
      </c>
      <c r="HE34" s="190">
        <f>SUMIFS(点検表４!$AG$6:$AG$14492,点検表４!$AE$6:$AE$14492,TRUE,点検表４!$AQ$6:$AQ$14492,$E34,点検表４!$C$6:$C$14492,HE$6)</f>
        <v>0</v>
      </c>
      <c r="HF34" s="190">
        <f>SUMIFS(点検表４!$AG$6:$AG$14492,点検表４!$AE$6:$AE$14492,TRUE,点検表４!$AQ$6:$AQ$14492,$E34,点検表４!$C$6:$C$14492,HF$6)</f>
        <v>0</v>
      </c>
      <c r="HG34" s="190">
        <f>SUMIFS(点検表４!$AG$6:$AG$14492,点検表４!$AE$6:$AE$14492,TRUE,点検表４!$AQ$6:$AQ$14492,$E34,点検表４!$C$6:$C$14492,HG$6)</f>
        <v>0</v>
      </c>
      <c r="HH34" s="190">
        <f>SUMIFS(点検表４!$AG$6:$AG$14492,点検表４!$AE$6:$AE$14492,TRUE,点検表４!$AQ$6:$AQ$14492,$E34,点検表４!$C$6:$C$14492,HH$6)</f>
        <v>0</v>
      </c>
      <c r="HI34" s="190">
        <f>SUMIFS(点検表４!$AG$6:$AG$14492,点検表４!$AE$6:$AE$14492,TRUE,点検表４!$AQ$6:$AQ$14492,$E34,点検表４!$C$6:$C$14492,HI$6)</f>
        <v>0</v>
      </c>
      <c r="HJ34" s="190">
        <f>SUMIFS(点検表４!$AG$6:$AG$14492,点検表４!$AE$6:$AE$14492,TRUE,点検表４!$AQ$6:$AQ$14492,$E34,点検表４!$C$6:$C$14492,HJ$6)</f>
        <v>0</v>
      </c>
      <c r="HK34" s="190">
        <f>SUMIFS(点検表４!$AG$6:$AG$14492,点検表４!$AE$6:$AE$14492,TRUE,点検表４!$AQ$6:$AQ$14492,$E34,点検表４!$C$6:$C$14492,HK$6)</f>
        <v>0</v>
      </c>
      <c r="HL34" s="190">
        <f>SUMIFS(点検表４!$AG$6:$AG$14492,点検表４!$AE$6:$AE$14492,TRUE,点検表４!$AQ$6:$AQ$14492,$E34,点検表４!$C$6:$C$14492,HL$6)</f>
        <v>0</v>
      </c>
      <c r="HM34" s="190">
        <f>SUMIFS(点検表４!$AG$6:$AG$14492,点検表４!$AE$6:$AE$14492,TRUE,点検表４!$AQ$6:$AQ$14492,$E34,点検表４!$C$6:$C$14492,HM$6)</f>
        <v>0</v>
      </c>
      <c r="HN34" s="190">
        <f>SUMIFS(点検表４!$AG$6:$AG$14492,点検表４!$AE$6:$AE$14492,TRUE,点検表４!$AQ$6:$AQ$14492,$E34,点検表４!$C$6:$C$14492,HN$6)</f>
        <v>0</v>
      </c>
      <c r="HO34" s="190">
        <f>SUMIFS(点検表４!$AG$6:$AG$14492,点検表４!$AE$6:$AE$14492,TRUE,点検表４!$AQ$6:$AQ$14492,$E34,点検表４!$C$6:$C$14492,HO$6)</f>
        <v>0</v>
      </c>
      <c r="HP34" s="190">
        <f>SUMIFS(点検表４!$AG$6:$AG$14492,点検表４!$AE$6:$AE$14492,TRUE,点検表４!$AQ$6:$AQ$14492,$E34,点検表４!$C$6:$C$14492,HP$6)</f>
        <v>0</v>
      </c>
      <c r="HQ34" s="190">
        <f>SUMIFS(点検表４!$AG$6:$AG$14492,点検表４!$AE$6:$AE$14492,TRUE,点検表４!$AQ$6:$AQ$14492,$E34,点検表４!$C$6:$C$14492,HQ$6)</f>
        <v>0</v>
      </c>
      <c r="HR34" s="190">
        <f>SUMIFS(点検表４!$AG$6:$AG$14492,点検表４!$AE$6:$AE$14492,TRUE,点検表４!$AQ$6:$AQ$14492,$E34,点検表４!$C$6:$C$14492,HR$6)</f>
        <v>0</v>
      </c>
      <c r="HS34" s="190">
        <f>SUMIFS(点検表４!$AG$6:$AG$14492,点検表４!$AE$6:$AE$14492,TRUE,点検表４!$AQ$6:$AQ$14492,$E34,点検表４!$C$6:$C$14492,HS$6)</f>
        <v>0</v>
      </c>
      <c r="HT34" s="190">
        <f>SUMIFS(点検表４!$AG$6:$AG$14492,点検表４!$AE$6:$AE$14492,TRUE,点検表４!$AQ$6:$AQ$14492,$E34,点検表４!$C$6:$C$14492,HT$6)</f>
        <v>0</v>
      </c>
      <c r="HU34" s="190">
        <f>SUMIFS(点検表４!$AG$6:$AG$14492,点検表４!$AE$6:$AE$14492,TRUE,点検表４!$AQ$6:$AQ$14492,$E34,点検表４!$C$6:$C$14492,HU$6)</f>
        <v>0</v>
      </c>
      <c r="HV34" s="190">
        <f>SUMIFS(点検表４!$AG$6:$AG$14492,点検表４!$AE$6:$AE$14492,TRUE,点検表４!$AQ$6:$AQ$14492,$E34,点検表４!$C$6:$C$14492,HV$6)</f>
        <v>0</v>
      </c>
      <c r="HW34" s="190">
        <f>SUMIFS(点検表４!$AG$6:$AG$14492,点検表４!$AE$6:$AE$14492,TRUE,点検表４!$AQ$6:$AQ$14492,$E34,点検表４!$C$6:$C$14492,HW$6)</f>
        <v>0</v>
      </c>
      <c r="HX34" s="190">
        <f>SUMIFS(点検表４!$AG$6:$AG$14492,点検表４!$AE$6:$AE$14492,TRUE,点検表４!$AQ$6:$AQ$14492,$E34,点検表４!$C$6:$C$14492,HX$6)</f>
        <v>0</v>
      </c>
      <c r="HY34" s="190">
        <f>SUMIFS(点検表４!$AG$6:$AG$14492,点検表４!$AE$6:$AE$14492,TRUE,点検表４!$AQ$6:$AQ$14492,$E34,点検表４!$C$6:$C$14492,HY$6)</f>
        <v>0</v>
      </c>
      <c r="HZ34" s="190">
        <f>SUMIFS(点検表４!$AG$6:$AG$14492,点検表４!$AE$6:$AE$14492,TRUE,点検表４!$AQ$6:$AQ$14492,$E34,点検表４!$C$6:$C$14492,HZ$6)</f>
        <v>0</v>
      </c>
      <c r="IA34" s="190">
        <f>SUMIFS(点検表４!$AG$6:$AG$14492,点検表４!$AE$6:$AE$14492,TRUE,点検表４!$AQ$6:$AQ$14492,$E34,点検表４!$C$6:$C$14492,IA$6)</f>
        <v>0</v>
      </c>
      <c r="IB34" s="190">
        <f>SUMIFS(点検表４!$AG$6:$AG$14492,点検表４!$AE$6:$AE$14492,TRUE,点検表４!$AQ$6:$AQ$14492,$E34,点検表４!$C$6:$C$14492,IB$6)</f>
        <v>0</v>
      </c>
      <c r="IC34" s="190">
        <f>SUMIFS(点検表４!$AG$6:$AG$14492,点検表４!$AE$6:$AE$14492,TRUE,点検表４!$AQ$6:$AQ$14492,$E34,点検表４!$C$6:$C$14492,IC$6)</f>
        <v>0</v>
      </c>
      <c r="ID34" s="190">
        <f>SUMIFS(点検表４!$AG$6:$AG$14492,点検表４!$AE$6:$AE$14492,TRUE,点検表４!$AQ$6:$AQ$14492,$E34,点検表４!$C$6:$C$14492,ID$6)</f>
        <v>0</v>
      </c>
      <c r="IE34" s="190">
        <f>SUMIFS(点検表４!$AG$6:$AG$14492,点検表４!$AE$6:$AE$14492,TRUE,点検表４!$AQ$6:$AQ$14492,$E34,点検表４!$C$6:$C$14492,IE$6)</f>
        <v>0</v>
      </c>
      <c r="IF34" s="190">
        <f>SUMIFS(点検表４!$AG$6:$AG$14492,点検表４!$AE$6:$AE$14492,TRUE,点検表４!$AQ$6:$AQ$14492,$E34,点検表４!$C$6:$C$14492,IF$6)</f>
        <v>0</v>
      </c>
      <c r="IG34" s="190">
        <f>SUMIFS(点検表４!$AG$6:$AG$14492,点検表４!$AE$6:$AE$14492,TRUE,点検表４!$AQ$6:$AQ$14492,$E34,点検表４!$C$6:$C$14492,IG$6)</f>
        <v>0</v>
      </c>
      <c r="IH34" s="190">
        <f>SUMIFS(点検表４!$AG$6:$AG$14492,点検表４!$AE$6:$AE$14492,TRUE,点検表４!$AQ$6:$AQ$14492,$E34,点検表４!$C$6:$C$14492,IH$6)</f>
        <v>0</v>
      </c>
      <c r="II34" s="190">
        <f>SUMIFS(点検表４!$AG$6:$AG$14492,点検表４!$AE$6:$AE$14492,TRUE,点検表４!$AQ$6:$AQ$14492,$E34,点検表４!$C$6:$C$14492,II$6)</f>
        <v>0</v>
      </c>
      <c r="IJ34" s="190">
        <f>SUMIFS(点検表４!$AG$6:$AG$14492,点検表４!$AE$6:$AE$14492,TRUE,点検表４!$AQ$6:$AQ$14492,$E34,点検表４!$C$6:$C$14492,IJ$6)</f>
        <v>0</v>
      </c>
      <c r="IK34" s="190">
        <f>SUMIFS(点検表４!$AG$6:$AG$14492,点検表４!$AE$6:$AE$14492,TRUE,点検表４!$AQ$6:$AQ$14492,$E34,点検表４!$C$6:$C$14492,IK$6)</f>
        <v>0</v>
      </c>
      <c r="IL34" s="190">
        <f>SUMIFS(点検表４!$AG$6:$AG$14492,点検表４!$AE$6:$AE$14492,TRUE,点検表４!$AQ$6:$AQ$14492,$E34,点検表４!$C$6:$C$14492,IL$6)</f>
        <v>0</v>
      </c>
      <c r="IM34" s="191">
        <f>SUMIFS(点検表４!$AG$6:$AG$14492,点検表４!$AE$6:$AE$14492,TRUE,点検表４!$AQ$6:$AQ$14492,$E34,点検表４!$C$6:$C$14492,IM$6)</f>
        <v>0</v>
      </c>
      <c r="IN34" s="177"/>
      <c r="IO34" s="177"/>
    </row>
    <row r="35" spans="1:249" ht="18.75" customHeight="1">
      <c r="A35" s="748"/>
      <c r="B35" s="737" t="s">
        <v>1203</v>
      </c>
      <c r="C35" s="738"/>
      <c r="D35" s="739"/>
      <c r="E35" s="137">
        <v>6</v>
      </c>
      <c r="F35" s="192">
        <f>SUMIFS(点検表４!$AG$6:$AG$14492,点検表４!$AE$6:$AE$14492,TRUE,点検表４!$AQ$6:$AQ$14492,$E35)</f>
        <v>0</v>
      </c>
      <c r="G35" s="193">
        <f t="shared" si="0"/>
        <v>0</v>
      </c>
      <c r="H35" s="194">
        <f>SUMIFS(点検表４!$AG$6:$AG$14492,点検表４!$AE$6:$AE$14492,TRUE,点検表４!$AQ$6:$AQ$14492,$E35,点検表４!$C$6:$C$14492,H$6)</f>
        <v>0</v>
      </c>
      <c r="I35" s="194">
        <f>SUMIFS(点検表４!$AG$6:$AG$14492,点検表４!$AE$6:$AE$14492,TRUE,点検表４!$AQ$6:$AQ$14492,$E35,点検表４!$C$6:$C$14492,I$6)</f>
        <v>0</v>
      </c>
      <c r="J35" s="194">
        <f>SUMIFS(点検表４!$AG$6:$AG$14492,点検表４!$AE$6:$AE$14492,TRUE,点検表４!$AQ$6:$AQ$14492,$E35,点検表４!$C$6:$C$14492,J$6)</f>
        <v>0</v>
      </c>
      <c r="K35" s="194">
        <f>SUMIFS(点検表４!$AG$6:$AG$14492,点検表４!$AE$6:$AE$14492,TRUE,点検表４!$AQ$6:$AQ$14492,$E35,点検表４!$C$6:$C$14492,K$6)</f>
        <v>0</v>
      </c>
      <c r="L35" s="194">
        <f>SUMIFS(点検表４!$AG$6:$AG$14492,点検表４!$AE$6:$AE$14492,TRUE,点検表４!$AQ$6:$AQ$14492,$E35,点検表４!$C$6:$C$14492,L$6)</f>
        <v>0</v>
      </c>
      <c r="M35" s="194">
        <f>SUMIFS(点検表４!$AG$6:$AG$14492,点検表４!$AE$6:$AE$14492,TRUE,点検表４!$AQ$6:$AQ$14492,$E35,点検表４!$C$6:$C$14492,M$6)</f>
        <v>0</v>
      </c>
      <c r="N35" s="194">
        <f>SUMIFS(点検表４!$AG$6:$AG$14492,点検表４!$AE$6:$AE$14492,TRUE,点検表４!$AQ$6:$AQ$14492,$E35,点検表４!$C$6:$C$14492,N$6)</f>
        <v>0</v>
      </c>
      <c r="O35" s="194">
        <f>SUMIFS(点検表４!$AG$6:$AG$14492,点検表４!$AE$6:$AE$14492,TRUE,点検表４!$AQ$6:$AQ$14492,$E35,点検表４!$C$6:$C$14492,O$6)</f>
        <v>0</v>
      </c>
      <c r="P35" s="194">
        <f>SUMIFS(点検表４!$AG$6:$AG$14492,点検表４!$AE$6:$AE$14492,TRUE,点検表４!$AQ$6:$AQ$14492,$E35,点検表４!$C$6:$C$14492,P$6)</f>
        <v>0</v>
      </c>
      <c r="Q35" s="194">
        <f>SUMIFS(点検表４!$AG$6:$AG$14492,点検表４!$AE$6:$AE$14492,TRUE,点検表４!$AQ$6:$AQ$14492,$E35,点検表４!$C$6:$C$14492,Q$6)</f>
        <v>0</v>
      </c>
      <c r="R35" s="194">
        <f>SUMIFS(点検表４!$AG$6:$AG$14492,点検表４!$AE$6:$AE$14492,TRUE,点検表４!$AQ$6:$AQ$14492,$E35,点検表４!$C$6:$C$14492,R$6)</f>
        <v>0</v>
      </c>
      <c r="S35" s="194">
        <f>SUMIFS(点検表４!$AG$6:$AG$14492,点検表４!$AE$6:$AE$14492,TRUE,点検表４!$AQ$6:$AQ$14492,$E35,点検表４!$C$6:$C$14492,S$6)</f>
        <v>0</v>
      </c>
      <c r="T35" s="194">
        <f>SUMIFS(点検表４!$AG$6:$AG$14492,点検表４!$AE$6:$AE$14492,TRUE,点検表４!$AQ$6:$AQ$14492,$E35,点検表４!$C$6:$C$14492,T$6)</f>
        <v>0</v>
      </c>
      <c r="U35" s="194">
        <f>SUMIFS(点検表４!$AG$6:$AG$14492,点検表４!$AE$6:$AE$14492,TRUE,点検表４!$AQ$6:$AQ$14492,$E35,点検表４!$C$6:$C$14492,U$6)</f>
        <v>0</v>
      </c>
      <c r="V35" s="194">
        <f>SUMIFS(点検表４!$AG$6:$AG$14492,点検表４!$AE$6:$AE$14492,TRUE,点検表４!$AQ$6:$AQ$14492,$E35,点検表４!$C$6:$C$14492,V$6)</f>
        <v>0</v>
      </c>
      <c r="W35" s="194">
        <f>SUMIFS(点検表４!$AG$6:$AG$14492,点検表４!$AE$6:$AE$14492,TRUE,点検表４!$AQ$6:$AQ$14492,$E35,点検表４!$C$6:$C$14492,W$6)</f>
        <v>0</v>
      </c>
      <c r="X35" s="194">
        <f>SUMIFS(点検表４!$AG$6:$AG$14492,点検表４!$AE$6:$AE$14492,TRUE,点検表４!$AQ$6:$AQ$14492,$E35,点検表４!$C$6:$C$14492,X$6)</f>
        <v>0</v>
      </c>
      <c r="Y35" s="194">
        <f>SUMIFS(点検表４!$AG$6:$AG$14492,点検表４!$AE$6:$AE$14492,TRUE,点検表４!$AQ$6:$AQ$14492,$E35,点検表４!$C$6:$C$14492,Y$6)</f>
        <v>0</v>
      </c>
      <c r="Z35" s="194">
        <f>SUMIFS(点検表４!$AG$6:$AG$14492,点検表４!$AE$6:$AE$14492,TRUE,点検表４!$AQ$6:$AQ$14492,$E35,点検表４!$C$6:$C$14492,Z$6)</f>
        <v>0</v>
      </c>
      <c r="AA35" s="194">
        <f>SUMIFS(点検表４!$AG$6:$AG$14492,点検表４!$AE$6:$AE$14492,TRUE,点検表４!$AQ$6:$AQ$14492,$E35,点検表４!$C$6:$C$14492,AA$6)</f>
        <v>0</v>
      </c>
      <c r="AB35" s="194">
        <f>SUMIFS(点検表４!$AG$6:$AG$14492,点検表４!$AE$6:$AE$14492,TRUE,点検表４!$AQ$6:$AQ$14492,$E35,点検表４!$C$6:$C$14492,AB$6)</f>
        <v>0</v>
      </c>
      <c r="AC35" s="194">
        <f>SUMIFS(点検表４!$AG$6:$AG$14492,点検表４!$AE$6:$AE$14492,TRUE,点検表４!$AQ$6:$AQ$14492,$E35,点検表４!$C$6:$C$14492,AC$6)</f>
        <v>0</v>
      </c>
      <c r="AD35" s="194">
        <f>SUMIFS(点検表４!$AG$6:$AG$14492,点検表４!$AE$6:$AE$14492,TRUE,点検表４!$AQ$6:$AQ$14492,$E35,点検表４!$C$6:$C$14492,AD$6)</f>
        <v>0</v>
      </c>
      <c r="AE35" s="194">
        <f>SUMIFS(点検表４!$AG$6:$AG$14492,点検表４!$AE$6:$AE$14492,TRUE,点検表４!$AQ$6:$AQ$14492,$E35,点検表４!$C$6:$C$14492,AE$6)</f>
        <v>0</v>
      </c>
      <c r="AF35" s="194">
        <f>SUMIFS(点検表４!$AG$6:$AG$14492,点検表４!$AE$6:$AE$14492,TRUE,点検表４!$AQ$6:$AQ$14492,$E35,点検表４!$C$6:$C$14492,AF$6)</f>
        <v>0</v>
      </c>
      <c r="AG35" s="194">
        <f>SUMIFS(点検表４!$AG$6:$AG$14492,点検表４!$AE$6:$AE$14492,TRUE,点検表４!$AQ$6:$AQ$14492,$E35,点検表４!$C$6:$C$14492,AG$6)</f>
        <v>0</v>
      </c>
      <c r="AH35" s="194">
        <f>SUMIFS(点検表４!$AG$6:$AG$14492,点検表４!$AE$6:$AE$14492,TRUE,点検表４!$AQ$6:$AQ$14492,$E35,点検表４!$C$6:$C$14492,AH$6)</f>
        <v>0</v>
      </c>
      <c r="AI35" s="194">
        <f>SUMIFS(点検表４!$AG$6:$AG$14492,点検表４!$AE$6:$AE$14492,TRUE,点検表４!$AQ$6:$AQ$14492,$E35,点検表４!$C$6:$C$14492,AI$6)</f>
        <v>0</v>
      </c>
      <c r="AJ35" s="194">
        <f>SUMIFS(点検表４!$AG$6:$AG$14492,点検表４!$AE$6:$AE$14492,TRUE,点検表４!$AQ$6:$AQ$14492,$E35,点検表４!$C$6:$C$14492,AJ$6)</f>
        <v>0</v>
      </c>
      <c r="AK35" s="194">
        <f>SUMIFS(点検表４!$AG$6:$AG$14492,点検表４!$AE$6:$AE$14492,TRUE,点検表４!$AQ$6:$AQ$14492,$E35,点検表４!$C$6:$C$14492,AK$6)</f>
        <v>0</v>
      </c>
      <c r="AL35" s="194">
        <f>SUMIFS(点検表４!$AG$6:$AG$14492,点検表４!$AE$6:$AE$14492,TRUE,点検表４!$AQ$6:$AQ$14492,$E35,点検表４!$C$6:$C$14492,AL$6)</f>
        <v>0</v>
      </c>
      <c r="AM35" s="194">
        <f>SUMIFS(点検表４!$AG$6:$AG$14492,点検表４!$AE$6:$AE$14492,TRUE,点検表４!$AQ$6:$AQ$14492,$E35,点検表４!$C$6:$C$14492,AM$6)</f>
        <v>0</v>
      </c>
      <c r="AN35" s="194">
        <f>SUMIFS(点検表４!$AG$6:$AG$14492,点検表４!$AE$6:$AE$14492,TRUE,点検表４!$AQ$6:$AQ$14492,$E35,点検表４!$C$6:$C$14492,AN$6)</f>
        <v>0</v>
      </c>
      <c r="AO35" s="194">
        <f>SUMIFS(点検表４!$AG$6:$AG$14492,点検表４!$AE$6:$AE$14492,TRUE,点検表４!$AQ$6:$AQ$14492,$E35,点検表４!$C$6:$C$14492,AO$6)</f>
        <v>0</v>
      </c>
      <c r="AP35" s="194">
        <f>SUMIFS(点検表４!$AG$6:$AG$14492,点検表４!$AE$6:$AE$14492,TRUE,点検表４!$AQ$6:$AQ$14492,$E35,点検表４!$C$6:$C$14492,AP$6)</f>
        <v>0</v>
      </c>
      <c r="AQ35" s="194">
        <f>SUMIFS(点検表４!$AG$6:$AG$14492,点検表４!$AE$6:$AE$14492,TRUE,点検表４!$AQ$6:$AQ$14492,$E35,点検表４!$C$6:$C$14492,AQ$6)</f>
        <v>0</v>
      </c>
      <c r="AR35" s="194">
        <f>SUMIFS(点検表４!$AG$6:$AG$14492,点検表４!$AE$6:$AE$14492,TRUE,点検表４!$AQ$6:$AQ$14492,$E35,点検表４!$C$6:$C$14492,AR$6)</f>
        <v>0</v>
      </c>
      <c r="AS35" s="194">
        <f>SUMIFS(点検表４!$AG$6:$AG$14492,点検表４!$AE$6:$AE$14492,TRUE,点検表４!$AQ$6:$AQ$14492,$E35,点検表４!$C$6:$C$14492,AS$6)</f>
        <v>0</v>
      </c>
      <c r="AT35" s="194">
        <f>SUMIFS(点検表４!$AG$6:$AG$14492,点検表４!$AE$6:$AE$14492,TRUE,点検表４!$AQ$6:$AQ$14492,$E35,点検表４!$C$6:$C$14492,AT$6)</f>
        <v>0</v>
      </c>
      <c r="AU35" s="194">
        <f>SUMIFS(点検表４!$AG$6:$AG$14492,点検表４!$AE$6:$AE$14492,TRUE,点検表４!$AQ$6:$AQ$14492,$E35,点検表４!$C$6:$C$14492,AU$6)</f>
        <v>0</v>
      </c>
      <c r="AV35" s="194">
        <f>SUMIFS(点検表４!$AG$6:$AG$14492,点検表４!$AE$6:$AE$14492,TRUE,点検表４!$AQ$6:$AQ$14492,$E35,点検表４!$C$6:$C$14492,AV$6)</f>
        <v>0</v>
      </c>
      <c r="AW35" s="194">
        <f>SUMIFS(点検表４!$AG$6:$AG$14492,点検表４!$AE$6:$AE$14492,TRUE,点検表４!$AQ$6:$AQ$14492,$E35,点検表４!$C$6:$C$14492,AW$6)</f>
        <v>0</v>
      </c>
      <c r="AX35" s="194">
        <f>SUMIFS(点検表４!$AG$6:$AG$14492,点検表４!$AE$6:$AE$14492,TRUE,点検表４!$AQ$6:$AQ$14492,$E35,点検表４!$C$6:$C$14492,AX$6)</f>
        <v>0</v>
      </c>
      <c r="AY35" s="194">
        <f>SUMIFS(点検表４!$AG$6:$AG$14492,点検表４!$AE$6:$AE$14492,TRUE,点検表４!$AQ$6:$AQ$14492,$E35,点検表４!$C$6:$C$14492,AY$6)</f>
        <v>0</v>
      </c>
      <c r="AZ35" s="194">
        <f>SUMIFS(点検表４!$AG$6:$AG$14492,点検表４!$AE$6:$AE$14492,TRUE,点検表４!$AQ$6:$AQ$14492,$E35,点検表４!$C$6:$C$14492,AZ$6)</f>
        <v>0</v>
      </c>
      <c r="BA35" s="194">
        <f>SUMIFS(点検表４!$AG$6:$AG$14492,点検表４!$AE$6:$AE$14492,TRUE,点検表４!$AQ$6:$AQ$14492,$E35,点検表４!$C$6:$C$14492,BA$6)</f>
        <v>0</v>
      </c>
      <c r="BB35" s="194">
        <f>SUMIFS(点検表４!$AG$6:$AG$14492,点検表４!$AE$6:$AE$14492,TRUE,点検表４!$AQ$6:$AQ$14492,$E35,点検表４!$C$6:$C$14492,BB$6)</f>
        <v>0</v>
      </c>
      <c r="BC35" s="194">
        <f>SUMIFS(点検表４!$AG$6:$AG$14492,点検表４!$AE$6:$AE$14492,TRUE,点検表４!$AQ$6:$AQ$14492,$E35,点検表４!$C$6:$C$14492,BC$6)</f>
        <v>0</v>
      </c>
      <c r="BD35" s="194">
        <f>SUMIFS(点検表４!$AG$6:$AG$14492,点検表４!$AE$6:$AE$14492,TRUE,点検表４!$AQ$6:$AQ$14492,$E35,点検表４!$C$6:$C$14492,BD$6)</f>
        <v>0</v>
      </c>
      <c r="BE35" s="194">
        <f>SUMIFS(点検表４!$AG$6:$AG$14492,点検表４!$AE$6:$AE$14492,TRUE,点検表４!$AQ$6:$AQ$14492,$E35,点検表４!$C$6:$C$14492,BE$6)</f>
        <v>0</v>
      </c>
      <c r="BF35" s="194">
        <f>SUMIFS(点検表４!$AG$6:$AG$14492,点検表４!$AE$6:$AE$14492,TRUE,点検表４!$AQ$6:$AQ$14492,$E35,点検表４!$C$6:$C$14492,BF$6)</f>
        <v>0</v>
      </c>
      <c r="BG35" s="194">
        <f>SUMIFS(点検表４!$AG$6:$AG$14492,点検表４!$AE$6:$AE$14492,TRUE,点検表４!$AQ$6:$AQ$14492,$E35,点検表４!$C$6:$C$14492,BG$6)</f>
        <v>0</v>
      </c>
      <c r="BH35" s="194">
        <f>SUMIFS(点検表４!$AG$6:$AG$14492,点検表４!$AE$6:$AE$14492,TRUE,点検表４!$AQ$6:$AQ$14492,$E35,点検表４!$C$6:$C$14492,BH$6)</f>
        <v>0</v>
      </c>
      <c r="BI35" s="194">
        <f>SUMIFS(点検表４!$AG$6:$AG$14492,点検表４!$AE$6:$AE$14492,TRUE,点検表４!$AQ$6:$AQ$14492,$E35,点検表４!$C$6:$C$14492,BI$6)</f>
        <v>0</v>
      </c>
      <c r="BJ35" s="194">
        <f>SUMIFS(点検表４!$AG$6:$AG$14492,点検表４!$AE$6:$AE$14492,TRUE,点検表４!$AQ$6:$AQ$14492,$E35,点検表４!$C$6:$C$14492,BJ$6)</f>
        <v>0</v>
      </c>
      <c r="BK35" s="194">
        <f>SUMIFS(点検表４!$AG$6:$AG$14492,点検表４!$AE$6:$AE$14492,TRUE,点検表４!$AQ$6:$AQ$14492,$E35,点検表４!$C$6:$C$14492,BK$6)</f>
        <v>0</v>
      </c>
      <c r="BL35" s="194">
        <f>SUMIFS(点検表４!$AG$6:$AG$14492,点検表４!$AE$6:$AE$14492,TRUE,点検表４!$AQ$6:$AQ$14492,$E35,点検表４!$C$6:$C$14492,BL$6)</f>
        <v>0</v>
      </c>
      <c r="BM35" s="194">
        <f>SUMIFS(点検表４!$AG$6:$AG$14492,点検表４!$AE$6:$AE$14492,TRUE,点検表４!$AQ$6:$AQ$14492,$E35,点検表４!$C$6:$C$14492,BM$6)</f>
        <v>0</v>
      </c>
      <c r="BN35" s="194">
        <f>SUMIFS(点検表４!$AG$6:$AG$14492,点検表４!$AE$6:$AE$14492,TRUE,点検表４!$AQ$6:$AQ$14492,$E35,点検表４!$C$6:$C$14492,BN$6)</f>
        <v>0</v>
      </c>
      <c r="BO35" s="194">
        <f>SUMIFS(点検表４!$AG$6:$AG$14492,点検表４!$AE$6:$AE$14492,TRUE,点検表４!$AQ$6:$AQ$14492,$E35,点検表４!$C$6:$C$14492,BO$6)</f>
        <v>0</v>
      </c>
      <c r="BP35" s="194">
        <f>SUMIFS(点検表４!$AG$6:$AG$14492,点検表４!$AE$6:$AE$14492,TRUE,点検表４!$AQ$6:$AQ$14492,$E35,点検表４!$C$6:$C$14492,BP$6)</f>
        <v>0</v>
      </c>
      <c r="BQ35" s="194">
        <f>SUMIFS(点検表４!$AG$6:$AG$14492,点検表４!$AE$6:$AE$14492,TRUE,点検表４!$AQ$6:$AQ$14492,$E35,点検表４!$C$6:$C$14492,BQ$6)</f>
        <v>0</v>
      </c>
      <c r="BR35" s="194">
        <f>SUMIFS(点検表４!$AG$6:$AG$14492,点検表４!$AE$6:$AE$14492,TRUE,点検表４!$AQ$6:$AQ$14492,$E35,点検表４!$C$6:$C$14492,BR$6)</f>
        <v>0</v>
      </c>
      <c r="BS35" s="194">
        <f>SUMIFS(点検表４!$AG$6:$AG$14492,点検表４!$AE$6:$AE$14492,TRUE,点検表４!$AQ$6:$AQ$14492,$E35,点検表４!$C$6:$C$14492,BS$6)</f>
        <v>0</v>
      </c>
      <c r="BT35" s="194">
        <f>SUMIFS(点検表４!$AG$6:$AG$14492,点検表４!$AE$6:$AE$14492,TRUE,点検表４!$AQ$6:$AQ$14492,$E35,点検表４!$C$6:$C$14492,BT$6)</f>
        <v>0</v>
      </c>
      <c r="BU35" s="194">
        <f>SUMIFS(点検表４!$AG$6:$AG$14492,点検表４!$AE$6:$AE$14492,TRUE,点検表４!$AQ$6:$AQ$14492,$E35,点検表４!$C$6:$C$14492,BU$6)</f>
        <v>0</v>
      </c>
      <c r="BV35" s="194">
        <f>SUMIFS(点検表４!$AG$6:$AG$14492,点検表４!$AE$6:$AE$14492,TRUE,点検表４!$AQ$6:$AQ$14492,$E35,点検表４!$C$6:$C$14492,BV$6)</f>
        <v>0</v>
      </c>
      <c r="BW35" s="194">
        <f>SUMIFS(点検表４!$AG$6:$AG$14492,点検表４!$AE$6:$AE$14492,TRUE,点検表４!$AQ$6:$AQ$14492,$E35,点検表４!$C$6:$C$14492,BW$6)</f>
        <v>0</v>
      </c>
      <c r="BX35" s="194">
        <f>SUMIFS(点検表４!$AG$6:$AG$14492,点検表４!$AE$6:$AE$14492,TRUE,点検表４!$AQ$6:$AQ$14492,$E35,点検表４!$C$6:$C$14492,BX$6)</f>
        <v>0</v>
      </c>
      <c r="BY35" s="194">
        <f>SUMIFS(点検表４!$AG$6:$AG$14492,点検表４!$AE$6:$AE$14492,TRUE,点検表４!$AQ$6:$AQ$14492,$E35,点検表４!$C$6:$C$14492,BY$6)</f>
        <v>0</v>
      </c>
      <c r="BZ35" s="194">
        <f>SUMIFS(点検表４!$AG$6:$AG$14492,点検表４!$AE$6:$AE$14492,TRUE,点検表４!$AQ$6:$AQ$14492,$E35,点検表４!$C$6:$C$14492,BZ$6)</f>
        <v>0</v>
      </c>
      <c r="CA35" s="194">
        <f>SUMIFS(点検表４!$AG$6:$AG$14492,点検表４!$AE$6:$AE$14492,TRUE,点検表４!$AQ$6:$AQ$14492,$E35,点検表４!$C$6:$C$14492,CA$6)</f>
        <v>0</v>
      </c>
      <c r="CB35" s="194">
        <f>SUMIFS(点検表４!$AG$6:$AG$14492,点検表４!$AE$6:$AE$14492,TRUE,点検表４!$AQ$6:$AQ$14492,$E35,点検表４!$C$6:$C$14492,CB$6)</f>
        <v>0</v>
      </c>
      <c r="CC35" s="194">
        <f>SUMIFS(点検表４!$AG$6:$AG$14492,点検表４!$AE$6:$AE$14492,TRUE,点検表４!$AQ$6:$AQ$14492,$E35,点検表４!$C$6:$C$14492,CC$6)</f>
        <v>0</v>
      </c>
      <c r="CD35" s="194">
        <f>SUMIFS(点検表４!$AG$6:$AG$14492,点検表４!$AE$6:$AE$14492,TRUE,点検表４!$AQ$6:$AQ$14492,$E35,点検表４!$C$6:$C$14492,CD$6)</f>
        <v>0</v>
      </c>
      <c r="CE35" s="194">
        <f>SUMIFS(点検表４!$AG$6:$AG$14492,点検表４!$AE$6:$AE$14492,TRUE,点検表４!$AQ$6:$AQ$14492,$E35,点検表４!$C$6:$C$14492,CE$6)</f>
        <v>0</v>
      </c>
      <c r="CF35" s="194">
        <f>SUMIFS(点検表４!$AG$6:$AG$14492,点検表４!$AE$6:$AE$14492,TRUE,点検表４!$AQ$6:$AQ$14492,$E35,点検表４!$C$6:$C$14492,CF$6)</f>
        <v>0</v>
      </c>
      <c r="CG35" s="194">
        <f>SUMIFS(点検表４!$AG$6:$AG$14492,点検表４!$AE$6:$AE$14492,TRUE,点検表４!$AQ$6:$AQ$14492,$E35,点検表４!$C$6:$C$14492,CG$6)</f>
        <v>0</v>
      </c>
      <c r="CH35" s="194">
        <f>SUMIFS(点検表４!$AG$6:$AG$14492,点検表４!$AE$6:$AE$14492,TRUE,点検表４!$AQ$6:$AQ$14492,$E35,点検表４!$C$6:$C$14492,CH$6)</f>
        <v>0</v>
      </c>
      <c r="CI35" s="194">
        <f>SUMIFS(点検表４!$AG$6:$AG$14492,点検表４!$AE$6:$AE$14492,TRUE,点検表４!$AQ$6:$AQ$14492,$E35,点検表４!$C$6:$C$14492,CI$6)</f>
        <v>0</v>
      </c>
      <c r="CJ35" s="194">
        <f>SUMIFS(点検表４!$AG$6:$AG$14492,点検表４!$AE$6:$AE$14492,TRUE,点検表４!$AQ$6:$AQ$14492,$E35,点検表４!$C$6:$C$14492,CJ$6)</f>
        <v>0</v>
      </c>
      <c r="CK35" s="194">
        <f>SUMIFS(点検表４!$AG$6:$AG$14492,点検表４!$AE$6:$AE$14492,TRUE,点検表４!$AQ$6:$AQ$14492,$E35,点検表４!$C$6:$C$14492,CK$6)</f>
        <v>0</v>
      </c>
      <c r="CL35" s="194">
        <f>SUMIFS(点検表４!$AG$6:$AG$14492,点検表４!$AE$6:$AE$14492,TRUE,点検表４!$AQ$6:$AQ$14492,$E35,点検表４!$C$6:$C$14492,CL$6)</f>
        <v>0</v>
      </c>
      <c r="CM35" s="194">
        <f>SUMIFS(点検表４!$AG$6:$AG$14492,点検表４!$AE$6:$AE$14492,TRUE,点検表４!$AQ$6:$AQ$14492,$E35,点検表４!$C$6:$C$14492,CM$6)</f>
        <v>0</v>
      </c>
      <c r="CN35" s="194">
        <f>SUMIFS(点検表４!$AG$6:$AG$14492,点検表４!$AE$6:$AE$14492,TRUE,点検表４!$AQ$6:$AQ$14492,$E35,点検表４!$C$6:$C$14492,CN$6)</f>
        <v>0</v>
      </c>
      <c r="CO35" s="194">
        <f>SUMIFS(点検表４!$AG$6:$AG$14492,点検表４!$AE$6:$AE$14492,TRUE,点検表４!$AQ$6:$AQ$14492,$E35,点検表４!$C$6:$C$14492,CO$6)</f>
        <v>0</v>
      </c>
      <c r="CP35" s="194">
        <f>SUMIFS(点検表４!$AG$6:$AG$14492,点検表４!$AE$6:$AE$14492,TRUE,点検表４!$AQ$6:$AQ$14492,$E35,点検表４!$C$6:$C$14492,CP$6)</f>
        <v>0</v>
      </c>
      <c r="CQ35" s="194">
        <f>SUMIFS(点検表４!$AG$6:$AG$14492,点検表４!$AE$6:$AE$14492,TRUE,点検表４!$AQ$6:$AQ$14492,$E35,点検表４!$C$6:$C$14492,CQ$6)</f>
        <v>0</v>
      </c>
      <c r="CR35" s="194">
        <f>SUMIFS(点検表４!$AG$6:$AG$14492,点検表４!$AE$6:$AE$14492,TRUE,点検表４!$AQ$6:$AQ$14492,$E35,点検表４!$C$6:$C$14492,CR$6)</f>
        <v>0</v>
      </c>
      <c r="CS35" s="194">
        <f>SUMIFS(点検表４!$AG$6:$AG$14492,点検表４!$AE$6:$AE$14492,TRUE,点検表４!$AQ$6:$AQ$14492,$E35,点検表４!$C$6:$C$14492,CS$6)</f>
        <v>0</v>
      </c>
      <c r="CT35" s="194">
        <f>SUMIFS(点検表４!$AG$6:$AG$14492,点検表４!$AE$6:$AE$14492,TRUE,点検表４!$AQ$6:$AQ$14492,$E35,点検表４!$C$6:$C$14492,CT$6)</f>
        <v>0</v>
      </c>
      <c r="CU35" s="194">
        <f>SUMIFS(点検表４!$AG$6:$AG$14492,点検表４!$AE$6:$AE$14492,TRUE,点検表４!$AQ$6:$AQ$14492,$E35,点検表４!$C$6:$C$14492,CU$6)</f>
        <v>0</v>
      </c>
      <c r="CV35" s="194">
        <f>SUMIFS(点検表４!$AG$6:$AG$14492,点検表４!$AE$6:$AE$14492,TRUE,点検表４!$AQ$6:$AQ$14492,$E35,点検表４!$C$6:$C$14492,CV$6)</f>
        <v>0</v>
      </c>
      <c r="CW35" s="194">
        <f>SUMIFS(点検表４!$AG$6:$AG$14492,点検表４!$AE$6:$AE$14492,TRUE,点検表４!$AQ$6:$AQ$14492,$E35,点検表４!$C$6:$C$14492,CW$6)</f>
        <v>0</v>
      </c>
      <c r="CX35" s="194">
        <f>SUMIFS(点検表４!$AG$6:$AG$14492,点検表４!$AE$6:$AE$14492,TRUE,点検表４!$AQ$6:$AQ$14492,$E35,点検表４!$C$6:$C$14492,CX$6)</f>
        <v>0</v>
      </c>
      <c r="CY35" s="194">
        <f>SUMIFS(点検表４!$AG$6:$AG$14492,点検表４!$AE$6:$AE$14492,TRUE,点検表４!$AQ$6:$AQ$14492,$E35,点検表４!$C$6:$C$14492,CY$6)</f>
        <v>0</v>
      </c>
      <c r="CZ35" s="194">
        <f>SUMIFS(点検表４!$AG$6:$AG$14492,点検表４!$AE$6:$AE$14492,TRUE,点検表４!$AQ$6:$AQ$14492,$E35,点検表４!$C$6:$C$14492,CZ$6)</f>
        <v>0</v>
      </c>
      <c r="DA35" s="194">
        <f>SUMIFS(点検表４!$AG$6:$AG$14492,点検表４!$AE$6:$AE$14492,TRUE,点検表４!$AQ$6:$AQ$14492,$E35,点検表４!$C$6:$C$14492,DA$6)</f>
        <v>0</v>
      </c>
      <c r="DB35" s="194">
        <f>SUMIFS(点検表４!$AG$6:$AG$14492,点検表４!$AE$6:$AE$14492,TRUE,点検表４!$AQ$6:$AQ$14492,$E35,点検表４!$C$6:$C$14492,DB$6)</f>
        <v>0</v>
      </c>
      <c r="DC35" s="194">
        <f>SUMIFS(点検表４!$AG$6:$AG$14492,点検表４!$AE$6:$AE$14492,TRUE,点検表４!$AQ$6:$AQ$14492,$E35,点検表４!$C$6:$C$14492,DC$6)</f>
        <v>0</v>
      </c>
      <c r="DD35" s="194">
        <f>SUMIFS(点検表４!$AG$6:$AG$14492,点検表４!$AE$6:$AE$14492,TRUE,点検表４!$AQ$6:$AQ$14492,$E35,点検表４!$C$6:$C$14492,DD$6)</f>
        <v>0</v>
      </c>
      <c r="DE35" s="194">
        <f>SUMIFS(点検表４!$AG$6:$AG$14492,点検表４!$AE$6:$AE$14492,TRUE,点検表４!$AQ$6:$AQ$14492,$E35,点検表４!$C$6:$C$14492,DE$6)</f>
        <v>0</v>
      </c>
      <c r="DF35" s="194">
        <f>SUMIFS(点検表４!$AG$6:$AG$14492,点検表４!$AE$6:$AE$14492,TRUE,点検表４!$AQ$6:$AQ$14492,$E35,点検表４!$C$6:$C$14492,DF$6)</f>
        <v>0</v>
      </c>
      <c r="DG35" s="194">
        <f>SUMIFS(点検表４!$AG$6:$AG$14492,点検表４!$AE$6:$AE$14492,TRUE,点検表４!$AQ$6:$AQ$14492,$E35,点検表４!$C$6:$C$14492,DG$6)</f>
        <v>0</v>
      </c>
      <c r="DH35" s="194">
        <f>SUMIFS(点検表４!$AG$6:$AG$14492,点検表４!$AE$6:$AE$14492,TRUE,点検表４!$AQ$6:$AQ$14492,$E35,点検表４!$C$6:$C$14492,DH$6)</f>
        <v>0</v>
      </c>
      <c r="DI35" s="194">
        <f>SUMIFS(点検表４!$AG$6:$AG$14492,点検表４!$AE$6:$AE$14492,TRUE,点検表４!$AQ$6:$AQ$14492,$E35,点検表４!$C$6:$C$14492,DI$6)</f>
        <v>0</v>
      </c>
      <c r="DJ35" s="194">
        <f>SUMIFS(点検表４!$AG$6:$AG$14492,点検表４!$AE$6:$AE$14492,TRUE,点検表４!$AQ$6:$AQ$14492,$E35,点検表４!$C$6:$C$14492,DJ$6)</f>
        <v>0</v>
      </c>
      <c r="DK35" s="194">
        <f>SUMIFS(点検表４!$AG$6:$AG$14492,点検表４!$AE$6:$AE$14492,TRUE,点検表４!$AQ$6:$AQ$14492,$E35,点検表４!$C$6:$C$14492,DK$6)</f>
        <v>0</v>
      </c>
      <c r="DL35" s="194">
        <f>SUMIFS(点検表４!$AG$6:$AG$14492,点検表４!$AE$6:$AE$14492,TRUE,点検表４!$AQ$6:$AQ$14492,$E35,点検表４!$C$6:$C$14492,DL$6)</f>
        <v>0</v>
      </c>
      <c r="DM35" s="194">
        <f>SUMIFS(点検表４!$AG$6:$AG$14492,点検表４!$AE$6:$AE$14492,TRUE,点検表４!$AQ$6:$AQ$14492,$E35,点検表４!$C$6:$C$14492,DM$6)</f>
        <v>0</v>
      </c>
      <c r="DN35" s="194">
        <f>SUMIFS(点検表４!$AG$6:$AG$14492,点検表４!$AE$6:$AE$14492,TRUE,点検表４!$AQ$6:$AQ$14492,$E35,点検表４!$C$6:$C$14492,DN$6)</f>
        <v>0</v>
      </c>
      <c r="DO35" s="194">
        <f>SUMIFS(点検表４!$AG$6:$AG$14492,点検表４!$AE$6:$AE$14492,TRUE,点検表４!$AQ$6:$AQ$14492,$E35,点検表４!$C$6:$C$14492,DO$6)</f>
        <v>0</v>
      </c>
      <c r="DP35" s="194">
        <f>SUMIFS(点検表４!$AG$6:$AG$14492,点検表４!$AE$6:$AE$14492,TRUE,点検表４!$AQ$6:$AQ$14492,$E35,点検表４!$C$6:$C$14492,DP$6)</f>
        <v>0</v>
      </c>
      <c r="DQ35" s="194">
        <f>SUMIFS(点検表４!$AG$6:$AG$14492,点検表４!$AE$6:$AE$14492,TRUE,点検表４!$AQ$6:$AQ$14492,$E35,点検表４!$C$6:$C$14492,DQ$6)</f>
        <v>0</v>
      </c>
      <c r="DR35" s="194">
        <f>SUMIFS(点検表４!$AG$6:$AG$14492,点検表４!$AE$6:$AE$14492,TRUE,点検表４!$AQ$6:$AQ$14492,$E35,点検表４!$C$6:$C$14492,DR$6)</f>
        <v>0</v>
      </c>
      <c r="DS35" s="194">
        <f>SUMIFS(点検表４!$AG$6:$AG$14492,点検表４!$AE$6:$AE$14492,TRUE,点検表４!$AQ$6:$AQ$14492,$E35,点検表４!$C$6:$C$14492,DS$6)</f>
        <v>0</v>
      </c>
      <c r="DT35" s="194">
        <f>SUMIFS(点検表４!$AG$6:$AG$14492,点検表４!$AE$6:$AE$14492,TRUE,点検表４!$AQ$6:$AQ$14492,$E35,点検表４!$C$6:$C$14492,DT$6)</f>
        <v>0</v>
      </c>
      <c r="DU35" s="194">
        <f>SUMIFS(点検表４!$AG$6:$AG$14492,点検表４!$AE$6:$AE$14492,TRUE,点検表４!$AQ$6:$AQ$14492,$E35,点検表４!$C$6:$C$14492,DU$6)</f>
        <v>0</v>
      </c>
      <c r="DV35" s="194">
        <f>SUMIFS(点検表４!$AG$6:$AG$14492,点検表４!$AE$6:$AE$14492,TRUE,点検表４!$AQ$6:$AQ$14492,$E35,点検表４!$C$6:$C$14492,DV$6)</f>
        <v>0</v>
      </c>
      <c r="DW35" s="194">
        <f>SUMIFS(点検表４!$AG$6:$AG$14492,点検表４!$AE$6:$AE$14492,TRUE,点検表４!$AQ$6:$AQ$14492,$E35,点検表４!$C$6:$C$14492,DW$6)</f>
        <v>0</v>
      </c>
      <c r="DX35" s="194">
        <f>SUMIFS(点検表４!$AG$6:$AG$14492,点検表４!$AE$6:$AE$14492,TRUE,点検表４!$AQ$6:$AQ$14492,$E35,点検表４!$C$6:$C$14492,DX$6)</f>
        <v>0</v>
      </c>
      <c r="DY35" s="194">
        <f>SUMIFS(点検表４!$AG$6:$AG$14492,点検表４!$AE$6:$AE$14492,TRUE,点検表４!$AQ$6:$AQ$14492,$E35,点検表４!$C$6:$C$14492,DY$6)</f>
        <v>0</v>
      </c>
      <c r="DZ35" s="194">
        <f>SUMIFS(点検表４!$AG$6:$AG$14492,点検表４!$AE$6:$AE$14492,TRUE,点検表４!$AQ$6:$AQ$14492,$E35,点検表４!$C$6:$C$14492,DZ$6)</f>
        <v>0</v>
      </c>
      <c r="EA35" s="194">
        <f>SUMIFS(点検表４!$AG$6:$AG$14492,点検表４!$AE$6:$AE$14492,TRUE,点検表４!$AQ$6:$AQ$14492,$E35,点検表４!$C$6:$C$14492,EA$6)</f>
        <v>0</v>
      </c>
      <c r="EB35" s="194">
        <f>SUMIFS(点検表４!$AG$6:$AG$14492,点検表４!$AE$6:$AE$14492,TRUE,点検表４!$AQ$6:$AQ$14492,$E35,点検表４!$C$6:$C$14492,EB$6)</f>
        <v>0</v>
      </c>
      <c r="EC35" s="194">
        <f>SUMIFS(点検表４!$AG$6:$AG$14492,点検表４!$AE$6:$AE$14492,TRUE,点検表４!$AQ$6:$AQ$14492,$E35,点検表４!$C$6:$C$14492,EC$6)</f>
        <v>0</v>
      </c>
      <c r="ED35" s="194">
        <f>SUMIFS(点検表４!$AG$6:$AG$14492,点検表４!$AE$6:$AE$14492,TRUE,点検表４!$AQ$6:$AQ$14492,$E35,点検表４!$C$6:$C$14492,ED$6)</f>
        <v>0</v>
      </c>
      <c r="EE35" s="194">
        <f>SUMIFS(点検表４!$AG$6:$AG$14492,点検表４!$AE$6:$AE$14492,TRUE,点検表４!$AQ$6:$AQ$14492,$E35,点検表４!$C$6:$C$14492,EE$6)</f>
        <v>0</v>
      </c>
      <c r="EF35" s="194">
        <f>SUMIFS(点検表４!$AG$6:$AG$14492,点検表４!$AE$6:$AE$14492,TRUE,点検表４!$AQ$6:$AQ$14492,$E35,点検表４!$C$6:$C$14492,EF$6)</f>
        <v>0</v>
      </c>
      <c r="EG35" s="194">
        <f>SUMIFS(点検表４!$AG$6:$AG$14492,点検表４!$AE$6:$AE$14492,TRUE,点検表４!$AQ$6:$AQ$14492,$E35,点検表４!$C$6:$C$14492,EG$6)</f>
        <v>0</v>
      </c>
      <c r="EH35" s="194">
        <f>SUMIFS(点検表４!$AG$6:$AG$14492,点検表４!$AE$6:$AE$14492,TRUE,点検表４!$AQ$6:$AQ$14492,$E35,点検表４!$C$6:$C$14492,EH$6)</f>
        <v>0</v>
      </c>
      <c r="EI35" s="194">
        <f>SUMIFS(点検表４!$AG$6:$AG$14492,点検表４!$AE$6:$AE$14492,TRUE,点検表４!$AQ$6:$AQ$14492,$E35,点検表４!$C$6:$C$14492,EI$6)</f>
        <v>0</v>
      </c>
      <c r="EJ35" s="194">
        <f>SUMIFS(点検表４!$AG$6:$AG$14492,点検表４!$AE$6:$AE$14492,TRUE,点検表４!$AQ$6:$AQ$14492,$E35,点検表４!$C$6:$C$14492,EJ$6)</f>
        <v>0</v>
      </c>
      <c r="EK35" s="194">
        <f>SUMIFS(点検表４!$AG$6:$AG$14492,点検表４!$AE$6:$AE$14492,TRUE,点検表４!$AQ$6:$AQ$14492,$E35,点検表４!$C$6:$C$14492,EK$6)</f>
        <v>0</v>
      </c>
      <c r="EL35" s="194">
        <f>SUMIFS(点検表４!$AG$6:$AG$14492,点検表４!$AE$6:$AE$14492,TRUE,点検表４!$AQ$6:$AQ$14492,$E35,点検表４!$C$6:$C$14492,EL$6)</f>
        <v>0</v>
      </c>
      <c r="EM35" s="194">
        <f>SUMIFS(点検表４!$AG$6:$AG$14492,点検表４!$AE$6:$AE$14492,TRUE,点検表４!$AQ$6:$AQ$14492,$E35,点検表４!$C$6:$C$14492,EM$6)</f>
        <v>0</v>
      </c>
      <c r="EN35" s="194">
        <f>SUMIFS(点検表４!$AG$6:$AG$14492,点検表４!$AE$6:$AE$14492,TRUE,点検表４!$AQ$6:$AQ$14492,$E35,点検表４!$C$6:$C$14492,EN$6)</f>
        <v>0</v>
      </c>
      <c r="EO35" s="194">
        <f>SUMIFS(点検表４!$AG$6:$AG$14492,点検表４!$AE$6:$AE$14492,TRUE,点検表４!$AQ$6:$AQ$14492,$E35,点検表４!$C$6:$C$14492,EO$6)</f>
        <v>0</v>
      </c>
      <c r="EP35" s="194">
        <f>SUMIFS(点検表４!$AG$6:$AG$14492,点検表４!$AE$6:$AE$14492,TRUE,点検表４!$AQ$6:$AQ$14492,$E35,点検表４!$C$6:$C$14492,EP$6)</f>
        <v>0</v>
      </c>
      <c r="EQ35" s="194">
        <f>SUMIFS(点検表４!$AG$6:$AG$14492,点検表４!$AE$6:$AE$14492,TRUE,点検表４!$AQ$6:$AQ$14492,$E35,点検表４!$C$6:$C$14492,EQ$6)</f>
        <v>0</v>
      </c>
      <c r="ER35" s="194">
        <f>SUMIFS(点検表４!$AG$6:$AG$14492,点検表４!$AE$6:$AE$14492,TRUE,点検表４!$AQ$6:$AQ$14492,$E35,点検表４!$C$6:$C$14492,ER$6)</f>
        <v>0</v>
      </c>
      <c r="ES35" s="194">
        <f>SUMIFS(点検表４!$AG$6:$AG$14492,点検表４!$AE$6:$AE$14492,TRUE,点検表４!$AQ$6:$AQ$14492,$E35,点検表４!$C$6:$C$14492,ES$6)</f>
        <v>0</v>
      </c>
      <c r="ET35" s="194">
        <f>SUMIFS(点検表４!$AG$6:$AG$14492,点検表４!$AE$6:$AE$14492,TRUE,点検表４!$AQ$6:$AQ$14492,$E35,点検表４!$C$6:$C$14492,ET$6)</f>
        <v>0</v>
      </c>
      <c r="EU35" s="194">
        <f>SUMIFS(点検表４!$AG$6:$AG$14492,点検表４!$AE$6:$AE$14492,TRUE,点検表４!$AQ$6:$AQ$14492,$E35,点検表４!$C$6:$C$14492,EU$6)</f>
        <v>0</v>
      </c>
      <c r="EV35" s="194">
        <f>SUMIFS(点検表４!$AG$6:$AG$14492,点検表４!$AE$6:$AE$14492,TRUE,点検表４!$AQ$6:$AQ$14492,$E35,点検表４!$C$6:$C$14492,EV$6)</f>
        <v>0</v>
      </c>
      <c r="EW35" s="194">
        <f>SUMIFS(点検表４!$AG$6:$AG$14492,点検表４!$AE$6:$AE$14492,TRUE,点検表４!$AQ$6:$AQ$14492,$E35,点検表４!$C$6:$C$14492,EW$6)</f>
        <v>0</v>
      </c>
      <c r="EX35" s="194">
        <f>SUMIFS(点検表４!$AG$6:$AG$14492,点検表４!$AE$6:$AE$14492,TRUE,点検表４!$AQ$6:$AQ$14492,$E35,点検表４!$C$6:$C$14492,EX$6)</f>
        <v>0</v>
      </c>
      <c r="EY35" s="194">
        <f>SUMIFS(点検表４!$AG$6:$AG$14492,点検表４!$AE$6:$AE$14492,TRUE,点検表４!$AQ$6:$AQ$14492,$E35,点検表４!$C$6:$C$14492,EY$6)</f>
        <v>0</v>
      </c>
      <c r="EZ35" s="194">
        <f>SUMIFS(点検表４!$AG$6:$AG$14492,点検表４!$AE$6:$AE$14492,TRUE,点検表４!$AQ$6:$AQ$14492,$E35,点検表４!$C$6:$C$14492,EZ$6)</f>
        <v>0</v>
      </c>
      <c r="FA35" s="194">
        <f>SUMIFS(点検表４!$AG$6:$AG$14492,点検表４!$AE$6:$AE$14492,TRUE,点検表４!$AQ$6:$AQ$14492,$E35,点検表４!$C$6:$C$14492,FA$6)</f>
        <v>0</v>
      </c>
      <c r="FB35" s="194">
        <f>SUMIFS(点検表４!$AG$6:$AG$14492,点検表４!$AE$6:$AE$14492,TRUE,点検表４!$AQ$6:$AQ$14492,$E35,点検表４!$C$6:$C$14492,FB$6)</f>
        <v>0</v>
      </c>
      <c r="FC35" s="194">
        <f>SUMIFS(点検表４!$AG$6:$AG$14492,点検表４!$AE$6:$AE$14492,TRUE,点検表４!$AQ$6:$AQ$14492,$E35,点検表４!$C$6:$C$14492,FC$6)</f>
        <v>0</v>
      </c>
      <c r="FD35" s="194">
        <f>SUMIFS(点検表４!$AG$6:$AG$14492,点検表４!$AE$6:$AE$14492,TRUE,点検表４!$AQ$6:$AQ$14492,$E35,点検表４!$C$6:$C$14492,FD$6)</f>
        <v>0</v>
      </c>
      <c r="FE35" s="194">
        <f>SUMIFS(点検表４!$AG$6:$AG$14492,点検表４!$AE$6:$AE$14492,TRUE,点検表４!$AQ$6:$AQ$14492,$E35,点検表４!$C$6:$C$14492,FE$6)</f>
        <v>0</v>
      </c>
      <c r="FF35" s="194">
        <f>SUMIFS(点検表４!$AG$6:$AG$14492,点検表４!$AE$6:$AE$14492,TRUE,点検表４!$AQ$6:$AQ$14492,$E35,点検表４!$C$6:$C$14492,FF$6)</f>
        <v>0</v>
      </c>
      <c r="FG35" s="194">
        <f>SUMIFS(点検表４!$AG$6:$AG$14492,点検表４!$AE$6:$AE$14492,TRUE,点検表４!$AQ$6:$AQ$14492,$E35,点検表４!$C$6:$C$14492,FG$6)</f>
        <v>0</v>
      </c>
      <c r="FH35" s="194">
        <f>SUMIFS(点検表４!$AG$6:$AG$14492,点検表４!$AE$6:$AE$14492,TRUE,点検表４!$AQ$6:$AQ$14492,$E35,点検表４!$C$6:$C$14492,FH$6)</f>
        <v>0</v>
      </c>
      <c r="FI35" s="194">
        <f>SUMIFS(点検表４!$AG$6:$AG$14492,点検表４!$AE$6:$AE$14492,TRUE,点検表４!$AQ$6:$AQ$14492,$E35,点検表４!$C$6:$C$14492,FI$6)</f>
        <v>0</v>
      </c>
      <c r="FJ35" s="194">
        <f>SUMIFS(点検表４!$AG$6:$AG$14492,点検表４!$AE$6:$AE$14492,TRUE,点検表４!$AQ$6:$AQ$14492,$E35,点検表４!$C$6:$C$14492,FJ$6)</f>
        <v>0</v>
      </c>
      <c r="FK35" s="194">
        <f>SUMIFS(点検表４!$AG$6:$AG$14492,点検表４!$AE$6:$AE$14492,TRUE,点検表４!$AQ$6:$AQ$14492,$E35,点検表４!$C$6:$C$14492,FK$6)</f>
        <v>0</v>
      </c>
      <c r="FL35" s="194">
        <f>SUMIFS(点検表４!$AG$6:$AG$14492,点検表４!$AE$6:$AE$14492,TRUE,点検表４!$AQ$6:$AQ$14492,$E35,点検表４!$C$6:$C$14492,FL$6)</f>
        <v>0</v>
      </c>
      <c r="FM35" s="194">
        <f>SUMIFS(点検表４!$AG$6:$AG$14492,点検表４!$AE$6:$AE$14492,TRUE,点検表４!$AQ$6:$AQ$14492,$E35,点検表４!$C$6:$C$14492,FM$6)</f>
        <v>0</v>
      </c>
      <c r="FN35" s="194">
        <f>SUMIFS(点検表４!$AG$6:$AG$14492,点検表４!$AE$6:$AE$14492,TRUE,点検表４!$AQ$6:$AQ$14492,$E35,点検表４!$C$6:$C$14492,FN$6)</f>
        <v>0</v>
      </c>
      <c r="FO35" s="194">
        <f>SUMIFS(点検表４!$AG$6:$AG$14492,点検表４!$AE$6:$AE$14492,TRUE,点検表４!$AQ$6:$AQ$14492,$E35,点検表４!$C$6:$C$14492,FO$6)</f>
        <v>0</v>
      </c>
      <c r="FP35" s="194">
        <f>SUMIFS(点検表４!$AG$6:$AG$14492,点検表４!$AE$6:$AE$14492,TRUE,点検表４!$AQ$6:$AQ$14492,$E35,点検表４!$C$6:$C$14492,FP$6)</f>
        <v>0</v>
      </c>
      <c r="FQ35" s="194">
        <f>SUMIFS(点検表４!$AG$6:$AG$14492,点検表４!$AE$6:$AE$14492,TRUE,点検表４!$AQ$6:$AQ$14492,$E35,点検表４!$C$6:$C$14492,FQ$6)</f>
        <v>0</v>
      </c>
      <c r="FR35" s="194">
        <f>SUMIFS(点検表４!$AG$6:$AG$14492,点検表４!$AE$6:$AE$14492,TRUE,点検表４!$AQ$6:$AQ$14492,$E35,点検表４!$C$6:$C$14492,FR$6)</f>
        <v>0</v>
      </c>
      <c r="FS35" s="194">
        <f>SUMIFS(点検表４!$AG$6:$AG$14492,点検表４!$AE$6:$AE$14492,TRUE,点検表４!$AQ$6:$AQ$14492,$E35,点検表４!$C$6:$C$14492,FS$6)</f>
        <v>0</v>
      </c>
      <c r="FT35" s="194">
        <f>SUMIFS(点検表４!$AG$6:$AG$14492,点検表４!$AE$6:$AE$14492,TRUE,点検表４!$AQ$6:$AQ$14492,$E35,点検表４!$C$6:$C$14492,FT$6)</f>
        <v>0</v>
      </c>
      <c r="FU35" s="194">
        <f>SUMIFS(点検表４!$AG$6:$AG$14492,点検表４!$AE$6:$AE$14492,TRUE,点検表４!$AQ$6:$AQ$14492,$E35,点検表４!$C$6:$C$14492,FU$6)</f>
        <v>0</v>
      </c>
      <c r="FV35" s="194">
        <f>SUMIFS(点検表４!$AG$6:$AG$14492,点検表４!$AE$6:$AE$14492,TRUE,点検表４!$AQ$6:$AQ$14492,$E35,点検表４!$C$6:$C$14492,FV$6)</f>
        <v>0</v>
      </c>
      <c r="FW35" s="194">
        <f>SUMIFS(点検表４!$AG$6:$AG$14492,点検表４!$AE$6:$AE$14492,TRUE,点検表４!$AQ$6:$AQ$14492,$E35,点検表４!$C$6:$C$14492,FW$6)</f>
        <v>0</v>
      </c>
      <c r="FX35" s="194">
        <f>SUMIFS(点検表４!$AG$6:$AG$14492,点検表４!$AE$6:$AE$14492,TRUE,点検表４!$AQ$6:$AQ$14492,$E35,点検表４!$C$6:$C$14492,FX$6)</f>
        <v>0</v>
      </c>
      <c r="FY35" s="194">
        <f>SUMIFS(点検表４!$AG$6:$AG$14492,点検表４!$AE$6:$AE$14492,TRUE,点検表４!$AQ$6:$AQ$14492,$E35,点検表４!$C$6:$C$14492,FY$6)</f>
        <v>0</v>
      </c>
      <c r="FZ35" s="194">
        <f>SUMIFS(点検表４!$AG$6:$AG$14492,点検表４!$AE$6:$AE$14492,TRUE,点検表４!$AQ$6:$AQ$14492,$E35,点検表４!$C$6:$C$14492,FZ$6)</f>
        <v>0</v>
      </c>
      <c r="GA35" s="194">
        <f>SUMIFS(点検表４!$AG$6:$AG$14492,点検表４!$AE$6:$AE$14492,TRUE,点検表４!$AQ$6:$AQ$14492,$E35,点検表４!$C$6:$C$14492,GA$6)</f>
        <v>0</v>
      </c>
      <c r="GB35" s="194">
        <f>SUMIFS(点検表４!$AG$6:$AG$14492,点検表４!$AE$6:$AE$14492,TRUE,点検表４!$AQ$6:$AQ$14492,$E35,点検表４!$C$6:$C$14492,GB$6)</f>
        <v>0</v>
      </c>
      <c r="GC35" s="194">
        <f>SUMIFS(点検表４!$AG$6:$AG$14492,点検表４!$AE$6:$AE$14492,TRUE,点検表４!$AQ$6:$AQ$14492,$E35,点検表４!$C$6:$C$14492,GC$6)</f>
        <v>0</v>
      </c>
      <c r="GD35" s="194">
        <f>SUMIFS(点検表４!$AG$6:$AG$14492,点検表４!$AE$6:$AE$14492,TRUE,点検表４!$AQ$6:$AQ$14492,$E35,点検表４!$C$6:$C$14492,GD$6)</f>
        <v>0</v>
      </c>
      <c r="GE35" s="194">
        <f>SUMIFS(点検表４!$AG$6:$AG$14492,点検表４!$AE$6:$AE$14492,TRUE,点検表４!$AQ$6:$AQ$14492,$E35,点検表４!$C$6:$C$14492,GE$6)</f>
        <v>0</v>
      </c>
      <c r="GF35" s="194">
        <f>SUMIFS(点検表４!$AG$6:$AG$14492,点検表４!$AE$6:$AE$14492,TRUE,点検表４!$AQ$6:$AQ$14492,$E35,点検表４!$C$6:$C$14492,GF$6)</f>
        <v>0</v>
      </c>
      <c r="GG35" s="194">
        <f>SUMIFS(点検表４!$AG$6:$AG$14492,点検表４!$AE$6:$AE$14492,TRUE,点検表４!$AQ$6:$AQ$14492,$E35,点検表４!$C$6:$C$14492,GG$6)</f>
        <v>0</v>
      </c>
      <c r="GH35" s="194">
        <f>SUMIFS(点検表４!$AG$6:$AG$14492,点検表４!$AE$6:$AE$14492,TRUE,点検表４!$AQ$6:$AQ$14492,$E35,点検表４!$C$6:$C$14492,GH$6)</f>
        <v>0</v>
      </c>
      <c r="GI35" s="194">
        <f>SUMIFS(点検表４!$AG$6:$AG$14492,点検表４!$AE$6:$AE$14492,TRUE,点検表４!$AQ$6:$AQ$14492,$E35,点検表４!$C$6:$C$14492,GI$6)</f>
        <v>0</v>
      </c>
      <c r="GJ35" s="194">
        <f>SUMIFS(点検表４!$AG$6:$AG$14492,点検表４!$AE$6:$AE$14492,TRUE,点検表４!$AQ$6:$AQ$14492,$E35,点検表４!$C$6:$C$14492,GJ$6)</f>
        <v>0</v>
      </c>
      <c r="GK35" s="194">
        <f>SUMIFS(点検表４!$AG$6:$AG$14492,点検表４!$AE$6:$AE$14492,TRUE,点検表４!$AQ$6:$AQ$14492,$E35,点検表４!$C$6:$C$14492,GK$6)</f>
        <v>0</v>
      </c>
      <c r="GL35" s="194">
        <f>SUMIFS(点検表４!$AG$6:$AG$14492,点検表４!$AE$6:$AE$14492,TRUE,点検表４!$AQ$6:$AQ$14492,$E35,点検表４!$C$6:$C$14492,GL$6)</f>
        <v>0</v>
      </c>
      <c r="GM35" s="194">
        <f>SUMIFS(点検表４!$AG$6:$AG$14492,点検表４!$AE$6:$AE$14492,TRUE,点検表４!$AQ$6:$AQ$14492,$E35,点検表４!$C$6:$C$14492,GM$6)</f>
        <v>0</v>
      </c>
      <c r="GN35" s="194">
        <f>SUMIFS(点検表４!$AG$6:$AG$14492,点検表４!$AE$6:$AE$14492,TRUE,点検表４!$AQ$6:$AQ$14492,$E35,点検表４!$C$6:$C$14492,GN$6)</f>
        <v>0</v>
      </c>
      <c r="GO35" s="194">
        <f>SUMIFS(点検表４!$AG$6:$AG$14492,点検表４!$AE$6:$AE$14492,TRUE,点検表４!$AQ$6:$AQ$14492,$E35,点検表４!$C$6:$C$14492,GO$6)</f>
        <v>0</v>
      </c>
      <c r="GP35" s="194">
        <f>SUMIFS(点検表４!$AG$6:$AG$14492,点検表４!$AE$6:$AE$14492,TRUE,点検表４!$AQ$6:$AQ$14492,$E35,点検表４!$C$6:$C$14492,GP$6)</f>
        <v>0</v>
      </c>
      <c r="GQ35" s="194">
        <f>SUMIFS(点検表４!$AG$6:$AG$14492,点検表４!$AE$6:$AE$14492,TRUE,点検表４!$AQ$6:$AQ$14492,$E35,点検表４!$C$6:$C$14492,GQ$6)</f>
        <v>0</v>
      </c>
      <c r="GR35" s="194">
        <f>SUMIFS(点検表４!$AG$6:$AG$14492,点検表４!$AE$6:$AE$14492,TRUE,点検表４!$AQ$6:$AQ$14492,$E35,点検表４!$C$6:$C$14492,GR$6)</f>
        <v>0</v>
      </c>
      <c r="GS35" s="194">
        <f>SUMIFS(点検表４!$AG$6:$AG$14492,点検表４!$AE$6:$AE$14492,TRUE,点検表４!$AQ$6:$AQ$14492,$E35,点検表４!$C$6:$C$14492,GS$6)</f>
        <v>0</v>
      </c>
      <c r="GT35" s="194">
        <f>SUMIFS(点検表４!$AG$6:$AG$14492,点検表４!$AE$6:$AE$14492,TRUE,点検表４!$AQ$6:$AQ$14492,$E35,点検表４!$C$6:$C$14492,GT$6)</f>
        <v>0</v>
      </c>
      <c r="GU35" s="194">
        <f>SUMIFS(点検表４!$AG$6:$AG$14492,点検表４!$AE$6:$AE$14492,TRUE,点検表４!$AQ$6:$AQ$14492,$E35,点検表４!$C$6:$C$14492,GU$6)</f>
        <v>0</v>
      </c>
      <c r="GV35" s="194">
        <f>SUMIFS(点検表４!$AG$6:$AG$14492,点検表４!$AE$6:$AE$14492,TRUE,点検表４!$AQ$6:$AQ$14492,$E35,点検表４!$C$6:$C$14492,GV$6)</f>
        <v>0</v>
      </c>
      <c r="GW35" s="194">
        <f>SUMIFS(点検表４!$AG$6:$AG$14492,点検表４!$AE$6:$AE$14492,TRUE,点検表４!$AQ$6:$AQ$14492,$E35,点検表４!$C$6:$C$14492,GW$6)</f>
        <v>0</v>
      </c>
      <c r="GX35" s="194">
        <f>SUMIFS(点検表４!$AG$6:$AG$14492,点検表４!$AE$6:$AE$14492,TRUE,点検表４!$AQ$6:$AQ$14492,$E35,点検表４!$C$6:$C$14492,GX$6)</f>
        <v>0</v>
      </c>
      <c r="GY35" s="194">
        <f>SUMIFS(点検表４!$AG$6:$AG$14492,点検表４!$AE$6:$AE$14492,TRUE,点検表４!$AQ$6:$AQ$14492,$E35,点検表４!$C$6:$C$14492,GY$6)</f>
        <v>0</v>
      </c>
      <c r="GZ35" s="194">
        <f>SUMIFS(点検表４!$AG$6:$AG$14492,点検表４!$AE$6:$AE$14492,TRUE,点検表４!$AQ$6:$AQ$14492,$E35,点検表４!$C$6:$C$14492,GZ$6)</f>
        <v>0</v>
      </c>
      <c r="HA35" s="194">
        <f>SUMIFS(点検表４!$AG$6:$AG$14492,点検表４!$AE$6:$AE$14492,TRUE,点検表４!$AQ$6:$AQ$14492,$E35,点検表４!$C$6:$C$14492,HA$6)</f>
        <v>0</v>
      </c>
      <c r="HB35" s="194">
        <f>SUMIFS(点検表４!$AG$6:$AG$14492,点検表４!$AE$6:$AE$14492,TRUE,点検表４!$AQ$6:$AQ$14492,$E35,点検表４!$C$6:$C$14492,HB$6)</f>
        <v>0</v>
      </c>
      <c r="HC35" s="194">
        <f>SUMIFS(点検表４!$AG$6:$AG$14492,点検表４!$AE$6:$AE$14492,TRUE,点検表４!$AQ$6:$AQ$14492,$E35,点検表４!$C$6:$C$14492,HC$6)</f>
        <v>0</v>
      </c>
      <c r="HD35" s="194">
        <f>SUMIFS(点検表４!$AG$6:$AG$14492,点検表４!$AE$6:$AE$14492,TRUE,点検表４!$AQ$6:$AQ$14492,$E35,点検表４!$C$6:$C$14492,HD$6)</f>
        <v>0</v>
      </c>
      <c r="HE35" s="194">
        <f>SUMIFS(点検表４!$AG$6:$AG$14492,点検表４!$AE$6:$AE$14492,TRUE,点検表４!$AQ$6:$AQ$14492,$E35,点検表４!$C$6:$C$14492,HE$6)</f>
        <v>0</v>
      </c>
      <c r="HF35" s="194">
        <f>SUMIFS(点検表４!$AG$6:$AG$14492,点検表４!$AE$6:$AE$14492,TRUE,点検表４!$AQ$6:$AQ$14492,$E35,点検表４!$C$6:$C$14492,HF$6)</f>
        <v>0</v>
      </c>
      <c r="HG35" s="194">
        <f>SUMIFS(点検表４!$AG$6:$AG$14492,点検表４!$AE$6:$AE$14492,TRUE,点検表４!$AQ$6:$AQ$14492,$E35,点検表４!$C$6:$C$14492,HG$6)</f>
        <v>0</v>
      </c>
      <c r="HH35" s="194">
        <f>SUMIFS(点検表４!$AG$6:$AG$14492,点検表４!$AE$6:$AE$14492,TRUE,点検表４!$AQ$6:$AQ$14492,$E35,点検表４!$C$6:$C$14492,HH$6)</f>
        <v>0</v>
      </c>
      <c r="HI35" s="194">
        <f>SUMIFS(点検表４!$AG$6:$AG$14492,点検表４!$AE$6:$AE$14492,TRUE,点検表４!$AQ$6:$AQ$14492,$E35,点検表４!$C$6:$C$14492,HI$6)</f>
        <v>0</v>
      </c>
      <c r="HJ35" s="194">
        <f>SUMIFS(点検表４!$AG$6:$AG$14492,点検表４!$AE$6:$AE$14492,TRUE,点検表４!$AQ$6:$AQ$14492,$E35,点検表４!$C$6:$C$14492,HJ$6)</f>
        <v>0</v>
      </c>
      <c r="HK35" s="194">
        <f>SUMIFS(点検表４!$AG$6:$AG$14492,点検表４!$AE$6:$AE$14492,TRUE,点検表４!$AQ$6:$AQ$14492,$E35,点検表４!$C$6:$C$14492,HK$6)</f>
        <v>0</v>
      </c>
      <c r="HL35" s="194">
        <f>SUMIFS(点検表４!$AG$6:$AG$14492,点検表４!$AE$6:$AE$14492,TRUE,点検表４!$AQ$6:$AQ$14492,$E35,点検表４!$C$6:$C$14492,HL$6)</f>
        <v>0</v>
      </c>
      <c r="HM35" s="194">
        <f>SUMIFS(点検表４!$AG$6:$AG$14492,点検表４!$AE$6:$AE$14492,TRUE,点検表４!$AQ$6:$AQ$14492,$E35,点検表４!$C$6:$C$14492,HM$6)</f>
        <v>0</v>
      </c>
      <c r="HN35" s="194">
        <f>SUMIFS(点検表４!$AG$6:$AG$14492,点検表４!$AE$6:$AE$14492,TRUE,点検表４!$AQ$6:$AQ$14492,$E35,点検表４!$C$6:$C$14492,HN$6)</f>
        <v>0</v>
      </c>
      <c r="HO35" s="194">
        <f>SUMIFS(点検表４!$AG$6:$AG$14492,点検表４!$AE$6:$AE$14492,TRUE,点検表４!$AQ$6:$AQ$14492,$E35,点検表４!$C$6:$C$14492,HO$6)</f>
        <v>0</v>
      </c>
      <c r="HP35" s="194">
        <f>SUMIFS(点検表４!$AG$6:$AG$14492,点検表４!$AE$6:$AE$14492,TRUE,点検表４!$AQ$6:$AQ$14492,$E35,点検表４!$C$6:$C$14492,HP$6)</f>
        <v>0</v>
      </c>
      <c r="HQ35" s="194">
        <f>SUMIFS(点検表４!$AG$6:$AG$14492,点検表４!$AE$6:$AE$14492,TRUE,点検表４!$AQ$6:$AQ$14492,$E35,点検表４!$C$6:$C$14492,HQ$6)</f>
        <v>0</v>
      </c>
      <c r="HR35" s="194">
        <f>SUMIFS(点検表４!$AG$6:$AG$14492,点検表４!$AE$6:$AE$14492,TRUE,点検表４!$AQ$6:$AQ$14492,$E35,点検表４!$C$6:$C$14492,HR$6)</f>
        <v>0</v>
      </c>
      <c r="HS35" s="194">
        <f>SUMIFS(点検表４!$AG$6:$AG$14492,点検表４!$AE$6:$AE$14492,TRUE,点検表４!$AQ$6:$AQ$14492,$E35,点検表４!$C$6:$C$14492,HS$6)</f>
        <v>0</v>
      </c>
      <c r="HT35" s="194">
        <f>SUMIFS(点検表４!$AG$6:$AG$14492,点検表４!$AE$6:$AE$14492,TRUE,点検表４!$AQ$6:$AQ$14492,$E35,点検表４!$C$6:$C$14492,HT$6)</f>
        <v>0</v>
      </c>
      <c r="HU35" s="194">
        <f>SUMIFS(点検表４!$AG$6:$AG$14492,点検表４!$AE$6:$AE$14492,TRUE,点検表４!$AQ$6:$AQ$14492,$E35,点検表４!$C$6:$C$14492,HU$6)</f>
        <v>0</v>
      </c>
      <c r="HV35" s="194">
        <f>SUMIFS(点検表４!$AG$6:$AG$14492,点検表４!$AE$6:$AE$14492,TRUE,点検表４!$AQ$6:$AQ$14492,$E35,点検表４!$C$6:$C$14492,HV$6)</f>
        <v>0</v>
      </c>
      <c r="HW35" s="194">
        <f>SUMIFS(点検表４!$AG$6:$AG$14492,点検表４!$AE$6:$AE$14492,TRUE,点検表４!$AQ$6:$AQ$14492,$E35,点検表４!$C$6:$C$14492,HW$6)</f>
        <v>0</v>
      </c>
      <c r="HX35" s="194">
        <f>SUMIFS(点検表４!$AG$6:$AG$14492,点検表４!$AE$6:$AE$14492,TRUE,点検表４!$AQ$6:$AQ$14492,$E35,点検表４!$C$6:$C$14492,HX$6)</f>
        <v>0</v>
      </c>
      <c r="HY35" s="194">
        <f>SUMIFS(点検表４!$AG$6:$AG$14492,点検表４!$AE$6:$AE$14492,TRUE,点検表４!$AQ$6:$AQ$14492,$E35,点検表４!$C$6:$C$14492,HY$6)</f>
        <v>0</v>
      </c>
      <c r="HZ35" s="194">
        <f>SUMIFS(点検表４!$AG$6:$AG$14492,点検表４!$AE$6:$AE$14492,TRUE,点検表４!$AQ$6:$AQ$14492,$E35,点検表４!$C$6:$C$14492,HZ$6)</f>
        <v>0</v>
      </c>
      <c r="IA35" s="194">
        <f>SUMIFS(点検表４!$AG$6:$AG$14492,点検表４!$AE$6:$AE$14492,TRUE,点検表４!$AQ$6:$AQ$14492,$E35,点検表４!$C$6:$C$14492,IA$6)</f>
        <v>0</v>
      </c>
      <c r="IB35" s="194">
        <f>SUMIFS(点検表４!$AG$6:$AG$14492,点検表４!$AE$6:$AE$14492,TRUE,点検表４!$AQ$6:$AQ$14492,$E35,点検表４!$C$6:$C$14492,IB$6)</f>
        <v>0</v>
      </c>
      <c r="IC35" s="194">
        <f>SUMIFS(点検表４!$AG$6:$AG$14492,点検表４!$AE$6:$AE$14492,TRUE,点検表４!$AQ$6:$AQ$14492,$E35,点検表４!$C$6:$C$14492,IC$6)</f>
        <v>0</v>
      </c>
      <c r="ID35" s="194">
        <f>SUMIFS(点検表４!$AG$6:$AG$14492,点検表４!$AE$6:$AE$14492,TRUE,点検表４!$AQ$6:$AQ$14492,$E35,点検表４!$C$6:$C$14492,ID$6)</f>
        <v>0</v>
      </c>
      <c r="IE35" s="194">
        <f>SUMIFS(点検表４!$AG$6:$AG$14492,点検表４!$AE$6:$AE$14492,TRUE,点検表４!$AQ$6:$AQ$14492,$E35,点検表４!$C$6:$C$14492,IE$6)</f>
        <v>0</v>
      </c>
      <c r="IF35" s="194">
        <f>SUMIFS(点検表４!$AG$6:$AG$14492,点検表４!$AE$6:$AE$14492,TRUE,点検表４!$AQ$6:$AQ$14492,$E35,点検表４!$C$6:$C$14492,IF$6)</f>
        <v>0</v>
      </c>
      <c r="IG35" s="194">
        <f>SUMIFS(点検表４!$AG$6:$AG$14492,点検表４!$AE$6:$AE$14492,TRUE,点検表４!$AQ$6:$AQ$14492,$E35,点検表４!$C$6:$C$14492,IG$6)</f>
        <v>0</v>
      </c>
      <c r="IH35" s="194">
        <f>SUMIFS(点検表４!$AG$6:$AG$14492,点検表４!$AE$6:$AE$14492,TRUE,点検表４!$AQ$6:$AQ$14492,$E35,点検表４!$C$6:$C$14492,IH$6)</f>
        <v>0</v>
      </c>
      <c r="II35" s="194">
        <f>SUMIFS(点検表４!$AG$6:$AG$14492,点検表４!$AE$6:$AE$14492,TRUE,点検表４!$AQ$6:$AQ$14492,$E35,点検表４!$C$6:$C$14492,II$6)</f>
        <v>0</v>
      </c>
      <c r="IJ35" s="194">
        <f>SUMIFS(点検表４!$AG$6:$AG$14492,点検表４!$AE$6:$AE$14492,TRUE,点検表４!$AQ$6:$AQ$14492,$E35,点検表４!$C$6:$C$14492,IJ$6)</f>
        <v>0</v>
      </c>
      <c r="IK35" s="194">
        <f>SUMIFS(点検表４!$AG$6:$AG$14492,点検表４!$AE$6:$AE$14492,TRUE,点検表４!$AQ$6:$AQ$14492,$E35,点検表４!$C$6:$C$14492,IK$6)</f>
        <v>0</v>
      </c>
      <c r="IL35" s="194">
        <f>SUMIFS(点検表４!$AG$6:$AG$14492,点検表４!$AE$6:$AE$14492,TRUE,点検表４!$AQ$6:$AQ$14492,$E35,点検表４!$C$6:$C$14492,IL$6)</f>
        <v>0</v>
      </c>
      <c r="IM35" s="195">
        <f>SUMIFS(点検表４!$AG$6:$AG$14492,点検表４!$AE$6:$AE$14492,TRUE,点検表４!$AQ$6:$AQ$14492,$E35,点検表４!$C$6:$C$14492,IM$6)</f>
        <v>0</v>
      </c>
      <c r="IN35" s="177"/>
      <c r="IO35" s="177"/>
    </row>
    <row r="36" spans="1:249" ht="18.75" customHeight="1">
      <c r="A36" s="748"/>
      <c r="B36" s="737" t="s">
        <v>1204</v>
      </c>
      <c r="C36" s="738"/>
      <c r="D36" s="739"/>
      <c r="E36" s="137">
        <v>7</v>
      </c>
      <c r="F36" s="192">
        <f>SUMIFS(点検表４!$AG$6:$AG$14492,点検表４!$AE$6:$AE$14492,TRUE,点検表４!$AQ$6:$AQ$14492,$E36)</f>
        <v>0</v>
      </c>
      <c r="G36" s="193">
        <f t="shared" si="0"/>
        <v>0</v>
      </c>
      <c r="H36" s="194">
        <f>SUMIFS(点検表４!$AG$6:$AG$14492,点検表４!$AE$6:$AE$14492,TRUE,点検表４!$AQ$6:$AQ$14492,$E36,点検表４!$C$6:$C$14492,H$6)</f>
        <v>0</v>
      </c>
      <c r="I36" s="194">
        <f>SUMIFS(点検表４!$AG$6:$AG$14492,点検表４!$AE$6:$AE$14492,TRUE,点検表４!$AQ$6:$AQ$14492,$E36,点検表４!$C$6:$C$14492,I$6)</f>
        <v>0</v>
      </c>
      <c r="J36" s="194">
        <f>SUMIFS(点検表４!$AG$6:$AG$14492,点検表４!$AE$6:$AE$14492,TRUE,点検表４!$AQ$6:$AQ$14492,$E36,点検表４!$C$6:$C$14492,J$6)</f>
        <v>0</v>
      </c>
      <c r="K36" s="194">
        <f>SUMIFS(点検表４!$AG$6:$AG$14492,点検表４!$AE$6:$AE$14492,TRUE,点検表４!$AQ$6:$AQ$14492,$E36,点検表４!$C$6:$C$14492,K$6)</f>
        <v>0</v>
      </c>
      <c r="L36" s="194">
        <f>SUMIFS(点検表４!$AG$6:$AG$14492,点検表４!$AE$6:$AE$14492,TRUE,点検表４!$AQ$6:$AQ$14492,$E36,点検表４!$C$6:$C$14492,L$6)</f>
        <v>0</v>
      </c>
      <c r="M36" s="194">
        <f>SUMIFS(点検表４!$AG$6:$AG$14492,点検表４!$AE$6:$AE$14492,TRUE,点検表４!$AQ$6:$AQ$14492,$E36,点検表４!$C$6:$C$14492,M$6)</f>
        <v>0</v>
      </c>
      <c r="N36" s="194">
        <f>SUMIFS(点検表４!$AG$6:$AG$14492,点検表４!$AE$6:$AE$14492,TRUE,点検表４!$AQ$6:$AQ$14492,$E36,点検表４!$C$6:$C$14492,N$6)</f>
        <v>0</v>
      </c>
      <c r="O36" s="194">
        <f>SUMIFS(点検表４!$AG$6:$AG$14492,点検表４!$AE$6:$AE$14492,TRUE,点検表４!$AQ$6:$AQ$14492,$E36,点検表４!$C$6:$C$14492,O$6)</f>
        <v>0</v>
      </c>
      <c r="P36" s="194">
        <f>SUMIFS(点検表４!$AG$6:$AG$14492,点検表４!$AE$6:$AE$14492,TRUE,点検表４!$AQ$6:$AQ$14492,$E36,点検表４!$C$6:$C$14492,P$6)</f>
        <v>0</v>
      </c>
      <c r="Q36" s="194">
        <f>SUMIFS(点検表４!$AG$6:$AG$14492,点検表４!$AE$6:$AE$14492,TRUE,点検表４!$AQ$6:$AQ$14492,$E36,点検表４!$C$6:$C$14492,Q$6)</f>
        <v>0</v>
      </c>
      <c r="R36" s="194">
        <f>SUMIFS(点検表４!$AG$6:$AG$14492,点検表４!$AE$6:$AE$14492,TRUE,点検表４!$AQ$6:$AQ$14492,$E36,点検表４!$C$6:$C$14492,R$6)</f>
        <v>0</v>
      </c>
      <c r="S36" s="194">
        <f>SUMIFS(点検表４!$AG$6:$AG$14492,点検表４!$AE$6:$AE$14492,TRUE,点検表４!$AQ$6:$AQ$14492,$E36,点検表４!$C$6:$C$14492,S$6)</f>
        <v>0</v>
      </c>
      <c r="T36" s="194">
        <f>SUMIFS(点検表４!$AG$6:$AG$14492,点検表４!$AE$6:$AE$14492,TRUE,点検表４!$AQ$6:$AQ$14492,$E36,点検表４!$C$6:$C$14492,T$6)</f>
        <v>0</v>
      </c>
      <c r="U36" s="194">
        <f>SUMIFS(点検表４!$AG$6:$AG$14492,点検表４!$AE$6:$AE$14492,TRUE,点検表４!$AQ$6:$AQ$14492,$E36,点検表４!$C$6:$C$14492,U$6)</f>
        <v>0</v>
      </c>
      <c r="V36" s="194">
        <f>SUMIFS(点検表４!$AG$6:$AG$14492,点検表４!$AE$6:$AE$14492,TRUE,点検表４!$AQ$6:$AQ$14492,$E36,点検表４!$C$6:$C$14492,V$6)</f>
        <v>0</v>
      </c>
      <c r="W36" s="194">
        <f>SUMIFS(点検表４!$AG$6:$AG$14492,点検表４!$AE$6:$AE$14492,TRUE,点検表４!$AQ$6:$AQ$14492,$E36,点検表４!$C$6:$C$14492,W$6)</f>
        <v>0</v>
      </c>
      <c r="X36" s="194">
        <f>SUMIFS(点検表４!$AG$6:$AG$14492,点検表４!$AE$6:$AE$14492,TRUE,点検表４!$AQ$6:$AQ$14492,$E36,点検表４!$C$6:$C$14492,X$6)</f>
        <v>0</v>
      </c>
      <c r="Y36" s="194">
        <f>SUMIFS(点検表４!$AG$6:$AG$14492,点検表４!$AE$6:$AE$14492,TRUE,点検表４!$AQ$6:$AQ$14492,$E36,点検表４!$C$6:$C$14492,Y$6)</f>
        <v>0</v>
      </c>
      <c r="Z36" s="194">
        <f>SUMIFS(点検表４!$AG$6:$AG$14492,点検表４!$AE$6:$AE$14492,TRUE,点検表４!$AQ$6:$AQ$14492,$E36,点検表４!$C$6:$C$14492,Z$6)</f>
        <v>0</v>
      </c>
      <c r="AA36" s="194">
        <f>SUMIFS(点検表４!$AG$6:$AG$14492,点検表４!$AE$6:$AE$14492,TRUE,点検表４!$AQ$6:$AQ$14492,$E36,点検表４!$C$6:$C$14492,AA$6)</f>
        <v>0</v>
      </c>
      <c r="AB36" s="194">
        <f>SUMIFS(点検表４!$AG$6:$AG$14492,点検表４!$AE$6:$AE$14492,TRUE,点検表４!$AQ$6:$AQ$14492,$E36,点検表４!$C$6:$C$14492,AB$6)</f>
        <v>0</v>
      </c>
      <c r="AC36" s="194">
        <f>SUMIFS(点検表４!$AG$6:$AG$14492,点検表４!$AE$6:$AE$14492,TRUE,点検表４!$AQ$6:$AQ$14492,$E36,点検表４!$C$6:$C$14492,AC$6)</f>
        <v>0</v>
      </c>
      <c r="AD36" s="194">
        <f>SUMIFS(点検表４!$AG$6:$AG$14492,点検表４!$AE$6:$AE$14492,TRUE,点検表４!$AQ$6:$AQ$14492,$E36,点検表４!$C$6:$C$14492,AD$6)</f>
        <v>0</v>
      </c>
      <c r="AE36" s="194">
        <f>SUMIFS(点検表４!$AG$6:$AG$14492,点検表４!$AE$6:$AE$14492,TRUE,点検表４!$AQ$6:$AQ$14492,$E36,点検表４!$C$6:$C$14492,AE$6)</f>
        <v>0</v>
      </c>
      <c r="AF36" s="194">
        <f>SUMIFS(点検表４!$AG$6:$AG$14492,点検表４!$AE$6:$AE$14492,TRUE,点検表４!$AQ$6:$AQ$14492,$E36,点検表４!$C$6:$C$14492,AF$6)</f>
        <v>0</v>
      </c>
      <c r="AG36" s="194">
        <f>SUMIFS(点検表４!$AG$6:$AG$14492,点検表４!$AE$6:$AE$14492,TRUE,点検表４!$AQ$6:$AQ$14492,$E36,点検表４!$C$6:$C$14492,AG$6)</f>
        <v>0</v>
      </c>
      <c r="AH36" s="194">
        <f>SUMIFS(点検表４!$AG$6:$AG$14492,点検表４!$AE$6:$AE$14492,TRUE,点検表４!$AQ$6:$AQ$14492,$E36,点検表４!$C$6:$C$14492,AH$6)</f>
        <v>0</v>
      </c>
      <c r="AI36" s="194">
        <f>SUMIFS(点検表４!$AG$6:$AG$14492,点検表４!$AE$6:$AE$14492,TRUE,点検表４!$AQ$6:$AQ$14492,$E36,点検表４!$C$6:$C$14492,AI$6)</f>
        <v>0</v>
      </c>
      <c r="AJ36" s="194">
        <f>SUMIFS(点検表４!$AG$6:$AG$14492,点検表４!$AE$6:$AE$14492,TRUE,点検表４!$AQ$6:$AQ$14492,$E36,点検表４!$C$6:$C$14492,AJ$6)</f>
        <v>0</v>
      </c>
      <c r="AK36" s="194">
        <f>SUMIFS(点検表４!$AG$6:$AG$14492,点検表４!$AE$6:$AE$14492,TRUE,点検表４!$AQ$6:$AQ$14492,$E36,点検表４!$C$6:$C$14492,AK$6)</f>
        <v>0</v>
      </c>
      <c r="AL36" s="194">
        <f>SUMIFS(点検表４!$AG$6:$AG$14492,点検表４!$AE$6:$AE$14492,TRUE,点検表４!$AQ$6:$AQ$14492,$E36,点検表４!$C$6:$C$14492,AL$6)</f>
        <v>0</v>
      </c>
      <c r="AM36" s="194">
        <f>SUMIFS(点検表４!$AG$6:$AG$14492,点検表４!$AE$6:$AE$14492,TRUE,点検表４!$AQ$6:$AQ$14492,$E36,点検表４!$C$6:$C$14492,AM$6)</f>
        <v>0</v>
      </c>
      <c r="AN36" s="194">
        <f>SUMIFS(点検表４!$AG$6:$AG$14492,点検表４!$AE$6:$AE$14492,TRUE,点検表４!$AQ$6:$AQ$14492,$E36,点検表４!$C$6:$C$14492,AN$6)</f>
        <v>0</v>
      </c>
      <c r="AO36" s="194">
        <f>SUMIFS(点検表４!$AG$6:$AG$14492,点検表４!$AE$6:$AE$14492,TRUE,点検表４!$AQ$6:$AQ$14492,$E36,点検表４!$C$6:$C$14492,AO$6)</f>
        <v>0</v>
      </c>
      <c r="AP36" s="194">
        <f>SUMIFS(点検表４!$AG$6:$AG$14492,点検表４!$AE$6:$AE$14492,TRUE,点検表４!$AQ$6:$AQ$14492,$E36,点検表４!$C$6:$C$14492,AP$6)</f>
        <v>0</v>
      </c>
      <c r="AQ36" s="194">
        <f>SUMIFS(点検表４!$AG$6:$AG$14492,点検表４!$AE$6:$AE$14492,TRUE,点検表４!$AQ$6:$AQ$14492,$E36,点検表４!$C$6:$C$14492,AQ$6)</f>
        <v>0</v>
      </c>
      <c r="AR36" s="194">
        <f>SUMIFS(点検表４!$AG$6:$AG$14492,点検表４!$AE$6:$AE$14492,TRUE,点検表４!$AQ$6:$AQ$14492,$E36,点検表４!$C$6:$C$14492,AR$6)</f>
        <v>0</v>
      </c>
      <c r="AS36" s="194">
        <f>SUMIFS(点検表４!$AG$6:$AG$14492,点検表４!$AE$6:$AE$14492,TRUE,点検表４!$AQ$6:$AQ$14492,$E36,点検表４!$C$6:$C$14492,AS$6)</f>
        <v>0</v>
      </c>
      <c r="AT36" s="194">
        <f>SUMIFS(点検表４!$AG$6:$AG$14492,点検表４!$AE$6:$AE$14492,TRUE,点検表４!$AQ$6:$AQ$14492,$E36,点検表４!$C$6:$C$14492,AT$6)</f>
        <v>0</v>
      </c>
      <c r="AU36" s="194">
        <f>SUMIFS(点検表４!$AG$6:$AG$14492,点検表４!$AE$6:$AE$14492,TRUE,点検表４!$AQ$6:$AQ$14492,$E36,点検表４!$C$6:$C$14492,AU$6)</f>
        <v>0</v>
      </c>
      <c r="AV36" s="194">
        <f>SUMIFS(点検表４!$AG$6:$AG$14492,点検表４!$AE$6:$AE$14492,TRUE,点検表４!$AQ$6:$AQ$14492,$E36,点検表４!$C$6:$C$14492,AV$6)</f>
        <v>0</v>
      </c>
      <c r="AW36" s="194">
        <f>SUMIFS(点検表４!$AG$6:$AG$14492,点検表４!$AE$6:$AE$14492,TRUE,点検表４!$AQ$6:$AQ$14492,$E36,点検表４!$C$6:$C$14492,AW$6)</f>
        <v>0</v>
      </c>
      <c r="AX36" s="194">
        <f>SUMIFS(点検表４!$AG$6:$AG$14492,点検表４!$AE$6:$AE$14492,TRUE,点検表４!$AQ$6:$AQ$14492,$E36,点検表４!$C$6:$C$14492,AX$6)</f>
        <v>0</v>
      </c>
      <c r="AY36" s="194">
        <f>SUMIFS(点検表４!$AG$6:$AG$14492,点検表４!$AE$6:$AE$14492,TRUE,点検表４!$AQ$6:$AQ$14492,$E36,点検表４!$C$6:$C$14492,AY$6)</f>
        <v>0</v>
      </c>
      <c r="AZ36" s="194">
        <f>SUMIFS(点検表４!$AG$6:$AG$14492,点検表４!$AE$6:$AE$14492,TRUE,点検表４!$AQ$6:$AQ$14492,$E36,点検表４!$C$6:$C$14492,AZ$6)</f>
        <v>0</v>
      </c>
      <c r="BA36" s="194">
        <f>SUMIFS(点検表４!$AG$6:$AG$14492,点検表４!$AE$6:$AE$14492,TRUE,点検表４!$AQ$6:$AQ$14492,$E36,点検表４!$C$6:$C$14492,BA$6)</f>
        <v>0</v>
      </c>
      <c r="BB36" s="194">
        <f>SUMIFS(点検表４!$AG$6:$AG$14492,点検表４!$AE$6:$AE$14492,TRUE,点検表４!$AQ$6:$AQ$14492,$E36,点検表４!$C$6:$C$14492,BB$6)</f>
        <v>0</v>
      </c>
      <c r="BC36" s="194">
        <f>SUMIFS(点検表４!$AG$6:$AG$14492,点検表４!$AE$6:$AE$14492,TRUE,点検表４!$AQ$6:$AQ$14492,$E36,点検表４!$C$6:$C$14492,BC$6)</f>
        <v>0</v>
      </c>
      <c r="BD36" s="194">
        <f>SUMIFS(点検表４!$AG$6:$AG$14492,点検表４!$AE$6:$AE$14492,TRUE,点検表４!$AQ$6:$AQ$14492,$E36,点検表４!$C$6:$C$14492,BD$6)</f>
        <v>0</v>
      </c>
      <c r="BE36" s="194">
        <f>SUMIFS(点検表４!$AG$6:$AG$14492,点検表４!$AE$6:$AE$14492,TRUE,点検表４!$AQ$6:$AQ$14492,$E36,点検表４!$C$6:$C$14492,BE$6)</f>
        <v>0</v>
      </c>
      <c r="BF36" s="194">
        <f>SUMIFS(点検表４!$AG$6:$AG$14492,点検表４!$AE$6:$AE$14492,TRUE,点検表４!$AQ$6:$AQ$14492,$E36,点検表４!$C$6:$C$14492,BF$6)</f>
        <v>0</v>
      </c>
      <c r="BG36" s="194">
        <f>SUMIFS(点検表４!$AG$6:$AG$14492,点検表４!$AE$6:$AE$14492,TRUE,点検表４!$AQ$6:$AQ$14492,$E36,点検表４!$C$6:$C$14492,BG$6)</f>
        <v>0</v>
      </c>
      <c r="BH36" s="194">
        <f>SUMIFS(点検表４!$AG$6:$AG$14492,点検表４!$AE$6:$AE$14492,TRUE,点検表４!$AQ$6:$AQ$14492,$E36,点検表４!$C$6:$C$14492,BH$6)</f>
        <v>0</v>
      </c>
      <c r="BI36" s="194">
        <f>SUMIFS(点検表４!$AG$6:$AG$14492,点検表４!$AE$6:$AE$14492,TRUE,点検表４!$AQ$6:$AQ$14492,$E36,点検表４!$C$6:$C$14492,BI$6)</f>
        <v>0</v>
      </c>
      <c r="BJ36" s="194">
        <f>SUMIFS(点検表４!$AG$6:$AG$14492,点検表４!$AE$6:$AE$14492,TRUE,点検表４!$AQ$6:$AQ$14492,$E36,点検表４!$C$6:$C$14492,BJ$6)</f>
        <v>0</v>
      </c>
      <c r="BK36" s="194">
        <f>SUMIFS(点検表４!$AG$6:$AG$14492,点検表４!$AE$6:$AE$14492,TRUE,点検表４!$AQ$6:$AQ$14492,$E36,点検表４!$C$6:$C$14492,BK$6)</f>
        <v>0</v>
      </c>
      <c r="BL36" s="194">
        <f>SUMIFS(点検表４!$AG$6:$AG$14492,点検表４!$AE$6:$AE$14492,TRUE,点検表４!$AQ$6:$AQ$14492,$E36,点検表４!$C$6:$C$14492,BL$6)</f>
        <v>0</v>
      </c>
      <c r="BM36" s="194">
        <f>SUMIFS(点検表４!$AG$6:$AG$14492,点検表４!$AE$6:$AE$14492,TRUE,点検表４!$AQ$6:$AQ$14492,$E36,点検表４!$C$6:$C$14492,BM$6)</f>
        <v>0</v>
      </c>
      <c r="BN36" s="194">
        <f>SUMIFS(点検表４!$AG$6:$AG$14492,点検表４!$AE$6:$AE$14492,TRUE,点検表４!$AQ$6:$AQ$14492,$E36,点検表４!$C$6:$C$14492,BN$6)</f>
        <v>0</v>
      </c>
      <c r="BO36" s="194">
        <f>SUMIFS(点検表４!$AG$6:$AG$14492,点検表４!$AE$6:$AE$14492,TRUE,点検表４!$AQ$6:$AQ$14492,$E36,点検表４!$C$6:$C$14492,BO$6)</f>
        <v>0</v>
      </c>
      <c r="BP36" s="194">
        <f>SUMIFS(点検表４!$AG$6:$AG$14492,点検表４!$AE$6:$AE$14492,TRUE,点検表４!$AQ$6:$AQ$14492,$E36,点検表４!$C$6:$C$14492,BP$6)</f>
        <v>0</v>
      </c>
      <c r="BQ36" s="194">
        <f>SUMIFS(点検表４!$AG$6:$AG$14492,点検表４!$AE$6:$AE$14492,TRUE,点検表４!$AQ$6:$AQ$14492,$E36,点検表４!$C$6:$C$14492,BQ$6)</f>
        <v>0</v>
      </c>
      <c r="BR36" s="194">
        <f>SUMIFS(点検表４!$AG$6:$AG$14492,点検表４!$AE$6:$AE$14492,TRUE,点検表４!$AQ$6:$AQ$14492,$E36,点検表４!$C$6:$C$14492,BR$6)</f>
        <v>0</v>
      </c>
      <c r="BS36" s="194">
        <f>SUMIFS(点検表４!$AG$6:$AG$14492,点検表４!$AE$6:$AE$14492,TRUE,点検表４!$AQ$6:$AQ$14492,$E36,点検表４!$C$6:$C$14492,BS$6)</f>
        <v>0</v>
      </c>
      <c r="BT36" s="194">
        <f>SUMIFS(点検表４!$AG$6:$AG$14492,点検表４!$AE$6:$AE$14492,TRUE,点検表４!$AQ$6:$AQ$14492,$E36,点検表４!$C$6:$C$14492,BT$6)</f>
        <v>0</v>
      </c>
      <c r="BU36" s="194">
        <f>SUMIFS(点検表４!$AG$6:$AG$14492,点検表４!$AE$6:$AE$14492,TRUE,点検表４!$AQ$6:$AQ$14492,$E36,点検表４!$C$6:$C$14492,BU$6)</f>
        <v>0</v>
      </c>
      <c r="BV36" s="194">
        <f>SUMIFS(点検表４!$AG$6:$AG$14492,点検表４!$AE$6:$AE$14492,TRUE,点検表４!$AQ$6:$AQ$14492,$E36,点検表４!$C$6:$C$14492,BV$6)</f>
        <v>0</v>
      </c>
      <c r="BW36" s="194">
        <f>SUMIFS(点検表４!$AG$6:$AG$14492,点検表４!$AE$6:$AE$14492,TRUE,点検表４!$AQ$6:$AQ$14492,$E36,点検表４!$C$6:$C$14492,BW$6)</f>
        <v>0</v>
      </c>
      <c r="BX36" s="194">
        <f>SUMIFS(点検表４!$AG$6:$AG$14492,点検表４!$AE$6:$AE$14492,TRUE,点検表４!$AQ$6:$AQ$14492,$E36,点検表４!$C$6:$C$14492,BX$6)</f>
        <v>0</v>
      </c>
      <c r="BY36" s="194">
        <f>SUMIFS(点検表４!$AG$6:$AG$14492,点検表４!$AE$6:$AE$14492,TRUE,点検表４!$AQ$6:$AQ$14492,$E36,点検表４!$C$6:$C$14492,BY$6)</f>
        <v>0</v>
      </c>
      <c r="BZ36" s="194">
        <f>SUMIFS(点検表４!$AG$6:$AG$14492,点検表４!$AE$6:$AE$14492,TRUE,点検表４!$AQ$6:$AQ$14492,$E36,点検表４!$C$6:$C$14492,BZ$6)</f>
        <v>0</v>
      </c>
      <c r="CA36" s="194">
        <f>SUMIFS(点検表４!$AG$6:$AG$14492,点検表４!$AE$6:$AE$14492,TRUE,点検表４!$AQ$6:$AQ$14492,$E36,点検表４!$C$6:$C$14492,CA$6)</f>
        <v>0</v>
      </c>
      <c r="CB36" s="194">
        <f>SUMIFS(点検表４!$AG$6:$AG$14492,点検表４!$AE$6:$AE$14492,TRUE,点検表４!$AQ$6:$AQ$14492,$E36,点検表４!$C$6:$C$14492,CB$6)</f>
        <v>0</v>
      </c>
      <c r="CC36" s="194">
        <f>SUMIFS(点検表４!$AG$6:$AG$14492,点検表４!$AE$6:$AE$14492,TRUE,点検表４!$AQ$6:$AQ$14492,$E36,点検表４!$C$6:$C$14492,CC$6)</f>
        <v>0</v>
      </c>
      <c r="CD36" s="194">
        <f>SUMIFS(点検表４!$AG$6:$AG$14492,点検表４!$AE$6:$AE$14492,TRUE,点検表４!$AQ$6:$AQ$14492,$E36,点検表４!$C$6:$C$14492,CD$6)</f>
        <v>0</v>
      </c>
      <c r="CE36" s="194">
        <f>SUMIFS(点検表４!$AG$6:$AG$14492,点検表４!$AE$6:$AE$14492,TRUE,点検表４!$AQ$6:$AQ$14492,$E36,点検表４!$C$6:$C$14492,CE$6)</f>
        <v>0</v>
      </c>
      <c r="CF36" s="194">
        <f>SUMIFS(点検表４!$AG$6:$AG$14492,点検表４!$AE$6:$AE$14492,TRUE,点検表４!$AQ$6:$AQ$14492,$E36,点検表４!$C$6:$C$14492,CF$6)</f>
        <v>0</v>
      </c>
      <c r="CG36" s="194">
        <f>SUMIFS(点検表４!$AG$6:$AG$14492,点検表４!$AE$6:$AE$14492,TRUE,点検表４!$AQ$6:$AQ$14492,$E36,点検表４!$C$6:$C$14492,CG$6)</f>
        <v>0</v>
      </c>
      <c r="CH36" s="194">
        <f>SUMIFS(点検表４!$AG$6:$AG$14492,点検表４!$AE$6:$AE$14492,TRUE,点検表４!$AQ$6:$AQ$14492,$E36,点検表４!$C$6:$C$14492,CH$6)</f>
        <v>0</v>
      </c>
      <c r="CI36" s="194">
        <f>SUMIFS(点検表４!$AG$6:$AG$14492,点検表４!$AE$6:$AE$14492,TRUE,点検表４!$AQ$6:$AQ$14492,$E36,点検表４!$C$6:$C$14492,CI$6)</f>
        <v>0</v>
      </c>
      <c r="CJ36" s="194">
        <f>SUMIFS(点検表４!$AG$6:$AG$14492,点検表４!$AE$6:$AE$14492,TRUE,点検表４!$AQ$6:$AQ$14492,$E36,点検表４!$C$6:$C$14492,CJ$6)</f>
        <v>0</v>
      </c>
      <c r="CK36" s="194">
        <f>SUMIFS(点検表４!$AG$6:$AG$14492,点検表４!$AE$6:$AE$14492,TRUE,点検表４!$AQ$6:$AQ$14492,$E36,点検表４!$C$6:$C$14492,CK$6)</f>
        <v>0</v>
      </c>
      <c r="CL36" s="194">
        <f>SUMIFS(点検表４!$AG$6:$AG$14492,点検表４!$AE$6:$AE$14492,TRUE,点検表４!$AQ$6:$AQ$14492,$E36,点検表４!$C$6:$C$14492,CL$6)</f>
        <v>0</v>
      </c>
      <c r="CM36" s="194">
        <f>SUMIFS(点検表４!$AG$6:$AG$14492,点検表４!$AE$6:$AE$14492,TRUE,点検表４!$AQ$6:$AQ$14492,$E36,点検表４!$C$6:$C$14492,CM$6)</f>
        <v>0</v>
      </c>
      <c r="CN36" s="194">
        <f>SUMIFS(点検表４!$AG$6:$AG$14492,点検表４!$AE$6:$AE$14492,TRUE,点検表４!$AQ$6:$AQ$14492,$E36,点検表４!$C$6:$C$14492,CN$6)</f>
        <v>0</v>
      </c>
      <c r="CO36" s="194">
        <f>SUMIFS(点検表４!$AG$6:$AG$14492,点検表４!$AE$6:$AE$14492,TRUE,点検表４!$AQ$6:$AQ$14492,$E36,点検表４!$C$6:$C$14492,CO$6)</f>
        <v>0</v>
      </c>
      <c r="CP36" s="194">
        <f>SUMIFS(点検表４!$AG$6:$AG$14492,点検表４!$AE$6:$AE$14492,TRUE,点検表４!$AQ$6:$AQ$14492,$E36,点検表４!$C$6:$C$14492,CP$6)</f>
        <v>0</v>
      </c>
      <c r="CQ36" s="194">
        <f>SUMIFS(点検表４!$AG$6:$AG$14492,点検表４!$AE$6:$AE$14492,TRUE,点検表４!$AQ$6:$AQ$14492,$E36,点検表４!$C$6:$C$14492,CQ$6)</f>
        <v>0</v>
      </c>
      <c r="CR36" s="194">
        <f>SUMIFS(点検表４!$AG$6:$AG$14492,点検表４!$AE$6:$AE$14492,TRUE,点検表４!$AQ$6:$AQ$14492,$E36,点検表４!$C$6:$C$14492,CR$6)</f>
        <v>0</v>
      </c>
      <c r="CS36" s="194">
        <f>SUMIFS(点検表４!$AG$6:$AG$14492,点検表４!$AE$6:$AE$14492,TRUE,点検表４!$AQ$6:$AQ$14492,$E36,点検表４!$C$6:$C$14492,CS$6)</f>
        <v>0</v>
      </c>
      <c r="CT36" s="194">
        <f>SUMIFS(点検表４!$AG$6:$AG$14492,点検表４!$AE$6:$AE$14492,TRUE,点検表４!$AQ$6:$AQ$14492,$E36,点検表４!$C$6:$C$14492,CT$6)</f>
        <v>0</v>
      </c>
      <c r="CU36" s="194">
        <f>SUMIFS(点検表４!$AG$6:$AG$14492,点検表４!$AE$6:$AE$14492,TRUE,点検表４!$AQ$6:$AQ$14492,$E36,点検表４!$C$6:$C$14492,CU$6)</f>
        <v>0</v>
      </c>
      <c r="CV36" s="194">
        <f>SUMIFS(点検表４!$AG$6:$AG$14492,点検表４!$AE$6:$AE$14492,TRUE,点検表４!$AQ$6:$AQ$14492,$E36,点検表４!$C$6:$C$14492,CV$6)</f>
        <v>0</v>
      </c>
      <c r="CW36" s="194">
        <f>SUMIFS(点検表４!$AG$6:$AG$14492,点検表４!$AE$6:$AE$14492,TRUE,点検表４!$AQ$6:$AQ$14492,$E36,点検表４!$C$6:$C$14492,CW$6)</f>
        <v>0</v>
      </c>
      <c r="CX36" s="194">
        <f>SUMIFS(点検表４!$AG$6:$AG$14492,点検表４!$AE$6:$AE$14492,TRUE,点検表４!$AQ$6:$AQ$14492,$E36,点検表４!$C$6:$C$14492,CX$6)</f>
        <v>0</v>
      </c>
      <c r="CY36" s="194">
        <f>SUMIFS(点検表４!$AG$6:$AG$14492,点検表４!$AE$6:$AE$14492,TRUE,点検表４!$AQ$6:$AQ$14492,$E36,点検表４!$C$6:$C$14492,CY$6)</f>
        <v>0</v>
      </c>
      <c r="CZ36" s="194">
        <f>SUMIFS(点検表４!$AG$6:$AG$14492,点検表４!$AE$6:$AE$14492,TRUE,点検表４!$AQ$6:$AQ$14492,$E36,点検表４!$C$6:$C$14492,CZ$6)</f>
        <v>0</v>
      </c>
      <c r="DA36" s="194">
        <f>SUMIFS(点検表４!$AG$6:$AG$14492,点検表４!$AE$6:$AE$14492,TRUE,点検表４!$AQ$6:$AQ$14492,$E36,点検表４!$C$6:$C$14492,DA$6)</f>
        <v>0</v>
      </c>
      <c r="DB36" s="194">
        <f>SUMIFS(点検表４!$AG$6:$AG$14492,点検表４!$AE$6:$AE$14492,TRUE,点検表４!$AQ$6:$AQ$14492,$E36,点検表４!$C$6:$C$14492,DB$6)</f>
        <v>0</v>
      </c>
      <c r="DC36" s="194">
        <f>SUMIFS(点検表４!$AG$6:$AG$14492,点検表４!$AE$6:$AE$14492,TRUE,点検表４!$AQ$6:$AQ$14492,$E36,点検表４!$C$6:$C$14492,DC$6)</f>
        <v>0</v>
      </c>
      <c r="DD36" s="194">
        <f>SUMIFS(点検表４!$AG$6:$AG$14492,点検表４!$AE$6:$AE$14492,TRUE,点検表４!$AQ$6:$AQ$14492,$E36,点検表４!$C$6:$C$14492,DD$6)</f>
        <v>0</v>
      </c>
      <c r="DE36" s="194">
        <f>SUMIFS(点検表４!$AG$6:$AG$14492,点検表４!$AE$6:$AE$14492,TRUE,点検表４!$AQ$6:$AQ$14492,$E36,点検表４!$C$6:$C$14492,DE$6)</f>
        <v>0</v>
      </c>
      <c r="DF36" s="194">
        <f>SUMIFS(点検表４!$AG$6:$AG$14492,点検表４!$AE$6:$AE$14492,TRUE,点検表４!$AQ$6:$AQ$14492,$E36,点検表４!$C$6:$C$14492,DF$6)</f>
        <v>0</v>
      </c>
      <c r="DG36" s="194">
        <f>SUMIFS(点検表４!$AG$6:$AG$14492,点検表４!$AE$6:$AE$14492,TRUE,点検表４!$AQ$6:$AQ$14492,$E36,点検表４!$C$6:$C$14492,DG$6)</f>
        <v>0</v>
      </c>
      <c r="DH36" s="194">
        <f>SUMIFS(点検表４!$AG$6:$AG$14492,点検表４!$AE$6:$AE$14492,TRUE,点検表４!$AQ$6:$AQ$14492,$E36,点検表４!$C$6:$C$14492,DH$6)</f>
        <v>0</v>
      </c>
      <c r="DI36" s="194">
        <f>SUMIFS(点検表４!$AG$6:$AG$14492,点検表４!$AE$6:$AE$14492,TRUE,点検表４!$AQ$6:$AQ$14492,$E36,点検表４!$C$6:$C$14492,DI$6)</f>
        <v>0</v>
      </c>
      <c r="DJ36" s="194">
        <f>SUMIFS(点検表４!$AG$6:$AG$14492,点検表４!$AE$6:$AE$14492,TRUE,点検表４!$AQ$6:$AQ$14492,$E36,点検表４!$C$6:$C$14492,DJ$6)</f>
        <v>0</v>
      </c>
      <c r="DK36" s="194">
        <f>SUMIFS(点検表４!$AG$6:$AG$14492,点検表４!$AE$6:$AE$14492,TRUE,点検表４!$AQ$6:$AQ$14492,$E36,点検表４!$C$6:$C$14492,DK$6)</f>
        <v>0</v>
      </c>
      <c r="DL36" s="194">
        <f>SUMIFS(点検表４!$AG$6:$AG$14492,点検表４!$AE$6:$AE$14492,TRUE,点検表４!$AQ$6:$AQ$14492,$E36,点検表４!$C$6:$C$14492,DL$6)</f>
        <v>0</v>
      </c>
      <c r="DM36" s="194">
        <f>SUMIFS(点検表４!$AG$6:$AG$14492,点検表４!$AE$6:$AE$14492,TRUE,点検表４!$AQ$6:$AQ$14492,$E36,点検表４!$C$6:$C$14492,DM$6)</f>
        <v>0</v>
      </c>
      <c r="DN36" s="194">
        <f>SUMIFS(点検表４!$AG$6:$AG$14492,点検表４!$AE$6:$AE$14492,TRUE,点検表４!$AQ$6:$AQ$14492,$E36,点検表４!$C$6:$C$14492,DN$6)</f>
        <v>0</v>
      </c>
      <c r="DO36" s="194">
        <f>SUMIFS(点検表４!$AG$6:$AG$14492,点検表４!$AE$6:$AE$14492,TRUE,点検表４!$AQ$6:$AQ$14492,$E36,点検表４!$C$6:$C$14492,DO$6)</f>
        <v>0</v>
      </c>
      <c r="DP36" s="194">
        <f>SUMIFS(点検表４!$AG$6:$AG$14492,点検表４!$AE$6:$AE$14492,TRUE,点検表４!$AQ$6:$AQ$14492,$E36,点検表４!$C$6:$C$14492,DP$6)</f>
        <v>0</v>
      </c>
      <c r="DQ36" s="194">
        <f>SUMIFS(点検表４!$AG$6:$AG$14492,点検表４!$AE$6:$AE$14492,TRUE,点検表４!$AQ$6:$AQ$14492,$E36,点検表４!$C$6:$C$14492,DQ$6)</f>
        <v>0</v>
      </c>
      <c r="DR36" s="194">
        <f>SUMIFS(点検表４!$AG$6:$AG$14492,点検表４!$AE$6:$AE$14492,TRUE,点検表４!$AQ$6:$AQ$14492,$E36,点検表４!$C$6:$C$14492,DR$6)</f>
        <v>0</v>
      </c>
      <c r="DS36" s="194">
        <f>SUMIFS(点検表４!$AG$6:$AG$14492,点検表４!$AE$6:$AE$14492,TRUE,点検表４!$AQ$6:$AQ$14492,$E36,点検表４!$C$6:$C$14492,DS$6)</f>
        <v>0</v>
      </c>
      <c r="DT36" s="194">
        <f>SUMIFS(点検表４!$AG$6:$AG$14492,点検表４!$AE$6:$AE$14492,TRUE,点検表４!$AQ$6:$AQ$14492,$E36,点検表４!$C$6:$C$14492,DT$6)</f>
        <v>0</v>
      </c>
      <c r="DU36" s="194">
        <f>SUMIFS(点検表４!$AG$6:$AG$14492,点検表４!$AE$6:$AE$14492,TRUE,点検表４!$AQ$6:$AQ$14492,$E36,点検表４!$C$6:$C$14492,DU$6)</f>
        <v>0</v>
      </c>
      <c r="DV36" s="194">
        <f>SUMIFS(点検表４!$AG$6:$AG$14492,点検表４!$AE$6:$AE$14492,TRUE,点検表４!$AQ$6:$AQ$14492,$E36,点検表４!$C$6:$C$14492,DV$6)</f>
        <v>0</v>
      </c>
      <c r="DW36" s="194">
        <f>SUMIFS(点検表４!$AG$6:$AG$14492,点検表４!$AE$6:$AE$14492,TRUE,点検表４!$AQ$6:$AQ$14492,$E36,点検表４!$C$6:$C$14492,DW$6)</f>
        <v>0</v>
      </c>
      <c r="DX36" s="194">
        <f>SUMIFS(点検表４!$AG$6:$AG$14492,点検表４!$AE$6:$AE$14492,TRUE,点検表４!$AQ$6:$AQ$14492,$E36,点検表４!$C$6:$C$14492,DX$6)</f>
        <v>0</v>
      </c>
      <c r="DY36" s="194">
        <f>SUMIFS(点検表４!$AG$6:$AG$14492,点検表４!$AE$6:$AE$14492,TRUE,点検表４!$AQ$6:$AQ$14492,$E36,点検表４!$C$6:$C$14492,DY$6)</f>
        <v>0</v>
      </c>
      <c r="DZ36" s="194">
        <f>SUMIFS(点検表４!$AG$6:$AG$14492,点検表４!$AE$6:$AE$14492,TRUE,点検表４!$AQ$6:$AQ$14492,$E36,点検表４!$C$6:$C$14492,DZ$6)</f>
        <v>0</v>
      </c>
      <c r="EA36" s="194">
        <f>SUMIFS(点検表４!$AG$6:$AG$14492,点検表４!$AE$6:$AE$14492,TRUE,点検表４!$AQ$6:$AQ$14492,$E36,点検表４!$C$6:$C$14492,EA$6)</f>
        <v>0</v>
      </c>
      <c r="EB36" s="194">
        <f>SUMIFS(点検表４!$AG$6:$AG$14492,点検表４!$AE$6:$AE$14492,TRUE,点検表４!$AQ$6:$AQ$14492,$E36,点検表４!$C$6:$C$14492,EB$6)</f>
        <v>0</v>
      </c>
      <c r="EC36" s="194">
        <f>SUMIFS(点検表４!$AG$6:$AG$14492,点検表４!$AE$6:$AE$14492,TRUE,点検表４!$AQ$6:$AQ$14492,$E36,点検表４!$C$6:$C$14492,EC$6)</f>
        <v>0</v>
      </c>
      <c r="ED36" s="194">
        <f>SUMIFS(点検表４!$AG$6:$AG$14492,点検表４!$AE$6:$AE$14492,TRUE,点検表４!$AQ$6:$AQ$14492,$E36,点検表４!$C$6:$C$14492,ED$6)</f>
        <v>0</v>
      </c>
      <c r="EE36" s="194">
        <f>SUMIFS(点検表４!$AG$6:$AG$14492,点検表４!$AE$6:$AE$14492,TRUE,点検表４!$AQ$6:$AQ$14492,$E36,点検表４!$C$6:$C$14492,EE$6)</f>
        <v>0</v>
      </c>
      <c r="EF36" s="194">
        <f>SUMIFS(点検表４!$AG$6:$AG$14492,点検表４!$AE$6:$AE$14492,TRUE,点検表４!$AQ$6:$AQ$14492,$E36,点検表４!$C$6:$C$14492,EF$6)</f>
        <v>0</v>
      </c>
      <c r="EG36" s="194">
        <f>SUMIFS(点検表４!$AG$6:$AG$14492,点検表４!$AE$6:$AE$14492,TRUE,点検表４!$AQ$6:$AQ$14492,$E36,点検表４!$C$6:$C$14492,EG$6)</f>
        <v>0</v>
      </c>
      <c r="EH36" s="194">
        <f>SUMIFS(点検表４!$AG$6:$AG$14492,点検表４!$AE$6:$AE$14492,TRUE,点検表４!$AQ$6:$AQ$14492,$E36,点検表４!$C$6:$C$14492,EH$6)</f>
        <v>0</v>
      </c>
      <c r="EI36" s="194">
        <f>SUMIFS(点検表４!$AG$6:$AG$14492,点検表４!$AE$6:$AE$14492,TRUE,点検表４!$AQ$6:$AQ$14492,$E36,点検表４!$C$6:$C$14492,EI$6)</f>
        <v>0</v>
      </c>
      <c r="EJ36" s="194">
        <f>SUMIFS(点検表４!$AG$6:$AG$14492,点検表４!$AE$6:$AE$14492,TRUE,点検表４!$AQ$6:$AQ$14492,$E36,点検表４!$C$6:$C$14492,EJ$6)</f>
        <v>0</v>
      </c>
      <c r="EK36" s="194">
        <f>SUMIFS(点検表４!$AG$6:$AG$14492,点検表４!$AE$6:$AE$14492,TRUE,点検表４!$AQ$6:$AQ$14492,$E36,点検表４!$C$6:$C$14492,EK$6)</f>
        <v>0</v>
      </c>
      <c r="EL36" s="194">
        <f>SUMIFS(点検表４!$AG$6:$AG$14492,点検表４!$AE$6:$AE$14492,TRUE,点検表４!$AQ$6:$AQ$14492,$E36,点検表４!$C$6:$C$14492,EL$6)</f>
        <v>0</v>
      </c>
      <c r="EM36" s="194">
        <f>SUMIFS(点検表４!$AG$6:$AG$14492,点検表４!$AE$6:$AE$14492,TRUE,点検表４!$AQ$6:$AQ$14492,$E36,点検表４!$C$6:$C$14492,EM$6)</f>
        <v>0</v>
      </c>
      <c r="EN36" s="194">
        <f>SUMIFS(点検表４!$AG$6:$AG$14492,点検表４!$AE$6:$AE$14492,TRUE,点検表４!$AQ$6:$AQ$14492,$E36,点検表４!$C$6:$C$14492,EN$6)</f>
        <v>0</v>
      </c>
      <c r="EO36" s="194">
        <f>SUMIFS(点検表４!$AG$6:$AG$14492,点検表４!$AE$6:$AE$14492,TRUE,点検表４!$AQ$6:$AQ$14492,$E36,点検表４!$C$6:$C$14492,EO$6)</f>
        <v>0</v>
      </c>
      <c r="EP36" s="194">
        <f>SUMIFS(点検表４!$AG$6:$AG$14492,点検表４!$AE$6:$AE$14492,TRUE,点検表４!$AQ$6:$AQ$14492,$E36,点検表４!$C$6:$C$14492,EP$6)</f>
        <v>0</v>
      </c>
      <c r="EQ36" s="194">
        <f>SUMIFS(点検表４!$AG$6:$AG$14492,点検表４!$AE$6:$AE$14492,TRUE,点検表４!$AQ$6:$AQ$14492,$E36,点検表４!$C$6:$C$14492,EQ$6)</f>
        <v>0</v>
      </c>
      <c r="ER36" s="194">
        <f>SUMIFS(点検表４!$AG$6:$AG$14492,点検表４!$AE$6:$AE$14492,TRUE,点検表４!$AQ$6:$AQ$14492,$E36,点検表４!$C$6:$C$14492,ER$6)</f>
        <v>0</v>
      </c>
      <c r="ES36" s="194">
        <f>SUMIFS(点検表４!$AG$6:$AG$14492,点検表４!$AE$6:$AE$14492,TRUE,点検表４!$AQ$6:$AQ$14492,$E36,点検表４!$C$6:$C$14492,ES$6)</f>
        <v>0</v>
      </c>
      <c r="ET36" s="194">
        <f>SUMIFS(点検表４!$AG$6:$AG$14492,点検表４!$AE$6:$AE$14492,TRUE,点検表４!$AQ$6:$AQ$14492,$E36,点検表４!$C$6:$C$14492,ET$6)</f>
        <v>0</v>
      </c>
      <c r="EU36" s="194">
        <f>SUMIFS(点検表４!$AG$6:$AG$14492,点検表４!$AE$6:$AE$14492,TRUE,点検表４!$AQ$6:$AQ$14492,$E36,点検表４!$C$6:$C$14492,EU$6)</f>
        <v>0</v>
      </c>
      <c r="EV36" s="194">
        <f>SUMIFS(点検表４!$AG$6:$AG$14492,点検表４!$AE$6:$AE$14492,TRUE,点検表４!$AQ$6:$AQ$14492,$E36,点検表４!$C$6:$C$14492,EV$6)</f>
        <v>0</v>
      </c>
      <c r="EW36" s="194">
        <f>SUMIFS(点検表４!$AG$6:$AG$14492,点検表４!$AE$6:$AE$14492,TRUE,点検表４!$AQ$6:$AQ$14492,$E36,点検表４!$C$6:$C$14492,EW$6)</f>
        <v>0</v>
      </c>
      <c r="EX36" s="194">
        <f>SUMIFS(点検表４!$AG$6:$AG$14492,点検表４!$AE$6:$AE$14492,TRUE,点検表４!$AQ$6:$AQ$14492,$E36,点検表４!$C$6:$C$14492,EX$6)</f>
        <v>0</v>
      </c>
      <c r="EY36" s="194">
        <f>SUMIFS(点検表４!$AG$6:$AG$14492,点検表４!$AE$6:$AE$14492,TRUE,点検表４!$AQ$6:$AQ$14492,$E36,点検表４!$C$6:$C$14492,EY$6)</f>
        <v>0</v>
      </c>
      <c r="EZ36" s="194">
        <f>SUMIFS(点検表４!$AG$6:$AG$14492,点検表４!$AE$6:$AE$14492,TRUE,点検表４!$AQ$6:$AQ$14492,$E36,点検表４!$C$6:$C$14492,EZ$6)</f>
        <v>0</v>
      </c>
      <c r="FA36" s="194">
        <f>SUMIFS(点検表４!$AG$6:$AG$14492,点検表４!$AE$6:$AE$14492,TRUE,点検表４!$AQ$6:$AQ$14492,$E36,点検表４!$C$6:$C$14492,FA$6)</f>
        <v>0</v>
      </c>
      <c r="FB36" s="194">
        <f>SUMIFS(点検表４!$AG$6:$AG$14492,点検表４!$AE$6:$AE$14492,TRUE,点検表４!$AQ$6:$AQ$14492,$E36,点検表４!$C$6:$C$14492,FB$6)</f>
        <v>0</v>
      </c>
      <c r="FC36" s="194">
        <f>SUMIFS(点検表４!$AG$6:$AG$14492,点検表４!$AE$6:$AE$14492,TRUE,点検表４!$AQ$6:$AQ$14492,$E36,点検表４!$C$6:$C$14492,FC$6)</f>
        <v>0</v>
      </c>
      <c r="FD36" s="194">
        <f>SUMIFS(点検表４!$AG$6:$AG$14492,点検表４!$AE$6:$AE$14492,TRUE,点検表４!$AQ$6:$AQ$14492,$E36,点検表４!$C$6:$C$14492,FD$6)</f>
        <v>0</v>
      </c>
      <c r="FE36" s="194">
        <f>SUMIFS(点検表４!$AG$6:$AG$14492,点検表４!$AE$6:$AE$14492,TRUE,点検表４!$AQ$6:$AQ$14492,$E36,点検表４!$C$6:$C$14492,FE$6)</f>
        <v>0</v>
      </c>
      <c r="FF36" s="194">
        <f>SUMIFS(点検表４!$AG$6:$AG$14492,点検表４!$AE$6:$AE$14492,TRUE,点検表４!$AQ$6:$AQ$14492,$E36,点検表４!$C$6:$C$14492,FF$6)</f>
        <v>0</v>
      </c>
      <c r="FG36" s="194">
        <f>SUMIFS(点検表４!$AG$6:$AG$14492,点検表４!$AE$6:$AE$14492,TRUE,点検表４!$AQ$6:$AQ$14492,$E36,点検表４!$C$6:$C$14492,FG$6)</f>
        <v>0</v>
      </c>
      <c r="FH36" s="194">
        <f>SUMIFS(点検表４!$AG$6:$AG$14492,点検表４!$AE$6:$AE$14492,TRUE,点検表４!$AQ$6:$AQ$14492,$E36,点検表４!$C$6:$C$14492,FH$6)</f>
        <v>0</v>
      </c>
      <c r="FI36" s="194">
        <f>SUMIFS(点検表４!$AG$6:$AG$14492,点検表４!$AE$6:$AE$14492,TRUE,点検表４!$AQ$6:$AQ$14492,$E36,点検表４!$C$6:$C$14492,FI$6)</f>
        <v>0</v>
      </c>
      <c r="FJ36" s="194">
        <f>SUMIFS(点検表４!$AG$6:$AG$14492,点検表４!$AE$6:$AE$14492,TRUE,点検表４!$AQ$6:$AQ$14492,$E36,点検表４!$C$6:$C$14492,FJ$6)</f>
        <v>0</v>
      </c>
      <c r="FK36" s="194">
        <f>SUMIFS(点検表４!$AG$6:$AG$14492,点検表４!$AE$6:$AE$14492,TRUE,点検表４!$AQ$6:$AQ$14492,$E36,点検表４!$C$6:$C$14492,FK$6)</f>
        <v>0</v>
      </c>
      <c r="FL36" s="194">
        <f>SUMIFS(点検表４!$AG$6:$AG$14492,点検表４!$AE$6:$AE$14492,TRUE,点検表４!$AQ$6:$AQ$14492,$E36,点検表４!$C$6:$C$14492,FL$6)</f>
        <v>0</v>
      </c>
      <c r="FM36" s="194">
        <f>SUMIFS(点検表４!$AG$6:$AG$14492,点検表４!$AE$6:$AE$14492,TRUE,点検表４!$AQ$6:$AQ$14492,$E36,点検表４!$C$6:$C$14492,FM$6)</f>
        <v>0</v>
      </c>
      <c r="FN36" s="194">
        <f>SUMIFS(点検表４!$AG$6:$AG$14492,点検表４!$AE$6:$AE$14492,TRUE,点検表４!$AQ$6:$AQ$14492,$E36,点検表４!$C$6:$C$14492,FN$6)</f>
        <v>0</v>
      </c>
      <c r="FO36" s="194">
        <f>SUMIFS(点検表４!$AG$6:$AG$14492,点検表４!$AE$6:$AE$14492,TRUE,点検表４!$AQ$6:$AQ$14492,$E36,点検表４!$C$6:$C$14492,FO$6)</f>
        <v>0</v>
      </c>
      <c r="FP36" s="194">
        <f>SUMIFS(点検表４!$AG$6:$AG$14492,点検表４!$AE$6:$AE$14492,TRUE,点検表４!$AQ$6:$AQ$14492,$E36,点検表４!$C$6:$C$14492,FP$6)</f>
        <v>0</v>
      </c>
      <c r="FQ36" s="194">
        <f>SUMIFS(点検表４!$AG$6:$AG$14492,点検表４!$AE$6:$AE$14492,TRUE,点検表４!$AQ$6:$AQ$14492,$E36,点検表４!$C$6:$C$14492,FQ$6)</f>
        <v>0</v>
      </c>
      <c r="FR36" s="194">
        <f>SUMIFS(点検表４!$AG$6:$AG$14492,点検表４!$AE$6:$AE$14492,TRUE,点検表４!$AQ$6:$AQ$14492,$E36,点検表４!$C$6:$C$14492,FR$6)</f>
        <v>0</v>
      </c>
      <c r="FS36" s="194">
        <f>SUMIFS(点検表４!$AG$6:$AG$14492,点検表４!$AE$6:$AE$14492,TRUE,点検表４!$AQ$6:$AQ$14492,$E36,点検表４!$C$6:$C$14492,FS$6)</f>
        <v>0</v>
      </c>
      <c r="FT36" s="194">
        <f>SUMIFS(点検表４!$AG$6:$AG$14492,点検表４!$AE$6:$AE$14492,TRUE,点検表４!$AQ$6:$AQ$14492,$E36,点検表４!$C$6:$C$14492,FT$6)</f>
        <v>0</v>
      </c>
      <c r="FU36" s="194">
        <f>SUMIFS(点検表４!$AG$6:$AG$14492,点検表４!$AE$6:$AE$14492,TRUE,点検表４!$AQ$6:$AQ$14492,$E36,点検表４!$C$6:$C$14492,FU$6)</f>
        <v>0</v>
      </c>
      <c r="FV36" s="194">
        <f>SUMIFS(点検表４!$AG$6:$AG$14492,点検表４!$AE$6:$AE$14492,TRUE,点検表４!$AQ$6:$AQ$14492,$E36,点検表４!$C$6:$C$14492,FV$6)</f>
        <v>0</v>
      </c>
      <c r="FW36" s="194">
        <f>SUMIFS(点検表４!$AG$6:$AG$14492,点検表４!$AE$6:$AE$14492,TRUE,点検表４!$AQ$6:$AQ$14492,$E36,点検表４!$C$6:$C$14492,FW$6)</f>
        <v>0</v>
      </c>
      <c r="FX36" s="194">
        <f>SUMIFS(点検表４!$AG$6:$AG$14492,点検表４!$AE$6:$AE$14492,TRUE,点検表４!$AQ$6:$AQ$14492,$E36,点検表４!$C$6:$C$14492,FX$6)</f>
        <v>0</v>
      </c>
      <c r="FY36" s="194">
        <f>SUMIFS(点検表４!$AG$6:$AG$14492,点検表４!$AE$6:$AE$14492,TRUE,点検表４!$AQ$6:$AQ$14492,$E36,点検表４!$C$6:$C$14492,FY$6)</f>
        <v>0</v>
      </c>
      <c r="FZ36" s="194">
        <f>SUMIFS(点検表４!$AG$6:$AG$14492,点検表４!$AE$6:$AE$14492,TRUE,点検表４!$AQ$6:$AQ$14492,$E36,点検表４!$C$6:$C$14492,FZ$6)</f>
        <v>0</v>
      </c>
      <c r="GA36" s="194">
        <f>SUMIFS(点検表４!$AG$6:$AG$14492,点検表４!$AE$6:$AE$14492,TRUE,点検表４!$AQ$6:$AQ$14492,$E36,点検表４!$C$6:$C$14492,GA$6)</f>
        <v>0</v>
      </c>
      <c r="GB36" s="194">
        <f>SUMIFS(点検表４!$AG$6:$AG$14492,点検表４!$AE$6:$AE$14492,TRUE,点検表４!$AQ$6:$AQ$14492,$E36,点検表４!$C$6:$C$14492,GB$6)</f>
        <v>0</v>
      </c>
      <c r="GC36" s="194">
        <f>SUMIFS(点検表４!$AG$6:$AG$14492,点検表４!$AE$6:$AE$14492,TRUE,点検表４!$AQ$6:$AQ$14492,$E36,点検表４!$C$6:$C$14492,GC$6)</f>
        <v>0</v>
      </c>
      <c r="GD36" s="194">
        <f>SUMIFS(点検表４!$AG$6:$AG$14492,点検表４!$AE$6:$AE$14492,TRUE,点検表４!$AQ$6:$AQ$14492,$E36,点検表４!$C$6:$C$14492,GD$6)</f>
        <v>0</v>
      </c>
      <c r="GE36" s="194">
        <f>SUMIFS(点検表４!$AG$6:$AG$14492,点検表４!$AE$6:$AE$14492,TRUE,点検表４!$AQ$6:$AQ$14492,$E36,点検表４!$C$6:$C$14492,GE$6)</f>
        <v>0</v>
      </c>
      <c r="GF36" s="194">
        <f>SUMIFS(点検表４!$AG$6:$AG$14492,点検表４!$AE$6:$AE$14492,TRUE,点検表４!$AQ$6:$AQ$14492,$E36,点検表４!$C$6:$C$14492,GF$6)</f>
        <v>0</v>
      </c>
      <c r="GG36" s="194">
        <f>SUMIFS(点検表４!$AG$6:$AG$14492,点検表４!$AE$6:$AE$14492,TRUE,点検表４!$AQ$6:$AQ$14492,$E36,点検表４!$C$6:$C$14492,GG$6)</f>
        <v>0</v>
      </c>
      <c r="GH36" s="194">
        <f>SUMIFS(点検表４!$AG$6:$AG$14492,点検表４!$AE$6:$AE$14492,TRUE,点検表４!$AQ$6:$AQ$14492,$E36,点検表４!$C$6:$C$14492,GH$6)</f>
        <v>0</v>
      </c>
      <c r="GI36" s="194">
        <f>SUMIFS(点検表４!$AG$6:$AG$14492,点検表４!$AE$6:$AE$14492,TRUE,点検表４!$AQ$6:$AQ$14492,$E36,点検表４!$C$6:$C$14492,GI$6)</f>
        <v>0</v>
      </c>
      <c r="GJ36" s="194">
        <f>SUMIFS(点検表４!$AG$6:$AG$14492,点検表４!$AE$6:$AE$14492,TRUE,点検表４!$AQ$6:$AQ$14492,$E36,点検表４!$C$6:$C$14492,GJ$6)</f>
        <v>0</v>
      </c>
      <c r="GK36" s="194">
        <f>SUMIFS(点検表４!$AG$6:$AG$14492,点検表４!$AE$6:$AE$14492,TRUE,点検表４!$AQ$6:$AQ$14492,$E36,点検表４!$C$6:$C$14492,GK$6)</f>
        <v>0</v>
      </c>
      <c r="GL36" s="194">
        <f>SUMIFS(点検表４!$AG$6:$AG$14492,点検表４!$AE$6:$AE$14492,TRUE,点検表４!$AQ$6:$AQ$14492,$E36,点検表４!$C$6:$C$14492,GL$6)</f>
        <v>0</v>
      </c>
      <c r="GM36" s="194">
        <f>SUMIFS(点検表４!$AG$6:$AG$14492,点検表４!$AE$6:$AE$14492,TRUE,点検表４!$AQ$6:$AQ$14492,$E36,点検表４!$C$6:$C$14492,GM$6)</f>
        <v>0</v>
      </c>
      <c r="GN36" s="194">
        <f>SUMIFS(点検表４!$AG$6:$AG$14492,点検表４!$AE$6:$AE$14492,TRUE,点検表４!$AQ$6:$AQ$14492,$E36,点検表４!$C$6:$C$14492,GN$6)</f>
        <v>0</v>
      </c>
      <c r="GO36" s="194">
        <f>SUMIFS(点検表４!$AG$6:$AG$14492,点検表４!$AE$6:$AE$14492,TRUE,点検表４!$AQ$6:$AQ$14492,$E36,点検表４!$C$6:$C$14492,GO$6)</f>
        <v>0</v>
      </c>
      <c r="GP36" s="194">
        <f>SUMIFS(点検表４!$AG$6:$AG$14492,点検表４!$AE$6:$AE$14492,TRUE,点検表４!$AQ$6:$AQ$14492,$E36,点検表４!$C$6:$C$14492,GP$6)</f>
        <v>0</v>
      </c>
      <c r="GQ36" s="194">
        <f>SUMIFS(点検表４!$AG$6:$AG$14492,点検表４!$AE$6:$AE$14492,TRUE,点検表４!$AQ$6:$AQ$14492,$E36,点検表４!$C$6:$C$14492,GQ$6)</f>
        <v>0</v>
      </c>
      <c r="GR36" s="194">
        <f>SUMIFS(点検表４!$AG$6:$AG$14492,点検表４!$AE$6:$AE$14492,TRUE,点検表４!$AQ$6:$AQ$14492,$E36,点検表４!$C$6:$C$14492,GR$6)</f>
        <v>0</v>
      </c>
      <c r="GS36" s="194">
        <f>SUMIFS(点検表４!$AG$6:$AG$14492,点検表４!$AE$6:$AE$14492,TRUE,点検表４!$AQ$6:$AQ$14492,$E36,点検表４!$C$6:$C$14492,GS$6)</f>
        <v>0</v>
      </c>
      <c r="GT36" s="194">
        <f>SUMIFS(点検表４!$AG$6:$AG$14492,点検表４!$AE$6:$AE$14492,TRUE,点検表４!$AQ$6:$AQ$14492,$E36,点検表４!$C$6:$C$14492,GT$6)</f>
        <v>0</v>
      </c>
      <c r="GU36" s="194">
        <f>SUMIFS(点検表４!$AG$6:$AG$14492,点検表４!$AE$6:$AE$14492,TRUE,点検表４!$AQ$6:$AQ$14492,$E36,点検表４!$C$6:$C$14492,GU$6)</f>
        <v>0</v>
      </c>
      <c r="GV36" s="194">
        <f>SUMIFS(点検表４!$AG$6:$AG$14492,点検表４!$AE$6:$AE$14492,TRUE,点検表４!$AQ$6:$AQ$14492,$E36,点検表４!$C$6:$C$14492,GV$6)</f>
        <v>0</v>
      </c>
      <c r="GW36" s="194">
        <f>SUMIFS(点検表４!$AG$6:$AG$14492,点検表４!$AE$6:$AE$14492,TRUE,点検表４!$AQ$6:$AQ$14492,$E36,点検表４!$C$6:$C$14492,GW$6)</f>
        <v>0</v>
      </c>
      <c r="GX36" s="194">
        <f>SUMIFS(点検表４!$AG$6:$AG$14492,点検表４!$AE$6:$AE$14492,TRUE,点検表４!$AQ$6:$AQ$14492,$E36,点検表４!$C$6:$C$14492,GX$6)</f>
        <v>0</v>
      </c>
      <c r="GY36" s="194">
        <f>SUMIFS(点検表４!$AG$6:$AG$14492,点検表４!$AE$6:$AE$14492,TRUE,点検表４!$AQ$6:$AQ$14492,$E36,点検表４!$C$6:$C$14492,GY$6)</f>
        <v>0</v>
      </c>
      <c r="GZ36" s="194">
        <f>SUMIFS(点検表４!$AG$6:$AG$14492,点検表４!$AE$6:$AE$14492,TRUE,点検表４!$AQ$6:$AQ$14492,$E36,点検表４!$C$6:$C$14492,GZ$6)</f>
        <v>0</v>
      </c>
      <c r="HA36" s="194">
        <f>SUMIFS(点検表４!$AG$6:$AG$14492,点検表４!$AE$6:$AE$14492,TRUE,点検表４!$AQ$6:$AQ$14492,$E36,点検表４!$C$6:$C$14492,HA$6)</f>
        <v>0</v>
      </c>
      <c r="HB36" s="194">
        <f>SUMIFS(点検表４!$AG$6:$AG$14492,点検表４!$AE$6:$AE$14492,TRUE,点検表４!$AQ$6:$AQ$14492,$E36,点検表４!$C$6:$C$14492,HB$6)</f>
        <v>0</v>
      </c>
      <c r="HC36" s="194">
        <f>SUMIFS(点検表４!$AG$6:$AG$14492,点検表４!$AE$6:$AE$14492,TRUE,点検表４!$AQ$6:$AQ$14492,$E36,点検表４!$C$6:$C$14492,HC$6)</f>
        <v>0</v>
      </c>
      <c r="HD36" s="194">
        <f>SUMIFS(点検表４!$AG$6:$AG$14492,点検表４!$AE$6:$AE$14492,TRUE,点検表４!$AQ$6:$AQ$14492,$E36,点検表４!$C$6:$C$14492,HD$6)</f>
        <v>0</v>
      </c>
      <c r="HE36" s="194">
        <f>SUMIFS(点検表４!$AG$6:$AG$14492,点検表４!$AE$6:$AE$14492,TRUE,点検表４!$AQ$6:$AQ$14492,$E36,点検表４!$C$6:$C$14492,HE$6)</f>
        <v>0</v>
      </c>
      <c r="HF36" s="194">
        <f>SUMIFS(点検表４!$AG$6:$AG$14492,点検表４!$AE$6:$AE$14492,TRUE,点検表４!$AQ$6:$AQ$14492,$E36,点検表４!$C$6:$C$14492,HF$6)</f>
        <v>0</v>
      </c>
      <c r="HG36" s="194">
        <f>SUMIFS(点検表４!$AG$6:$AG$14492,点検表４!$AE$6:$AE$14492,TRUE,点検表４!$AQ$6:$AQ$14492,$E36,点検表４!$C$6:$C$14492,HG$6)</f>
        <v>0</v>
      </c>
      <c r="HH36" s="194">
        <f>SUMIFS(点検表４!$AG$6:$AG$14492,点検表４!$AE$6:$AE$14492,TRUE,点検表４!$AQ$6:$AQ$14492,$E36,点検表４!$C$6:$C$14492,HH$6)</f>
        <v>0</v>
      </c>
      <c r="HI36" s="194">
        <f>SUMIFS(点検表４!$AG$6:$AG$14492,点検表４!$AE$6:$AE$14492,TRUE,点検表４!$AQ$6:$AQ$14492,$E36,点検表４!$C$6:$C$14492,HI$6)</f>
        <v>0</v>
      </c>
      <c r="HJ36" s="194">
        <f>SUMIFS(点検表４!$AG$6:$AG$14492,点検表４!$AE$6:$AE$14492,TRUE,点検表４!$AQ$6:$AQ$14492,$E36,点検表４!$C$6:$C$14492,HJ$6)</f>
        <v>0</v>
      </c>
      <c r="HK36" s="194">
        <f>SUMIFS(点検表４!$AG$6:$AG$14492,点検表４!$AE$6:$AE$14492,TRUE,点検表４!$AQ$6:$AQ$14492,$E36,点検表４!$C$6:$C$14492,HK$6)</f>
        <v>0</v>
      </c>
      <c r="HL36" s="194">
        <f>SUMIFS(点検表４!$AG$6:$AG$14492,点検表４!$AE$6:$AE$14492,TRUE,点検表４!$AQ$6:$AQ$14492,$E36,点検表４!$C$6:$C$14492,HL$6)</f>
        <v>0</v>
      </c>
      <c r="HM36" s="194">
        <f>SUMIFS(点検表４!$AG$6:$AG$14492,点検表４!$AE$6:$AE$14492,TRUE,点検表４!$AQ$6:$AQ$14492,$E36,点検表４!$C$6:$C$14492,HM$6)</f>
        <v>0</v>
      </c>
      <c r="HN36" s="194">
        <f>SUMIFS(点検表４!$AG$6:$AG$14492,点検表４!$AE$6:$AE$14492,TRUE,点検表４!$AQ$6:$AQ$14492,$E36,点検表４!$C$6:$C$14492,HN$6)</f>
        <v>0</v>
      </c>
      <c r="HO36" s="194">
        <f>SUMIFS(点検表４!$AG$6:$AG$14492,点検表４!$AE$6:$AE$14492,TRUE,点検表４!$AQ$6:$AQ$14492,$E36,点検表４!$C$6:$C$14492,HO$6)</f>
        <v>0</v>
      </c>
      <c r="HP36" s="194">
        <f>SUMIFS(点検表４!$AG$6:$AG$14492,点検表４!$AE$6:$AE$14492,TRUE,点検表４!$AQ$6:$AQ$14492,$E36,点検表４!$C$6:$C$14492,HP$6)</f>
        <v>0</v>
      </c>
      <c r="HQ36" s="194">
        <f>SUMIFS(点検表４!$AG$6:$AG$14492,点検表４!$AE$6:$AE$14492,TRUE,点検表４!$AQ$6:$AQ$14492,$E36,点検表４!$C$6:$C$14492,HQ$6)</f>
        <v>0</v>
      </c>
      <c r="HR36" s="194">
        <f>SUMIFS(点検表４!$AG$6:$AG$14492,点検表４!$AE$6:$AE$14492,TRUE,点検表４!$AQ$6:$AQ$14492,$E36,点検表４!$C$6:$C$14492,HR$6)</f>
        <v>0</v>
      </c>
      <c r="HS36" s="194">
        <f>SUMIFS(点検表４!$AG$6:$AG$14492,点検表４!$AE$6:$AE$14492,TRUE,点検表４!$AQ$6:$AQ$14492,$E36,点検表４!$C$6:$C$14492,HS$6)</f>
        <v>0</v>
      </c>
      <c r="HT36" s="194">
        <f>SUMIFS(点検表４!$AG$6:$AG$14492,点検表４!$AE$6:$AE$14492,TRUE,点検表４!$AQ$6:$AQ$14492,$E36,点検表４!$C$6:$C$14492,HT$6)</f>
        <v>0</v>
      </c>
      <c r="HU36" s="194">
        <f>SUMIFS(点検表４!$AG$6:$AG$14492,点検表４!$AE$6:$AE$14492,TRUE,点検表４!$AQ$6:$AQ$14492,$E36,点検表４!$C$6:$C$14492,HU$6)</f>
        <v>0</v>
      </c>
      <c r="HV36" s="194">
        <f>SUMIFS(点検表４!$AG$6:$AG$14492,点検表４!$AE$6:$AE$14492,TRUE,点検表４!$AQ$6:$AQ$14492,$E36,点検表４!$C$6:$C$14492,HV$6)</f>
        <v>0</v>
      </c>
      <c r="HW36" s="194">
        <f>SUMIFS(点検表４!$AG$6:$AG$14492,点検表４!$AE$6:$AE$14492,TRUE,点検表４!$AQ$6:$AQ$14492,$E36,点検表４!$C$6:$C$14492,HW$6)</f>
        <v>0</v>
      </c>
      <c r="HX36" s="194">
        <f>SUMIFS(点検表４!$AG$6:$AG$14492,点検表４!$AE$6:$AE$14492,TRUE,点検表４!$AQ$6:$AQ$14492,$E36,点検表４!$C$6:$C$14492,HX$6)</f>
        <v>0</v>
      </c>
      <c r="HY36" s="194">
        <f>SUMIFS(点検表４!$AG$6:$AG$14492,点検表４!$AE$6:$AE$14492,TRUE,点検表４!$AQ$6:$AQ$14492,$E36,点検表４!$C$6:$C$14492,HY$6)</f>
        <v>0</v>
      </c>
      <c r="HZ36" s="194">
        <f>SUMIFS(点検表４!$AG$6:$AG$14492,点検表４!$AE$6:$AE$14492,TRUE,点検表４!$AQ$6:$AQ$14492,$E36,点検表４!$C$6:$C$14492,HZ$6)</f>
        <v>0</v>
      </c>
      <c r="IA36" s="194">
        <f>SUMIFS(点検表４!$AG$6:$AG$14492,点検表４!$AE$6:$AE$14492,TRUE,点検表４!$AQ$6:$AQ$14492,$E36,点検表４!$C$6:$C$14492,IA$6)</f>
        <v>0</v>
      </c>
      <c r="IB36" s="194">
        <f>SUMIFS(点検表４!$AG$6:$AG$14492,点検表４!$AE$6:$AE$14492,TRUE,点検表４!$AQ$6:$AQ$14492,$E36,点検表４!$C$6:$C$14492,IB$6)</f>
        <v>0</v>
      </c>
      <c r="IC36" s="194">
        <f>SUMIFS(点検表４!$AG$6:$AG$14492,点検表４!$AE$6:$AE$14492,TRUE,点検表４!$AQ$6:$AQ$14492,$E36,点検表４!$C$6:$C$14492,IC$6)</f>
        <v>0</v>
      </c>
      <c r="ID36" s="194">
        <f>SUMIFS(点検表４!$AG$6:$AG$14492,点検表４!$AE$6:$AE$14492,TRUE,点検表４!$AQ$6:$AQ$14492,$E36,点検表４!$C$6:$C$14492,ID$6)</f>
        <v>0</v>
      </c>
      <c r="IE36" s="194">
        <f>SUMIFS(点検表４!$AG$6:$AG$14492,点検表４!$AE$6:$AE$14492,TRUE,点検表４!$AQ$6:$AQ$14492,$E36,点検表４!$C$6:$C$14492,IE$6)</f>
        <v>0</v>
      </c>
      <c r="IF36" s="194">
        <f>SUMIFS(点検表４!$AG$6:$AG$14492,点検表４!$AE$6:$AE$14492,TRUE,点検表４!$AQ$6:$AQ$14492,$E36,点検表４!$C$6:$C$14492,IF$6)</f>
        <v>0</v>
      </c>
      <c r="IG36" s="194">
        <f>SUMIFS(点検表４!$AG$6:$AG$14492,点検表４!$AE$6:$AE$14492,TRUE,点検表４!$AQ$6:$AQ$14492,$E36,点検表４!$C$6:$C$14492,IG$6)</f>
        <v>0</v>
      </c>
      <c r="IH36" s="194">
        <f>SUMIFS(点検表４!$AG$6:$AG$14492,点検表４!$AE$6:$AE$14492,TRUE,点検表４!$AQ$6:$AQ$14492,$E36,点検表４!$C$6:$C$14492,IH$6)</f>
        <v>0</v>
      </c>
      <c r="II36" s="194">
        <f>SUMIFS(点検表４!$AG$6:$AG$14492,点検表４!$AE$6:$AE$14492,TRUE,点検表４!$AQ$6:$AQ$14492,$E36,点検表４!$C$6:$C$14492,II$6)</f>
        <v>0</v>
      </c>
      <c r="IJ36" s="194">
        <f>SUMIFS(点検表４!$AG$6:$AG$14492,点検表４!$AE$6:$AE$14492,TRUE,点検表４!$AQ$6:$AQ$14492,$E36,点検表４!$C$6:$C$14492,IJ$6)</f>
        <v>0</v>
      </c>
      <c r="IK36" s="194">
        <f>SUMIFS(点検表４!$AG$6:$AG$14492,点検表４!$AE$6:$AE$14492,TRUE,点検表４!$AQ$6:$AQ$14492,$E36,点検表４!$C$6:$C$14492,IK$6)</f>
        <v>0</v>
      </c>
      <c r="IL36" s="194">
        <f>SUMIFS(点検表４!$AG$6:$AG$14492,点検表４!$AE$6:$AE$14492,TRUE,点検表４!$AQ$6:$AQ$14492,$E36,点検表４!$C$6:$C$14492,IL$6)</f>
        <v>0</v>
      </c>
      <c r="IM36" s="195">
        <f>SUMIFS(点検表４!$AG$6:$AG$14492,点検表４!$AE$6:$AE$14492,TRUE,点検表４!$AQ$6:$AQ$14492,$E36,点検表４!$C$6:$C$14492,IM$6)</f>
        <v>0</v>
      </c>
      <c r="IN36" s="177"/>
      <c r="IO36" s="177"/>
    </row>
    <row r="37" spans="1:249" ht="18.75" customHeight="1">
      <c r="A37" s="748"/>
      <c r="B37" s="740" t="s">
        <v>1297</v>
      </c>
      <c r="C37" s="741"/>
      <c r="D37" s="742"/>
      <c r="E37" s="159">
        <v>9</v>
      </c>
      <c r="F37" s="192">
        <f>SUMIFS(点検表４!$AG$6:$AG$14492,点検表４!$AE$6:$AE$14492,TRUE,点検表４!$AQ$6:$AQ$14492,$E37)</f>
        <v>0</v>
      </c>
      <c r="G37" s="193">
        <f t="shared" si="0"/>
        <v>0</v>
      </c>
      <c r="H37" s="194">
        <f>SUMIFS(点検表４!$AG$6:$AG$14492,点検表４!$AE$6:$AE$14492,TRUE,点検表４!$AQ$6:$AQ$14492,$E37,点検表４!$C$6:$C$14492,H$6)</f>
        <v>0</v>
      </c>
      <c r="I37" s="194">
        <f>SUMIFS(点検表４!$AG$6:$AG$14492,点検表４!$AE$6:$AE$14492,TRUE,点検表４!$AQ$6:$AQ$14492,$E37,点検表４!$C$6:$C$14492,I$6)</f>
        <v>0</v>
      </c>
      <c r="J37" s="194">
        <f>SUMIFS(点検表４!$AG$6:$AG$14492,点検表４!$AE$6:$AE$14492,TRUE,点検表４!$AQ$6:$AQ$14492,$E37,点検表４!$C$6:$C$14492,J$6)</f>
        <v>0</v>
      </c>
      <c r="K37" s="194">
        <f>SUMIFS(点検表４!$AG$6:$AG$14492,点検表４!$AE$6:$AE$14492,TRUE,点検表４!$AQ$6:$AQ$14492,$E37,点検表４!$C$6:$C$14492,K$6)</f>
        <v>0</v>
      </c>
      <c r="L37" s="194">
        <f>SUMIFS(点検表４!$AG$6:$AG$14492,点検表４!$AE$6:$AE$14492,TRUE,点検表４!$AQ$6:$AQ$14492,$E37,点検表４!$C$6:$C$14492,L$6)</f>
        <v>0</v>
      </c>
      <c r="M37" s="194">
        <f>SUMIFS(点検表４!$AG$6:$AG$14492,点検表４!$AE$6:$AE$14492,TRUE,点検表４!$AQ$6:$AQ$14492,$E37,点検表４!$C$6:$C$14492,M$6)</f>
        <v>0</v>
      </c>
      <c r="N37" s="194">
        <f>SUMIFS(点検表４!$AG$6:$AG$14492,点検表４!$AE$6:$AE$14492,TRUE,点検表４!$AQ$6:$AQ$14492,$E37,点検表４!$C$6:$C$14492,N$6)</f>
        <v>0</v>
      </c>
      <c r="O37" s="194">
        <f>SUMIFS(点検表４!$AG$6:$AG$14492,点検表４!$AE$6:$AE$14492,TRUE,点検表４!$AQ$6:$AQ$14492,$E37,点検表４!$C$6:$C$14492,O$6)</f>
        <v>0</v>
      </c>
      <c r="P37" s="194">
        <f>SUMIFS(点検表４!$AG$6:$AG$14492,点検表４!$AE$6:$AE$14492,TRUE,点検表４!$AQ$6:$AQ$14492,$E37,点検表４!$C$6:$C$14492,P$6)</f>
        <v>0</v>
      </c>
      <c r="Q37" s="194">
        <f>SUMIFS(点検表４!$AG$6:$AG$14492,点検表４!$AE$6:$AE$14492,TRUE,点検表４!$AQ$6:$AQ$14492,$E37,点検表４!$C$6:$C$14492,Q$6)</f>
        <v>0</v>
      </c>
      <c r="R37" s="194">
        <f>SUMIFS(点検表４!$AG$6:$AG$14492,点検表４!$AE$6:$AE$14492,TRUE,点検表４!$AQ$6:$AQ$14492,$E37,点検表４!$C$6:$C$14492,R$6)</f>
        <v>0</v>
      </c>
      <c r="S37" s="194">
        <f>SUMIFS(点検表４!$AG$6:$AG$14492,点検表４!$AE$6:$AE$14492,TRUE,点検表４!$AQ$6:$AQ$14492,$E37,点検表４!$C$6:$C$14492,S$6)</f>
        <v>0</v>
      </c>
      <c r="T37" s="194">
        <f>SUMIFS(点検表４!$AG$6:$AG$14492,点検表４!$AE$6:$AE$14492,TRUE,点検表４!$AQ$6:$AQ$14492,$E37,点検表４!$C$6:$C$14492,T$6)</f>
        <v>0</v>
      </c>
      <c r="U37" s="194">
        <f>SUMIFS(点検表４!$AG$6:$AG$14492,点検表４!$AE$6:$AE$14492,TRUE,点検表４!$AQ$6:$AQ$14492,$E37,点検表４!$C$6:$C$14492,U$6)</f>
        <v>0</v>
      </c>
      <c r="V37" s="194">
        <f>SUMIFS(点検表４!$AG$6:$AG$14492,点検表４!$AE$6:$AE$14492,TRUE,点検表４!$AQ$6:$AQ$14492,$E37,点検表４!$C$6:$C$14492,V$6)</f>
        <v>0</v>
      </c>
      <c r="W37" s="194">
        <f>SUMIFS(点検表４!$AG$6:$AG$14492,点検表４!$AE$6:$AE$14492,TRUE,点検表４!$AQ$6:$AQ$14492,$E37,点検表４!$C$6:$C$14492,W$6)</f>
        <v>0</v>
      </c>
      <c r="X37" s="194">
        <f>SUMIFS(点検表４!$AG$6:$AG$14492,点検表４!$AE$6:$AE$14492,TRUE,点検表４!$AQ$6:$AQ$14492,$E37,点検表４!$C$6:$C$14492,X$6)</f>
        <v>0</v>
      </c>
      <c r="Y37" s="194">
        <f>SUMIFS(点検表４!$AG$6:$AG$14492,点検表４!$AE$6:$AE$14492,TRUE,点検表４!$AQ$6:$AQ$14492,$E37,点検表４!$C$6:$C$14492,Y$6)</f>
        <v>0</v>
      </c>
      <c r="Z37" s="194">
        <f>SUMIFS(点検表４!$AG$6:$AG$14492,点検表４!$AE$6:$AE$14492,TRUE,点検表４!$AQ$6:$AQ$14492,$E37,点検表４!$C$6:$C$14492,Z$6)</f>
        <v>0</v>
      </c>
      <c r="AA37" s="194">
        <f>SUMIFS(点検表４!$AG$6:$AG$14492,点検表４!$AE$6:$AE$14492,TRUE,点検表４!$AQ$6:$AQ$14492,$E37,点検表４!$C$6:$C$14492,AA$6)</f>
        <v>0</v>
      </c>
      <c r="AB37" s="194">
        <f>SUMIFS(点検表４!$AG$6:$AG$14492,点検表４!$AE$6:$AE$14492,TRUE,点検表４!$AQ$6:$AQ$14492,$E37,点検表４!$C$6:$C$14492,AB$6)</f>
        <v>0</v>
      </c>
      <c r="AC37" s="194">
        <f>SUMIFS(点検表４!$AG$6:$AG$14492,点検表４!$AE$6:$AE$14492,TRUE,点検表４!$AQ$6:$AQ$14492,$E37,点検表４!$C$6:$C$14492,AC$6)</f>
        <v>0</v>
      </c>
      <c r="AD37" s="194">
        <f>SUMIFS(点検表４!$AG$6:$AG$14492,点検表４!$AE$6:$AE$14492,TRUE,点検表４!$AQ$6:$AQ$14492,$E37,点検表４!$C$6:$C$14492,AD$6)</f>
        <v>0</v>
      </c>
      <c r="AE37" s="194">
        <f>SUMIFS(点検表４!$AG$6:$AG$14492,点検表４!$AE$6:$AE$14492,TRUE,点検表４!$AQ$6:$AQ$14492,$E37,点検表４!$C$6:$C$14492,AE$6)</f>
        <v>0</v>
      </c>
      <c r="AF37" s="194">
        <f>SUMIFS(点検表４!$AG$6:$AG$14492,点検表４!$AE$6:$AE$14492,TRUE,点検表４!$AQ$6:$AQ$14492,$E37,点検表４!$C$6:$C$14492,AF$6)</f>
        <v>0</v>
      </c>
      <c r="AG37" s="194">
        <f>SUMIFS(点検表４!$AG$6:$AG$14492,点検表４!$AE$6:$AE$14492,TRUE,点検表４!$AQ$6:$AQ$14492,$E37,点検表４!$C$6:$C$14492,AG$6)</f>
        <v>0</v>
      </c>
      <c r="AH37" s="194">
        <f>SUMIFS(点検表４!$AG$6:$AG$14492,点検表４!$AE$6:$AE$14492,TRUE,点検表４!$AQ$6:$AQ$14492,$E37,点検表４!$C$6:$C$14492,AH$6)</f>
        <v>0</v>
      </c>
      <c r="AI37" s="194">
        <f>SUMIFS(点検表４!$AG$6:$AG$14492,点検表４!$AE$6:$AE$14492,TRUE,点検表４!$AQ$6:$AQ$14492,$E37,点検表４!$C$6:$C$14492,AI$6)</f>
        <v>0</v>
      </c>
      <c r="AJ37" s="194">
        <f>SUMIFS(点検表４!$AG$6:$AG$14492,点検表４!$AE$6:$AE$14492,TRUE,点検表４!$AQ$6:$AQ$14492,$E37,点検表４!$C$6:$C$14492,AJ$6)</f>
        <v>0</v>
      </c>
      <c r="AK37" s="194">
        <f>SUMIFS(点検表４!$AG$6:$AG$14492,点検表４!$AE$6:$AE$14492,TRUE,点検表４!$AQ$6:$AQ$14492,$E37,点検表４!$C$6:$C$14492,AK$6)</f>
        <v>0</v>
      </c>
      <c r="AL37" s="194">
        <f>SUMIFS(点検表４!$AG$6:$AG$14492,点検表４!$AE$6:$AE$14492,TRUE,点検表４!$AQ$6:$AQ$14492,$E37,点検表４!$C$6:$C$14492,AL$6)</f>
        <v>0</v>
      </c>
      <c r="AM37" s="194">
        <f>SUMIFS(点検表４!$AG$6:$AG$14492,点検表４!$AE$6:$AE$14492,TRUE,点検表４!$AQ$6:$AQ$14492,$E37,点検表４!$C$6:$C$14492,AM$6)</f>
        <v>0</v>
      </c>
      <c r="AN37" s="194">
        <f>SUMIFS(点検表４!$AG$6:$AG$14492,点検表４!$AE$6:$AE$14492,TRUE,点検表４!$AQ$6:$AQ$14492,$E37,点検表４!$C$6:$C$14492,AN$6)</f>
        <v>0</v>
      </c>
      <c r="AO37" s="194">
        <f>SUMIFS(点検表４!$AG$6:$AG$14492,点検表４!$AE$6:$AE$14492,TRUE,点検表４!$AQ$6:$AQ$14492,$E37,点検表４!$C$6:$C$14492,AO$6)</f>
        <v>0</v>
      </c>
      <c r="AP37" s="194">
        <f>SUMIFS(点検表４!$AG$6:$AG$14492,点検表４!$AE$6:$AE$14492,TRUE,点検表４!$AQ$6:$AQ$14492,$E37,点検表４!$C$6:$C$14492,AP$6)</f>
        <v>0</v>
      </c>
      <c r="AQ37" s="194">
        <f>SUMIFS(点検表４!$AG$6:$AG$14492,点検表４!$AE$6:$AE$14492,TRUE,点検表４!$AQ$6:$AQ$14492,$E37,点検表４!$C$6:$C$14492,AQ$6)</f>
        <v>0</v>
      </c>
      <c r="AR37" s="194">
        <f>SUMIFS(点検表４!$AG$6:$AG$14492,点検表４!$AE$6:$AE$14492,TRUE,点検表４!$AQ$6:$AQ$14492,$E37,点検表４!$C$6:$C$14492,AR$6)</f>
        <v>0</v>
      </c>
      <c r="AS37" s="194">
        <f>SUMIFS(点検表４!$AG$6:$AG$14492,点検表４!$AE$6:$AE$14492,TRUE,点検表４!$AQ$6:$AQ$14492,$E37,点検表４!$C$6:$C$14492,AS$6)</f>
        <v>0</v>
      </c>
      <c r="AT37" s="194">
        <f>SUMIFS(点検表４!$AG$6:$AG$14492,点検表４!$AE$6:$AE$14492,TRUE,点検表４!$AQ$6:$AQ$14492,$E37,点検表４!$C$6:$C$14492,AT$6)</f>
        <v>0</v>
      </c>
      <c r="AU37" s="194">
        <f>SUMIFS(点検表４!$AG$6:$AG$14492,点検表４!$AE$6:$AE$14492,TRUE,点検表４!$AQ$6:$AQ$14492,$E37,点検表４!$C$6:$C$14492,AU$6)</f>
        <v>0</v>
      </c>
      <c r="AV37" s="194">
        <f>SUMIFS(点検表４!$AG$6:$AG$14492,点検表４!$AE$6:$AE$14492,TRUE,点検表４!$AQ$6:$AQ$14492,$E37,点検表４!$C$6:$C$14492,AV$6)</f>
        <v>0</v>
      </c>
      <c r="AW37" s="194">
        <f>SUMIFS(点検表４!$AG$6:$AG$14492,点検表４!$AE$6:$AE$14492,TRUE,点検表４!$AQ$6:$AQ$14492,$E37,点検表４!$C$6:$C$14492,AW$6)</f>
        <v>0</v>
      </c>
      <c r="AX37" s="194">
        <f>SUMIFS(点検表４!$AG$6:$AG$14492,点検表４!$AE$6:$AE$14492,TRUE,点検表４!$AQ$6:$AQ$14492,$E37,点検表４!$C$6:$C$14492,AX$6)</f>
        <v>0</v>
      </c>
      <c r="AY37" s="194">
        <f>SUMIFS(点検表４!$AG$6:$AG$14492,点検表４!$AE$6:$AE$14492,TRUE,点検表４!$AQ$6:$AQ$14492,$E37,点検表４!$C$6:$C$14492,AY$6)</f>
        <v>0</v>
      </c>
      <c r="AZ37" s="194">
        <f>SUMIFS(点検表４!$AG$6:$AG$14492,点検表４!$AE$6:$AE$14492,TRUE,点検表４!$AQ$6:$AQ$14492,$E37,点検表４!$C$6:$C$14492,AZ$6)</f>
        <v>0</v>
      </c>
      <c r="BA37" s="194">
        <f>SUMIFS(点検表４!$AG$6:$AG$14492,点検表４!$AE$6:$AE$14492,TRUE,点検表４!$AQ$6:$AQ$14492,$E37,点検表４!$C$6:$C$14492,BA$6)</f>
        <v>0</v>
      </c>
      <c r="BB37" s="194">
        <f>SUMIFS(点検表４!$AG$6:$AG$14492,点検表４!$AE$6:$AE$14492,TRUE,点検表４!$AQ$6:$AQ$14492,$E37,点検表４!$C$6:$C$14492,BB$6)</f>
        <v>0</v>
      </c>
      <c r="BC37" s="194">
        <f>SUMIFS(点検表４!$AG$6:$AG$14492,点検表４!$AE$6:$AE$14492,TRUE,点検表４!$AQ$6:$AQ$14492,$E37,点検表４!$C$6:$C$14492,BC$6)</f>
        <v>0</v>
      </c>
      <c r="BD37" s="194">
        <f>SUMIFS(点検表４!$AG$6:$AG$14492,点検表４!$AE$6:$AE$14492,TRUE,点検表４!$AQ$6:$AQ$14492,$E37,点検表４!$C$6:$C$14492,BD$6)</f>
        <v>0</v>
      </c>
      <c r="BE37" s="194">
        <f>SUMIFS(点検表４!$AG$6:$AG$14492,点検表４!$AE$6:$AE$14492,TRUE,点検表４!$AQ$6:$AQ$14492,$E37,点検表４!$C$6:$C$14492,BE$6)</f>
        <v>0</v>
      </c>
      <c r="BF37" s="194">
        <f>SUMIFS(点検表４!$AG$6:$AG$14492,点検表４!$AE$6:$AE$14492,TRUE,点検表４!$AQ$6:$AQ$14492,$E37,点検表４!$C$6:$C$14492,BF$6)</f>
        <v>0</v>
      </c>
      <c r="BG37" s="194">
        <f>SUMIFS(点検表４!$AG$6:$AG$14492,点検表４!$AE$6:$AE$14492,TRUE,点検表４!$AQ$6:$AQ$14492,$E37,点検表４!$C$6:$C$14492,BG$6)</f>
        <v>0</v>
      </c>
      <c r="BH37" s="194">
        <f>SUMIFS(点検表４!$AG$6:$AG$14492,点検表４!$AE$6:$AE$14492,TRUE,点検表４!$AQ$6:$AQ$14492,$E37,点検表４!$C$6:$C$14492,BH$6)</f>
        <v>0</v>
      </c>
      <c r="BI37" s="194">
        <f>SUMIFS(点検表４!$AG$6:$AG$14492,点検表４!$AE$6:$AE$14492,TRUE,点検表４!$AQ$6:$AQ$14492,$E37,点検表４!$C$6:$C$14492,BI$6)</f>
        <v>0</v>
      </c>
      <c r="BJ37" s="194">
        <f>SUMIFS(点検表４!$AG$6:$AG$14492,点検表４!$AE$6:$AE$14492,TRUE,点検表４!$AQ$6:$AQ$14492,$E37,点検表４!$C$6:$C$14492,BJ$6)</f>
        <v>0</v>
      </c>
      <c r="BK37" s="194">
        <f>SUMIFS(点検表４!$AG$6:$AG$14492,点検表４!$AE$6:$AE$14492,TRUE,点検表４!$AQ$6:$AQ$14492,$E37,点検表４!$C$6:$C$14492,BK$6)</f>
        <v>0</v>
      </c>
      <c r="BL37" s="194">
        <f>SUMIFS(点検表４!$AG$6:$AG$14492,点検表４!$AE$6:$AE$14492,TRUE,点検表４!$AQ$6:$AQ$14492,$E37,点検表４!$C$6:$C$14492,BL$6)</f>
        <v>0</v>
      </c>
      <c r="BM37" s="194">
        <f>SUMIFS(点検表４!$AG$6:$AG$14492,点検表４!$AE$6:$AE$14492,TRUE,点検表４!$AQ$6:$AQ$14492,$E37,点検表４!$C$6:$C$14492,BM$6)</f>
        <v>0</v>
      </c>
      <c r="BN37" s="194">
        <f>SUMIFS(点検表４!$AG$6:$AG$14492,点検表４!$AE$6:$AE$14492,TRUE,点検表４!$AQ$6:$AQ$14492,$E37,点検表４!$C$6:$C$14492,BN$6)</f>
        <v>0</v>
      </c>
      <c r="BO37" s="194">
        <f>SUMIFS(点検表４!$AG$6:$AG$14492,点検表４!$AE$6:$AE$14492,TRUE,点検表４!$AQ$6:$AQ$14492,$E37,点検表４!$C$6:$C$14492,BO$6)</f>
        <v>0</v>
      </c>
      <c r="BP37" s="194">
        <f>SUMIFS(点検表４!$AG$6:$AG$14492,点検表４!$AE$6:$AE$14492,TRUE,点検表４!$AQ$6:$AQ$14492,$E37,点検表４!$C$6:$C$14492,BP$6)</f>
        <v>0</v>
      </c>
      <c r="BQ37" s="194">
        <f>SUMIFS(点検表４!$AG$6:$AG$14492,点検表４!$AE$6:$AE$14492,TRUE,点検表４!$AQ$6:$AQ$14492,$E37,点検表４!$C$6:$C$14492,BQ$6)</f>
        <v>0</v>
      </c>
      <c r="BR37" s="194">
        <f>SUMIFS(点検表４!$AG$6:$AG$14492,点検表４!$AE$6:$AE$14492,TRUE,点検表４!$AQ$6:$AQ$14492,$E37,点検表４!$C$6:$C$14492,BR$6)</f>
        <v>0</v>
      </c>
      <c r="BS37" s="194">
        <f>SUMIFS(点検表４!$AG$6:$AG$14492,点検表４!$AE$6:$AE$14492,TRUE,点検表４!$AQ$6:$AQ$14492,$E37,点検表４!$C$6:$C$14492,BS$6)</f>
        <v>0</v>
      </c>
      <c r="BT37" s="194">
        <f>SUMIFS(点検表４!$AG$6:$AG$14492,点検表４!$AE$6:$AE$14492,TRUE,点検表４!$AQ$6:$AQ$14492,$E37,点検表４!$C$6:$C$14492,BT$6)</f>
        <v>0</v>
      </c>
      <c r="BU37" s="194">
        <f>SUMIFS(点検表４!$AG$6:$AG$14492,点検表４!$AE$6:$AE$14492,TRUE,点検表４!$AQ$6:$AQ$14492,$E37,点検表４!$C$6:$C$14492,BU$6)</f>
        <v>0</v>
      </c>
      <c r="BV37" s="194">
        <f>SUMIFS(点検表４!$AG$6:$AG$14492,点検表４!$AE$6:$AE$14492,TRUE,点検表４!$AQ$6:$AQ$14492,$E37,点検表４!$C$6:$C$14492,BV$6)</f>
        <v>0</v>
      </c>
      <c r="BW37" s="194">
        <f>SUMIFS(点検表４!$AG$6:$AG$14492,点検表４!$AE$6:$AE$14492,TRUE,点検表４!$AQ$6:$AQ$14492,$E37,点検表４!$C$6:$C$14492,BW$6)</f>
        <v>0</v>
      </c>
      <c r="BX37" s="194">
        <f>SUMIFS(点検表４!$AG$6:$AG$14492,点検表４!$AE$6:$AE$14492,TRUE,点検表４!$AQ$6:$AQ$14492,$E37,点検表４!$C$6:$C$14492,BX$6)</f>
        <v>0</v>
      </c>
      <c r="BY37" s="194">
        <f>SUMIFS(点検表４!$AG$6:$AG$14492,点検表４!$AE$6:$AE$14492,TRUE,点検表４!$AQ$6:$AQ$14492,$E37,点検表４!$C$6:$C$14492,BY$6)</f>
        <v>0</v>
      </c>
      <c r="BZ37" s="194">
        <f>SUMIFS(点検表４!$AG$6:$AG$14492,点検表４!$AE$6:$AE$14492,TRUE,点検表４!$AQ$6:$AQ$14492,$E37,点検表４!$C$6:$C$14492,BZ$6)</f>
        <v>0</v>
      </c>
      <c r="CA37" s="194">
        <f>SUMIFS(点検表４!$AG$6:$AG$14492,点検表４!$AE$6:$AE$14492,TRUE,点検表４!$AQ$6:$AQ$14492,$E37,点検表４!$C$6:$C$14492,CA$6)</f>
        <v>0</v>
      </c>
      <c r="CB37" s="194">
        <f>SUMIFS(点検表４!$AG$6:$AG$14492,点検表４!$AE$6:$AE$14492,TRUE,点検表４!$AQ$6:$AQ$14492,$E37,点検表４!$C$6:$C$14492,CB$6)</f>
        <v>0</v>
      </c>
      <c r="CC37" s="194">
        <f>SUMIFS(点検表４!$AG$6:$AG$14492,点検表４!$AE$6:$AE$14492,TRUE,点検表４!$AQ$6:$AQ$14492,$E37,点検表４!$C$6:$C$14492,CC$6)</f>
        <v>0</v>
      </c>
      <c r="CD37" s="194">
        <f>SUMIFS(点検表４!$AG$6:$AG$14492,点検表４!$AE$6:$AE$14492,TRUE,点検表４!$AQ$6:$AQ$14492,$E37,点検表４!$C$6:$C$14492,CD$6)</f>
        <v>0</v>
      </c>
      <c r="CE37" s="194">
        <f>SUMIFS(点検表４!$AG$6:$AG$14492,点検表４!$AE$6:$AE$14492,TRUE,点検表４!$AQ$6:$AQ$14492,$E37,点検表４!$C$6:$C$14492,CE$6)</f>
        <v>0</v>
      </c>
      <c r="CF37" s="194">
        <f>SUMIFS(点検表４!$AG$6:$AG$14492,点検表４!$AE$6:$AE$14492,TRUE,点検表４!$AQ$6:$AQ$14492,$E37,点検表４!$C$6:$C$14492,CF$6)</f>
        <v>0</v>
      </c>
      <c r="CG37" s="194">
        <f>SUMIFS(点検表４!$AG$6:$AG$14492,点検表４!$AE$6:$AE$14492,TRUE,点検表４!$AQ$6:$AQ$14492,$E37,点検表４!$C$6:$C$14492,CG$6)</f>
        <v>0</v>
      </c>
      <c r="CH37" s="194">
        <f>SUMIFS(点検表４!$AG$6:$AG$14492,点検表４!$AE$6:$AE$14492,TRUE,点検表４!$AQ$6:$AQ$14492,$E37,点検表４!$C$6:$C$14492,CH$6)</f>
        <v>0</v>
      </c>
      <c r="CI37" s="194">
        <f>SUMIFS(点検表４!$AG$6:$AG$14492,点検表４!$AE$6:$AE$14492,TRUE,点検表４!$AQ$6:$AQ$14492,$E37,点検表４!$C$6:$C$14492,CI$6)</f>
        <v>0</v>
      </c>
      <c r="CJ37" s="194">
        <f>SUMIFS(点検表４!$AG$6:$AG$14492,点検表４!$AE$6:$AE$14492,TRUE,点検表４!$AQ$6:$AQ$14492,$E37,点検表４!$C$6:$C$14492,CJ$6)</f>
        <v>0</v>
      </c>
      <c r="CK37" s="194">
        <f>SUMIFS(点検表４!$AG$6:$AG$14492,点検表４!$AE$6:$AE$14492,TRUE,点検表４!$AQ$6:$AQ$14492,$E37,点検表４!$C$6:$C$14492,CK$6)</f>
        <v>0</v>
      </c>
      <c r="CL37" s="194">
        <f>SUMIFS(点検表４!$AG$6:$AG$14492,点検表４!$AE$6:$AE$14492,TRUE,点検表４!$AQ$6:$AQ$14492,$E37,点検表４!$C$6:$C$14492,CL$6)</f>
        <v>0</v>
      </c>
      <c r="CM37" s="194">
        <f>SUMIFS(点検表４!$AG$6:$AG$14492,点検表４!$AE$6:$AE$14492,TRUE,点検表４!$AQ$6:$AQ$14492,$E37,点検表４!$C$6:$C$14492,CM$6)</f>
        <v>0</v>
      </c>
      <c r="CN37" s="194">
        <f>SUMIFS(点検表４!$AG$6:$AG$14492,点検表４!$AE$6:$AE$14492,TRUE,点検表４!$AQ$6:$AQ$14492,$E37,点検表４!$C$6:$C$14492,CN$6)</f>
        <v>0</v>
      </c>
      <c r="CO37" s="194">
        <f>SUMIFS(点検表４!$AG$6:$AG$14492,点検表４!$AE$6:$AE$14492,TRUE,点検表４!$AQ$6:$AQ$14492,$E37,点検表４!$C$6:$C$14492,CO$6)</f>
        <v>0</v>
      </c>
      <c r="CP37" s="194">
        <f>SUMIFS(点検表４!$AG$6:$AG$14492,点検表４!$AE$6:$AE$14492,TRUE,点検表４!$AQ$6:$AQ$14492,$E37,点検表４!$C$6:$C$14492,CP$6)</f>
        <v>0</v>
      </c>
      <c r="CQ37" s="194">
        <f>SUMIFS(点検表４!$AG$6:$AG$14492,点検表４!$AE$6:$AE$14492,TRUE,点検表４!$AQ$6:$AQ$14492,$E37,点検表４!$C$6:$C$14492,CQ$6)</f>
        <v>0</v>
      </c>
      <c r="CR37" s="194">
        <f>SUMIFS(点検表４!$AG$6:$AG$14492,点検表４!$AE$6:$AE$14492,TRUE,点検表４!$AQ$6:$AQ$14492,$E37,点検表４!$C$6:$C$14492,CR$6)</f>
        <v>0</v>
      </c>
      <c r="CS37" s="194">
        <f>SUMIFS(点検表４!$AG$6:$AG$14492,点検表４!$AE$6:$AE$14492,TRUE,点検表４!$AQ$6:$AQ$14492,$E37,点検表４!$C$6:$C$14492,CS$6)</f>
        <v>0</v>
      </c>
      <c r="CT37" s="194">
        <f>SUMIFS(点検表４!$AG$6:$AG$14492,点検表４!$AE$6:$AE$14492,TRUE,点検表４!$AQ$6:$AQ$14492,$E37,点検表４!$C$6:$C$14492,CT$6)</f>
        <v>0</v>
      </c>
      <c r="CU37" s="194">
        <f>SUMIFS(点検表４!$AG$6:$AG$14492,点検表４!$AE$6:$AE$14492,TRUE,点検表４!$AQ$6:$AQ$14492,$E37,点検表４!$C$6:$C$14492,CU$6)</f>
        <v>0</v>
      </c>
      <c r="CV37" s="194">
        <f>SUMIFS(点検表４!$AG$6:$AG$14492,点検表４!$AE$6:$AE$14492,TRUE,点検表４!$AQ$6:$AQ$14492,$E37,点検表４!$C$6:$C$14492,CV$6)</f>
        <v>0</v>
      </c>
      <c r="CW37" s="194">
        <f>SUMIFS(点検表４!$AG$6:$AG$14492,点検表４!$AE$6:$AE$14492,TRUE,点検表４!$AQ$6:$AQ$14492,$E37,点検表４!$C$6:$C$14492,CW$6)</f>
        <v>0</v>
      </c>
      <c r="CX37" s="194">
        <f>SUMIFS(点検表４!$AG$6:$AG$14492,点検表４!$AE$6:$AE$14492,TRUE,点検表４!$AQ$6:$AQ$14492,$E37,点検表４!$C$6:$C$14492,CX$6)</f>
        <v>0</v>
      </c>
      <c r="CY37" s="194">
        <f>SUMIFS(点検表４!$AG$6:$AG$14492,点検表４!$AE$6:$AE$14492,TRUE,点検表４!$AQ$6:$AQ$14492,$E37,点検表４!$C$6:$C$14492,CY$6)</f>
        <v>0</v>
      </c>
      <c r="CZ37" s="194">
        <f>SUMIFS(点検表４!$AG$6:$AG$14492,点検表４!$AE$6:$AE$14492,TRUE,点検表４!$AQ$6:$AQ$14492,$E37,点検表４!$C$6:$C$14492,CZ$6)</f>
        <v>0</v>
      </c>
      <c r="DA37" s="194">
        <f>SUMIFS(点検表４!$AG$6:$AG$14492,点検表４!$AE$6:$AE$14492,TRUE,点検表４!$AQ$6:$AQ$14492,$E37,点検表４!$C$6:$C$14492,DA$6)</f>
        <v>0</v>
      </c>
      <c r="DB37" s="194">
        <f>SUMIFS(点検表４!$AG$6:$AG$14492,点検表４!$AE$6:$AE$14492,TRUE,点検表４!$AQ$6:$AQ$14492,$E37,点検表４!$C$6:$C$14492,DB$6)</f>
        <v>0</v>
      </c>
      <c r="DC37" s="194">
        <f>SUMIFS(点検表４!$AG$6:$AG$14492,点検表４!$AE$6:$AE$14492,TRUE,点検表４!$AQ$6:$AQ$14492,$E37,点検表４!$C$6:$C$14492,DC$6)</f>
        <v>0</v>
      </c>
      <c r="DD37" s="194">
        <f>SUMIFS(点検表４!$AG$6:$AG$14492,点検表４!$AE$6:$AE$14492,TRUE,点検表４!$AQ$6:$AQ$14492,$E37,点検表４!$C$6:$C$14492,DD$6)</f>
        <v>0</v>
      </c>
      <c r="DE37" s="194">
        <f>SUMIFS(点検表４!$AG$6:$AG$14492,点検表４!$AE$6:$AE$14492,TRUE,点検表４!$AQ$6:$AQ$14492,$E37,点検表４!$C$6:$C$14492,DE$6)</f>
        <v>0</v>
      </c>
      <c r="DF37" s="194">
        <f>SUMIFS(点検表４!$AG$6:$AG$14492,点検表４!$AE$6:$AE$14492,TRUE,点検表４!$AQ$6:$AQ$14492,$E37,点検表４!$C$6:$C$14492,DF$6)</f>
        <v>0</v>
      </c>
      <c r="DG37" s="194">
        <f>SUMIFS(点検表４!$AG$6:$AG$14492,点検表４!$AE$6:$AE$14492,TRUE,点検表４!$AQ$6:$AQ$14492,$E37,点検表４!$C$6:$C$14492,DG$6)</f>
        <v>0</v>
      </c>
      <c r="DH37" s="194">
        <f>SUMIFS(点検表４!$AG$6:$AG$14492,点検表４!$AE$6:$AE$14492,TRUE,点検表４!$AQ$6:$AQ$14492,$E37,点検表４!$C$6:$C$14492,DH$6)</f>
        <v>0</v>
      </c>
      <c r="DI37" s="194">
        <f>SUMIFS(点検表４!$AG$6:$AG$14492,点検表４!$AE$6:$AE$14492,TRUE,点検表４!$AQ$6:$AQ$14492,$E37,点検表４!$C$6:$C$14492,DI$6)</f>
        <v>0</v>
      </c>
      <c r="DJ37" s="194">
        <f>SUMIFS(点検表４!$AG$6:$AG$14492,点検表４!$AE$6:$AE$14492,TRUE,点検表４!$AQ$6:$AQ$14492,$E37,点検表４!$C$6:$C$14492,DJ$6)</f>
        <v>0</v>
      </c>
      <c r="DK37" s="194">
        <f>SUMIFS(点検表４!$AG$6:$AG$14492,点検表４!$AE$6:$AE$14492,TRUE,点検表４!$AQ$6:$AQ$14492,$E37,点検表４!$C$6:$C$14492,DK$6)</f>
        <v>0</v>
      </c>
      <c r="DL37" s="194">
        <f>SUMIFS(点検表４!$AG$6:$AG$14492,点検表４!$AE$6:$AE$14492,TRUE,点検表４!$AQ$6:$AQ$14492,$E37,点検表４!$C$6:$C$14492,DL$6)</f>
        <v>0</v>
      </c>
      <c r="DM37" s="194">
        <f>SUMIFS(点検表４!$AG$6:$AG$14492,点検表４!$AE$6:$AE$14492,TRUE,点検表４!$AQ$6:$AQ$14492,$E37,点検表４!$C$6:$C$14492,DM$6)</f>
        <v>0</v>
      </c>
      <c r="DN37" s="194">
        <f>SUMIFS(点検表４!$AG$6:$AG$14492,点検表４!$AE$6:$AE$14492,TRUE,点検表４!$AQ$6:$AQ$14492,$E37,点検表４!$C$6:$C$14492,DN$6)</f>
        <v>0</v>
      </c>
      <c r="DO37" s="194">
        <f>SUMIFS(点検表４!$AG$6:$AG$14492,点検表４!$AE$6:$AE$14492,TRUE,点検表４!$AQ$6:$AQ$14492,$E37,点検表４!$C$6:$C$14492,DO$6)</f>
        <v>0</v>
      </c>
      <c r="DP37" s="194">
        <f>SUMIFS(点検表４!$AG$6:$AG$14492,点検表４!$AE$6:$AE$14492,TRUE,点検表４!$AQ$6:$AQ$14492,$E37,点検表４!$C$6:$C$14492,DP$6)</f>
        <v>0</v>
      </c>
      <c r="DQ37" s="194">
        <f>SUMIFS(点検表４!$AG$6:$AG$14492,点検表４!$AE$6:$AE$14492,TRUE,点検表４!$AQ$6:$AQ$14492,$E37,点検表４!$C$6:$C$14492,DQ$6)</f>
        <v>0</v>
      </c>
      <c r="DR37" s="194">
        <f>SUMIFS(点検表４!$AG$6:$AG$14492,点検表４!$AE$6:$AE$14492,TRUE,点検表４!$AQ$6:$AQ$14492,$E37,点検表４!$C$6:$C$14492,DR$6)</f>
        <v>0</v>
      </c>
      <c r="DS37" s="194">
        <f>SUMIFS(点検表４!$AG$6:$AG$14492,点検表４!$AE$6:$AE$14492,TRUE,点検表４!$AQ$6:$AQ$14492,$E37,点検表４!$C$6:$C$14492,DS$6)</f>
        <v>0</v>
      </c>
      <c r="DT37" s="194">
        <f>SUMIFS(点検表４!$AG$6:$AG$14492,点検表４!$AE$6:$AE$14492,TRUE,点検表４!$AQ$6:$AQ$14492,$E37,点検表４!$C$6:$C$14492,DT$6)</f>
        <v>0</v>
      </c>
      <c r="DU37" s="194">
        <f>SUMIFS(点検表４!$AG$6:$AG$14492,点検表４!$AE$6:$AE$14492,TRUE,点検表４!$AQ$6:$AQ$14492,$E37,点検表４!$C$6:$C$14492,DU$6)</f>
        <v>0</v>
      </c>
      <c r="DV37" s="194">
        <f>SUMIFS(点検表４!$AG$6:$AG$14492,点検表４!$AE$6:$AE$14492,TRUE,点検表４!$AQ$6:$AQ$14492,$E37,点検表４!$C$6:$C$14492,DV$6)</f>
        <v>0</v>
      </c>
      <c r="DW37" s="194">
        <f>SUMIFS(点検表４!$AG$6:$AG$14492,点検表４!$AE$6:$AE$14492,TRUE,点検表４!$AQ$6:$AQ$14492,$E37,点検表４!$C$6:$C$14492,DW$6)</f>
        <v>0</v>
      </c>
      <c r="DX37" s="194">
        <f>SUMIFS(点検表４!$AG$6:$AG$14492,点検表４!$AE$6:$AE$14492,TRUE,点検表４!$AQ$6:$AQ$14492,$E37,点検表４!$C$6:$C$14492,DX$6)</f>
        <v>0</v>
      </c>
      <c r="DY37" s="194">
        <f>SUMIFS(点検表４!$AG$6:$AG$14492,点検表４!$AE$6:$AE$14492,TRUE,点検表４!$AQ$6:$AQ$14492,$E37,点検表４!$C$6:$C$14492,DY$6)</f>
        <v>0</v>
      </c>
      <c r="DZ37" s="194">
        <f>SUMIFS(点検表４!$AG$6:$AG$14492,点検表４!$AE$6:$AE$14492,TRUE,点検表４!$AQ$6:$AQ$14492,$E37,点検表４!$C$6:$C$14492,DZ$6)</f>
        <v>0</v>
      </c>
      <c r="EA37" s="194">
        <f>SUMIFS(点検表４!$AG$6:$AG$14492,点検表４!$AE$6:$AE$14492,TRUE,点検表４!$AQ$6:$AQ$14492,$E37,点検表４!$C$6:$C$14492,EA$6)</f>
        <v>0</v>
      </c>
      <c r="EB37" s="194">
        <f>SUMIFS(点検表４!$AG$6:$AG$14492,点検表４!$AE$6:$AE$14492,TRUE,点検表４!$AQ$6:$AQ$14492,$E37,点検表４!$C$6:$C$14492,EB$6)</f>
        <v>0</v>
      </c>
      <c r="EC37" s="194">
        <f>SUMIFS(点検表４!$AG$6:$AG$14492,点検表４!$AE$6:$AE$14492,TRUE,点検表４!$AQ$6:$AQ$14492,$E37,点検表４!$C$6:$C$14492,EC$6)</f>
        <v>0</v>
      </c>
      <c r="ED37" s="194">
        <f>SUMIFS(点検表４!$AG$6:$AG$14492,点検表４!$AE$6:$AE$14492,TRUE,点検表４!$AQ$6:$AQ$14492,$E37,点検表４!$C$6:$C$14492,ED$6)</f>
        <v>0</v>
      </c>
      <c r="EE37" s="194">
        <f>SUMIFS(点検表４!$AG$6:$AG$14492,点検表４!$AE$6:$AE$14492,TRUE,点検表４!$AQ$6:$AQ$14492,$E37,点検表４!$C$6:$C$14492,EE$6)</f>
        <v>0</v>
      </c>
      <c r="EF37" s="194">
        <f>SUMIFS(点検表４!$AG$6:$AG$14492,点検表４!$AE$6:$AE$14492,TRUE,点検表４!$AQ$6:$AQ$14492,$E37,点検表４!$C$6:$C$14492,EF$6)</f>
        <v>0</v>
      </c>
      <c r="EG37" s="194">
        <f>SUMIFS(点検表４!$AG$6:$AG$14492,点検表４!$AE$6:$AE$14492,TRUE,点検表４!$AQ$6:$AQ$14492,$E37,点検表４!$C$6:$C$14492,EG$6)</f>
        <v>0</v>
      </c>
      <c r="EH37" s="194">
        <f>SUMIFS(点検表４!$AG$6:$AG$14492,点検表４!$AE$6:$AE$14492,TRUE,点検表４!$AQ$6:$AQ$14492,$E37,点検表４!$C$6:$C$14492,EH$6)</f>
        <v>0</v>
      </c>
      <c r="EI37" s="194">
        <f>SUMIFS(点検表４!$AG$6:$AG$14492,点検表４!$AE$6:$AE$14492,TRUE,点検表４!$AQ$6:$AQ$14492,$E37,点検表４!$C$6:$C$14492,EI$6)</f>
        <v>0</v>
      </c>
      <c r="EJ37" s="194">
        <f>SUMIFS(点検表４!$AG$6:$AG$14492,点検表４!$AE$6:$AE$14492,TRUE,点検表４!$AQ$6:$AQ$14492,$E37,点検表４!$C$6:$C$14492,EJ$6)</f>
        <v>0</v>
      </c>
      <c r="EK37" s="194">
        <f>SUMIFS(点検表４!$AG$6:$AG$14492,点検表４!$AE$6:$AE$14492,TRUE,点検表４!$AQ$6:$AQ$14492,$E37,点検表４!$C$6:$C$14492,EK$6)</f>
        <v>0</v>
      </c>
      <c r="EL37" s="194">
        <f>SUMIFS(点検表４!$AG$6:$AG$14492,点検表４!$AE$6:$AE$14492,TRUE,点検表４!$AQ$6:$AQ$14492,$E37,点検表４!$C$6:$C$14492,EL$6)</f>
        <v>0</v>
      </c>
      <c r="EM37" s="194">
        <f>SUMIFS(点検表４!$AG$6:$AG$14492,点検表４!$AE$6:$AE$14492,TRUE,点検表４!$AQ$6:$AQ$14492,$E37,点検表４!$C$6:$C$14492,EM$6)</f>
        <v>0</v>
      </c>
      <c r="EN37" s="194">
        <f>SUMIFS(点検表４!$AG$6:$AG$14492,点検表４!$AE$6:$AE$14492,TRUE,点検表４!$AQ$6:$AQ$14492,$E37,点検表４!$C$6:$C$14492,EN$6)</f>
        <v>0</v>
      </c>
      <c r="EO37" s="194">
        <f>SUMIFS(点検表４!$AG$6:$AG$14492,点検表４!$AE$6:$AE$14492,TRUE,点検表４!$AQ$6:$AQ$14492,$E37,点検表４!$C$6:$C$14492,EO$6)</f>
        <v>0</v>
      </c>
      <c r="EP37" s="194">
        <f>SUMIFS(点検表４!$AG$6:$AG$14492,点検表４!$AE$6:$AE$14492,TRUE,点検表４!$AQ$6:$AQ$14492,$E37,点検表４!$C$6:$C$14492,EP$6)</f>
        <v>0</v>
      </c>
      <c r="EQ37" s="194">
        <f>SUMIFS(点検表４!$AG$6:$AG$14492,点検表４!$AE$6:$AE$14492,TRUE,点検表４!$AQ$6:$AQ$14492,$E37,点検表４!$C$6:$C$14492,EQ$6)</f>
        <v>0</v>
      </c>
      <c r="ER37" s="194">
        <f>SUMIFS(点検表４!$AG$6:$AG$14492,点検表４!$AE$6:$AE$14492,TRUE,点検表４!$AQ$6:$AQ$14492,$E37,点検表４!$C$6:$C$14492,ER$6)</f>
        <v>0</v>
      </c>
      <c r="ES37" s="194">
        <f>SUMIFS(点検表４!$AG$6:$AG$14492,点検表４!$AE$6:$AE$14492,TRUE,点検表４!$AQ$6:$AQ$14492,$E37,点検表４!$C$6:$C$14492,ES$6)</f>
        <v>0</v>
      </c>
      <c r="ET37" s="194">
        <f>SUMIFS(点検表４!$AG$6:$AG$14492,点検表４!$AE$6:$AE$14492,TRUE,点検表４!$AQ$6:$AQ$14492,$E37,点検表４!$C$6:$C$14492,ET$6)</f>
        <v>0</v>
      </c>
      <c r="EU37" s="194">
        <f>SUMIFS(点検表４!$AG$6:$AG$14492,点検表４!$AE$6:$AE$14492,TRUE,点検表４!$AQ$6:$AQ$14492,$E37,点検表４!$C$6:$C$14492,EU$6)</f>
        <v>0</v>
      </c>
      <c r="EV37" s="194">
        <f>SUMIFS(点検表４!$AG$6:$AG$14492,点検表４!$AE$6:$AE$14492,TRUE,点検表４!$AQ$6:$AQ$14492,$E37,点検表４!$C$6:$C$14492,EV$6)</f>
        <v>0</v>
      </c>
      <c r="EW37" s="194">
        <f>SUMIFS(点検表４!$AG$6:$AG$14492,点検表４!$AE$6:$AE$14492,TRUE,点検表４!$AQ$6:$AQ$14492,$E37,点検表４!$C$6:$C$14492,EW$6)</f>
        <v>0</v>
      </c>
      <c r="EX37" s="194">
        <f>SUMIFS(点検表４!$AG$6:$AG$14492,点検表４!$AE$6:$AE$14492,TRUE,点検表４!$AQ$6:$AQ$14492,$E37,点検表４!$C$6:$C$14492,EX$6)</f>
        <v>0</v>
      </c>
      <c r="EY37" s="194">
        <f>SUMIFS(点検表４!$AG$6:$AG$14492,点検表４!$AE$6:$AE$14492,TRUE,点検表４!$AQ$6:$AQ$14492,$E37,点検表４!$C$6:$C$14492,EY$6)</f>
        <v>0</v>
      </c>
      <c r="EZ37" s="194">
        <f>SUMIFS(点検表４!$AG$6:$AG$14492,点検表４!$AE$6:$AE$14492,TRUE,点検表４!$AQ$6:$AQ$14492,$E37,点検表４!$C$6:$C$14492,EZ$6)</f>
        <v>0</v>
      </c>
      <c r="FA37" s="194">
        <f>SUMIFS(点検表４!$AG$6:$AG$14492,点検表４!$AE$6:$AE$14492,TRUE,点検表４!$AQ$6:$AQ$14492,$E37,点検表４!$C$6:$C$14492,FA$6)</f>
        <v>0</v>
      </c>
      <c r="FB37" s="194">
        <f>SUMIFS(点検表４!$AG$6:$AG$14492,点検表４!$AE$6:$AE$14492,TRUE,点検表４!$AQ$6:$AQ$14492,$E37,点検表４!$C$6:$C$14492,FB$6)</f>
        <v>0</v>
      </c>
      <c r="FC37" s="194">
        <f>SUMIFS(点検表４!$AG$6:$AG$14492,点検表４!$AE$6:$AE$14492,TRUE,点検表４!$AQ$6:$AQ$14492,$E37,点検表４!$C$6:$C$14492,FC$6)</f>
        <v>0</v>
      </c>
      <c r="FD37" s="194">
        <f>SUMIFS(点検表４!$AG$6:$AG$14492,点検表４!$AE$6:$AE$14492,TRUE,点検表４!$AQ$6:$AQ$14492,$E37,点検表４!$C$6:$C$14492,FD$6)</f>
        <v>0</v>
      </c>
      <c r="FE37" s="194">
        <f>SUMIFS(点検表４!$AG$6:$AG$14492,点検表４!$AE$6:$AE$14492,TRUE,点検表４!$AQ$6:$AQ$14492,$E37,点検表４!$C$6:$C$14492,FE$6)</f>
        <v>0</v>
      </c>
      <c r="FF37" s="194">
        <f>SUMIFS(点検表４!$AG$6:$AG$14492,点検表４!$AE$6:$AE$14492,TRUE,点検表４!$AQ$6:$AQ$14492,$E37,点検表４!$C$6:$C$14492,FF$6)</f>
        <v>0</v>
      </c>
      <c r="FG37" s="194">
        <f>SUMIFS(点検表４!$AG$6:$AG$14492,点検表４!$AE$6:$AE$14492,TRUE,点検表４!$AQ$6:$AQ$14492,$E37,点検表４!$C$6:$C$14492,FG$6)</f>
        <v>0</v>
      </c>
      <c r="FH37" s="194">
        <f>SUMIFS(点検表４!$AG$6:$AG$14492,点検表４!$AE$6:$AE$14492,TRUE,点検表４!$AQ$6:$AQ$14492,$E37,点検表４!$C$6:$C$14492,FH$6)</f>
        <v>0</v>
      </c>
      <c r="FI37" s="194">
        <f>SUMIFS(点検表４!$AG$6:$AG$14492,点検表４!$AE$6:$AE$14492,TRUE,点検表４!$AQ$6:$AQ$14492,$E37,点検表４!$C$6:$C$14492,FI$6)</f>
        <v>0</v>
      </c>
      <c r="FJ37" s="194">
        <f>SUMIFS(点検表４!$AG$6:$AG$14492,点検表４!$AE$6:$AE$14492,TRUE,点検表４!$AQ$6:$AQ$14492,$E37,点検表４!$C$6:$C$14492,FJ$6)</f>
        <v>0</v>
      </c>
      <c r="FK37" s="194">
        <f>SUMIFS(点検表４!$AG$6:$AG$14492,点検表４!$AE$6:$AE$14492,TRUE,点検表４!$AQ$6:$AQ$14492,$E37,点検表４!$C$6:$C$14492,FK$6)</f>
        <v>0</v>
      </c>
      <c r="FL37" s="194">
        <f>SUMIFS(点検表４!$AG$6:$AG$14492,点検表４!$AE$6:$AE$14492,TRUE,点検表４!$AQ$6:$AQ$14492,$E37,点検表４!$C$6:$C$14492,FL$6)</f>
        <v>0</v>
      </c>
      <c r="FM37" s="194">
        <f>SUMIFS(点検表４!$AG$6:$AG$14492,点検表４!$AE$6:$AE$14492,TRUE,点検表４!$AQ$6:$AQ$14492,$E37,点検表４!$C$6:$C$14492,FM$6)</f>
        <v>0</v>
      </c>
      <c r="FN37" s="194">
        <f>SUMIFS(点検表４!$AG$6:$AG$14492,点検表４!$AE$6:$AE$14492,TRUE,点検表４!$AQ$6:$AQ$14492,$E37,点検表４!$C$6:$C$14492,FN$6)</f>
        <v>0</v>
      </c>
      <c r="FO37" s="194">
        <f>SUMIFS(点検表４!$AG$6:$AG$14492,点検表４!$AE$6:$AE$14492,TRUE,点検表４!$AQ$6:$AQ$14492,$E37,点検表４!$C$6:$C$14492,FO$6)</f>
        <v>0</v>
      </c>
      <c r="FP37" s="194">
        <f>SUMIFS(点検表４!$AG$6:$AG$14492,点検表４!$AE$6:$AE$14492,TRUE,点検表４!$AQ$6:$AQ$14492,$E37,点検表４!$C$6:$C$14492,FP$6)</f>
        <v>0</v>
      </c>
      <c r="FQ37" s="194">
        <f>SUMIFS(点検表４!$AG$6:$AG$14492,点検表４!$AE$6:$AE$14492,TRUE,点検表４!$AQ$6:$AQ$14492,$E37,点検表４!$C$6:$C$14492,FQ$6)</f>
        <v>0</v>
      </c>
      <c r="FR37" s="194">
        <f>SUMIFS(点検表４!$AG$6:$AG$14492,点検表４!$AE$6:$AE$14492,TRUE,点検表４!$AQ$6:$AQ$14492,$E37,点検表４!$C$6:$C$14492,FR$6)</f>
        <v>0</v>
      </c>
      <c r="FS37" s="194">
        <f>SUMIFS(点検表４!$AG$6:$AG$14492,点検表４!$AE$6:$AE$14492,TRUE,点検表４!$AQ$6:$AQ$14492,$E37,点検表４!$C$6:$C$14492,FS$6)</f>
        <v>0</v>
      </c>
      <c r="FT37" s="194">
        <f>SUMIFS(点検表４!$AG$6:$AG$14492,点検表４!$AE$6:$AE$14492,TRUE,点検表４!$AQ$6:$AQ$14492,$E37,点検表４!$C$6:$C$14492,FT$6)</f>
        <v>0</v>
      </c>
      <c r="FU37" s="194">
        <f>SUMIFS(点検表４!$AG$6:$AG$14492,点検表４!$AE$6:$AE$14492,TRUE,点検表４!$AQ$6:$AQ$14492,$E37,点検表４!$C$6:$C$14492,FU$6)</f>
        <v>0</v>
      </c>
      <c r="FV37" s="194">
        <f>SUMIFS(点検表４!$AG$6:$AG$14492,点検表４!$AE$6:$AE$14492,TRUE,点検表４!$AQ$6:$AQ$14492,$E37,点検表４!$C$6:$C$14492,FV$6)</f>
        <v>0</v>
      </c>
      <c r="FW37" s="194">
        <f>SUMIFS(点検表４!$AG$6:$AG$14492,点検表４!$AE$6:$AE$14492,TRUE,点検表４!$AQ$6:$AQ$14492,$E37,点検表４!$C$6:$C$14492,FW$6)</f>
        <v>0</v>
      </c>
      <c r="FX37" s="194">
        <f>SUMIFS(点検表４!$AG$6:$AG$14492,点検表４!$AE$6:$AE$14492,TRUE,点検表４!$AQ$6:$AQ$14492,$E37,点検表４!$C$6:$C$14492,FX$6)</f>
        <v>0</v>
      </c>
      <c r="FY37" s="194">
        <f>SUMIFS(点検表４!$AG$6:$AG$14492,点検表４!$AE$6:$AE$14492,TRUE,点検表４!$AQ$6:$AQ$14492,$E37,点検表４!$C$6:$C$14492,FY$6)</f>
        <v>0</v>
      </c>
      <c r="FZ37" s="194">
        <f>SUMIFS(点検表４!$AG$6:$AG$14492,点検表４!$AE$6:$AE$14492,TRUE,点検表４!$AQ$6:$AQ$14492,$E37,点検表４!$C$6:$C$14492,FZ$6)</f>
        <v>0</v>
      </c>
      <c r="GA37" s="194">
        <f>SUMIFS(点検表４!$AG$6:$AG$14492,点検表４!$AE$6:$AE$14492,TRUE,点検表４!$AQ$6:$AQ$14492,$E37,点検表４!$C$6:$C$14492,GA$6)</f>
        <v>0</v>
      </c>
      <c r="GB37" s="194">
        <f>SUMIFS(点検表４!$AG$6:$AG$14492,点検表４!$AE$6:$AE$14492,TRUE,点検表４!$AQ$6:$AQ$14492,$E37,点検表４!$C$6:$C$14492,GB$6)</f>
        <v>0</v>
      </c>
      <c r="GC37" s="194">
        <f>SUMIFS(点検表４!$AG$6:$AG$14492,点検表４!$AE$6:$AE$14492,TRUE,点検表４!$AQ$6:$AQ$14492,$E37,点検表４!$C$6:$C$14492,GC$6)</f>
        <v>0</v>
      </c>
      <c r="GD37" s="194">
        <f>SUMIFS(点検表４!$AG$6:$AG$14492,点検表４!$AE$6:$AE$14492,TRUE,点検表４!$AQ$6:$AQ$14492,$E37,点検表４!$C$6:$C$14492,GD$6)</f>
        <v>0</v>
      </c>
      <c r="GE37" s="194">
        <f>SUMIFS(点検表４!$AG$6:$AG$14492,点検表４!$AE$6:$AE$14492,TRUE,点検表４!$AQ$6:$AQ$14492,$E37,点検表４!$C$6:$C$14492,GE$6)</f>
        <v>0</v>
      </c>
      <c r="GF37" s="194">
        <f>SUMIFS(点検表４!$AG$6:$AG$14492,点検表４!$AE$6:$AE$14492,TRUE,点検表４!$AQ$6:$AQ$14492,$E37,点検表４!$C$6:$C$14492,GF$6)</f>
        <v>0</v>
      </c>
      <c r="GG37" s="194">
        <f>SUMIFS(点検表４!$AG$6:$AG$14492,点検表４!$AE$6:$AE$14492,TRUE,点検表４!$AQ$6:$AQ$14492,$E37,点検表４!$C$6:$C$14492,GG$6)</f>
        <v>0</v>
      </c>
      <c r="GH37" s="194">
        <f>SUMIFS(点検表４!$AG$6:$AG$14492,点検表４!$AE$6:$AE$14492,TRUE,点検表４!$AQ$6:$AQ$14492,$E37,点検表４!$C$6:$C$14492,GH$6)</f>
        <v>0</v>
      </c>
      <c r="GI37" s="194">
        <f>SUMIFS(点検表４!$AG$6:$AG$14492,点検表４!$AE$6:$AE$14492,TRUE,点検表４!$AQ$6:$AQ$14492,$E37,点検表４!$C$6:$C$14492,GI$6)</f>
        <v>0</v>
      </c>
      <c r="GJ37" s="194">
        <f>SUMIFS(点検表４!$AG$6:$AG$14492,点検表４!$AE$6:$AE$14492,TRUE,点検表４!$AQ$6:$AQ$14492,$E37,点検表４!$C$6:$C$14492,GJ$6)</f>
        <v>0</v>
      </c>
      <c r="GK37" s="194">
        <f>SUMIFS(点検表４!$AG$6:$AG$14492,点検表４!$AE$6:$AE$14492,TRUE,点検表４!$AQ$6:$AQ$14492,$E37,点検表４!$C$6:$C$14492,GK$6)</f>
        <v>0</v>
      </c>
      <c r="GL37" s="194">
        <f>SUMIFS(点検表４!$AG$6:$AG$14492,点検表４!$AE$6:$AE$14492,TRUE,点検表４!$AQ$6:$AQ$14492,$E37,点検表４!$C$6:$C$14492,GL$6)</f>
        <v>0</v>
      </c>
      <c r="GM37" s="194">
        <f>SUMIFS(点検表４!$AG$6:$AG$14492,点検表４!$AE$6:$AE$14492,TRUE,点検表４!$AQ$6:$AQ$14492,$E37,点検表４!$C$6:$C$14492,GM$6)</f>
        <v>0</v>
      </c>
      <c r="GN37" s="194">
        <f>SUMIFS(点検表４!$AG$6:$AG$14492,点検表４!$AE$6:$AE$14492,TRUE,点検表４!$AQ$6:$AQ$14492,$E37,点検表４!$C$6:$C$14492,GN$6)</f>
        <v>0</v>
      </c>
      <c r="GO37" s="194">
        <f>SUMIFS(点検表４!$AG$6:$AG$14492,点検表４!$AE$6:$AE$14492,TRUE,点検表４!$AQ$6:$AQ$14492,$E37,点検表４!$C$6:$C$14492,GO$6)</f>
        <v>0</v>
      </c>
      <c r="GP37" s="194">
        <f>SUMIFS(点検表４!$AG$6:$AG$14492,点検表４!$AE$6:$AE$14492,TRUE,点検表４!$AQ$6:$AQ$14492,$E37,点検表４!$C$6:$C$14492,GP$6)</f>
        <v>0</v>
      </c>
      <c r="GQ37" s="194">
        <f>SUMIFS(点検表４!$AG$6:$AG$14492,点検表４!$AE$6:$AE$14492,TRUE,点検表４!$AQ$6:$AQ$14492,$E37,点検表４!$C$6:$C$14492,GQ$6)</f>
        <v>0</v>
      </c>
      <c r="GR37" s="194">
        <f>SUMIFS(点検表４!$AG$6:$AG$14492,点検表４!$AE$6:$AE$14492,TRUE,点検表４!$AQ$6:$AQ$14492,$E37,点検表４!$C$6:$C$14492,GR$6)</f>
        <v>0</v>
      </c>
      <c r="GS37" s="194">
        <f>SUMIFS(点検表４!$AG$6:$AG$14492,点検表４!$AE$6:$AE$14492,TRUE,点検表４!$AQ$6:$AQ$14492,$E37,点検表４!$C$6:$C$14492,GS$6)</f>
        <v>0</v>
      </c>
      <c r="GT37" s="194">
        <f>SUMIFS(点検表４!$AG$6:$AG$14492,点検表４!$AE$6:$AE$14492,TRUE,点検表４!$AQ$6:$AQ$14492,$E37,点検表４!$C$6:$C$14492,GT$6)</f>
        <v>0</v>
      </c>
      <c r="GU37" s="194">
        <f>SUMIFS(点検表４!$AG$6:$AG$14492,点検表４!$AE$6:$AE$14492,TRUE,点検表４!$AQ$6:$AQ$14492,$E37,点検表４!$C$6:$C$14492,GU$6)</f>
        <v>0</v>
      </c>
      <c r="GV37" s="194">
        <f>SUMIFS(点検表４!$AG$6:$AG$14492,点検表４!$AE$6:$AE$14492,TRUE,点検表４!$AQ$6:$AQ$14492,$E37,点検表４!$C$6:$C$14492,GV$6)</f>
        <v>0</v>
      </c>
      <c r="GW37" s="194">
        <f>SUMIFS(点検表４!$AG$6:$AG$14492,点検表４!$AE$6:$AE$14492,TRUE,点検表４!$AQ$6:$AQ$14492,$E37,点検表４!$C$6:$C$14492,GW$6)</f>
        <v>0</v>
      </c>
      <c r="GX37" s="194">
        <f>SUMIFS(点検表４!$AG$6:$AG$14492,点検表４!$AE$6:$AE$14492,TRUE,点検表４!$AQ$6:$AQ$14492,$E37,点検表４!$C$6:$C$14492,GX$6)</f>
        <v>0</v>
      </c>
      <c r="GY37" s="194">
        <f>SUMIFS(点検表４!$AG$6:$AG$14492,点検表４!$AE$6:$AE$14492,TRUE,点検表４!$AQ$6:$AQ$14492,$E37,点検表４!$C$6:$C$14492,GY$6)</f>
        <v>0</v>
      </c>
      <c r="GZ37" s="194">
        <f>SUMIFS(点検表４!$AG$6:$AG$14492,点検表４!$AE$6:$AE$14492,TRUE,点検表４!$AQ$6:$AQ$14492,$E37,点検表４!$C$6:$C$14492,GZ$6)</f>
        <v>0</v>
      </c>
      <c r="HA37" s="194">
        <f>SUMIFS(点検表４!$AG$6:$AG$14492,点検表４!$AE$6:$AE$14492,TRUE,点検表４!$AQ$6:$AQ$14492,$E37,点検表４!$C$6:$C$14492,HA$6)</f>
        <v>0</v>
      </c>
      <c r="HB37" s="194">
        <f>SUMIFS(点検表４!$AG$6:$AG$14492,点検表４!$AE$6:$AE$14492,TRUE,点検表４!$AQ$6:$AQ$14492,$E37,点検表４!$C$6:$C$14492,HB$6)</f>
        <v>0</v>
      </c>
      <c r="HC37" s="194">
        <f>SUMIFS(点検表４!$AG$6:$AG$14492,点検表４!$AE$6:$AE$14492,TRUE,点検表４!$AQ$6:$AQ$14492,$E37,点検表４!$C$6:$C$14492,HC$6)</f>
        <v>0</v>
      </c>
      <c r="HD37" s="194">
        <f>SUMIFS(点検表４!$AG$6:$AG$14492,点検表４!$AE$6:$AE$14492,TRUE,点検表４!$AQ$6:$AQ$14492,$E37,点検表４!$C$6:$C$14492,HD$6)</f>
        <v>0</v>
      </c>
      <c r="HE37" s="194">
        <f>SUMIFS(点検表４!$AG$6:$AG$14492,点検表４!$AE$6:$AE$14492,TRUE,点検表４!$AQ$6:$AQ$14492,$E37,点検表４!$C$6:$C$14492,HE$6)</f>
        <v>0</v>
      </c>
      <c r="HF37" s="194">
        <f>SUMIFS(点検表４!$AG$6:$AG$14492,点検表４!$AE$6:$AE$14492,TRUE,点検表４!$AQ$6:$AQ$14492,$E37,点検表４!$C$6:$C$14492,HF$6)</f>
        <v>0</v>
      </c>
      <c r="HG37" s="194">
        <f>SUMIFS(点検表４!$AG$6:$AG$14492,点検表４!$AE$6:$AE$14492,TRUE,点検表４!$AQ$6:$AQ$14492,$E37,点検表４!$C$6:$C$14492,HG$6)</f>
        <v>0</v>
      </c>
      <c r="HH37" s="194">
        <f>SUMIFS(点検表４!$AG$6:$AG$14492,点検表４!$AE$6:$AE$14492,TRUE,点検表４!$AQ$6:$AQ$14492,$E37,点検表４!$C$6:$C$14492,HH$6)</f>
        <v>0</v>
      </c>
      <c r="HI37" s="194">
        <f>SUMIFS(点検表４!$AG$6:$AG$14492,点検表４!$AE$6:$AE$14492,TRUE,点検表４!$AQ$6:$AQ$14492,$E37,点検表４!$C$6:$C$14492,HI$6)</f>
        <v>0</v>
      </c>
      <c r="HJ37" s="194">
        <f>SUMIFS(点検表４!$AG$6:$AG$14492,点検表４!$AE$6:$AE$14492,TRUE,点検表４!$AQ$6:$AQ$14492,$E37,点検表４!$C$6:$C$14492,HJ$6)</f>
        <v>0</v>
      </c>
      <c r="HK37" s="194">
        <f>SUMIFS(点検表４!$AG$6:$AG$14492,点検表４!$AE$6:$AE$14492,TRUE,点検表４!$AQ$6:$AQ$14492,$E37,点検表４!$C$6:$C$14492,HK$6)</f>
        <v>0</v>
      </c>
      <c r="HL37" s="194">
        <f>SUMIFS(点検表４!$AG$6:$AG$14492,点検表４!$AE$6:$AE$14492,TRUE,点検表４!$AQ$6:$AQ$14492,$E37,点検表４!$C$6:$C$14492,HL$6)</f>
        <v>0</v>
      </c>
      <c r="HM37" s="194">
        <f>SUMIFS(点検表４!$AG$6:$AG$14492,点検表４!$AE$6:$AE$14492,TRUE,点検表４!$AQ$6:$AQ$14492,$E37,点検表４!$C$6:$C$14492,HM$6)</f>
        <v>0</v>
      </c>
      <c r="HN37" s="194">
        <f>SUMIFS(点検表４!$AG$6:$AG$14492,点検表４!$AE$6:$AE$14492,TRUE,点検表４!$AQ$6:$AQ$14492,$E37,点検表４!$C$6:$C$14492,HN$6)</f>
        <v>0</v>
      </c>
      <c r="HO37" s="194">
        <f>SUMIFS(点検表４!$AG$6:$AG$14492,点検表４!$AE$6:$AE$14492,TRUE,点検表４!$AQ$6:$AQ$14492,$E37,点検表４!$C$6:$C$14492,HO$6)</f>
        <v>0</v>
      </c>
      <c r="HP37" s="194">
        <f>SUMIFS(点検表４!$AG$6:$AG$14492,点検表４!$AE$6:$AE$14492,TRUE,点検表４!$AQ$6:$AQ$14492,$E37,点検表４!$C$6:$C$14492,HP$6)</f>
        <v>0</v>
      </c>
      <c r="HQ37" s="194">
        <f>SUMIFS(点検表４!$AG$6:$AG$14492,点検表４!$AE$6:$AE$14492,TRUE,点検表４!$AQ$6:$AQ$14492,$E37,点検表４!$C$6:$C$14492,HQ$6)</f>
        <v>0</v>
      </c>
      <c r="HR37" s="194">
        <f>SUMIFS(点検表４!$AG$6:$AG$14492,点検表４!$AE$6:$AE$14492,TRUE,点検表４!$AQ$6:$AQ$14492,$E37,点検表４!$C$6:$C$14492,HR$6)</f>
        <v>0</v>
      </c>
      <c r="HS37" s="194">
        <f>SUMIFS(点検表４!$AG$6:$AG$14492,点検表４!$AE$6:$AE$14492,TRUE,点検表４!$AQ$6:$AQ$14492,$E37,点検表４!$C$6:$C$14492,HS$6)</f>
        <v>0</v>
      </c>
      <c r="HT37" s="194">
        <f>SUMIFS(点検表４!$AG$6:$AG$14492,点検表４!$AE$6:$AE$14492,TRUE,点検表４!$AQ$6:$AQ$14492,$E37,点検表４!$C$6:$C$14492,HT$6)</f>
        <v>0</v>
      </c>
      <c r="HU37" s="194">
        <f>SUMIFS(点検表４!$AG$6:$AG$14492,点検表４!$AE$6:$AE$14492,TRUE,点検表４!$AQ$6:$AQ$14492,$E37,点検表４!$C$6:$C$14492,HU$6)</f>
        <v>0</v>
      </c>
      <c r="HV37" s="194">
        <f>SUMIFS(点検表４!$AG$6:$AG$14492,点検表４!$AE$6:$AE$14492,TRUE,点検表４!$AQ$6:$AQ$14492,$E37,点検表４!$C$6:$C$14492,HV$6)</f>
        <v>0</v>
      </c>
      <c r="HW37" s="194">
        <f>SUMIFS(点検表４!$AG$6:$AG$14492,点検表４!$AE$6:$AE$14492,TRUE,点検表４!$AQ$6:$AQ$14492,$E37,点検表４!$C$6:$C$14492,HW$6)</f>
        <v>0</v>
      </c>
      <c r="HX37" s="194">
        <f>SUMIFS(点検表４!$AG$6:$AG$14492,点検表４!$AE$6:$AE$14492,TRUE,点検表４!$AQ$6:$AQ$14492,$E37,点検表４!$C$6:$C$14492,HX$6)</f>
        <v>0</v>
      </c>
      <c r="HY37" s="194">
        <f>SUMIFS(点検表４!$AG$6:$AG$14492,点検表４!$AE$6:$AE$14492,TRUE,点検表４!$AQ$6:$AQ$14492,$E37,点検表４!$C$6:$C$14492,HY$6)</f>
        <v>0</v>
      </c>
      <c r="HZ37" s="194">
        <f>SUMIFS(点検表４!$AG$6:$AG$14492,点検表４!$AE$6:$AE$14492,TRUE,点検表４!$AQ$6:$AQ$14492,$E37,点検表４!$C$6:$C$14492,HZ$6)</f>
        <v>0</v>
      </c>
      <c r="IA37" s="194">
        <f>SUMIFS(点検表４!$AG$6:$AG$14492,点検表４!$AE$6:$AE$14492,TRUE,点検表４!$AQ$6:$AQ$14492,$E37,点検表４!$C$6:$C$14492,IA$6)</f>
        <v>0</v>
      </c>
      <c r="IB37" s="194">
        <f>SUMIFS(点検表４!$AG$6:$AG$14492,点検表４!$AE$6:$AE$14492,TRUE,点検表４!$AQ$6:$AQ$14492,$E37,点検表４!$C$6:$C$14492,IB$6)</f>
        <v>0</v>
      </c>
      <c r="IC37" s="194">
        <f>SUMIFS(点検表４!$AG$6:$AG$14492,点検表４!$AE$6:$AE$14492,TRUE,点検表４!$AQ$6:$AQ$14492,$E37,点検表４!$C$6:$C$14492,IC$6)</f>
        <v>0</v>
      </c>
      <c r="ID37" s="194">
        <f>SUMIFS(点検表４!$AG$6:$AG$14492,点検表４!$AE$6:$AE$14492,TRUE,点検表４!$AQ$6:$AQ$14492,$E37,点検表４!$C$6:$C$14492,ID$6)</f>
        <v>0</v>
      </c>
      <c r="IE37" s="194">
        <f>SUMIFS(点検表４!$AG$6:$AG$14492,点検表４!$AE$6:$AE$14492,TRUE,点検表４!$AQ$6:$AQ$14492,$E37,点検表４!$C$6:$C$14492,IE$6)</f>
        <v>0</v>
      </c>
      <c r="IF37" s="194">
        <f>SUMIFS(点検表４!$AG$6:$AG$14492,点検表４!$AE$6:$AE$14492,TRUE,点検表４!$AQ$6:$AQ$14492,$E37,点検表４!$C$6:$C$14492,IF$6)</f>
        <v>0</v>
      </c>
      <c r="IG37" s="194">
        <f>SUMIFS(点検表４!$AG$6:$AG$14492,点検表４!$AE$6:$AE$14492,TRUE,点検表４!$AQ$6:$AQ$14492,$E37,点検表４!$C$6:$C$14492,IG$6)</f>
        <v>0</v>
      </c>
      <c r="IH37" s="194">
        <f>SUMIFS(点検表４!$AG$6:$AG$14492,点検表４!$AE$6:$AE$14492,TRUE,点検表４!$AQ$6:$AQ$14492,$E37,点検表４!$C$6:$C$14492,IH$6)</f>
        <v>0</v>
      </c>
      <c r="II37" s="194">
        <f>SUMIFS(点検表４!$AG$6:$AG$14492,点検表４!$AE$6:$AE$14492,TRUE,点検表４!$AQ$6:$AQ$14492,$E37,点検表４!$C$6:$C$14492,II$6)</f>
        <v>0</v>
      </c>
      <c r="IJ37" s="194">
        <f>SUMIFS(点検表４!$AG$6:$AG$14492,点検表４!$AE$6:$AE$14492,TRUE,点検表４!$AQ$6:$AQ$14492,$E37,点検表４!$C$6:$C$14492,IJ$6)</f>
        <v>0</v>
      </c>
      <c r="IK37" s="194">
        <f>SUMIFS(点検表４!$AG$6:$AG$14492,点検表４!$AE$6:$AE$14492,TRUE,点検表４!$AQ$6:$AQ$14492,$E37,点検表４!$C$6:$C$14492,IK$6)</f>
        <v>0</v>
      </c>
      <c r="IL37" s="194">
        <f>SUMIFS(点検表４!$AG$6:$AG$14492,点検表４!$AE$6:$AE$14492,TRUE,点検表４!$AQ$6:$AQ$14492,$E37,点検表４!$C$6:$C$14492,IL$6)</f>
        <v>0</v>
      </c>
      <c r="IM37" s="195">
        <f>SUMIFS(点検表４!$AG$6:$AG$14492,点検表４!$AE$6:$AE$14492,TRUE,点検表４!$AQ$6:$AQ$14492,$E37,点検表４!$C$6:$C$14492,IM$6)</f>
        <v>0</v>
      </c>
      <c r="IN37" s="177"/>
      <c r="IO37" s="177"/>
    </row>
    <row r="38" spans="1:249" ht="18.75" customHeight="1">
      <c r="A38" s="748"/>
      <c r="B38" s="743" t="s">
        <v>1298</v>
      </c>
      <c r="C38" s="744"/>
      <c r="D38" s="745"/>
      <c r="E38" s="160">
        <v>8</v>
      </c>
      <c r="F38" s="196">
        <f>SUMIFS(点検表４!$AG$6:$AG$14492,点検表４!$AE$6:$AE$14492,TRUE,点検表４!$AQ$6:$AQ$14492,$E38)</f>
        <v>0</v>
      </c>
      <c r="G38" s="197">
        <f t="shared" si="0"/>
        <v>0</v>
      </c>
      <c r="H38" s="198">
        <f>SUMIFS(点検表４!$AG$6:$AG$14492,点検表４!$AE$6:$AE$14492,TRUE,点検表４!$AQ$6:$AQ$14492,$E38,点検表４!$C$6:$C$14492,H$6)</f>
        <v>0</v>
      </c>
      <c r="I38" s="198">
        <f>SUMIFS(点検表４!$AG$6:$AG$14492,点検表４!$AE$6:$AE$14492,TRUE,点検表４!$AQ$6:$AQ$14492,$E38,点検表４!$C$6:$C$14492,I$6)</f>
        <v>0</v>
      </c>
      <c r="J38" s="198">
        <f>SUMIFS(点検表４!$AG$6:$AG$14492,点検表４!$AE$6:$AE$14492,TRUE,点検表４!$AQ$6:$AQ$14492,$E38,点検表４!$C$6:$C$14492,J$6)</f>
        <v>0</v>
      </c>
      <c r="K38" s="198">
        <f>SUMIFS(点検表４!$AG$6:$AG$14492,点検表４!$AE$6:$AE$14492,TRUE,点検表４!$AQ$6:$AQ$14492,$E38,点検表４!$C$6:$C$14492,K$6)</f>
        <v>0</v>
      </c>
      <c r="L38" s="198">
        <f>SUMIFS(点検表４!$AG$6:$AG$14492,点検表４!$AE$6:$AE$14492,TRUE,点検表４!$AQ$6:$AQ$14492,$E38,点検表４!$C$6:$C$14492,L$6)</f>
        <v>0</v>
      </c>
      <c r="M38" s="198">
        <f>SUMIFS(点検表４!$AG$6:$AG$14492,点検表４!$AE$6:$AE$14492,TRUE,点検表４!$AQ$6:$AQ$14492,$E38,点検表４!$C$6:$C$14492,M$6)</f>
        <v>0</v>
      </c>
      <c r="N38" s="198">
        <f>SUMIFS(点検表４!$AG$6:$AG$14492,点検表４!$AE$6:$AE$14492,TRUE,点検表４!$AQ$6:$AQ$14492,$E38,点検表４!$C$6:$C$14492,N$6)</f>
        <v>0</v>
      </c>
      <c r="O38" s="198">
        <f>SUMIFS(点検表４!$AG$6:$AG$14492,点検表４!$AE$6:$AE$14492,TRUE,点検表４!$AQ$6:$AQ$14492,$E38,点検表４!$C$6:$C$14492,O$6)</f>
        <v>0</v>
      </c>
      <c r="P38" s="198">
        <f>SUMIFS(点検表４!$AG$6:$AG$14492,点検表４!$AE$6:$AE$14492,TRUE,点検表４!$AQ$6:$AQ$14492,$E38,点検表４!$C$6:$C$14492,P$6)</f>
        <v>0</v>
      </c>
      <c r="Q38" s="198">
        <f>SUMIFS(点検表４!$AG$6:$AG$14492,点検表４!$AE$6:$AE$14492,TRUE,点検表４!$AQ$6:$AQ$14492,$E38,点検表４!$C$6:$C$14492,Q$6)</f>
        <v>0</v>
      </c>
      <c r="R38" s="198">
        <f>SUMIFS(点検表４!$AG$6:$AG$14492,点検表４!$AE$6:$AE$14492,TRUE,点検表４!$AQ$6:$AQ$14492,$E38,点検表４!$C$6:$C$14492,R$6)</f>
        <v>0</v>
      </c>
      <c r="S38" s="198">
        <f>SUMIFS(点検表４!$AG$6:$AG$14492,点検表４!$AE$6:$AE$14492,TRUE,点検表４!$AQ$6:$AQ$14492,$E38,点検表４!$C$6:$C$14492,S$6)</f>
        <v>0</v>
      </c>
      <c r="T38" s="198">
        <f>SUMIFS(点検表４!$AG$6:$AG$14492,点検表４!$AE$6:$AE$14492,TRUE,点検表４!$AQ$6:$AQ$14492,$E38,点検表４!$C$6:$C$14492,T$6)</f>
        <v>0</v>
      </c>
      <c r="U38" s="198">
        <f>SUMIFS(点検表４!$AG$6:$AG$14492,点検表４!$AE$6:$AE$14492,TRUE,点検表４!$AQ$6:$AQ$14492,$E38,点検表４!$C$6:$C$14492,U$6)</f>
        <v>0</v>
      </c>
      <c r="V38" s="198">
        <f>SUMIFS(点検表４!$AG$6:$AG$14492,点検表４!$AE$6:$AE$14492,TRUE,点検表４!$AQ$6:$AQ$14492,$E38,点検表４!$C$6:$C$14492,V$6)</f>
        <v>0</v>
      </c>
      <c r="W38" s="198">
        <f>SUMIFS(点検表４!$AG$6:$AG$14492,点検表４!$AE$6:$AE$14492,TRUE,点検表４!$AQ$6:$AQ$14492,$E38,点検表４!$C$6:$C$14492,W$6)</f>
        <v>0</v>
      </c>
      <c r="X38" s="198">
        <f>SUMIFS(点検表４!$AG$6:$AG$14492,点検表４!$AE$6:$AE$14492,TRUE,点検表４!$AQ$6:$AQ$14492,$E38,点検表４!$C$6:$C$14492,X$6)</f>
        <v>0</v>
      </c>
      <c r="Y38" s="198">
        <f>SUMIFS(点検表４!$AG$6:$AG$14492,点検表４!$AE$6:$AE$14492,TRUE,点検表４!$AQ$6:$AQ$14492,$E38,点検表４!$C$6:$C$14492,Y$6)</f>
        <v>0</v>
      </c>
      <c r="Z38" s="198">
        <f>SUMIFS(点検表４!$AG$6:$AG$14492,点検表４!$AE$6:$AE$14492,TRUE,点検表４!$AQ$6:$AQ$14492,$E38,点検表４!$C$6:$C$14492,Z$6)</f>
        <v>0</v>
      </c>
      <c r="AA38" s="198">
        <f>SUMIFS(点検表４!$AG$6:$AG$14492,点検表４!$AE$6:$AE$14492,TRUE,点検表４!$AQ$6:$AQ$14492,$E38,点検表４!$C$6:$C$14492,AA$6)</f>
        <v>0</v>
      </c>
      <c r="AB38" s="198">
        <f>SUMIFS(点検表４!$AG$6:$AG$14492,点検表４!$AE$6:$AE$14492,TRUE,点検表４!$AQ$6:$AQ$14492,$E38,点検表４!$C$6:$C$14492,AB$6)</f>
        <v>0</v>
      </c>
      <c r="AC38" s="198">
        <f>SUMIFS(点検表４!$AG$6:$AG$14492,点検表４!$AE$6:$AE$14492,TRUE,点検表４!$AQ$6:$AQ$14492,$E38,点検表４!$C$6:$C$14492,AC$6)</f>
        <v>0</v>
      </c>
      <c r="AD38" s="198">
        <f>SUMIFS(点検表４!$AG$6:$AG$14492,点検表４!$AE$6:$AE$14492,TRUE,点検表４!$AQ$6:$AQ$14492,$E38,点検表４!$C$6:$C$14492,AD$6)</f>
        <v>0</v>
      </c>
      <c r="AE38" s="198">
        <f>SUMIFS(点検表４!$AG$6:$AG$14492,点検表４!$AE$6:$AE$14492,TRUE,点検表４!$AQ$6:$AQ$14492,$E38,点検表４!$C$6:$C$14492,AE$6)</f>
        <v>0</v>
      </c>
      <c r="AF38" s="198">
        <f>SUMIFS(点検表４!$AG$6:$AG$14492,点検表４!$AE$6:$AE$14492,TRUE,点検表４!$AQ$6:$AQ$14492,$E38,点検表４!$C$6:$C$14492,AF$6)</f>
        <v>0</v>
      </c>
      <c r="AG38" s="198">
        <f>SUMIFS(点検表４!$AG$6:$AG$14492,点検表４!$AE$6:$AE$14492,TRUE,点検表４!$AQ$6:$AQ$14492,$E38,点検表４!$C$6:$C$14492,AG$6)</f>
        <v>0</v>
      </c>
      <c r="AH38" s="198">
        <f>SUMIFS(点検表４!$AG$6:$AG$14492,点検表４!$AE$6:$AE$14492,TRUE,点検表４!$AQ$6:$AQ$14492,$E38,点検表４!$C$6:$C$14492,AH$6)</f>
        <v>0</v>
      </c>
      <c r="AI38" s="198">
        <f>SUMIFS(点検表４!$AG$6:$AG$14492,点検表４!$AE$6:$AE$14492,TRUE,点検表４!$AQ$6:$AQ$14492,$E38,点検表４!$C$6:$C$14492,AI$6)</f>
        <v>0</v>
      </c>
      <c r="AJ38" s="198">
        <f>SUMIFS(点検表４!$AG$6:$AG$14492,点検表４!$AE$6:$AE$14492,TRUE,点検表４!$AQ$6:$AQ$14492,$E38,点検表４!$C$6:$C$14492,AJ$6)</f>
        <v>0</v>
      </c>
      <c r="AK38" s="198">
        <f>SUMIFS(点検表４!$AG$6:$AG$14492,点検表４!$AE$6:$AE$14492,TRUE,点検表４!$AQ$6:$AQ$14492,$E38,点検表４!$C$6:$C$14492,AK$6)</f>
        <v>0</v>
      </c>
      <c r="AL38" s="198">
        <f>SUMIFS(点検表４!$AG$6:$AG$14492,点検表４!$AE$6:$AE$14492,TRUE,点検表４!$AQ$6:$AQ$14492,$E38,点検表４!$C$6:$C$14492,AL$6)</f>
        <v>0</v>
      </c>
      <c r="AM38" s="198">
        <f>SUMIFS(点検表４!$AG$6:$AG$14492,点検表４!$AE$6:$AE$14492,TRUE,点検表４!$AQ$6:$AQ$14492,$E38,点検表４!$C$6:$C$14492,AM$6)</f>
        <v>0</v>
      </c>
      <c r="AN38" s="198">
        <f>SUMIFS(点検表４!$AG$6:$AG$14492,点検表４!$AE$6:$AE$14492,TRUE,点検表４!$AQ$6:$AQ$14492,$E38,点検表４!$C$6:$C$14492,AN$6)</f>
        <v>0</v>
      </c>
      <c r="AO38" s="198">
        <f>SUMIFS(点検表４!$AG$6:$AG$14492,点検表４!$AE$6:$AE$14492,TRUE,点検表４!$AQ$6:$AQ$14492,$E38,点検表４!$C$6:$C$14492,AO$6)</f>
        <v>0</v>
      </c>
      <c r="AP38" s="198">
        <f>SUMIFS(点検表４!$AG$6:$AG$14492,点検表４!$AE$6:$AE$14492,TRUE,点検表４!$AQ$6:$AQ$14492,$E38,点検表４!$C$6:$C$14492,AP$6)</f>
        <v>0</v>
      </c>
      <c r="AQ38" s="198">
        <f>SUMIFS(点検表４!$AG$6:$AG$14492,点検表４!$AE$6:$AE$14492,TRUE,点検表４!$AQ$6:$AQ$14492,$E38,点検表４!$C$6:$C$14492,AQ$6)</f>
        <v>0</v>
      </c>
      <c r="AR38" s="198">
        <f>SUMIFS(点検表４!$AG$6:$AG$14492,点検表４!$AE$6:$AE$14492,TRUE,点検表４!$AQ$6:$AQ$14492,$E38,点検表４!$C$6:$C$14492,AR$6)</f>
        <v>0</v>
      </c>
      <c r="AS38" s="198">
        <f>SUMIFS(点検表４!$AG$6:$AG$14492,点検表４!$AE$6:$AE$14492,TRUE,点検表４!$AQ$6:$AQ$14492,$E38,点検表４!$C$6:$C$14492,AS$6)</f>
        <v>0</v>
      </c>
      <c r="AT38" s="198">
        <f>SUMIFS(点検表４!$AG$6:$AG$14492,点検表４!$AE$6:$AE$14492,TRUE,点検表４!$AQ$6:$AQ$14492,$E38,点検表４!$C$6:$C$14492,AT$6)</f>
        <v>0</v>
      </c>
      <c r="AU38" s="198">
        <f>SUMIFS(点検表４!$AG$6:$AG$14492,点検表４!$AE$6:$AE$14492,TRUE,点検表４!$AQ$6:$AQ$14492,$E38,点検表４!$C$6:$C$14492,AU$6)</f>
        <v>0</v>
      </c>
      <c r="AV38" s="198">
        <f>SUMIFS(点検表４!$AG$6:$AG$14492,点検表４!$AE$6:$AE$14492,TRUE,点検表４!$AQ$6:$AQ$14492,$E38,点検表４!$C$6:$C$14492,AV$6)</f>
        <v>0</v>
      </c>
      <c r="AW38" s="198">
        <f>SUMIFS(点検表４!$AG$6:$AG$14492,点検表４!$AE$6:$AE$14492,TRUE,点検表４!$AQ$6:$AQ$14492,$E38,点検表４!$C$6:$C$14492,AW$6)</f>
        <v>0</v>
      </c>
      <c r="AX38" s="198">
        <f>SUMIFS(点検表４!$AG$6:$AG$14492,点検表４!$AE$6:$AE$14492,TRUE,点検表４!$AQ$6:$AQ$14492,$E38,点検表４!$C$6:$C$14492,AX$6)</f>
        <v>0</v>
      </c>
      <c r="AY38" s="198">
        <f>SUMIFS(点検表４!$AG$6:$AG$14492,点検表４!$AE$6:$AE$14492,TRUE,点検表４!$AQ$6:$AQ$14492,$E38,点検表４!$C$6:$C$14492,AY$6)</f>
        <v>0</v>
      </c>
      <c r="AZ38" s="198">
        <f>SUMIFS(点検表４!$AG$6:$AG$14492,点検表４!$AE$6:$AE$14492,TRUE,点検表４!$AQ$6:$AQ$14492,$E38,点検表４!$C$6:$C$14492,AZ$6)</f>
        <v>0</v>
      </c>
      <c r="BA38" s="198">
        <f>SUMIFS(点検表４!$AG$6:$AG$14492,点検表４!$AE$6:$AE$14492,TRUE,点検表４!$AQ$6:$AQ$14492,$E38,点検表４!$C$6:$C$14492,BA$6)</f>
        <v>0</v>
      </c>
      <c r="BB38" s="198">
        <f>SUMIFS(点検表４!$AG$6:$AG$14492,点検表４!$AE$6:$AE$14492,TRUE,点検表４!$AQ$6:$AQ$14492,$E38,点検表４!$C$6:$C$14492,BB$6)</f>
        <v>0</v>
      </c>
      <c r="BC38" s="198">
        <f>SUMIFS(点検表４!$AG$6:$AG$14492,点検表４!$AE$6:$AE$14492,TRUE,点検表４!$AQ$6:$AQ$14492,$E38,点検表４!$C$6:$C$14492,BC$6)</f>
        <v>0</v>
      </c>
      <c r="BD38" s="198">
        <f>SUMIFS(点検表４!$AG$6:$AG$14492,点検表４!$AE$6:$AE$14492,TRUE,点検表４!$AQ$6:$AQ$14492,$E38,点検表４!$C$6:$C$14492,BD$6)</f>
        <v>0</v>
      </c>
      <c r="BE38" s="198">
        <f>SUMIFS(点検表４!$AG$6:$AG$14492,点検表４!$AE$6:$AE$14492,TRUE,点検表４!$AQ$6:$AQ$14492,$E38,点検表４!$C$6:$C$14492,BE$6)</f>
        <v>0</v>
      </c>
      <c r="BF38" s="198">
        <f>SUMIFS(点検表４!$AG$6:$AG$14492,点検表４!$AE$6:$AE$14492,TRUE,点検表４!$AQ$6:$AQ$14492,$E38,点検表４!$C$6:$C$14492,BF$6)</f>
        <v>0</v>
      </c>
      <c r="BG38" s="198">
        <f>SUMIFS(点検表４!$AG$6:$AG$14492,点検表４!$AE$6:$AE$14492,TRUE,点検表４!$AQ$6:$AQ$14492,$E38,点検表４!$C$6:$C$14492,BG$6)</f>
        <v>0</v>
      </c>
      <c r="BH38" s="198">
        <f>SUMIFS(点検表４!$AG$6:$AG$14492,点検表４!$AE$6:$AE$14492,TRUE,点検表４!$AQ$6:$AQ$14492,$E38,点検表４!$C$6:$C$14492,BH$6)</f>
        <v>0</v>
      </c>
      <c r="BI38" s="198">
        <f>SUMIFS(点検表４!$AG$6:$AG$14492,点検表４!$AE$6:$AE$14492,TRUE,点検表４!$AQ$6:$AQ$14492,$E38,点検表４!$C$6:$C$14492,BI$6)</f>
        <v>0</v>
      </c>
      <c r="BJ38" s="198">
        <f>SUMIFS(点検表４!$AG$6:$AG$14492,点検表４!$AE$6:$AE$14492,TRUE,点検表４!$AQ$6:$AQ$14492,$E38,点検表４!$C$6:$C$14492,BJ$6)</f>
        <v>0</v>
      </c>
      <c r="BK38" s="198">
        <f>SUMIFS(点検表４!$AG$6:$AG$14492,点検表４!$AE$6:$AE$14492,TRUE,点検表４!$AQ$6:$AQ$14492,$E38,点検表４!$C$6:$C$14492,BK$6)</f>
        <v>0</v>
      </c>
      <c r="BL38" s="198">
        <f>SUMIFS(点検表４!$AG$6:$AG$14492,点検表４!$AE$6:$AE$14492,TRUE,点検表４!$AQ$6:$AQ$14492,$E38,点検表４!$C$6:$C$14492,BL$6)</f>
        <v>0</v>
      </c>
      <c r="BM38" s="198">
        <f>SUMIFS(点検表４!$AG$6:$AG$14492,点検表４!$AE$6:$AE$14492,TRUE,点検表４!$AQ$6:$AQ$14492,$E38,点検表４!$C$6:$C$14492,BM$6)</f>
        <v>0</v>
      </c>
      <c r="BN38" s="198">
        <f>SUMIFS(点検表４!$AG$6:$AG$14492,点検表４!$AE$6:$AE$14492,TRUE,点検表４!$AQ$6:$AQ$14492,$E38,点検表４!$C$6:$C$14492,BN$6)</f>
        <v>0</v>
      </c>
      <c r="BO38" s="198">
        <f>SUMIFS(点検表４!$AG$6:$AG$14492,点検表４!$AE$6:$AE$14492,TRUE,点検表４!$AQ$6:$AQ$14492,$E38,点検表４!$C$6:$C$14492,BO$6)</f>
        <v>0</v>
      </c>
      <c r="BP38" s="198">
        <f>SUMIFS(点検表４!$AG$6:$AG$14492,点検表４!$AE$6:$AE$14492,TRUE,点検表４!$AQ$6:$AQ$14492,$E38,点検表４!$C$6:$C$14492,BP$6)</f>
        <v>0</v>
      </c>
      <c r="BQ38" s="198">
        <f>SUMIFS(点検表４!$AG$6:$AG$14492,点検表４!$AE$6:$AE$14492,TRUE,点検表４!$AQ$6:$AQ$14492,$E38,点検表４!$C$6:$C$14492,BQ$6)</f>
        <v>0</v>
      </c>
      <c r="BR38" s="198">
        <f>SUMIFS(点検表４!$AG$6:$AG$14492,点検表４!$AE$6:$AE$14492,TRUE,点検表４!$AQ$6:$AQ$14492,$E38,点検表４!$C$6:$C$14492,BR$6)</f>
        <v>0</v>
      </c>
      <c r="BS38" s="198">
        <f>SUMIFS(点検表４!$AG$6:$AG$14492,点検表４!$AE$6:$AE$14492,TRUE,点検表４!$AQ$6:$AQ$14492,$E38,点検表４!$C$6:$C$14492,BS$6)</f>
        <v>0</v>
      </c>
      <c r="BT38" s="198">
        <f>SUMIFS(点検表４!$AG$6:$AG$14492,点検表４!$AE$6:$AE$14492,TRUE,点検表４!$AQ$6:$AQ$14492,$E38,点検表４!$C$6:$C$14492,BT$6)</f>
        <v>0</v>
      </c>
      <c r="BU38" s="198">
        <f>SUMIFS(点検表４!$AG$6:$AG$14492,点検表４!$AE$6:$AE$14492,TRUE,点検表４!$AQ$6:$AQ$14492,$E38,点検表４!$C$6:$C$14492,BU$6)</f>
        <v>0</v>
      </c>
      <c r="BV38" s="198">
        <f>SUMIFS(点検表４!$AG$6:$AG$14492,点検表４!$AE$6:$AE$14492,TRUE,点検表４!$AQ$6:$AQ$14492,$E38,点検表４!$C$6:$C$14492,BV$6)</f>
        <v>0</v>
      </c>
      <c r="BW38" s="198">
        <f>SUMIFS(点検表４!$AG$6:$AG$14492,点検表４!$AE$6:$AE$14492,TRUE,点検表４!$AQ$6:$AQ$14492,$E38,点検表４!$C$6:$C$14492,BW$6)</f>
        <v>0</v>
      </c>
      <c r="BX38" s="198">
        <f>SUMIFS(点検表４!$AG$6:$AG$14492,点検表４!$AE$6:$AE$14492,TRUE,点検表４!$AQ$6:$AQ$14492,$E38,点検表４!$C$6:$C$14492,BX$6)</f>
        <v>0</v>
      </c>
      <c r="BY38" s="198">
        <f>SUMIFS(点検表４!$AG$6:$AG$14492,点検表４!$AE$6:$AE$14492,TRUE,点検表４!$AQ$6:$AQ$14492,$E38,点検表４!$C$6:$C$14492,BY$6)</f>
        <v>0</v>
      </c>
      <c r="BZ38" s="198">
        <f>SUMIFS(点検表４!$AG$6:$AG$14492,点検表４!$AE$6:$AE$14492,TRUE,点検表４!$AQ$6:$AQ$14492,$E38,点検表４!$C$6:$C$14492,BZ$6)</f>
        <v>0</v>
      </c>
      <c r="CA38" s="198">
        <f>SUMIFS(点検表４!$AG$6:$AG$14492,点検表４!$AE$6:$AE$14492,TRUE,点検表４!$AQ$6:$AQ$14492,$E38,点検表４!$C$6:$C$14492,CA$6)</f>
        <v>0</v>
      </c>
      <c r="CB38" s="198">
        <f>SUMIFS(点検表４!$AG$6:$AG$14492,点検表４!$AE$6:$AE$14492,TRUE,点検表４!$AQ$6:$AQ$14492,$E38,点検表４!$C$6:$C$14492,CB$6)</f>
        <v>0</v>
      </c>
      <c r="CC38" s="198">
        <f>SUMIFS(点検表４!$AG$6:$AG$14492,点検表４!$AE$6:$AE$14492,TRUE,点検表４!$AQ$6:$AQ$14492,$E38,点検表４!$C$6:$C$14492,CC$6)</f>
        <v>0</v>
      </c>
      <c r="CD38" s="198">
        <f>SUMIFS(点検表４!$AG$6:$AG$14492,点検表４!$AE$6:$AE$14492,TRUE,点検表４!$AQ$6:$AQ$14492,$E38,点検表４!$C$6:$C$14492,CD$6)</f>
        <v>0</v>
      </c>
      <c r="CE38" s="198">
        <f>SUMIFS(点検表４!$AG$6:$AG$14492,点検表４!$AE$6:$AE$14492,TRUE,点検表４!$AQ$6:$AQ$14492,$E38,点検表４!$C$6:$C$14492,CE$6)</f>
        <v>0</v>
      </c>
      <c r="CF38" s="198">
        <f>SUMIFS(点検表４!$AG$6:$AG$14492,点検表４!$AE$6:$AE$14492,TRUE,点検表４!$AQ$6:$AQ$14492,$E38,点検表４!$C$6:$C$14492,CF$6)</f>
        <v>0</v>
      </c>
      <c r="CG38" s="198">
        <f>SUMIFS(点検表４!$AG$6:$AG$14492,点検表４!$AE$6:$AE$14492,TRUE,点検表４!$AQ$6:$AQ$14492,$E38,点検表４!$C$6:$C$14492,CG$6)</f>
        <v>0</v>
      </c>
      <c r="CH38" s="198">
        <f>SUMIFS(点検表４!$AG$6:$AG$14492,点検表４!$AE$6:$AE$14492,TRUE,点検表４!$AQ$6:$AQ$14492,$E38,点検表４!$C$6:$C$14492,CH$6)</f>
        <v>0</v>
      </c>
      <c r="CI38" s="198">
        <f>SUMIFS(点検表４!$AG$6:$AG$14492,点検表４!$AE$6:$AE$14492,TRUE,点検表４!$AQ$6:$AQ$14492,$E38,点検表４!$C$6:$C$14492,CI$6)</f>
        <v>0</v>
      </c>
      <c r="CJ38" s="198">
        <f>SUMIFS(点検表４!$AG$6:$AG$14492,点検表４!$AE$6:$AE$14492,TRUE,点検表４!$AQ$6:$AQ$14492,$E38,点検表４!$C$6:$C$14492,CJ$6)</f>
        <v>0</v>
      </c>
      <c r="CK38" s="198">
        <f>SUMIFS(点検表４!$AG$6:$AG$14492,点検表４!$AE$6:$AE$14492,TRUE,点検表４!$AQ$6:$AQ$14492,$E38,点検表４!$C$6:$C$14492,CK$6)</f>
        <v>0</v>
      </c>
      <c r="CL38" s="198">
        <f>SUMIFS(点検表４!$AG$6:$AG$14492,点検表４!$AE$6:$AE$14492,TRUE,点検表４!$AQ$6:$AQ$14492,$E38,点検表４!$C$6:$C$14492,CL$6)</f>
        <v>0</v>
      </c>
      <c r="CM38" s="198">
        <f>SUMIFS(点検表４!$AG$6:$AG$14492,点検表４!$AE$6:$AE$14492,TRUE,点検表４!$AQ$6:$AQ$14492,$E38,点検表４!$C$6:$C$14492,CM$6)</f>
        <v>0</v>
      </c>
      <c r="CN38" s="198">
        <f>SUMIFS(点検表４!$AG$6:$AG$14492,点検表４!$AE$6:$AE$14492,TRUE,点検表４!$AQ$6:$AQ$14492,$E38,点検表４!$C$6:$C$14492,CN$6)</f>
        <v>0</v>
      </c>
      <c r="CO38" s="198">
        <f>SUMIFS(点検表４!$AG$6:$AG$14492,点検表４!$AE$6:$AE$14492,TRUE,点検表４!$AQ$6:$AQ$14492,$E38,点検表４!$C$6:$C$14492,CO$6)</f>
        <v>0</v>
      </c>
      <c r="CP38" s="198">
        <f>SUMIFS(点検表４!$AG$6:$AG$14492,点検表４!$AE$6:$AE$14492,TRUE,点検表４!$AQ$6:$AQ$14492,$E38,点検表４!$C$6:$C$14492,CP$6)</f>
        <v>0</v>
      </c>
      <c r="CQ38" s="198">
        <f>SUMIFS(点検表４!$AG$6:$AG$14492,点検表４!$AE$6:$AE$14492,TRUE,点検表４!$AQ$6:$AQ$14492,$E38,点検表４!$C$6:$C$14492,CQ$6)</f>
        <v>0</v>
      </c>
      <c r="CR38" s="198">
        <f>SUMIFS(点検表４!$AG$6:$AG$14492,点検表４!$AE$6:$AE$14492,TRUE,点検表４!$AQ$6:$AQ$14492,$E38,点検表４!$C$6:$C$14492,CR$6)</f>
        <v>0</v>
      </c>
      <c r="CS38" s="198">
        <f>SUMIFS(点検表４!$AG$6:$AG$14492,点検表４!$AE$6:$AE$14492,TRUE,点検表４!$AQ$6:$AQ$14492,$E38,点検表４!$C$6:$C$14492,CS$6)</f>
        <v>0</v>
      </c>
      <c r="CT38" s="198">
        <f>SUMIFS(点検表４!$AG$6:$AG$14492,点検表４!$AE$6:$AE$14492,TRUE,点検表４!$AQ$6:$AQ$14492,$E38,点検表４!$C$6:$C$14492,CT$6)</f>
        <v>0</v>
      </c>
      <c r="CU38" s="198">
        <f>SUMIFS(点検表４!$AG$6:$AG$14492,点検表４!$AE$6:$AE$14492,TRUE,点検表４!$AQ$6:$AQ$14492,$E38,点検表４!$C$6:$C$14492,CU$6)</f>
        <v>0</v>
      </c>
      <c r="CV38" s="198">
        <f>SUMIFS(点検表４!$AG$6:$AG$14492,点検表４!$AE$6:$AE$14492,TRUE,点検表４!$AQ$6:$AQ$14492,$E38,点検表４!$C$6:$C$14492,CV$6)</f>
        <v>0</v>
      </c>
      <c r="CW38" s="198">
        <f>SUMIFS(点検表４!$AG$6:$AG$14492,点検表４!$AE$6:$AE$14492,TRUE,点検表４!$AQ$6:$AQ$14492,$E38,点検表４!$C$6:$C$14492,CW$6)</f>
        <v>0</v>
      </c>
      <c r="CX38" s="198">
        <f>SUMIFS(点検表４!$AG$6:$AG$14492,点検表４!$AE$6:$AE$14492,TRUE,点検表４!$AQ$6:$AQ$14492,$E38,点検表４!$C$6:$C$14492,CX$6)</f>
        <v>0</v>
      </c>
      <c r="CY38" s="198">
        <f>SUMIFS(点検表４!$AG$6:$AG$14492,点検表４!$AE$6:$AE$14492,TRUE,点検表４!$AQ$6:$AQ$14492,$E38,点検表４!$C$6:$C$14492,CY$6)</f>
        <v>0</v>
      </c>
      <c r="CZ38" s="198">
        <f>SUMIFS(点検表４!$AG$6:$AG$14492,点検表４!$AE$6:$AE$14492,TRUE,点検表４!$AQ$6:$AQ$14492,$E38,点検表４!$C$6:$C$14492,CZ$6)</f>
        <v>0</v>
      </c>
      <c r="DA38" s="198">
        <f>SUMIFS(点検表４!$AG$6:$AG$14492,点検表４!$AE$6:$AE$14492,TRUE,点検表４!$AQ$6:$AQ$14492,$E38,点検表４!$C$6:$C$14492,DA$6)</f>
        <v>0</v>
      </c>
      <c r="DB38" s="198">
        <f>SUMIFS(点検表４!$AG$6:$AG$14492,点検表４!$AE$6:$AE$14492,TRUE,点検表４!$AQ$6:$AQ$14492,$E38,点検表４!$C$6:$C$14492,DB$6)</f>
        <v>0</v>
      </c>
      <c r="DC38" s="198">
        <f>SUMIFS(点検表４!$AG$6:$AG$14492,点検表４!$AE$6:$AE$14492,TRUE,点検表４!$AQ$6:$AQ$14492,$E38,点検表４!$C$6:$C$14492,DC$6)</f>
        <v>0</v>
      </c>
      <c r="DD38" s="198">
        <f>SUMIFS(点検表４!$AG$6:$AG$14492,点検表４!$AE$6:$AE$14492,TRUE,点検表４!$AQ$6:$AQ$14492,$E38,点検表４!$C$6:$C$14492,DD$6)</f>
        <v>0</v>
      </c>
      <c r="DE38" s="198">
        <f>SUMIFS(点検表４!$AG$6:$AG$14492,点検表４!$AE$6:$AE$14492,TRUE,点検表４!$AQ$6:$AQ$14492,$E38,点検表４!$C$6:$C$14492,DE$6)</f>
        <v>0</v>
      </c>
      <c r="DF38" s="198">
        <f>SUMIFS(点検表４!$AG$6:$AG$14492,点検表４!$AE$6:$AE$14492,TRUE,点検表４!$AQ$6:$AQ$14492,$E38,点検表４!$C$6:$C$14492,DF$6)</f>
        <v>0</v>
      </c>
      <c r="DG38" s="198">
        <f>SUMIFS(点検表４!$AG$6:$AG$14492,点検表４!$AE$6:$AE$14492,TRUE,点検表４!$AQ$6:$AQ$14492,$E38,点検表４!$C$6:$C$14492,DG$6)</f>
        <v>0</v>
      </c>
      <c r="DH38" s="198">
        <f>SUMIFS(点検表４!$AG$6:$AG$14492,点検表４!$AE$6:$AE$14492,TRUE,点検表４!$AQ$6:$AQ$14492,$E38,点検表４!$C$6:$C$14492,DH$6)</f>
        <v>0</v>
      </c>
      <c r="DI38" s="198">
        <f>SUMIFS(点検表４!$AG$6:$AG$14492,点検表４!$AE$6:$AE$14492,TRUE,点検表４!$AQ$6:$AQ$14492,$E38,点検表４!$C$6:$C$14492,DI$6)</f>
        <v>0</v>
      </c>
      <c r="DJ38" s="198">
        <f>SUMIFS(点検表４!$AG$6:$AG$14492,点検表４!$AE$6:$AE$14492,TRUE,点検表４!$AQ$6:$AQ$14492,$E38,点検表４!$C$6:$C$14492,DJ$6)</f>
        <v>0</v>
      </c>
      <c r="DK38" s="198">
        <f>SUMIFS(点検表４!$AG$6:$AG$14492,点検表４!$AE$6:$AE$14492,TRUE,点検表４!$AQ$6:$AQ$14492,$E38,点検表４!$C$6:$C$14492,DK$6)</f>
        <v>0</v>
      </c>
      <c r="DL38" s="198">
        <f>SUMIFS(点検表４!$AG$6:$AG$14492,点検表４!$AE$6:$AE$14492,TRUE,点検表４!$AQ$6:$AQ$14492,$E38,点検表４!$C$6:$C$14492,DL$6)</f>
        <v>0</v>
      </c>
      <c r="DM38" s="198">
        <f>SUMIFS(点検表４!$AG$6:$AG$14492,点検表４!$AE$6:$AE$14492,TRUE,点検表４!$AQ$6:$AQ$14492,$E38,点検表４!$C$6:$C$14492,DM$6)</f>
        <v>0</v>
      </c>
      <c r="DN38" s="198">
        <f>SUMIFS(点検表４!$AG$6:$AG$14492,点検表４!$AE$6:$AE$14492,TRUE,点検表４!$AQ$6:$AQ$14492,$E38,点検表４!$C$6:$C$14492,DN$6)</f>
        <v>0</v>
      </c>
      <c r="DO38" s="198">
        <f>SUMIFS(点検表４!$AG$6:$AG$14492,点検表４!$AE$6:$AE$14492,TRUE,点検表４!$AQ$6:$AQ$14492,$E38,点検表４!$C$6:$C$14492,DO$6)</f>
        <v>0</v>
      </c>
      <c r="DP38" s="198">
        <f>SUMIFS(点検表４!$AG$6:$AG$14492,点検表４!$AE$6:$AE$14492,TRUE,点検表４!$AQ$6:$AQ$14492,$E38,点検表４!$C$6:$C$14492,DP$6)</f>
        <v>0</v>
      </c>
      <c r="DQ38" s="198">
        <f>SUMIFS(点検表４!$AG$6:$AG$14492,点検表４!$AE$6:$AE$14492,TRUE,点検表４!$AQ$6:$AQ$14492,$E38,点検表４!$C$6:$C$14492,DQ$6)</f>
        <v>0</v>
      </c>
      <c r="DR38" s="198">
        <f>SUMIFS(点検表４!$AG$6:$AG$14492,点検表４!$AE$6:$AE$14492,TRUE,点検表４!$AQ$6:$AQ$14492,$E38,点検表４!$C$6:$C$14492,DR$6)</f>
        <v>0</v>
      </c>
      <c r="DS38" s="198">
        <f>SUMIFS(点検表４!$AG$6:$AG$14492,点検表４!$AE$6:$AE$14492,TRUE,点検表４!$AQ$6:$AQ$14492,$E38,点検表４!$C$6:$C$14492,DS$6)</f>
        <v>0</v>
      </c>
      <c r="DT38" s="198">
        <f>SUMIFS(点検表４!$AG$6:$AG$14492,点検表４!$AE$6:$AE$14492,TRUE,点検表４!$AQ$6:$AQ$14492,$E38,点検表４!$C$6:$C$14492,DT$6)</f>
        <v>0</v>
      </c>
      <c r="DU38" s="198">
        <f>SUMIFS(点検表４!$AG$6:$AG$14492,点検表４!$AE$6:$AE$14492,TRUE,点検表４!$AQ$6:$AQ$14492,$E38,点検表４!$C$6:$C$14492,DU$6)</f>
        <v>0</v>
      </c>
      <c r="DV38" s="198">
        <f>SUMIFS(点検表４!$AG$6:$AG$14492,点検表４!$AE$6:$AE$14492,TRUE,点検表４!$AQ$6:$AQ$14492,$E38,点検表４!$C$6:$C$14492,DV$6)</f>
        <v>0</v>
      </c>
      <c r="DW38" s="198">
        <f>SUMIFS(点検表４!$AG$6:$AG$14492,点検表４!$AE$6:$AE$14492,TRUE,点検表４!$AQ$6:$AQ$14492,$E38,点検表４!$C$6:$C$14492,DW$6)</f>
        <v>0</v>
      </c>
      <c r="DX38" s="198">
        <f>SUMIFS(点検表４!$AG$6:$AG$14492,点検表４!$AE$6:$AE$14492,TRUE,点検表４!$AQ$6:$AQ$14492,$E38,点検表４!$C$6:$C$14492,DX$6)</f>
        <v>0</v>
      </c>
      <c r="DY38" s="198">
        <f>SUMIFS(点検表４!$AG$6:$AG$14492,点検表４!$AE$6:$AE$14492,TRUE,点検表４!$AQ$6:$AQ$14492,$E38,点検表４!$C$6:$C$14492,DY$6)</f>
        <v>0</v>
      </c>
      <c r="DZ38" s="198">
        <f>SUMIFS(点検表４!$AG$6:$AG$14492,点検表４!$AE$6:$AE$14492,TRUE,点検表４!$AQ$6:$AQ$14492,$E38,点検表４!$C$6:$C$14492,DZ$6)</f>
        <v>0</v>
      </c>
      <c r="EA38" s="198">
        <f>SUMIFS(点検表４!$AG$6:$AG$14492,点検表４!$AE$6:$AE$14492,TRUE,点検表４!$AQ$6:$AQ$14492,$E38,点検表４!$C$6:$C$14492,EA$6)</f>
        <v>0</v>
      </c>
      <c r="EB38" s="198">
        <f>SUMIFS(点検表４!$AG$6:$AG$14492,点検表４!$AE$6:$AE$14492,TRUE,点検表４!$AQ$6:$AQ$14492,$E38,点検表４!$C$6:$C$14492,EB$6)</f>
        <v>0</v>
      </c>
      <c r="EC38" s="198">
        <f>SUMIFS(点検表４!$AG$6:$AG$14492,点検表４!$AE$6:$AE$14492,TRUE,点検表４!$AQ$6:$AQ$14492,$E38,点検表４!$C$6:$C$14492,EC$6)</f>
        <v>0</v>
      </c>
      <c r="ED38" s="198">
        <f>SUMIFS(点検表４!$AG$6:$AG$14492,点検表４!$AE$6:$AE$14492,TRUE,点検表４!$AQ$6:$AQ$14492,$E38,点検表４!$C$6:$C$14492,ED$6)</f>
        <v>0</v>
      </c>
      <c r="EE38" s="198">
        <f>SUMIFS(点検表４!$AG$6:$AG$14492,点検表４!$AE$6:$AE$14492,TRUE,点検表４!$AQ$6:$AQ$14492,$E38,点検表４!$C$6:$C$14492,EE$6)</f>
        <v>0</v>
      </c>
      <c r="EF38" s="198">
        <f>SUMIFS(点検表４!$AG$6:$AG$14492,点検表４!$AE$6:$AE$14492,TRUE,点検表４!$AQ$6:$AQ$14492,$E38,点検表４!$C$6:$C$14492,EF$6)</f>
        <v>0</v>
      </c>
      <c r="EG38" s="198">
        <f>SUMIFS(点検表４!$AG$6:$AG$14492,点検表４!$AE$6:$AE$14492,TRUE,点検表４!$AQ$6:$AQ$14492,$E38,点検表４!$C$6:$C$14492,EG$6)</f>
        <v>0</v>
      </c>
      <c r="EH38" s="198">
        <f>SUMIFS(点検表４!$AG$6:$AG$14492,点検表４!$AE$6:$AE$14492,TRUE,点検表４!$AQ$6:$AQ$14492,$E38,点検表４!$C$6:$C$14492,EH$6)</f>
        <v>0</v>
      </c>
      <c r="EI38" s="198">
        <f>SUMIFS(点検表４!$AG$6:$AG$14492,点検表４!$AE$6:$AE$14492,TRUE,点検表４!$AQ$6:$AQ$14492,$E38,点検表４!$C$6:$C$14492,EI$6)</f>
        <v>0</v>
      </c>
      <c r="EJ38" s="198">
        <f>SUMIFS(点検表４!$AG$6:$AG$14492,点検表４!$AE$6:$AE$14492,TRUE,点検表４!$AQ$6:$AQ$14492,$E38,点検表４!$C$6:$C$14492,EJ$6)</f>
        <v>0</v>
      </c>
      <c r="EK38" s="198">
        <f>SUMIFS(点検表４!$AG$6:$AG$14492,点検表４!$AE$6:$AE$14492,TRUE,点検表４!$AQ$6:$AQ$14492,$E38,点検表４!$C$6:$C$14492,EK$6)</f>
        <v>0</v>
      </c>
      <c r="EL38" s="198">
        <f>SUMIFS(点検表４!$AG$6:$AG$14492,点検表４!$AE$6:$AE$14492,TRUE,点検表４!$AQ$6:$AQ$14492,$E38,点検表４!$C$6:$C$14492,EL$6)</f>
        <v>0</v>
      </c>
      <c r="EM38" s="198">
        <f>SUMIFS(点検表４!$AG$6:$AG$14492,点検表４!$AE$6:$AE$14492,TRUE,点検表４!$AQ$6:$AQ$14492,$E38,点検表４!$C$6:$C$14492,EM$6)</f>
        <v>0</v>
      </c>
      <c r="EN38" s="198">
        <f>SUMIFS(点検表４!$AG$6:$AG$14492,点検表４!$AE$6:$AE$14492,TRUE,点検表４!$AQ$6:$AQ$14492,$E38,点検表４!$C$6:$C$14492,EN$6)</f>
        <v>0</v>
      </c>
      <c r="EO38" s="198">
        <f>SUMIFS(点検表４!$AG$6:$AG$14492,点検表４!$AE$6:$AE$14492,TRUE,点検表４!$AQ$6:$AQ$14492,$E38,点検表４!$C$6:$C$14492,EO$6)</f>
        <v>0</v>
      </c>
      <c r="EP38" s="198">
        <f>SUMIFS(点検表４!$AG$6:$AG$14492,点検表４!$AE$6:$AE$14492,TRUE,点検表４!$AQ$6:$AQ$14492,$E38,点検表４!$C$6:$C$14492,EP$6)</f>
        <v>0</v>
      </c>
      <c r="EQ38" s="198">
        <f>SUMIFS(点検表４!$AG$6:$AG$14492,点検表４!$AE$6:$AE$14492,TRUE,点検表４!$AQ$6:$AQ$14492,$E38,点検表４!$C$6:$C$14492,EQ$6)</f>
        <v>0</v>
      </c>
      <c r="ER38" s="198">
        <f>SUMIFS(点検表４!$AG$6:$AG$14492,点検表４!$AE$6:$AE$14492,TRUE,点検表４!$AQ$6:$AQ$14492,$E38,点検表４!$C$6:$C$14492,ER$6)</f>
        <v>0</v>
      </c>
      <c r="ES38" s="198">
        <f>SUMIFS(点検表４!$AG$6:$AG$14492,点検表４!$AE$6:$AE$14492,TRUE,点検表４!$AQ$6:$AQ$14492,$E38,点検表４!$C$6:$C$14492,ES$6)</f>
        <v>0</v>
      </c>
      <c r="ET38" s="198">
        <f>SUMIFS(点検表４!$AG$6:$AG$14492,点検表４!$AE$6:$AE$14492,TRUE,点検表４!$AQ$6:$AQ$14492,$E38,点検表４!$C$6:$C$14492,ET$6)</f>
        <v>0</v>
      </c>
      <c r="EU38" s="198">
        <f>SUMIFS(点検表４!$AG$6:$AG$14492,点検表４!$AE$6:$AE$14492,TRUE,点検表４!$AQ$6:$AQ$14492,$E38,点検表４!$C$6:$C$14492,EU$6)</f>
        <v>0</v>
      </c>
      <c r="EV38" s="198">
        <f>SUMIFS(点検表４!$AG$6:$AG$14492,点検表４!$AE$6:$AE$14492,TRUE,点検表４!$AQ$6:$AQ$14492,$E38,点検表４!$C$6:$C$14492,EV$6)</f>
        <v>0</v>
      </c>
      <c r="EW38" s="198">
        <f>SUMIFS(点検表４!$AG$6:$AG$14492,点検表４!$AE$6:$AE$14492,TRUE,点検表４!$AQ$6:$AQ$14492,$E38,点検表４!$C$6:$C$14492,EW$6)</f>
        <v>0</v>
      </c>
      <c r="EX38" s="198">
        <f>SUMIFS(点検表４!$AG$6:$AG$14492,点検表４!$AE$6:$AE$14492,TRUE,点検表４!$AQ$6:$AQ$14492,$E38,点検表４!$C$6:$C$14492,EX$6)</f>
        <v>0</v>
      </c>
      <c r="EY38" s="198">
        <f>SUMIFS(点検表４!$AG$6:$AG$14492,点検表４!$AE$6:$AE$14492,TRUE,点検表４!$AQ$6:$AQ$14492,$E38,点検表４!$C$6:$C$14492,EY$6)</f>
        <v>0</v>
      </c>
      <c r="EZ38" s="198">
        <f>SUMIFS(点検表４!$AG$6:$AG$14492,点検表４!$AE$6:$AE$14492,TRUE,点検表４!$AQ$6:$AQ$14492,$E38,点検表４!$C$6:$C$14492,EZ$6)</f>
        <v>0</v>
      </c>
      <c r="FA38" s="198">
        <f>SUMIFS(点検表４!$AG$6:$AG$14492,点検表４!$AE$6:$AE$14492,TRUE,点検表４!$AQ$6:$AQ$14492,$E38,点検表４!$C$6:$C$14492,FA$6)</f>
        <v>0</v>
      </c>
      <c r="FB38" s="198">
        <f>SUMIFS(点検表４!$AG$6:$AG$14492,点検表４!$AE$6:$AE$14492,TRUE,点検表４!$AQ$6:$AQ$14492,$E38,点検表４!$C$6:$C$14492,FB$6)</f>
        <v>0</v>
      </c>
      <c r="FC38" s="198">
        <f>SUMIFS(点検表４!$AG$6:$AG$14492,点検表４!$AE$6:$AE$14492,TRUE,点検表４!$AQ$6:$AQ$14492,$E38,点検表４!$C$6:$C$14492,FC$6)</f>
        <v>0</v>
      </c>
      <c r="FD38" s="198">
        <f>SUMIFS(点検表４!$AG$6:$AG$14492,点検表４!$AE$6:$AE$14492,TRUE,点検表４!$AQ$6:$AQ$14492,$E38,点検表４!$C$6:$C$14492,FD$6)</f>
        <v>0</v>
      </c>
      <c r="FE38" s="198">
        <f>SUMIFS(点検表４!$AG$6:$AG$14492,点検表４!$AE$6:$AE$14492,TRUE,点検表４!$AQ$6:$AQ$14492,$E38,点検表４!$C$6:$C$14492,FE$6)</f>
        <v>0</v>
      </c>
      <c r="FF38" s="198">
        <f>SUMIFS(点検表４!$AG$6:$AG$14492,点検表４!$AE$6:$AE$14492,TRUE,点検表４!$AQ$6:$AQ$14492,$E38,点検表４!$C$6:$C$14492,FF$6)</f>
        <v>0</v>
      </c>
      <c r="FG38" s="198">
        <f>SUMIFS(点検表４!$AG$6:$AG$14492,点検表４!$AE$6:$AE$14492,TRUE,点検表４!$AQ$6:$AQ$14492,$E38,点検表４!$C$6:$C$14492,FG$6)</f>
        <v>0</v>
      </c>
      <c r="FH38" s="198">
        <f>SUMIFS(点検表４!$AG$6:$AG$14492,点検表４!$AE$6:$AE$14492,TRUE,点検表４!$AQ$6:$AQ$14492,$E38,点検表４!$C$6:$C$14492,FH$6)</f>
        <v>0</v>
      </c>
      <c r="FI38" s="198">
        <f>SUMIFS(点検表４!$AG$6:$AG$14492,点検表４!$AE$6:$AE$14492,TRUE,点検表４!$AQ$6:$AQ$14492,$E38,点検表４!$C$6:$C$14492,FI$6)</f>
        <v>0</v>
      </c>
      <c r="FJ38" s="198">
        <f>SUMIFS(点検表４!$AG$6:$AG$14492,点検表４!$AE$6:$AE$14492,TRUE,点検表４!$AQ$6:$AQ$14492,$E38,点検表４!$C$6:$C$14492,FJ$6)</f>
        <v>0</v>
      </c>
      <c r="FK38" s="198">
        <f>SUMIFS(点検表４!$AG$6:$AG$14492,点検表４!$AE$6:$AE$14492,TRUE,点検表４!$AQ$6:$AQ$14492,$E38,点検表４!$C$6:$C$14492,FK$6)</f>
        <v>0</v>
      </c>
      <c r="FL38" s="198">
        <f>SUMIFS(点検表４!$AG$6:$AG$14492,点検表４!$AE$6:$AE$14492,TRUE,点検表４!$AQ$6:$AQ$14492,$E38,点検表４!$C$6:$C$14492,FL$6)</f>
        <v>0</v>
      </c>
      <c r="FM38" s="198">
        <f>SUMIFS(点検表４!$AG$6:$AG$14492,点検表４!$AE$6:$AE$14492,TRUE,点検表４!$AQ$6:$AQ$14492,$E38,点検表４!$C$6:$C$14492,FM$6)</f>
        <v>0</v>
      </c>
      <c r="FN38" s="198">
        <f>SUMIFS(点検表４!$AG$6:$AG$14492,点検表４!$AE$6:$AE$14492,TRUE,点検表４!$AQ$6:$AQ$14492,$E38,点検表４!$C$6:$C$14492,FN$6)</f>
        <v>0</v>
      </c>
      <c r="FO38" s="198">
        <f>SUMIFS(点検表４!$AG$6:$AG$14492,点検表４!$AE$6:$AE$14492,TRUE,点検表４!$AQ$6:$AQ$14492,$E38,点検表４!$C$6:$C$14492,FO$6)</f>
        <v>0</v>
      </c>
      <c r="FP38" s="198">
        <f>SUMIFS(点検表４!$AG$6:$AG$14492,点検表４!$AE$6:$AE$14492,TRUE,点検表４!$AQ$6:$AQ$14492,$E38,点検表４!$C$6:$C$14492,FP$6)</f>
        <v>0</v>
      </c>
      <c r="FQ38" s="198">
        <f>SUMIFS(点検表４!$AG$6:$AG$14492,点検表４!$AE$6:$AE$14492,TRUE,点検表４!$AQ$6:$AQ$14492,$E38,点検表４!$C$6:$C$14492,FQ$6)</f>
        <v>0</v>
      </c>
      <c r="FR38" s="198">
        <f>SUMIFS(点検表４!$AG$6:$AG$14492,点検表４!$AE$6:$AE$14492,TRUE,点検表４!$AQ$6:$AQ$14492,$E38,点検表４!$C$6:$C$14492,FR$6)</f>
        <v>0</v>
      </c>
      <c r="FS38" s="198">
        <f>SUMIFS(点検表４!$AG$6:$AG$14492,点検表４!$AE$6:$AE$14492,TRUE,点検表４!$AQ$6:$AQ$14492,$E38,点検表４!$C$6:$C$14492,FS$6)</f>
        <v>0</v>
      </c>
      <c r="FT38" s="198">
        <f>SUMIFS(点検表４!$AG$6:$AG$14492,点検表４!$AE$6:$AE$14492,TRUE,点検表４!$AQ$6:$AQ$14492,$E38,点検表４!$C$6:$C$14492,FT$6)</f>
        <v>0</v>
      </c>
      <c r="FU38" s="198">
        <f>SUMIFS(点検表４!$AG$6:$AG$14492,点検表４!$AE$6:$AE$14492,TRUE,点検表４!$AQ$6:$AQ$14492,$E38,点検表４!$C$6:$C$14492,FU$6)</f>
        <v>0</v>
      </c>
      <c r="FV38" s="198">
        <f>SUMIFS(点検表４!$AG$6:$AG$14492,点検表４!$AE$6:$AE$14492,TRUE,点検表４!$AQ$6:$AQ$14492,$E38,点検表４!$C$6:$C$14492,FV$6)</f>
        <v>0</v>
      </c>
      <c r="FW38" s="198">
        <f>SUMIFS(点検表４!$AG$6:$AG$14492,点検表４!$AE$6:$AE$14492,TRUE,点検表４!$AQ$6:$AQ$14492,$E38,点検表４!$C$6:$C$14492,FW$6)</f>
        <v>0</v>
      </c>
      <c r="FX38" s="198">
        <f>SUMIFS(点検表４!$AG$6:$AG$14492,点検表４!$AE$6:$AE$14492,TRUE,点検表４!$AQ$6:$AQ$14492,$E38,点検表４!$C$6:$C$14492,FX$6)</f>
        <v>0</v>
      </c>
      <c r="FY38" s="198">
        <f>SUMIFS(点検表４!$AG$6:$AG$14492,点検表４!$AE$6:$AE$14492,TRUE,点検表４!$AQ$6:$AQ$14492,$E38,点検表４!$C$6:$C$14492,FY$6)</f>
        <v>0</v>
      </c>
      <c r="FZ38" s="198">
        <f>SUMIFS(点検表４!$AG$6:$AG$14492,点検表４!$AE$6:$AE$14492,TRUE,点検表４!$AQ$6:$AQ$14492,$E38,点検表４!$C$6:$C$14492,FZ$6)</f>
        <v>0</v>
      </c>
      <c r="GA38" s="198">
        <f>SUMIFS(点検表４!$AG$6:$AG$14492,点検表４!$AE$6:$AE$14492,TRUE,点検表４!$AQ$6:$AQ$14492,$E38,点検表４!$C$6:$C$14492,GA$6)</f>
        <v>0</v>
      </c>
      <c r="GB38" s="198">
        <f>SUMIFS(点検表４!$AG$6:$AG$14492,点検表４!$AE$6:$AE$14492,TRUE,点検表４!$AQ$6:$AQ$14492,$E38,点検表４!$C$6:$C$14492,GB$6)</f>
        <v>0</v>
      </c>
      <c r="GC38" s="198">
        <f>SUMIFS(点検表４!$AG$6:$AG$14492,点検表４!$AE$6:$AE$14492,TRUE,点検表４!$AQ$6:$AQ$14492,$E38,点検表４!$C$6:$C$14492,GC$6)</f>
        <v>0</v>
      </c>
      <c r="GD38" s="198">
        <f>SUMIFS(点検表４!$AG$6:$AG$14492,点検表４!$AE$6:$AE$14492,TRUE,点検表４!$AQ$6:$AQ$14492,$E38,点検表４!$C$6:$C$14492,GD$6)</f>
        <v>0</v>
      </c>
      <c r="GE38" s="198">
        <f>SUMIFS(点検表４!$AG$6:$AG$14492,点検表４!$AE$6:$AE$14492,TRUE,点検表４!$AQ$6:$AQ$14492,$E38,点検表４!$C$6:$C$14492,GE$6)</f>
        <v>0</v>
      </c>
      <c r="GF38" s="198">
        <f>SUMIFS(点検表４!$AG$6:$AG$14492,点検表４!$AE$6:$AE$14492,TRUE,点検表４!$AQ$6:$AQ$14492,$E38,点検表４!$C$6:$C$14492,GF$6)</f>
        <v>0</v>
      </c>
      <c r="GG38" s="198">
        <f>SUMIFS(点検表４!$AG$6:$AG$14492,点検表４!$AE$6:$AE$14492,TRUE,点検表４!$AQ$6:$AQ$14492,$E38,点検表４!$C$6:$C$14492,GG$6)</f>
        <v>0</v>
      </c>
      <c r="GH38" s="198">
        <f>SUMIFS(点検表４!$AG$6:$AG$14492,点検表４!$AE$6:$AE$14492,TRUE,点検表４!$AQ$6:$AQ$14492,$E38,点検表４!$C$6:$C$14492,GH$6)</f>
        <v>0</v>
      </c>
      <c r="GI38" s="198">
        <f>SUMIFS(点検表４!$AG$6:$AG$14492,点検表４!$AE$6:$AE$14492,TRUE,点検表４!$AQ$6:$AQ$14492,$E38,点検表４!$C$6:$C$14492,GI$6)</f>
        <v>0</v>
      </c>
      <c r="GJ38" s="198">
        <f>SUMIFS(点検表４!$AG$6:$AG$14492,点検表４!$AE$6:$AE$14492,TRUE,点検表４!$AQ$6:$AQ$14492,$E38,点検表４!$C$6:$C$14492,GJ$6)</f>
        <v>0</v>
      </c>
      <c r="GK38" s="198">
        <f>SUMIFS(点検表４!$AG$6:$AG$14492,点検表４!$AE$6:$AE$14492,TRUE,点検表４!$AQ$6:$AQ$14492,$E38,点検表４!$C$6:$C$14492,GK$6)</f>
        <v>0</v>
      </c>
      <c r="GL38" s="198">
        <f>SUMIFS(点検表４!$AG$6:$AG$14492,点検表４!$AE$6:$AE$14492,TRUE,点検表４!$AQ$6:$AQ$14492,$E38,点検表４!$C$6:$C$14492,GL$6)</f>
        <v>0</v>
      </c>
      <c r="GM38" s="198">
        <f>SUMIFS(点検表４!$AG$6:$AG$14492,点検表４!$AE$6:$AE$14492,TRUE,点検表４!$AQ$6:$AQ$14492,$E38,点検表４!$C$6:$C$14492,GM$6)</f>
        <v>0</v>
      </c>
      <c r="GN38" s="198">
        <f>SUMIFS(点検表４!$AG$6:$AG$14492,点検表４!$AE$6:$AE$14492,TRUE,点検表４!$AQ$6:$AQ$14492,$E38,点検表４!$C$6:$C$14492,GN$6)</f>
        <v>0</v>
      </c>
      <c r="GO38" s="198">
        <f>SUMIFS(点検表４!$AG$6:$AG$14492,点検表４!$AE$6:$AE$14492,TRUE,点検表４!$AQ$6:$AQ$14492,$E38,点検表４!$C$6:$C$14492,GO$6)</f>
        <v>0</v>
      </c>
      <c r="GP38" s="198">
        <f>SUMIFS(点検表４!$AG$6:$AG$14492,点検表４!$AE$6:$AE$14492,TRUE,点検表４!$AQ$6:$AQ$14492,$E38,点検表４!$C$6:$C$14492,GP$6)</f>
        <v>0</v>
      </c>
      <c r="GQ38" s="198">
        <f>SUMIFS(点検表４!$AG$6:$AG$14492,点検表４!$AE$6:$AE$14492,TRUE,点検表４!$AQ$6:$AQ$14492,$E38,点検表４!$C$6:$C$14492,GQ$6)</f>
        <v>0</v>
      </c>
      <c r="GR38" s="198">
        <f>SUMIFS(点検表４!$AG$6:$AG$14492,点検表４!$AE$6:$AE$14492,TRUE,点検表４!$AQ$6:$AQ$14492,$E38,点検表４!$C$6:$C$14492,GR$6)</f>
        <v>0</v>
      </c>
      <c r="GS38" s="198">
        <f>SUMIFS(点検表４!$AG$6:$AG$14492,点検表４!$AE$6:$AE$14492,TRUE,点検表４!$AQ$6:$AQ$14492,$E38,点検表４!$C$6:$C$14492,GS$6)</f>
        <v>0</v>
      </c>
      <c r="GT38" s="198">
        <f>SUMIFS(点検表４!$AG$6:$AG$14492,点検表４!$AE$6:$AE$14492,TRUE,点検表４!$AQ$6:$AQ$14492,$E38,点検表４!$C$6:$C$14492,GT$6)</f>
        <v>0</v>
      </c>
      <c r="GU38" s="198">
        <f>SUMIFS(点検表４!$AG$6:$AG$14492,点検表４!$AE$6:$AE$14492,TRUE,点検表４!$AQ$6:$AQ$14492,$E38,点検表４!$C$6:$C$14492,GU$6)</f>
        <v>0</v>
      </c>
      <c r="GV38" s="198">
        <f>SUMIFS(点検表４!$AG$6:$AG$14492,点検表４!$AE$6:$AE$14492,TRUE,点検表４!$AQ$6:$AQ$14492,$E38,点検表４!$C$6:$C$14492,GV$6)</f>
        <v>0</v>
      </c>
      <c r="GW38" s="198">
        <f>SUMIFS(点検表４!$AG$6:$AG$14492,点検表４!$AE$6:$AE$14492,TRUE,点検表４!$AQ$6:$AQ$14492,$E38,点検表４!$C$6:$C$14492,GW$6)</f>
        <v>0</v>
      </c>
      <c r="GX38" s="198">
        <f>SUMIFS(点検表４!$AG$6:$AG$14492,点検表４!$AE$6:$AE$14492,TRUE,点検表４!$AQ$6:$AQ$14492,$E38,点検表４!$C$6:$C$14492,GX$6)</f>
        <v>0</v>
      </c>
      <c r="GY38" s="198">
        <f>SUMIFS(点検表４!$AG$6:$AG$14492,点検表４!$AE$6:$AE$14492,TRUE,点検表４!$AQ$6:$AQ$14492,$E38,点検表４!$C$6:$C$14492,GY$6)</f>
        <v>0</v>
      </c>
      <c r="GZ38" s="198">
        <f>SUMIFS(点検表４!$AG$6:$AG$14492,点検表４!$AE$6:$AE$14492,TRUE,点検表４!$AQ$6:$AQ$14492,$E38,点検表４!$C$6:$C$14492,GZ$6)</f>
        <v>0</v>
      </c>
      <c r="HA38" s="198">
        <f>SUMIFS(点検表４!$AG$6:$AG$14492,点検表４!$AE$6:$AE$14492,TRUE,点検表４!$AQ$6:$AQ$14492,$E38,点検表４!$C$6:$C$14492,HA$6)</f>
        <v>0</v>
      </c>
      <c r="HB38" s="198">
        <f>SUMIFS(点検表４!$AG$6:$AG$14492,点検表４!$AE$6:$AE$14492,TRUE,点検表４!$AQ$6:$AQ$14492,$E38,点検表４!$C$6:$C$14492,HB$6)</f>
        <v>0</v>
      </c>
      <c r="HC38" s="198">
        <f>SUMIFS(点検表４!$AG$6:$AG$14492,点検表４!$AE$6:$AE$14492,TRUE,点検表４!$AQ$6:$AQ$14492,$E38,点検表４!$C$6:$C$14492,HC$6)</f>
        <v>0</v>
      </c>
      <c r="HD38" s="198">
        <f>SUMIFS(点検表４!$AG$6:$AG$14492,点検表４!$AE$6:$AE$14492,TRUE,点検表４!$AQ$6:$AQ$14492,$E38,点検表４!$C$6:$C$14492,HD$6)</f>
        <v>0</v>
      </c>
      <c r="HE38" s="198">
        <f>SUMIFS(点検表４!$AG$6:$AG$14492,点検表４!$AE$6:$AE$14492,TRUE,点検表４!$AQ$6:$AQ$14492,$E38,点検表４!$C$6:$C$14492,HE$6)</f>
        <v>0</v>
      </c>
      <c r="HF38" s="198">
        <f>SUMIFS(点検表４!$AG$6:$AG$14492,点検表４!$AE$6:$AE$14492,TRUE,点検表４!$AQ$6:$AQ$14492,$E38,点検表４!$C$6:$C$14492,HF$6)</f>
        <v>0</v>
      </c>
      <c r="HG38" s="198">
        <f>SUMIFS(点検表４!$AG$6:$AG$14492,点検表４!$AE$6:$AE$14492,TRUE,点検表４!$AQ$6:$AQ$14492,$E38,点検表４!$C$6:$C$14492,HG$6)</f>
        <v>0</v>
      </c>
      <c r="HH38" s="198">
        <f>SUMIFS(点検表４!$AG$6:$AG$14492,点検表４!$AE$6:$AE$14492,TRUE,点検表４!$AQ$6:$AQ$14492,$E38,点検表４!$C$6:$C$14492,HH$6)</f>
        <v>0</v>
      </c>
      <c r="HI38" s="198">
        <f>SUMIFS(点検表４!$AG$6:$AG$14492,点検表４!$AE$6:$AE$14492,TRUE,点検表４!$AQ$6:$AQ$14492,$E38,点検表４!$C$6:$C$14492,HI$6)</f>
        <v>0</v>
      </c>
      <c r="HJ38" s="198">
        <f>SUMIFS(点検表４!$AG$6:$AG$14492,点検表４!$AE$6:$AE$14492,TRUE,点検表４!$AQ$6:$AQ$14492,$E38,点検表４!$C$6:$C$14492,HJ$6)</f>
        <v>0</v>
      </c>
      <c r="HK38" s="198">
        <f>SUMIFS(点検表４!$AG$6:$AG$14492,点検表４!$AE$6:$AE$14492,TRUE,点検表４!$AQ$6:$AQ$14492,$E38,点検表４!$C$6:$C$14492,HK$6)</f>
        <v>0</v>
      </c>
      <c r="HL38" s="198">
        <f>SUMIFS(点検表４!$AG$6:$AG$14492,点検表４!$AE$6:$AE$14492,TRUE,点検表４!$AQ$6:$AQ$14492,$E38,点検表４!$C$6:$C$14492,HL$6)</f>
        <v>0</v>
      </c>
      <c r="HM38" s="198">
        <f>SUMIFS(点検表４!$AG$6:$AG$14492,点検表４!$AE$6:$AE$14492,TRUE,点検表４!$AQ$6:$AQ$14492,$E38,点検表４!$C$6:$C$14492,HM$6)</f>
        <v>0</v>
      </c>
      <c r="HN38" s="198">
        <f>SUMIFS(点検表４!$AG$6:$AG$14492,点検表４!$AE$6:$AE$14492,TRUE,点検表４!$AQ$6:$AQ$14492,$E38,点検表４!$C$6:$C$14492,HN$6)</f>
        <v>0</v>
      </c>
      <c r="HO38" s="198">
        <f>SUMIFS(点検表４!$AG$6:$AG$14492,点検表４!$AE$6:$AE$14492,TRUE,点検表４!$AQ$6:$AQ$14492,$E38,点検表４!$C$6:$C$14492,HO$6)</f>
        <v>0</v>
      </c>
      <c r="HP38" s="198">
        <f>SUMIFS(点検表４!$AG$6:$AG$14492,点検表４!$AE$6:$AE$14492,TRUE,点検表４!$AQ$6:$AQ$14492,$E38,点検表４!$C$6:$C$14492,HP$6)</f>
        <v>0</v>
      </c>
      <c r="HQ38" s="198">
        <f>SUMIFS(点検表４!$AG$6:$AG$14492,点検表４!$AE$6:$AE$14492,TRUE,点検表４!$AQ$6:$AQ$14492,$E38,点検表４!$C$6:$C$14492,HQ$6)</f>
        <v>0</v>
      </c>
      <c r="HR38" s="198">
        <f>SUMIFS(点検表４!$AG$6:$AG$14492,点検表４!$AE$6:$AE$14492,TRUE,点検表４!$AQ$6:$AQ$14492,$E38,点検表４!$C$6:$C$14492,HR$6)</f>
        <v>0</v>
      </c>
      <c r="HS38" s="198">
        <f>SUMIFS(点検表４!$AG$6:$AG$14492,点検表４!$AE$6:$AE$14492,TRUE,点検表４!$AQ$6:$AQ$14492,$E38,点検表４!$C$6:$C$14492,HS$6)</f>
        <v>0</v>
      </c>
      <c r="HT38" s="198">
        <f>SUMIFS(点検表４!$AG$6:$AG$14492,点検表４!$AE$6:$AE$14492,TRUE,点検表４!$AQ$6:$AQ$14492,$E38,点検表４!$C$6:$C$14492,HT$6)</f>
        <v>0</v>
      </c>
      <c r="HU38" s="198">
        <f>SUMIFS(点検表４!$AG$6:$AG$14492,点検表４!$AE$6:$AE$14492,TRUE,点検表４!$AQ$6:$AQ$14492,$E38,点検表４!$C$6:$C$14492,HU$6)</f>
        <v>0</v>
      </c>
      <c r="HV38" s="198">
        <f>SUMIFS(点検表４!$AG$6:$AG$14492,点検表４!$AE$6:$AE$14492,TRUE,点検表４!$AQ$6:$AQ$14492,$E38,点検表４!$C$6:$C$14492,HV$6)</f>
        <v>0</v>
      </c>
      <c r="HW38" s="198">
        <f>SUMIFS(点検表４!$AG$6:$AG$14492,点検表４!$AE$6:$AE$14492,TRUE,点検表４!$AQ$6:$AQ$14492,$E38,点検表４!$C$6:$C$14492,HW$6)</f>
        <v>0</v>
      </c>
      <c r="HX38" s="198">
        <f>SUMIFS(点検表４!$AG$6:$AG$14492,点検表４!$AE$6:$AE$14492,TRUE,点検表４!$AQ$6:$AQ$14492,$E38,点検表４!$C$6:$C$14492,HX$6)</f>
        <v>0</v>
      </c>
      <c r="HY38" s="198">
        <f>SUMIFS(点検表４!$AG$6:$AG$14492,点検表４!$AE$6:$AE$14492,TRUE,点検表４!$AQ$6:$AQ$14492,$E38,点検表４!$C$6:$C$14492,HY$6)</f>
        <v>0</v>
      </c>
      <c r="HZ38" s="198">
        <f>SUMIFS(点検表４!$AG$6:$AG$14492,点検表４!$AE$6:$AE$14492,TRUE,点検表４!$AQ$6:$AQ$14492,$E38,点検表４!$C$6:$C$14492,HZ$6)</f>
        <v>0</v>
      </c>
      <c r="IA38" s="198">
        <f>SUMIFS(点検表４!$AG$6:$AG$14492,点検表４!$AE$6:$AE$14492,TRUE,点検表４!$AQ$6:$AQ$14492,$E38,点検表４!$C$6:$C$14492,IA$6)</f>
        <v>0</v>
      </c>
      <c r="IB38" s="198">
        <f>SUMIFS(点検表４!$AG$6:$AG$14492,点検表４!$AE$6:$AE$14492,TRUE,点検表４!$AQ$6:$AQ$14492,$E38,点検表４!$C$6:$C$14492,IB$6)</f>
        <v>0</v>
      </c>
      <c r="IC38" s="198">
        <f>SUMIFS(点検表４!$AG$6:$AG$14492,点検表４!$AE$6:$AE$14492,TRUE,点検表４!$AQ$6:$AQ$14492,$E38,点検表４!$C$6:$C$14492,IC$6)</f>
        <v>0</v>
      </c>
      <c r="ID38" s="198">
        <f>SUMIFS(点検表４!$AG$6:$AG$14492,点検表４!$AE$6:$AE$14492,TRUE,点検表４!$AQ$6:$AQ$14492,$E38,点検表４!$C$6:$C$14492,ID$6)</f>
        <v>0</v>
      </c>
      <c r="IE38" s="198">
        <f>SUMIFS(点検表４!$AG$6:$AG$14492,点検表４!$AE$6:$AE$14492,TRUE,点検表４!$AQ$6:$AQ$14492,$E38,点検表４!$C$6:$C$14492,IE$6)</f>
        <v>0</v>
      </c>
      <c r="IF38" s="198">
        <f>SUMIFS(点検表４!$AG$6:$AG$14492,点検表４!$AE$6:$AE$14492,TRUE,点検表４!$AQ$6:$AQ$14492,$E38,点検表４!$C$6:$C$14492,IF$6)</f>
        <v>0</v>
      </c>
      <c r="IG38" s="198">
        <f>SUMIFS(点検表４!$AG$6:$AG$14492,点検表４!$AE$6:$AE$14492,TRUE,点検表４!$AQ$6:$AQ$14492,$E38,点検表４!$C$6:$C$14492,IG$6)</f>
        <v>0</v>
      </c>
      <c r="IH38" s="198">
        <f>SUMIFS(点検表４!$AG$6:$AG$14492,点検表４!$AE$6:$AE$14492,TRUE,点検表４!$AQ$6:$AQ$14492,$E38,点検表４!$C$6:$C$14492,IH$6)</f>
        <v>0</v>
      </c>
      <c r="II38" s="198">
        <f>SUMIFS(点検表４!$AG$6:$AG$14492,点検表４!$AE$6:$AE$14492,TRUE,点検表４!$AQ$6:$AQ$14492,$E38,点検表４!$C$6:$C$14492,II$6)</f>
        <v>0</v>
      </c>
      <c r="IJ38" s="198">
        <f>SUMIFS(点検表４!$AG$6:$AG$14492,点検表４!$AE$6:$AE$14492,TRUE,点検表４!$AQ$6:$AQ$14492,$E38,点検表４!$C$6:$C$14492,IJ$6)</f>
        <v>0</v>
      </c>
      <c r="IK38" s="198">
        <f>SUMIFS(点検表４!$AG$6:$AG$14492,点検表４!$AE$6:$AE$14492,TRUE,点検表４!$AQ$6:$AQ$14492,$E38,点検表４!$C$6:$C$14492,IK$6)</f>
        <v>0</v>
      </c>
      <c r="IL38" s="198">
        <f>SUMIFS(点検表４!$AG$6:$AG$14492,点検表４!$AE$6:$AE$14492,TRUE,点検表４!$AQ$6:$AQ$14492,$E38,点検表４!$C$6:$C$14492,IL$6)</f>
        <v>0</v>
      </c>
      <c r="IM38" s="199">
        <f>SUMIFS(点検表４!$AG$6:$AG$14492,点検表４!$AE$6:$AE$14492,TRUE,点検表４!$AQ$6:$AQ$14492,$E38,点検表４!$C$6:$C$14492,IM$6)</f>
        <v>0</v>
      </c>
      <c r="IN38" s="177"/>
      <c r="IO38" s="177"/>
    </row>
    <row r="39" spans="1:249" ht="26.25" customHeight="1">
      <c r="A39" s="749"/>
      <c r="B39" s="746" t="s">
        <v>1295</v>
      </c>
      <c r="C39" s="747"/>
      <c r="D39" s="747"/>
      <c r="E39" s="161"/>
      <c r="F39" s="200">
        <f>SUM(F34:F38)</f>
        <v>0</v>
      </c>
      <c r="G39" s="201">
        <f t="shared" ref="G39:BR39" si="16">SUM(G34:G38)</f>
        <v>0</v>
      </c>
      <c r="H39" s="156">
        <f t="shared" si="16"/>
        <v>0</v>
      </c>
      <c r="I39" s="156">
        <f t="shared" si="16"/>
        <v>0</v>
      </c>
      <c r="J39" s="156">
        <f t="shared" si="16"/>
        <v>0</v>
      </c>
      <c r="K39" s="156">
        <f t="shared" si="16"/>
        <v>0</v>
      </c>
      <c r="L39" s="156">
        <f t="shared" si="16"/>
        <v>0</v>
      </c>
      <c r="M39" s="156">
        <f t="shared" si="16"/>
        <v>0</v>
      </c>
      <c r="N39" s="156">
        <f t="shared" si="16"/>
        <v>0</v>
      </c>
      <c r="O39" s="156">
        <f t="shared" si="16"/>
        <v>0</v>
      </c>
      <c r="P39" s="156">
        <f t="shared" si="16"/>
        <v>0</v>
      </c>
      <c r="Q39" s="156">
        <f t="shared" si="16"/>
        <v>0</v>
      </c>
      <c r="R39" s="156">
        <f t="shared" si="16"/>
        <v>0</v>
      </c>
      <c r="S39" s="156">
        <f t="shared" si="16"/>
        <v>0</v>
      </c>
      <c r="T39" s="156">
        <f t="shared" si="16"/>
        <v>0</v>
      </c>
      <c r="U39" s="156">
        <f t="shared" si="16"/>
        <v>0</v>
      </c>
      <c r="V39" s="156">
        <f t="shared" si="16"/>
        <v>0</v>
      </c>
      <c r="W39" s="156">
        <f t="shared" si="16"/>
        <v>0</v>
      </c>
      <c r="X39" s="156">
        <f t="shared" si="16"/>
        <v>0</v>
      </c>
      <c r="Y39" s="156">
        <f t="shared" si="16"/>
        <v>0</v>
      </c>
      <c r="Z39" s="156">
        <f t="shared" si="16"/>
        <v>0</v>
      </c>
      <c r="AA39" s="156">
        <f t="shared" si="16"/>
        <v>0</v>
      </c>
      <c r="AB39" s="156">
        <f t="shared" si="16"/>
        <v>0</v>
      </c>
      <c r="AC39" s="156">
        <f t="shared" si="16"/>
        <v>0</v>
      </c>
      <c r="AD39" s="156">
        <f t="shared" si="16"/>
        <v>0</v>
      </c>
      <c r="AE39" s="156">
        <f t="shared" si="16"/>
        <v>0</v>
      </c>
      <c r="AF39" s="156">
        <f t="shared" si="16"/>
        <v>0</v>
      </c>
      <c r="AG39" s="156">
        <f t="shared" si="16"/>
        <v>0</v>
      </c>
      <c r="AH39" s="156">
        <f t="shared" si="16"/>
        <v>0</v>
      </c>
      <c r="AI39" s="156">
        <f t="shared" si="16"/>
        <v>0</v>
      </c>
      <c r="AJ39" s="156">
        <f t="shared" si="16"/>
        <v>0</v>
      </c>
      <c r="AK39" s="156">
        <f t="shared" si="16"/>
        <v>0</v>
      </c>
      <c r="AL39" s="156">
        <f t="shared" si="16"/>
        <v>0</v>
      </c>
      <c r="AM39" s="156">
        <f t="shared" si="16"/>
        <v>0</v>
      </c>
      <c r="AN39" s="156">
        <f t="shared" si="16"/>
        <v>0</v>
      </c>
      <c r="AO39" s="156">
        <f t="shared" si="16"/>
        <v>0</v>
      </c>
      <c r="AP39" s="156">
        <f t="shared" si="16"/>
        <v>0</v>
      </c>
      <c r="AQ39" s="156">
        <f t="shared" si="16"/>
        <v>0</v>
      </c>
      <c r="AR39" s="156">
        <f t="shared" si="16"/>
        <v>0</v>
      </c>
      <c r="AS39" s="156">
        <f t="shared" si="16"/>
        <v>0</v>
      </c>
      <c r="AT39" s="156">
        <f t="shared" si="16"/>
        <v>0</v>
      </c>
      <c r="AU39" s="156">
        <f t="shared" si="16"/>
        <v>0</v>
      </c>
      <c r="AV39" s="156">
        <f t="shared" si="16"/>
        <v>0</v>
      </c>
      <c r="AW39" s="156">
        <f t="shared" si="16"/>
        <v>0</v>
      </c>
      <c r="AX39" s="156">
        <f t="shared" si="16"/>
        <v>0</v>
      </c>
      <c r="AY39" s="156">
        <f t="shared" si="16"/>
        <v>0</v>
      </c>
      <c r="AZ39" s="156">
        <f t="shared" si="16"/>
        <v>0</v>
      </c>
      <c r="BA39" s="156">
        <f t="shared" si="16"/>
        <v>0</v>
      </c>
      <c r="BB39" s="156">
        <f t="shared" si="16"/>
        <v>0</v>
      </c>
      <c r="BC39" s="156">
        <f t="shared" si="16"/>
        <v>0</v>
      </c>
      <c r="BD39" s="156">
        <f t="shared" si="16"/>
        <v>0</v>
      </c>
      <c r="BE39" s="156">
        <f t="shared" si="16"/>
        <v>0</v>
      </c>
      <c r="BF39" s="156">
        <f t="shared" si="16"/>
        <v>0</v>
      </c>
      <c r="BG39" s="156">
        <f t="shared" si="16"/>
        <v>0</v>
      </c>
      <c r="BH39" s="156">
        <f t="shared" si="16"/>
        <v>0</v>
      </c>
      <c r="BI39" s="156">
        <f t="shared" si="16"/>
        <v>0</v>
      </c>
      <c r="BJ39" s="156">
        <f t="shared" si="16"/>
        <v>0</v>
      </c>
      <c r="BK39" s="156">
        <f t="shared" si="16"/>
        <v>0</v>
      </c>
      <c r="BL39" s="156">
        <f t="shared" si="16"/>
        <v>0</v>
      </c>
      <c r="BM39" s="156">
        <f t="shared" si="16"/>
        <v>0</v>
      </c>
      <c r="BN39" s="156">
        <f t="shared" si="16"/>
        <v>0</v>
      </c>
      <c r="BO39" s="156">
        <f t="shared" si="16"/>
        <v>0</v>
      </c>
      <c r="BP39" s="156">
        <f t="shared" si="16"/>
        <v>0</v>
      </c>
      <c r="BQ39" s="156">
        <f t="shared" si="16"/>
        <v>0</v>
      </c>
      <c r="BR39" s="156">
        <f t="shared" si="16"/>
        <v>0</v>
      </c>
      <c r="BS39" s="156">
        <f t="shared" ref="BS39:ED39" si="17">SUM(BS34:BS38)</f>
        <v>0</v>
      </c>
      <c r="BT39" s="156">
        <f t="shared" si="17"/>
        <v>0</v>
      </c>
      <c r="BU39" s="156">
        <f t="shared" si="17"/>
        <v>0</v>
      </c>
      <c r="BV39" s="156">
        <f t="shared" si="17"/>
        <v>0</v>
      </c>
      <c r="BW39" s="156">
        <f t="shared" si="17"/>
        <v>0</v>
      </c>
      <c r="BX39" s="156">
        <f t="shared" si="17"/>
        <v>0</v>
      </c>
      <c r="BY39" s="156">
        <f t="shared" si="17"/>
        <v>0</v>
      </c>
      <c r="BZ39" s="156">
        <f t="shared" si="17"/>
        <v>0</v>
      </c>
      <c r="CA39" s="156">
        <f t="shared" si="17"/>
        <v>0</v>
      </c>
      <c r="CB39" s="156">
        <f t="shared" si="17"/>
        <v>0</v>
      </c>
      <c r="CC39" s="156">
        <f t="shared" si="17"/>
        <v>0</v>
      </c>
      <c r="CD39" s="156">
        <f t="shared" si="17"/>
        <v>0</v>
      </c>
      <c r="CE39" s="156">
        <f t="shared" si="17"/>
        <v>0</v>
      </c>
      <c r="CF39" s="156">
        <f t="shared" si="17"/>
        <v>0</v>
      </c>
      <c r="CG39" s="156">
        <f t="shared" si="17"/>
        <v>0</v>
      </c>
      <c r="CH39" s="156">
        <f t="shared" si="17"/>
        <v>0</v>
      </c>
      <c r="CI39" s="156">
        <f t="shared" si="17"/>
        <v>0</v>
      </c>
      <c r="CJ39" s="156">
        <f t="shared" si="17"/>
        <v>0</v>
      </c>
      <c r="CK39" s="156">
        <f t="shared" si="17"/>
        <v>0</v>
      </c>
      <c r="CL39" s="156">
        <f t="shared" si="17"/>
        <v>0</v>
      </c>
      <c r="CM39" s="156">
        <f t="shared" si="17"/>
        <v>0</v>
      </c>
      <c r="CN39" s="156">
        <f t="shared" si="17"/>
        <v>0</v>
      </c>
      <c r="CO39" s="156">
        <f t="shared" si="17"/>
        <v>0</v>
      </c>
      <c r="CP39" s="156">
        <f t="shared" si="17"/>
        <v>0</v>
      </c>
      <c r="CQ39" s="156">
        <f t="shared" si="17"/>
        <v>0</v>
      </c>
      <c r="CR39" s="156">
        <f t="shared" si="17"/>
        <v>0</v>
      </c>
      <c r="CS39" s="156">
        <f t="shared" si="17"/>
        <v>0</v>
      </c>
      <c r="CT39" s="156">
        <f t="shared" si="17"/>
        <v>0</v>
      </c>
      <c r="CU39" s="156">
        <f t="shared" si="17"/>
        <v>0</v>
      </c>
      <c r="CV39" s="156">
        <f t="shared" si="17"/>
        <v>0</v>
      </c>
      <c r="CW39" s="156">
        <f t="shared" si="17"/>
        <v>0</v>
      </c>
      <c r="CX39" s="156">
        <f t="shared" si="17"/>
        <v>0</v>
      </c>
      <c r="CY39" s="156">
        <f t="shared" si="17"/>
        <v>0</v>
      </c>
      <c r="CZ39" s="156">
        <f t="shared" si="17"/>
        <v>0</v>
      </c>
      <c r="DA39" s="156">
        <f t="shared" si="17"/>
        <v>0</v>
      </c>
      <c r="DB39" s="156">
        <f t="shared" si="17"/>
        <v>0</v>
      </c>
      <c r="DC39" s="156">
        <f t="shared" si="17"/>
        <v>0</v>
      </c>
      <c r="DD39" s="156">
        <f t="shared" si="17"/>
        <v>0</v>
      </c>
      <c r="DE39" s="156">
        <f t="shared" si="17"/>
        <v>0</v>
      </c>
      <c r="DF39" s="156">
        <f t="shared" si="17"/>
        <v>0</v>
      </c>
      <c r="DG39" s="156">
        <f t="shared" si="17"/>
        <v>0</v>
      </c>
      <c r="DH39" s="156">
        <f t="shared" si="17"/>
        <v>0</v>
      </c>
      <c r="DI39" s="156">
        <f t="shared" si="17"/>
        <v>0</v>
      </c>
      <c r="DJ39" s="156">
        <f t="shared" si="17"/>
        <v>0</v>
      </c>
      <c r="DK39" s="156">
        <f t="shared" si="17"/>
        <v>0</v>
      </c>
      <c r="DL39" s="156">
        <f t="shared" si="17"/>
        <v>0</v>
      </c>
      <c r="DM39" s="156">
        <f t="shared" si="17"/>
        <v>0</v>
      </c>
      <c r="DN39" s="156">
        <f t="shared" si="17"/>
        <v>0</v>
      </c>
      <c r="DO39" s="156">
        <f t="shared" si="17"/>
        <v>0</v>
      </c>
      <c r="DP39" s="156">
        <f t="shared" si="17"/>
        <v>0</v>
      </c>
      <c r="DQ39" s="156">
        <f t="shared" si="17"/>
        <v>0</v>
      </c>
      <c r="DR39" s="156">
        <f t="shared" si="17"/>
        <v>0</v>
      </c>
      <c r="DS39" s="156">
        <f t="shared" si="17"/>
        <v>0</v>
      </c>
      <c r="DT39" s="156">
        <f t="shared" si="17"/>
        <v>0</v>
      </c>
      <c r="DU39" s="156">
        <f t="shared" si="17"/>
        <v>0</v>
      </c>
      <c r="DV39" s="156">
        <f t="shared" si="17"/>
        <v>0</v>
      </c>
      <c r="DW39" s="156">
        <f t="shared" si="17"/>
        <v>0</v>
      </c>
      <c r="DX39" s="156">
        <f t="shared" si="17"/>
        <v>0</v>
      </c>
      <c r="DY39" s="156">
        <f t="shared" si="17"/>
        <v>0</v>
      </c>
      <c r="DZ39" s="156">
        <f t="shared" si="17"/>
        <v>0</v>
      </c>
      <c r="EA39" s="156">
        <f t="shared" si="17"/>
        <v>0</v>
      </c>
      <c r="EB39" s="156">
        <f t="shared" si="17"/>
        <v>0</v>
      </c>
      <c r="EC39" s="156">
        <f t="shared" si="17"/>
        <v>0</v>
      </c>
      <c r="ED39" s="156">
        <f t="shared" si="17"/>
        <v>0</v>
      </c>
      <c r="EE39" s="156">
        <f t="shared" ref="EE39:GP39" si="18">SUM(EE34:EE38)</f>
        <v>0</v>
      </c>
      <c r="EF39" s="156">
        <f t="shared" si="18"/>
        <v>0</v>
      </c>
      <c r="EG39" s="156">
        <f t="shared" si="18"/>
        <v>0</v>
      </c>
      <c r="EH39" s="156">
        <f t="shared" si="18"/>
        <v>0</v>
      </c>
      <c r="EI39" s="156">
        <f t="shared" si="18"/>
        <v>0</v>
      </c>
      <c r="EJ39" s="156">
        <f t="shared" si="18"/>
        <v>0</v>
      </c>
      <c r="EK39" s="156">
        <f t="shared" si="18"/>
        <v>0</v>
      </c>
      <c r="EL39" s="156">
        <f t="shared" si="18"/>
        <v>0</v>
      </c>
      <c r="EM39" s="156">
        <f t="shared" si="18"/>
        <v>0</v>
      </c>
      <c r="EN39" s="156">
        <f t="shared" si="18"/>
        <v>0</v>
      </c>
      <c r="EO39" s="156">
        <f t="shared" si="18"/>
        <v>0</v>
      </c>
      <c r="EP39" s="156">
        <f t="shared" si="18"/>
        <v>0</v>
      </c>
      <c r="EQ39" s="156">
        <f t="shared" si="18"/>
        <v>0</v>
      </c>
      <c r="ER39" s="156">
        <f t="shared" si="18"/>
        <v>0</v>
      </c>
      <c r="ES39" s="156">
        <f t="shared" si="18"/>
        <v>0</v>
      </c>
      <c r="ET39" s="156">
        <f t="shared" si="18"/>
        <v>0</v>
      </c>
      <c r="EU39" s="156">
        <f t="shared" si="18"/>
        <v>0</v>
      </c>
      <c r="EV39" s="156">
        <f t="shared" si="18"/>
        <v>0</v>
      </c>
      <c r="EW39" s="156">
        <f t="shared" si="18"/>
        <v>0</v>
      </c>
      <c r="EX39" s="156">
        <f t="shared" si="18"/>
        <v>0</v>
      </c>
      <c r="EY39" s="156">
        <f t="shared" si="18"/>
        <v>0</v>
      </c>
      <c r="EZ39" s="156">
        <f t="shared" si="18"/>
        <v>0</v>
      </c>
      <c r="FA39" s="156">
        <f t="shared" si="18"/>
        <v>0</v>
      </c>
      <c r="FB39" s="156">
        <f t="shared" si="18"/>
        <v>0</v>
      </c>
      <c r="FC39" s="156">
        <f t="shared" si="18"/>
        <v>0</v>
      </c>
      <c r="FD39" s="156">
        <f t="shared" si="18"/>
        <v>0</v>
      </c>
      <c r="FE39" s="156">
        <f t="shared" si="18"/>
        <v>0</v>
      </c>
      <c r="FF39" s="156">
        <f t="shared" si="18"/>
        <v>0</v>
      </c>
      <c r="FG39" s="156">
        <f t="shared" si="18"/>
        <v>0</v>
      </c>
      <c r="FH39" s="156">
        <f t="shared" si="18"/>
        <v>0</v>
      </c>
      <c r="FI39" s="156">
        <f t="shared" si="18"/>
        <v>0</v>
      </c>
      <c r="FJ39" s="156">
        <f t="shared" si="18"/>
        <v>0</v>
      </c>
      <c r="FK39" s="156">
        <f t="shared" si="18"/>
        <v>0</v>
      </c>
      <c r="FL39" s="156">
        <f t="shared" si="18"/>
        <v>0</v>
      </c>
      <c r="FM39" s="156">
        <f t="shared" si="18"/>
        <v>0</v>
      </c>
      <c r="FN39" s="156">
        <f t="shared" si="18"/>
        <v>0</v>
      </c>
      <c r="FO39" s="156">
        <f t="shared" si="18"/>
        <v>0</v>
      </c>
      <c r="FP39" s="156">
        <f t="shared" si="18"/>
        <v>0</v>
      </c>
      <c r="FQ39" s="156">
        <f t="shared" si="18"/>
        <v>0</v>
      </c>
      <c r="FR39" s="156">
        <f t="shared" si="18"/>
        <v>0</v>
      </c>
      <c r="FS39" s="156">
        <f t="shared" si="18"/>
        <v>0</v>
      </c>
      <c r="FT39" s="156">
        <f t="shared" si="18"/>
        <v>0</v>
      </c>
      <c r="FU39" s="156">
        <f t="shared" si="18"/>
        <v>0</v>
      </c>
      <c r="FV39" s="156">
        <f t="shared" si="18"/>
        <v>0</v>
      </c>
      <c r="FW39" s="156">
        <f t="shared" si="18"/>
        <v>0</v>
      </c>
      <c r="FX39" s="156">
        <f t="shared" si="18"/>
        <v>0</v>
      </c>
      <c r="FY39" s="156">
        <f t="shared" si="18"/>
        <v>0</v>
      </c>
      <c r="FZ39" s="156">
        <f t="shared" si="18"/>
        <v>0</v>
      </c>
      <c r="GA39" s="156">
        <f t="shared" si="18"/>
        <v>0</v>
      </c>
      <c r="GB39" s="156">
        <f t="shared" si="18"/>
        <v>0</v>
      </c>
      <c r="GC39" s="156">
        <f t="shared" si="18"/>
        <v>0</v>
      </c>
      <c r="GD39" s="156">
        <f t="shared" si="18"/>
        <v>0</v>
      </c>
      <c r="GE39" s="156">
        <f t="shared" si="18"/>
        <v>0</v>
      </c>
      <c r="GF39" s="156">
        <f t="shared" si="18"/>
        <v>0</v>
      </c>
      <c r="GG39" s="156">
        <f t="shared" si="18"/>
        <v>0</v>
      </c>
      <c r="GH39" s="156">
        <f t="shared" si="18"/>
        <v>0</v>
      </c>
      <c r="GI39" s="156">
        <f t="shared" si="18"/>
        <v>0</v>
      </c>
      <c r="GJ39" s="156">
        <f t="shared" si="18"/>
        <v>0</v>
      </c>
      <c r="GK39" s="156">
        <f t="shared" si="18"/>
        <v>0</v>
      </c>
      <c r="GL39" s="156">
        <f t="shared" si="18"/>
        <v>0</v>
      </c>
      <c r="GM39" s="156">
        <f t="shared" si="18"/>
        <v>0</v>
      </c>
      <c r="GN39" s="156">
        <f t="shared" si="18"/>
        <v>0</v>
      </c>
      <c r="GO39" s="156">
        <f t="shared" si="18"/>
        <v>0</v>
      </c>
      <c r="GP39" s="156">
        <f t="shared" si="18"/>
        <v>0</v>
      </c>
      <c r="GQ39" s="156">
        <f t="shared" ref="GQ39:IM39" si="19">SUM(GQ34:GQ38)</f>
        <v>0</v>
      </c>
      <c r="GR39" s="156">
        <f t="shared" si="19"/>
        <v>0</v>
      </c>
      <c r="GS39" s="156">
        <f t="shared" si="19"/>
        <v>0</v>
      </c>
      <c r="GT39" s="156">
        <f t="shared" si="19"/>
        <v>0</v>
      </c>
      <c r="GU39" s="156">
        <f t="shared" si="19"/>
        <v>0</v>
      </c>
      <c r="GV39" s="156">
        <f t="shared" si="19"/>
        <v>0</v>
      </c>
      <c r="GW39" s="156">
        <f t="shared" si="19"/>
        <v>0</v>
      </c>
      <c r="GX39" s="156">
        <f t="shared" si="19"/>
        <v>0</v>
      </c>
      <c r="GY39" s="156">
        <f t="shared" si="19"/>
        <v>0</v>
      </c>
      <c r="GZ39" s="156">
        <f t="shared" si="19"/>
        <v>0</v>
      </c>
      <c r="HA39" s="156">
        <f t="shared" si="19"/>
        <v>0</v>
      </c>
      <c r="HB39" s="156">
        <f t="shared" si="19"/>
        <v>0</v>
      </c>
      <c r="HC39" s="156">
        <f t="shared" si="19"/>
        <v>0</v>
      </c>
      <c r="HD39" s="156">
        <f t="shared" si="19"/>
        <v>0</v>
      </c>
      <c r="HE39" s="156">
        <f t="shared" si="19"/>
        <v>0</v>
      </c>
      <c r="HF39" s="156">
        <f t="shared" si="19"/>
        <v>0</v>
      </c>
      <c r="HG39" s="156">
        <f t="shared" si="19"/>
        <v>0</v>
      </c>
      <c r="HH39" s="156">
        <f t="shared" si="19"/>
        <v>0</v>
      </c>
      <c r="HI39" s="156">
        <f t="shared" si="19"/>
        <v>0</v>
      </c>
      <c r="HJ39" s="156">
        <f t="shared" si="19"/>
        <v>0</v>
      </c>
      <c r="HK39" s="156">
        <f t="shared" si="19"/>
        <v>0</v>
      </c>
      <c r="HL39" s="156">
        <f t="shared" si="19"/>
        <v>0</v>
      </c>
      <c r="HM39" s="156">
        <f t="shared" si="19"/>
        <v>0</v>
      </c>
      <c r="HN39" s="156">
        <f t="shared" si="19"/>
        <v>0</v>
      </c>
      <c r="HO39" s="156">
        <f t="shared" si="19"/>
        <v>0</v>
      </c>
      <c r="HP39" s="156">
        <f t="shared" si="19"/>
        <v>0</v>
      </c>
      <c r="HQ39" s="156">
        <f t="shared" si="19"/>
        <v>0</v>
      </c>
      <c r="HR39" s="156">
        <f t="shared" si="19"/>
        <v>0</v>
      </c>
      <c r="HS39" s="156">
        <f t="shared" si="19"/>
        <v>0</v>
      </c>
      <c r="HT39" s="156">
        <f t="shared" si="19"/>
        <v>0</v>
      </c>
      <c r="HU39" s="156">
        <f t="shared" si="19"/>
        <v>0</v>
      </c>
      <c r="HV39" s="156">
        <f t="shared" si="19"/>
        <v>0</v>
      </c>
      <c r="HW39" s="156">
        <f t="shared" si="19"/>
        <v>0</v>
      </c>
      <c r="HX39" s="156">
        <f t="shared" si="19"/>
        <v>0</v>
      </c>
      <c r="HY39" s="156">
        <f t="shared" si="19"/>
        <v>0</v>
      </c>
      <c r="HZ39" s="156">
        <f t="shared" si="19"/>
        <v>0</v>
      </c>
      <c r="IA39" s="156">
        <f t="shared" si="19"/>
        <v>0</v>
      </c>
      <c r="IB39" s="156">
        <f t="shared" si="19"/>
        <v>0</v>
      </c>
      <c r="IC39" s="156">
        <f t="shared" si="19"/>
        <v>0</v>
      </c>
      <c r="ID39" s="156">
        <f t="shared" si="19"/>
        <v>0</v>
      </c>
      <c r="IE39" s="156">
        <f t="shared" si="19"/>
        <v>0</v>
      </c>
      <c r="IF39" s="156">
        <f t="shared" si="19"/>
        <v>0</v>
      </c>
      <c r="IG39" s="156">
        <f t="shared" si="19"/>
        <v>0</v>
      </c>
      <c r="IH39" s="156">
        <f t="shared" si="19"/>
        <v>0</v>
      </c>
      <c r="II39" s="156">
        <f t="shared" si="19"/>
        <v>0</v>
      </c>
      <c r="IJ39" s="156">
        <f t="shared" si="19"/>
        <v>0</v>
      </c>
      <c r="IK39" s="156">
        <f t="shared" si="19"/>
        <v>0</v>
      </c>
      <c r="IL39" s="156">
        <f t="shared" si="19"/>
        <v>0</v>
      </c>
      <c r="IM39" s="157">
        <f t="shared" si="19"/>
        <v>0</v>
      </c>
      <c r="IN39" s="177"/>
      <c r="IO39" s="177"/>
    </row>
    <row r="40" spans="1:249" ht="26.25" customHeight="1">
      <c r="A40" s="746" t="s">
        <v>1819</v>
      </c>
      <c r="B40" s="747"/>
      <c r="C40" s="747"/>
      <c r="D40" s="747"/>
      <c r="E40" s="161"/>
      <c r="F40" s="200">
        <f>F41-(F16+F22+F33+F39)</f>
        <v>0</v>
      </c>
      <c r="G40" s="201">
        <f t="shared" ref="G40:G41" si="20">F40-SUM(H40:IM40)</f>
        <v>0</v>
      </c>
      <c r="H40" s="156">
        <f t="shared" ref="H40:BS40" si="21">H41-(H16+H22+H33+H39)</f>
        <v>0</v>
      </c>
      <c r="I40" s="156">
        <f t="shared" si="21"/>
        <v>0</v>
      </c>
      <c r="J40" s="156">
        <f t="shared" si="21"/>
        <v>0</v>
      </c>
      <c r="K40" s="156">
        <f t="shared" si="21"/>
        <v>0</v>
      </c>
      <c r="L40" s="156">
        <f t="shared" si="21"/>
        <v>0</v>
      </c>
      <c r="M40" s="156">
        <f t="shared" si="21"/>
        <v>0</v>
      </c>
      <c r="N40" s="156">
        <f t="shared" si="21"/>
        <v>0</v>
      </c>
      <c r="O40" s="156">
        <f t="shared" si="21"/>
        <v>0</v>
      </c>
      <c r="P40" s="156">
        <f t="shared" si="21"/>
        <v>0</v>
      </c>
      <c r="Q40" s="156">
        <f t="shared" si="21"/>
        <v>0</v>
      </c>
      <c r="R40" s="156">
        <f t="shared" si="21"/>
        <v>0</v>
      </c>
      <c r="S40" s="156">
        <f t="shared" si="21"/>
        <v>0</v>
      </c>
      <c r="T40" s="156">
        <f t="shared" si="21"/>
        <v>0</v>
      </c>
      <c r="U40" s="156">
        <f t="shared" si="21"/>
        <v>0</v>
      </c>
      <c r="V40" s="156">
        <f t="shared" si="21"/>
        <v>0</v>
      </c>
      <c r="W40" s="156">
        <f t="shared" si="21"/>
        <v>0</v>
      </c>
      <c r="X40" s="156">
        <f t="shared" si="21"/>
        <v>0</v>
      </c>
      <c r="Y40" s="156">
        <f t="shared" si="21"/>
        <v>0</v>
      </c>
      <c r="Z40" s="156">
        <f t="shared" si="21"/>
        <v>0</v>
      </c>
      <c r="AA40" s="156">
        <f t="shared" si="21"/>
        <v>0</v>
      </c>
      <c r="AB40" s="156">
        <f t="shared" si="21"/>
        <v>0</v>
      </c>
      <c r="AC40" s="156">
        <f t="shared" si="21"/>
        <v>0</v>
      </c>
      <c r="AD40" s="156">
        <f t="shared" si="21"/>
        <v>0</v>
      </c>
      <c r="AE40" s="156">
        <f t="shared" si="21"/>
        <v>0</v>
      </c>
      <c r="AF40" s="156">
        <f t="shared" si="21"/>
        <v>0</v>
      </c>
      <c r="AG40" s="156">
        <f t="shared" si="21"/>
        <v>0</v>
      </c>
      <c r="AH40" s="156">
        <f t="shared" si="21"/>
        <v>0</v>
      </c>
      <c r="AI40" s="156">
        <f t="shared" si="21"/>
        <v>0</v>
      </c>
      <c r="AJ40" s="156">
        <f t="shared" si="21"/>
        <v>0</v>
      </c>
      <c r="AK40" s="156">
        <f t="shared" si="21"/>
        <v>0</v>
      </c>
      <c r="AL40" s="156">
        <f t="shared" si="21"/>
        <v>0</v>
      </c>
      <c r="AM40" s="156">
        <f t="shared" si="21"/>
        <v>0</v>
      </c>
      <c r="AN40" s="156">
        <f t="shared" si="21"/>
        <v>0</v>
      </c>
      <c r="AO40" s="156">
        <f t="shared" si="21"/>
        <v>0</v>
      </c>
      <c r="AP40" s="156">
        <f t="shared" si="21"/>
        <v>0</v>
      </c>
      <c r="AQ40" s="156">
        <f t="shared" si="21"/>
        <v>0</v>
      </c>
      <c r="AR40" s="156">
        <f t="shared" si="21"/>
        <v>0</v>
      </c>
      <c r="AS40" s="156">
        <f t="shared" si="21"/>
        <v>0</v>
      </c>
      <c r="AT40" s="156">
        <f t="shared" si="21"/>
        <v>0</v>
      </c>
      <c r="AU40" s="156">
        <f t="shared" si="21"/>
        <v>0</v>
      </c>
      <c r="AV40" s="156">
        <f t="shared" si="21"/>
        <v>0</v>
      </c>
      <c r="AW40" s="156">
        <f t="shared" si="21"/>
        <v>0</v>
      </c>
      <c r="AX40" s="156">
        <f t="shared" si="21"/>
        <v>0</v>
      </c>
      <c r="AY40" s="156">
        <f t="shared" si="21"/>
        <v>0</v>
      </c>
      <c r="AZ40" s="156">
        <f t="shared" si="21"/>
        <v>0</v>
      </c>
      <c r="BA40" s="156">
        <f t="shared" si="21"/>
        <v>0</v>
      </c>
      <c r="BB40" s="156">
        <f t="shared" si="21"/>
        <v>0</v>
      </c>
      <c r="BC40" s="156">
        <f t="shared" si="21"/>
        <v>0</v>
      </c>
      <c r="BD40" s="156">
        <f t="shared" si="21"/>
        <v>0</v>
      </c>
      <c r="BE40" s="156">
        <f t="shared" si="21"/>
        <v>0</v>
      </c>
      <c r="BF40" s="156">
        <f t="shared" si="21"/>
        <v>0</v>
      </c>
      <c r="BG40" s="156">
        <f t="shared" si="21"/>
        <v>0</v>
      </c>
      <c r="BH40" s="156">
        <f t="shared" si="21"/>
        <v>0</v>
      </c>
      <c r="BI40" s="156">
        <f t="shared" si="21"/>
        <v>0</v>
      </c>
      <c r="BJ40" s="156">
        <f t="shared" si="21"/>
        <v>0</v>
      </c>
      <c r="BK40" s="156">
        <f t="shared" si="21"/>
        <v>0</v>
      </c>
      <c r="BL40" s="156">
        <f t="shared" si="21"/>
        <v>0</v>
      </c>
      <c r="BM40" s="156">
        <f t="shared" si="21"/>
        <v>0</v>
      </c>
      <c r="BN40" s="156">
        <f t="shared" si="21"/>
        <v>0</v>
      </c>
      <c r="BO40" s="156">
        <f t="shared" si="21"/>
        <v>0</v>
      </c>
      <c r="BP40" s="156">
        <f t="shared" si="21"/>
        <v>0</v>
      </c>
      <c r="BQ40" s="156">
        <f t="shared" si="21"/>
        <v>0</v>
      </c>
      <c r="BR40" s="156">
        <f t="shared" si="21"/>
        <v>0</v>
      </c>
      <c r="BS40" s="156">
        <f t="shared" si="21"/>
        <v>0</v>
      </c>
      <c r="BT40" s="156">
        <f t="shared" ref="BT40:EE40" si="22">BT41-(BT16+BT22+BT33+BT39)</f>
        <v>0</v>
      </c>
      <c r="BU40" s="156">
        <f t="shared" si="22"/>
        <v>0</v>
      </c>
      <c r="BV40" s="156">
        <f t="shared" si="22"/>
        <v>0</v>
      </c>
      <c r="BW40" s="156">
        <f t="shared" si="22"/>
        <v>0</v>
      </c>
      <c r="BX40" s="156">
        <f t="shared" si="22"/>
        <v>0</v>
      </c>
      <c r="BY40" s="156">
        <f t="shared" si="22"/>
        <v>0</v>
      </c>
      <c r="BZ40" s="156">
        <f t="shared" si="22"/>
        <v>0</v>
      </c>
      <c r="CA40" s="156">
        <f t="shared" si="22"/>
        <v>0</v>
      </c>
      <c r="CB40" s="156">
        <f t="shared" si="22"/>
        <v>0</v>
      </c>
      <c r="CC40" s="156">
        <f t="shared" si="22"/>
        <v>0</v>
      </c>
      <c r="CD40" s="156">
        <f t="shared" si="22"/>
        <v>0</v>
      </c>
      <c r="CE40" s="156">
        <f t="shared" si="22"/>
        <v>0</v>
      </c>
      <c r="CF40" s="156">
        <f t="shared" si="22"/>
        <v>0</v>
      </c>
      <c r="CG40" s="156">
        <f t="shared" si="22"/>
        <v>0</v>
      </c>
      <c r="CH40" s="156">
        <f t="shared" si="22"/>
        <v>0</v>
      </c>
      <c r="CI40" s="156">
        <f t="shared" si="22"/>
        <v>0</v>
      </c>
      <c r="CJ40" s="156">
        <f t="shared" si="22"/>
        <v>0</v>
      </c>
      <c r="CK40" s="156">
        <f t="shared" si="22"/>
        <v>0</v>
      </c>
      <c r="CL40" s="156">
        <f t="shared" si="22"/>
        <v>0</v>
      </c>
      <c r="CM40" s="156">
        <f t="shared" si="22"/>
        <v>0</v>
      </c>
      <c r="CN40" s="156">
        <f t="shared" si="22"/>
        <v>0</v>
      </c>
      <c r="CO40" s="156">
        <f t="shared" si="22"/>
        <v>0</v>
      </c>
      <c r="CP40" s="156">
        <f t="shared" si="22"/>
        <v>0</v>
      </c>
      <c r="CQ40" s="156">
        <f t="shared" si="22"/>
        <v>0</v>
      </c>
      <c r="CR40" s="156">
        <f t="shared" si="22"/>
        <v>0</v>
      </c>
      <c r="CS40" s="156">
        <f t="shared" si="22"/>
        <v>0</v>
      </c>
      <c r="CT40" s="156">
        <f t="shared" si="22"/>
        <v>0</v>
      </c>
      <c r="CU40" s="156">
        <f t="shared" si="22"/>
        <v>0</v>
      </c>
      <c r="CV40" s="156">
        <f t="shared" si="22"/>
        <v>0</v>
      </c>
      <c r="CW40" s="156">
        <f t="shared" si="22"/>
        <v>0</v>
      </c>
      <c r="CX40" s="156">
        <f t="shared" si="22"/>
        <v>0</v>
      </c>
      <c r="CY40" s="156">
        <f t="shared" si="22"/>
        <v>0</v>
      </c>
      <c r="CZ40" s="156">
        <f t="shared" si="22"/>
        <v>0</v>
      </c>
      <c r="DA40" s="156">
        <f t="shared" si="22"/>
        <v>0</v>
      </c>
      <c r="DB40" s="156">
        <f t="shared" si="22"/>
        <v>0</v>
      </c>
      <c r="DC40" s="156">
        <f t="shared" si="22"/>
        <v>0</v>
      </c>
      <c r="DD40" s="156">
        <f t="shared" si="22"/>
        <v>0</v>
      </c>
      <c r="DE40" s="156">
        <f t="shared" si="22"/>
        <v>0</v>
      </c>
      <c r="DF40" s="156">
        <f t="shared" si="22"/>
        <v>0</v>
      </c>
      <c r="DG40" s="156">
        <f t="shared" si="22"/>
        <v>0</v>
      </c>
      <c r="DH40" s="156">
        <f t="shared" si="22"/>
        <v>0</v>
      </c>
      <c r="DI40" s="156">
        <f t="shared" si="22"/>
        <v>0</v>
      </c>
      <c r="DJ40" s="156">
        <f t="shared" si="22"/>
        <v>0</v>
      </c>
      <c r="DK40" s="156">
        <f t="shared" si="22"/>
        <v>0</v>
      </c>
      <c r="DL40" s="156">
        <f t="shared" si="22"/>
        <v>0</v>
      </c>
      <c r="DM40" s="156">
        <f t="shared" si="22"/>
        <v>0</v>
      </c>
      <c r="DN40" s="156">
        <f t="shared" si="22"/>
        <v>0</v>
      </c>
      <c r="DO40" s="156">
        <f t="shared" si="22"/>
        <v>0</v>
      </c>
      <c r="DP40" s="156">
        <f t="shared" si="22"/>
        <v>0</v>
      </c>
      <c r="DQ40" s="156">
        <f t="shared" si="22"/>
        <v>0</v>
      </c>
      <c r="DR40" s="156">
        <f t="shared" si="22"/>
        <v>0</v>
      </c>
      <c r="DS40" s="156">
        <f t="shared" si="22"/>
        <v>0</v>
      </c>
      <c r="DT40" s="156">
        <f t="shared" si="22"/>
        <v>0</v>
      </c>
      <c r="DU40" s="156">
        <f t="shared" si="22"/>
        <v>0</v>
      </c>
      <c r="DV40" s="156">
        <f t="shared" si="22"/>
        <v>0</v>
      </c>
      <c r="DW40" s="156">
        <f t="shared" si="22"/>
        <v>0</v>
      </c>
      <c r="DX40" s="156">
        <f t="shared" si="22"/>
        <v>0</v>
      </c>
      <c r="DY40" s="156">
        <f t="shared" si="22"/>
        <v>0</v>
      </c>
      <c r="DZ40" s="156">
        <f t="shared" si="22"/>
        <v>0</v>
      </c>
      <c r="EA40" s="156">
        <f t="shared" si="22"/>
        <v>0</v>
      </c>
      <c r="EB40" s="156">
        <f t="shared" si="22"/>
        <v>0</v>
      </c>
      <c r="EC40" s="156">
        <f t="shared" si="22"/>
        <v>0</v>
      </c>
      <c r="ED40" s="156">
        <f t="shared" si="22"/>
        <v>0</v>
      </c>
      <c r="EE40" s="156">
        <f t="shared" si="22"/>
        <v>0</v>
      </c>
      <c r="EF40" s="156">
        <f t="shared" ref="EF40:GQ40" si="23">EF41-(EF16+EF22+EF33+EF39)</f>
        <v>0</v>
      </c>
      <c r="EG40" s="156">
        <f t="shared" si="23"/>
        <v>0</v>
      </c>
      <c r="EH40" s="156">
        <f t="shared" si="23"/>
        <v>0</v>
      </c>
      <c r="EI40" s="156">
        <f t="shared" si="23"/>
        <v>0</v>
      </c>
      <c r="EJ40" s="156">
        <f t="shared" si="23"/>
        <v>0</v>
      </c>
      <c r="EK40" s="156">
        <f t="shared" si="23"/>
        <v>0</v>
      </c>
      <c r="EL40" s="156">
        <f t="shared" si="23"/>
        <v>0</v>
      </c>
      <c r="EM40" s="156">
        <f t="shared" si="23"/>
        <v>0</v>
      </c>
      <c r="EN40" s="156">
        <f t="shared" si="23"/>
        <v>0</v>
      </c>
      <c r="EO40" s="156">
        <f t="shared" si="23"/>
        <v>0</v>
      </c>
      <c r="EP40" s="156">
        <f t="shared" si="23"/>
        <v>0</v>
      </c>
      <c r="EQ40" s="156">
        <f t="shared" si="23"/>
        <v>0</v>
      </c>
      <c r="ER40" s="156">
        <f t="shared" si="23"/>
        <v>0</v>
      </c>
      <c r="ES40" s="156">
        <f t="shared" si="23"/>
        <v>0</v>
      </c>
      <c r="ET40" s="156">
        <f t="shared" si="23"/>
        <v>0</v>
      </c>
      <c r="EU40" s="156">
        <f t="shared" si="23"/>
        <v>0</v>
      </c>
      <c r="EV40" s="156">
        <f t="shared" si="23"/>
        <v>0</v>
      </c>
      <c r="EW40" s="156">
        <f t="shared" si="23"/>
        <v>0</v>
      </c>
      <c r="EX40" s="156">
        <f t="shared" si="23"/>
        <v>0</v>
      </c>
      <c r="EY40" s="156">
        <f t="shared" si="23"/>
        <v>0</v>
      </c>
      <c r="EZ40" s="156">
        <f t="shared" si="23"/>
        <v>0</v>
      </c>
      <c r="FA40" s="156">
        <f t="shared" si="23"/>
        <v>0</v>
      </c>
      <c r="FB40" s="156">
        <f t="shared" si="23"/>
        <v>0</v>
      </c>
      <c r="FC40" s="156">
        <f t="shared" si="23"/>
        <v>0</v>
      </c>
      <c r="FD40" s="156">
        <f t="shared" si="23"/>
        <v>0</v>
      </c>
      <c r="FE40" s="156">
        <f t="shared" si="23"/>
        <v>0</v>
      </c>
      <c r="FF40" s="156">
        <f t="shared" si="23"/>
        <v>0</v>
      </c>
      <c r="FG40" s="156">
        <f t="shared" si="23"/>
        <v>0</v>
      </c>
      <c r="FH40" s="156">
        <f t="shared" si="23"/>
        <v>0</v>
      </c>
      <c r="FI40" s="156">
        <f t="shared" si="23"/>
        <v>0</v>
      </c>
      <c r="FJ40" s="156">
        <f t="shared" si="23"/>
        <v>0</v>
      </c>
      <c r="FK40" s="156">
        <f t="shared" si="23"/>
        <v>0</v>
      </c>
      <c r="FL40" s="156">
        <f t="shared" si="23"/>
        <v>0</v>
      </c>
      <c r="FM40" s="156">
        <f t="shared" si="23"/>
        <v>0</v>
      </c>
      <c r="FN40" s="156">
        <f t="shared" si="23"/>
        <v>0</v>
      </c>
      <c r="FO40" s="156">
        <f t="shared" si="23"/>
        <v>0</v>
      </c>
      <c r="FP40" s="156">
        <f t="shared" si="23"/>
        <v>0</v>
      </c>
      <c r="FQ40" s="156">
        <f t="shared" si="23"/>
        <v>0</v>
      </c>
      <c r="FR40" s="156">
        <f t="shared" si="23"/>
        <v>0</v>
      </c>
      <c r="FS40" s="156">
        <f t="shared" si="23"/>
        <v>0</v>
      </c>
      <c r="FT40" s="156">
        <f t="shared" si="23"/>
        <v>0</v>
      </c>
      <c r="FU40" s="156">
        <f t="shared" si="23"/>
        <v>0</v>
      </c>
      <c r="FV40" s="156">
        <f t="shared" si="23"/>
        <v>0</v>
      </c>
      <c r="FW40" s="156">
        <f t="shared" si="23"/>
        <v>0</v>
      </c>
      <c r="FX40" s="156">
        <f t="shared" si="23"/>
        <v>0</v>
      </c>
      <c r="FY40" s="156">
        <f t="shared" si="23"/>
        <v>0</v>
      </c>
      <c r="FZ40" s="156">
        <f t="shared" si="23"/>
        <v>0</v>
      </c>
      <c r="GA40" s="156">
        <f t="shared" si="23"/>
        <v>0</v>
      </c>
      <c r="GB40" s="156">
        <f t="shared" si="23"/>
        <v>0</v>
      </c>
      <c r="GC40" s="156">
        <f t="shared" si="23"/>
        <v>0</v>
      </c>
      <c r="GD40" s="156">
        <f t="shared" si="23"/>
        <v>0</v>
      </c>
      <c r="GE40" s="156">
        <f t="shared" si="23"/>
        <v>0</v>
      </c>
      <c r="GF40" s="156">
        <f t="shared" si="23"/>
        <v>0</v>
      </c>
      <c r="GG40" s="156">
        <f t="shared" si="23"/>
        <v>0</v>
      </c>
      <c r="GH40" s="156">
        <f t="shared" si="23"/>
        <v>0</v>
      </c>
      <c r="GI40" s="156">
        <f t="shared" si="23"/>
        <v>0</v>
      </c>
      <c r="GJ40" s="156">
        <f t="shared" si="23"/>
        <v>0</v>
      </c>
      <c r="GK40" s="156">
        <f t="shared" si="23"/>
        <v>0</v>
      </c>
      <c r="GL40" s="156">
        <f t="shared" si="23"/>
        <v>0</v>
      </c>
      <c r="GM40" s="156">
        <f t="shared" si="23"/>
        <v>0</v>
      </c>
      <c r="GN40" s="156">
        <f t="shared" si="23"/>
        <v>0</v>
      </c>
      <c r="GO40" s="156">
        <f t="shared" si="23"/>
        <v>0</v>
      </c>
      <c r="GP40" s="156">
        <f t="shared" si="23"/>
        <v>0</v>
      </c>
      <c r="GQ40" s="156">
        <f t="shared" si="23"/>
        <v>0</v>
      </c>
      <c r="GR40" s="156">
        <f t="shared" ref="GR40:IM40" si="24">GR41-(GR16+GR22+GR33+GR39)</f>
        <v>0</v>
      </c>
      <c r="GS40" s="156">
        <f t="shared" si="24"/>
        <v>0</v>
      </c>
      <c r="GT40" s="156">
        <f t="shared" si="24"/>
        <v>0</v>
      </c>
      <c r="GU40" s="156">
        <f t="shared" si="24"/>
        <v>0</v>
      </c>
      <c r="GV40" s="156">
        <f t="shared" si="24"/>
        <v>0</v>
      </c>
      <c r="GW40" s="156">
        <f t="shared" si="24"/>
        <v>0</v>
      </c>
      <c r="GX40" s="156">
        <f t="shared" si="24"/>
        <v>0</v>
      </c>
      <c r="GY40" s="156">
        <f t="shared" si="24"/>
        <v>0</v>
      </c>
      <c r="GZ40" s="156">
        <f t="shared" si="24"/>
        <v>0</v>
      </c>
      <c r="HA40" s="156">
        <f t="shared" si="24"/>
        <v>0</v>
      </c>
      <c r="HB40" s="156">
        <f t="shared" si="24"/>
        <v>0</v>
      </c>
      <c r="HC40" s="156">
        <f t="shared" si="24"/>
        <v>0</v>
      </c>
      <c r="HD40" s="156">
        <f t="shared" si="24"/>
        <v>0</v>
      </c>
      <c r="HE40" s="156">
        <f t="shared" si="24"/>
        <v>0</v>
      </c>
      <c r="HF40" s="156">
        <f t="shared" si="24"/>
        <v>0</v>
      </c>
      <c r="HG40" s="156">
        <f t="shared" si="24"/>
        <v>0</v>
      </c>
      <c r="HH40" s="156">
        <f t="shared" si="24"/>
        <v>0</v>
      </c>
      <c r="HI40" s="156">
        <f t="shared" si="24"/>
        <v>0</v>
      </c>
      <c r="HJ40" s="156">
        <f t="shared" si="24"/>
        <v>0</v>
      </c>
      <c r="HK40" s="156">
        <f t="shared" si="24"/>
        <v>0</v>
      </c>
      <c r="HL40" s="156">
        <f t="shared" si="24"/>
        <v>0</v>
      </c>
      <c r="HM40" s="156">
        <f t="shared" si="24"/>
        <v>0</v>
      </c>
      <c r="HN40" s="156">
        <f t="shared" si="24"/>
        <v>0</v>
      </c>
      <c r="HO40" s="156">
        <f t="shared" si="24"/>
        <v>0</v>
      </c>
      <c r="HP40" s="156">
        <f t="shared" si="24"/>
        <v>0</v>
      </c>
      <c r="HQ40" s="156">
        <f t="shared" si="24"/>
        <v>0</v>
      </c>
      <c r="HR40" s="156">
        <f t="shared" si="24"/>
        <v>0</v>
      </c>
      <c r="HS40" s="156">
        <f t="shared" si="24"/>
        <v>0</v>
      </c>
      <c r="HT40" s="156">
        <f t="shared" si="24"/>
        <v>0</v>
      </c>
      <c r="HU40" s="156">
        <f t="shared" si="24"/>
        <v>0</v>
      </c>
      <c r="HV40" s="156">
        <f t="shared" si="24"/>
        <v>0</v>
      </c>
      <c r="HW40" s="156">
        <f t="shared" si="24"/>
        <v>0</v>
      </c>
      <c r="HX40" s="156">
        <f t="shared" si="24"/>
        <v>0</v>
      </c>
      <c r="HY40" s="156">
        <f t="shared" si="24"/>
        <v>0</v>
      </c>
      <c r="HZ40" s="156">
        <f t="shared" si="24"/>
        <v>0</v>
      </c>
      <c r="IA40" s="156">
        <f t="shared" si="24"/>
        <v>0</v>
      </c>
      <c r="IB40" s="156">
        <f t="shared" si="24"/>
        <v>0</v>
      </c>
      <c r="IC40" s="156">
        <f t="shared" si="24"/>
        <v>0</v>
      </c>
      <c r="ID40" s="156">
        <f t="shared" si="24"/>
        <v>0</v>
      </c>
      <c r="IE40" s="156">
        <f t="shared" si="24"/>
        <v>0</v>
      </c>
      <c r="IF40" s="156">
        <f t="shared" si="24"/>
        <v>0</v>
      </c>
      <c r="IG40" s="156">
        <f t="shared" si="24"/>
        <v>0</v>
      </c>
      <c r="IH40" s="156">
        <f t="shared" si="24"/>
        <v>0</v>
      </c>
      <c r="II40" s="156">
        <f t="shared" si="24"/>
        <v>0</v>
      </c>
      <c r="IJ40" s="156">
        <f t="shared" si="24"/>
        <v>0</v>
      </c>
      <c r="IK40" s="156">
        <f t="shared" si="24"/>
        <v>0</v>
      </c>
      <c r="IL40" s="156">
        <f t="shared" si="24"/>
        <v>0</v>
      </c>
      <c r="IM40" s="157">
        <f t="shared" si="24"/>
        <v>0</v>
      </c>
      <c r="IN40" s="177"/>
      <c r="IO40" s="177"/>
    </row>
    <row r="41" spans="1:249" ht="26.25" customHeight="1">
      <c r="A41" s="732" t="s">
        <v>1818</v>
      </c>
      <c r="B41" s="733"/>
      <c r="C41" s="733"/>
      <c r="D41" s="733"/>
      <c r="E41" s="162"/>
      <c r="F41" s="210">
        <f>SUMIFS(点検表４!$AG$6:$AG$14492,点検表４!$AE$6:$AE$14492,TRUE)</f>
        <v>0</v>
      </c>
      <c r="G41" s="211">
        <f t="shared" si="20"/>
        <v>0</v>
      </c>
      <c r="H41" s="212">
        <f>SUMIFS(点検表４!$AG$6:$AG$14492,点検表４!$AE$6:$AE$14492,TRUE,点検表４!$C$6:$C$14492,H$6)</f>
        <v>0</v>
      </c>
      <c r="I41" s="212">
        <f>SUMIFS(点検表４!$AG$6:$AG$14492,点検表４!$AE$6:$AE$14492,TRUE,点検表４!$C$6:$C$14492,I$6)</f>
        <v>0</v>
      </c>
      <c r="J41" s="212">
        <f>SUMIFS(点検表４!$AG$6:$AG$14492,点検表４!$AE$6:$AE$14492,TRUE,点検表４!$C$6:$C$14492,J$6)</f>
        <v>0</v>
      </c>
      <c r="K41" s="212">
        <f>SUMIFS(点検表４!$AG$6:$AG$14492,点検表４!$AE$6:$AE$14492,TRUE,点検表４!$C$6:$C$14492,K$6)</f>
        <v>0</v>
      </c>
      <c r="L41" s="212">
        <f>SUMIFS(点検表４!$AG$6:$AG$14492,点検表４!$AE$6:$AE$14492,TRUE,点検表４!$C$6:$C$14492,L$6)</f>
        <v>0</v>
      </c>
      <c r="M41" s="212">
        <f>SUMIFS(点検表４!$AG$6:$AG$14492,点検表４!$AE$6:$AE$14492,TRUE,点検表４!$C$6:$C$14492,M$6)</f>
        <v>0</v>
      </c>
      <c r="N41" s="212">
        <f>SUMIFS(点検表４!$AG$6:$AG$14492,点検表４!$AE$6:$AE$14492,TRUE,点検表４!$C$6:$C$14492,N$6)</f>
        <v>0</v>
      </c>
      <c r="O41" s="212">
        <f>SUMIFS(点検表４!$AG$6:$AG$14492,点検表４!$AE$6:$AE$14492,TRUE,点検表４!$C$6:$C$14492,O$6)</f>
        <v>0</v>
      </c>
      <c r="P41" s="212">
        <f>SUMIFS(点検表４!$AG$6:$AG$14492,点検表４!$AE$6:$AE$14492,TRUE,点検表４!$C$6:$C$14492,P$6)</f>
        <v>0</v>
      </c>
      <c r="Q41" s="212">
        <f>SUMIFS(点検表４!$AG$6:$AG$14492,点検表４!$AE$6:$AE$14492,TRUE,点検表４!$C$6:$C$14492,Q$6)</f>
        <v>0</v>
      </c>
      <c r="R41" s="212">
        <f>SUMIFS(点検表４!$AG$6:$AG$14492,点検表４!$AE$6:$AE$14492,TRUE,点検表４!$C$6:$C$14492,R$6)</f>
        <v>0</v>
      </c>
      <c r="S41" s="212">
        <f>SUMIFS(点検表４!$AG$6:$AG$14492,点検表４!$AE$6:$AE$14492,TRUE,点検表４!$C$6:$C$14492,S$6)</f>
        <v>0</v>
      </c>
      <c r="T41" s="212">
        <f>SUMIFS(点検表４!$AG$6:$AG$14492,点検表４!$AE$6:$AE$14492,TRUE,点検表４!$C$6:$C$14492,T$6)</f>
        <v>0</v>
      </c>
      <c r="U41" s="212">
        <f>SUMIFS(点検表４!$AG$6:$AG$14492,点検表４!$AE$6:$AE$14492,TRUE,点検表４!$C$6:$C$14492,U$6)</f>
        <v>0</v>
      </c>
      <c r="V41" s="212">
        <f>SUMIFS(点検表４!$AG$6:$AG$14492,点検表４!$AE$6:$AE$14492,TRUE,点検表４!$C$6:$C$14492,V$6)</f>
        <v>0</v>
      </c>
      <c r="W41" s="212">
        <f>SUMIFS(点検表４!$AG$6:$AG$14492,点検表４!$AE$6:$AE$14492,TRUE,点検表４!$C$6:$C$14492,W$6)</f>
        <v>0</v>
      </c>
      <c r="X41" s="212">
        <f>SUMIFS(点検表４!$AG$6:$AG$14492,点検表４!$AE$6:$AE$14492,TRUE,点検表４!$C$6:$C$14492,X$6)</f>
        <v>0</v>
      </c>
      <c r="Y41" s="212">
        <f>SUMIFS(点検表４!$AG$6:$AG$14492,点検表４!$AE$6:$AE$14492,TRUE,点検表４!$C$6:$C$14492,Y$6)</f>
        <v>0</v>
      </c>
      <c r="Z41" s="212">
        <f>SUMIFS(点検表４!$AG$6:$AG$14492,点検表４!$AE$6:$AE$14492,TRUE,点検表４!$C$6:$C$14492,Z$6)</f>
        <v>0</v>
      </c>
      <c r="AA41" s="212">
        <f>SUMIFS(点検表４!$AG$6:$AG$14492,点検表４!$AE$6:$AE$14492,TRUE,点検表４!$C$6:$C$14492,AA$6)</f>
        <v>0</v>
      </c>
      <c r="AB41" s="212">
        <f>SUMIFS(点検表４!$AG$6:$AG$14492,点検表４!$AE$6:$AE$14492,TRUE,点検表４!$C$6:$C$14492,AB$6)</f>
        <v>0</v>
      </c>
      <c r="AC41" s="212">
        <f>SUMIFS(点検表４!$AG$6:$AG$14492,点検表４!$AE$6:$AE$14492,TRUE,点検表４!$C$6:$C$14492,AC$6)</f>
        <v>0</v>
      </c>
      <c r="AD41" s="212">
        <f>SUMIFS(点検表４!$AG$6:$AG$14492,点検表４!$AE$6:$AE$14492,TRUE,点検表４!$C$6:$C$14492,AD$6)</f>
        <v>0</v>
      </c>
      <c r="AE41" s="212">
        <f>SUMIFS(点検表４!$AG$6:$AG$14492,点検表４!$AE$6:$AE$14492,TRUE,点検表４!$C$6:$C$14492,AE$6)</f>
        <v>0</v>
      </c>
      <c r="AF41" s="212">
        <f>SUMIFS(点検表４!$AG$6:$AG$14492,点検表４!$AE$6:$AE$14492,TRUE,点検表４!$C$6:$C$14492,AF$6)</f>
        <v>0</v>
      </c>
      <c r="AG41" s="212">
        <f>SUMIFS(点検表４!$AG$6:$AG$14492,点検表４!$AE$6:$AE$14492,TRUE,点検表４!$C$6:$C$14492,AG$6)</f>
        <v>0</v>
      </c>
      <c r="AH41" s="212">
        <f>SUMIFS(点検表４!$AG$6:$AG$14492,点検表４!$AE$6:$AE$14492,TRUE,点検表４!$C$6:$C$14492,AH$6)</f>
        <v>0</v>
      </c>
      <c r="AI41" s="212">
        <f>SUMIFS(点検表４!$AG$6:$AG$14492,点検表４!$AE$6:$AE$14492,TRUE,点検表４!$C$6:$C$14492,AI$6)</f>
        <v>0</v>
      </c>
      <c r="AJ41" s="212">
        <f>SUMIFS(点検表４!$AG$6:$AG$14492,点検表４!$AE$6:$AE$14492,TRUE,点検表４!$C$6:$C$14492,AJ$6)</f>
        <v>0</v>
      </c>
      <c r="AK41" s="212">
        <f>SUMIFS(点検表４!$AG$6:$AG$14492,点検表４!$AE$6:$AE$14492,TRUE,点検表４!$C$6:$C$14492,AK$6)</f>
        <v>0</v>
      </c>
      <c r="AL41" s="212">
        <f>SUMIFS(点検表４!$AG$6:$AG$14492,点検表４!$AE$6:$AE$14492,TRUE,点検表４!$C$6:$C$14492,AL$6)</f>
        <v>0</v>
      </c>
      <c r="AM41" s="212">
        <f>SUMIFS(点検表４!$AG$6:$AG$14492,点検表４!$AE$6:$AE$14492,TRUE,点検表４!$C$6:$C$14492,AM$6)</f>
        <v>0</v>
      </c>
      <c r="AN41" s="212">
        <f>SUMIFS(点検表４!$AG$6:$AG$14492,点検表４!$AE$6:$AE$14492,TRUE,点検表４!$C$6:$C$14492,AN$6)</f>
        <v>0</v>
      </c>
      <c r="AO41" s="212">
        <f>SUMIFS(点検表４!$AG$6:$AG$14492,点検表４!$AE$6:$AE$14492,TRUE,点検表４!$C$6:$C$14492,AO$6)</f>
        <v>0</v>
      </c>
      <c r="AP41" s="212">
        <f>SUMIFS(点検表４!$AG$6:$AG$14492,点検表４!$AE$6:$AE$14492,TRUE,点検表４!$C$6:$C$14492,AP$6)</f>
        <v>0</v>
      </c>
      <c r="AQ41" s="212">
        <f>SUMIFS(点検表４!$AG$6:$AG$14492,点検表４!$AE$6:$AE$14492,TRUE,点検表４!$C$6:$C$14492,AQ$6)</f>
        <v>0</v>
      </c>
      <c r="AR41" s="212">
        <f>SUMIFS(点検表４!$AG$6:$AG$14492,点検表４!$AE$6:$AE$14492,TRUE,点検表４!$C$6:$C$14492,AR$6)</f>
        <v>0</v>
      </c>
      <c r="AS41" s="212">
        <f>SUMIFS(点検表４!$AG$6:$AG$14492,点検表４!$AE$6:$AE$14492,TRUE,点検表４!$C$6:$C$14492,AS$6)</f>
        <v>0</v>
      </c>
      <c r="AT41" s="212">
        <f>SUMIFS(点検表４!$AG$6:$AG$14492,点検表４!$AE$6:$AE$14492,TRUE,点検表４!$C$6:$C$14492,AT$6)</f>
        <v>0</v>
      </c>
      <c r="AU41" s="212">
        <f>SUMIFS(点検表４!$AG$6:$AG$14492,点検表４!$AE$6:$AE$14492,TRUE,点検表４!$C$6:$C$14492,AU$6)</f>
        <v>0</v>
      </c>
      <c r="AV41" s="212">
        <f>SUMIFS(点検表４!$AG$6:$AG$14492,点検表４!$AE$6:$AE$14492,TRUE,点検表４!$C$6:$C$14492,AV$6)</f>
        <v>0</v>
      </c>
      <c r="AW41" s="212">
        <f>SUMIFS(点検表４!$AG$6:$AG$14492,点検表４!$AE$6:$AE$14492,TRUE,点検表４!$C$6:$C$14492,AW$6)</f>
        <v>0</v>
      </c>
      <c r="AX41" s="212">
        <f>SUMIFS(点検表４!$AG$6:$AG$14492,点検表４!$AE$6:$AE$14492,TRUE,点検表４!$C$6:$C$14492,AX$6)</f>
        <v>0</v>
      </c>
      <c r="AY41" s="212">
        <f>SUMIFS(点検表４!$AG$6:$AG$14492,点検表４!$AE$6:$AE$14492,TRUE,点検表４!$C$6:$C$14492,AY$6)</f>
        <v>0</v>
      </c>
      <c r="AZ41" s="212">
        <f>SUMIFS(点検表４!$AG$6:$AG$14492,点検表４!$AE$6:$AE$14492,TRUE,点検表４!$C$6:$C$14492,AZ$6)</f>
        <v>0</v>
      </c>
      <c r="BA41" s="212">
        <f>SUMIFS(点検表４!$AG$6:$AG$14492,点検表４!$AE$6:$AE$14492,TRUE,点検表４!$C$6:$C$14492,BA$6)</f>
        <v>0</v>
      </c>
      <c r="BB41" s="212">
        <f>SUMIFS(点検表４!$AG$6:$AG$14492,点検表４!$AE$6:$AE$14492,TRUE,点検表４!$C$6:$C$14492,BB$6)</f>
        <v>0</v>
      </c>
      <c r="BC41" s="212">
        <f>SUMIFS(点検表４!$AG$6:$AG$14492,点検表４!$AE$6:$AE$14492,TRUE,点検表４!$C$6:$C$14492,BC$6)</f>
        <v>0</v>
      </c>
      <c r="BD41" s="212">
        <f>SUMIFS(点検表４!$AG$6:$AG$14492,点検表４!$AE$6:$AE$14492,TRUE,点検表４!$C$6:$C$14492,BD$6)</f>
        <v>0</v>
      </c>
      <c r="BE41" s="212">
        <f>SUMIFS(点検表４!$AG$6:$AG$14492,点検表４!$AE$6:$AE$14492,TRUE,点検表４!$C$6:$C$14492,BE$6)</f>
        <v>0</v>
      </c>
      <c r="BF41" s="212">
        <f>SUMIFS(点検表４!$AG$6:$AG$14492,点検表４!$AE$6:$AE$14492,TRUE,点検表４!$C$6:$C$14492,BF$6)</f>
        <v>0</v>
      </c>
      <c r="BG41" s="212">
        <f>SUMIFS(点検表４!$AG$6:$AG$14492,点検表４!$AE$6:$AE$14492,TRUE,点検表４!$C$6:$C$14492,BG$6)</f>
        <v>0</v>
      </c>
      <c r="BH41" s="212">
        <f>SUMIFS(点検表４!$AG$6:$AG$14492,点検表４!$AE$6:$AE$14492,TRUE,点検表４!$C$6:$C$14492,BH$6)</f>
        <v>0</v>
      </c>
      <c r="BI41" s="212">
        <f>SUMIFS(点検表４!$AG$6:$AG$14492,点検表４!$AE$6:$AE$14492,TRUE,点検表４!$C$6:$C$14492,BI$6)</f>
        <v>0</v>
      </c>
      <c r="BJ41" s="212">
        <f>SUMIFS(点検表４!$AG$6:$AG$14492,点検表４!$AE$6:$AE$14492,TRUE,点検表４!$C$6:$C$14492,BJ$6)</f>
        <v>0</v>
      </c>
      <c r="BK41" s="212">
        <f>SUMIFS(点検表４!$AG$6:$AG$14492,点検表４!$AE$6:$AE$14492,TRUE,点検表４!$C$6:$C$14492,BK$6)</f>
        <v>0</v>
      </c>
      <c r="BL41" s="212">
        <f>SUMIFS(点検表４!$AG$6:$AG$14492,点検表４!$AE$6:$AE$14492,TRUE,点検表４!$C$6:$C$14492,BL$6)</f>
        <v>0</v>
      </c>
      <c r="BM41" s="212">
        <f>SUMIFS(点検表４!$AG$6:$AG$14492,点検表４!$AE$6:$AE$14492,TRUE,点検表４!$C$6:$C$14492,BM$6)</f>
        <v>0</v>
      </c>
      <c r="BN41" s="212">
        <f>SUMIFS(点検表４!$AG$6:$AG$14492,点検表４!$AE$6:$AE$14492,TRUE,点検表４!$C$6:$C$14492,BN$6)</f>
        <v>0</v>
      </c>
      <c r="BO41" s="212">
        <f>SUMIFS(点検表４!$AG$6:$AG$14492,点検表４!$AE$6:$AE$14492,TRUE,点検表４!$C$6:$C$14492,BO$6)</f>
        <v>0</v>
      </c>
      <c r="BP41" s="212">
        <f>SUMIFS(点検表４!$AG$6:$AG$14492,点検表４!$AE$6:$AE$14492,TRUE,点検表４!$C$6:$C$14492,BP$6)</f>
        <v>0</v>
      </c>
      <c r="BQ41" s="212">
        <f>SUMIFS(点検表４!$AG$6:$AG$14492,点検表４!$AE$6:$AE$14492,TRUE,点検表４!$C$6:$C$14492,BQ$6)</f>
        <v>0</v>
      </c>
      <c r="BR41" s="212">
        <f>SUMIFS(点検表４!$AG$6:$AG$14492,点検表４!$AE$6:$AE$14492,TRUE,点検表４!$C$6:$C$14492,BR$6)</f>
        <v>0</v>
      </c>
      <c r="BS41" s="212">
        <f>SUMIFS(点検表４!$AG$6:$AG$14492,点検表４!$AE$6:$AE$14492,TRUE,点検表４!$C$6:$C$14492,BS$6)</f>
        <v>0</v>
      </c>
      <c r="BT41" s="212">
        <f>SUMIFS(点検表４!$AG$6:$AG$14492,点検表４!$AE$6:$AE$14492,TRUE,点検表４!$C$6:$C$14492,BT$6)</f>
        <v>0</v>
      </c>
      <c r="BU41" s="212">
        <f>SUMIFS(点検表４!$AG$6:$AG$14492,点検表４!$AE$6:$AE$14492,TRUE,点検表４!$C$6:$C$14492,BU$6)</f>
        <v>0</v>
      </c>
      <c r="BV41" s="212">
        <f>SUMIFS(点検表４!$AG$6:$AG$14492,点検表４!$AE$6:$AE$14492,TRUE,点検表４!$C$6:$C$14492,BV$6)</f>
        <v>0</v>
      </c>
      <c r="BW41" s="212">
        <f>SUMIFS(点検表４!$AG$6:$AG$14492,点検表４!$AE$6:$AE$14492,TRUE,点検表４!$C$6:$C$14492,BW$6)</f>
        <v>0</v>
      </c>
      <c r="BX41" s="212">
        <f>SUMIFS(点検表４!$AG$6:$AG$14492,点検表４!$AE$6:$AE$14492,TRUE,点検表４!$C$6:$C$14492,BX$6)</f>
        <v>0</v>
      </c>
      <c r="BY41" s="212">
        <f>SUMIFS(点検表４!$AG$6:$AG$14492,点検表４!$AE$6:$AE$14492,TRUE,点検表４!$C$6:$C$14492,BY$6)</f>
        <v>0</v>
      </c>
      <c r="BZ41" s="212">
        <f>SUMIFS(点検表４!$AG$6:$AG$14492,点検表４!$AE$6:$AE$14492,TRUE,点検表４!$C$6:$C$14492,BZ$6)</f>
        <v>0</v>
      </c>
      <c r="CA41" s="212">
        <f>SUMIFS(点検表４!$AG$6:$AG$14492,点検表４!$AE$6:$AE$14492,TRUE,点検表４!$C$6:$C$14492,CA$6)</f>
        <v>0</v>
      </c>
      <c r="CB41" s="212">
        <f>SUMIFS(点検表４!$AG$6:$AG$14492,点検表４!$AE$6:$AE$14492,TRUE,点検表４!$C$6:$C$14492,CB$6)</f>
        <v>0</v>
      </c>
      <c r="CC41" s="212">
        <f>SUMIFS(点検表４!$AG$6:$AG$14492,点検表４!$AE$6:$AE$14492,TRUE,点検表４!$C$6:$C$14492,CC$6)</f>
        <v>0</v>
      </c>
      <c r="CD41" s="212">
        <f>SUMIFS(点検表４!$AG$6:$AG$14492,点検表４!$AE$6:$AE$14492,TRUE,点検表４!$C$6:$C$14492,CD$6)</f>
        <v>0</v>
      </c>
      <c r="CE41" s="212">
        <f>SUMIFS(点検表４!$AG$6:$AG$14492,点検表４!$AE$6:$AE$14492,TRUE,点検表４!$C$6:$C$14492,CE$6)</f>
        <v>0</v>
      </c>
      <c r="CF41" s="212">
        <f>SUMIFS(点検表４!$AG$6:$AG$14492,点検表４!$AE$6:$AE$14492,TRUE,点検表４!$C$6:$C$14492,CF$6)</f>
        <v>0</v>
      </c>
      <c r="CG41" s="212">
        <f>SUMIFS(点検表４!$AG$6:$AG$14492,点検表４!$AE$6:$AE$14492,TRUE,点検表４!$C$6:$C$14492,CG$6)</f>
        <v>0</v>
      </c>
      <c r="CH41" s="212">
        <f>SUMIFS(点検表４!$AG$6:$AG$14492,点検表４!$AE$6:$AE$14492,TRUE,点検表４!$C$6:$C$14492,CH$6)</f>
        <v>0</v>
      </c>
      <c r="CI41" s="212">
        <f>SUMIFS(点検表４!$AG$6:$AG$14492,点検表４!$AE$6:$AE$14492,TRUE,点検表４!$C$6:$C$14492,CI$6)</f>
        <v>0</v>
      </c>
      <c r="CJ41" s="212">
        <f>SUMIFS(点検表４!$AG$6:$AG$14492,点検表４!$AE$6:$AE$14492,TRUE,点検表４!$C$6:$C$14492,CJ$6)</f>
        <v>0</v>
      </c>
      <c r="CK41" s="212">
        <f>SUMIFS(点検表４!$AG$6:$AG$14492,点検表４!$AE$6:$AE$14492,TRUE,点検表４!$C$6:$C$14492,CK$6)</f>
        <v>0</v>
      </c>
      <c r="CL41" s="212">
        <f>SUMIFS(点検表４!$AG$6:$AG$14492,点検表４!$AE$6:$AE$14492,TRUE,点検表４!$C$6:$C$14492,CL$6)</f>
        <v>0</v>
      </c>
      <c r="CM41" s="212">
        <f>SUMIFS(点検表４!$AG$6:$AG$14492,点検表４!$AE$6:$AE$14492,TRUE,点検表４!$C$6:$C$14492,CM$6)</f>
        <v>0</v>
      </c>
      <c r="CN41" s="212">
        <f>SUMIFS(点検表４!$AG$6:$AG$14492,点検表４!$AE$6:$AE$14492,TRUE,点検表４!$C$6:$C$14492,CN$6)</f>
        <v>0</v>
      </c>
      <c r="CO41" s="212">
        <f>SUMIFS(点検表４!$AG$6:$AG$14492,点検表４!$AE$6:$AE$14492,TRUE,点検表４!$C$6:$C$14492,CO$6)</f>
        <v>0</v>
      </c>
      <c r="CP41" s="212">
        <f>SUMIFS(点検表４!$AG$6:$AG$14492,点検表４!$AE$6:$AE$14492,TRUE,点検表４!$C$6:$C$14492,CP$6)</f>
        <v>0</v>
      </c>
      <c r="CQ41" s="212">
        <f>SUMIFS(点検表４!$AG$6:$AG$14492,点検表４!$AE$6:$AE$14492,TRUE,点検表４!$C$6:$C$14492,CQ$6)</f>
        <v>0</v>
      </c>
      <c r="CR41" s="212">
        <f>SUMIFS(点検表４!$AG$6:$AG$14492,点検表４!$AE$6:$AE$14492,TRUE,点検表４!$C$6:$C$14492,CR$6)</f>
        <v>0</v>
      </c>
      <c r="CS41" s="212">
        <f>SUMIFS(点検表４!$AG$6:$AG$14492,点検表４!$AE$6:$AE$14492,TRUE,点検表４!$C$6:$C$14492,CS$6)</f>
        <v>0</v>
      </c>
      <c r="CT41" s="212">
        <f>SUMIFS(点検表４!$AG$6:$AG$14492,点検表４!$AE$6:$AE$14492,TRUE,点検表４!$C$6:$C$14492,CT$6)</f>
        <v>0</v>
      </c>
      <c r="CU41" s="212">
        <f>SUMIFS(点検表４!$AG$6:$AG$14492,点検表４!$AE$6:$AE$14492,TRUE,点検表４!$C$6:$C$14492,CU$6)</f>
        <v>0</v>
      </c>
      <c r="CV41" s="212">
        <f>SUMIFS(点検表４!$AG$6:$AG$14492,点検表４!$AE$6:$AE$14492,TRUE,点検表４!$C$6:$C$14492,CV$6)</f>
        <v>0</v>
      </c>
      <c r="CW41" s="212">
        <f>SUMIFS(点検表４!$AG$6:$AG$14492,点検表４!$AE$6:$AE$14492,TRUE,点検表４!$C$6:$C$14492,CW$6)</f>
        <v>0</v>
      </c>
      <c r="CX41" s="212">
        <f>SUMIFS(点検表４!$AG$6:$AG$14492,点検表４!$AE$6:$AE$14492,TRUE,点検表４!$C$6:$C$14492,CX$6)</f>
        <v>0</v>
      </c>
      <c r="CY41" s="212">
        <f>SUMIFS(点検表４!$AG$6:$AG$14492,点検表４!$AE$6:$AE$14492,TRUE,点検表４!$C$6:$C$14492,CY$6)</f>
        <v>0</v>
      </c>
      <c r="CZ41" s="212">
        <f>SUMIFS(点検表４!$AG$6:$AG$14492,点検表４!$AE$6:$AE$14492,TRUE,点検表４!$C$6:$C$14492,CZ$6)</f>
        <v>0</v>
      </c>
      <c r="DA41" s="212">
        <f>SUMIFS(点検表４!$AG$6:$AG$14492,点検表４!$AE$6:$AE$14492,TRUE,点検表４!$C$6:$C$14492,DA$6)</f>
        <v>0</v>
      </c>
      <c r="DB41" s="212">
        <f>SUMIFS(点検表４!$AG$6:$AG$14492,点検表４!$AE$6:$AE$14492,TRUE,点検表４!$C$6:$C$14492,DB$6)</f>
        <v>0</v>
      </c>
      <c r="DC41" s="212">
        <f>SUMIFS(点検表４!$AG$6:$AG$14492,点検表４!$AE$6:$AE$14492,TRUE,点検表４!$C$6:$C$14492,DC$6)</f>
        <v>0</v>
      </c>
      <c r="DD41" s="212">
        <f>SUMIFS(点検表４!$AG$6:$AG$14492,点検表４!$AE$6:$AE$14492,TRUE,点検表４!$C$6:$C$14492,DD$6)</f>
        <v>0</v>
      </c>
      <c r="DE41" s="212">
        <f>SUMIFS(点検表４!$AG$6:$AG$14492,点検表４!$AE$6:$AE$14492,TRUE,点検表４!$C$6:$C$14492,DE$6)</f>
        <v>0</v>
      </c>
      <c r="DF41" s="212">
        <f>SUMIFS(点検表４!$AG$6:$AG$14492,点検表４!$AE$6:$AE$14492,TRUE,点検表４!$C$6:$C$14492,DF$6)</f>
        <v>0</v>
      </c>
      <c r="DG41" s="212">
        <f>SUMIFS(点検表４!$AG$6:$AG$14492,点検表４!$AE$6:$AE$14492,TRUE,点検表４!$C$6:$C$14492,DG$6)</f>
        <v>0</v>
      </c>
      <c r="DH41" s="212">
        <f>SUMIFS(点検表４!$AG$6:$AG$14492,点検表４!$AE$6:$AE$14492,TRUE,点検表４!$C$6:$C$14492,DH$6)</f>
        <v>0</v>
      </c>
      <c r="DI41" s="212">
        <f>SUMIFS(点検表４!$AG$6:$AG$14492,点検表４!$AE$6:$AE$14492,TRUE,点検表４!$C$6:$C$14492,DI$6)</f>
        <v>0</v>
      </c>
      <c r="DJ41" s="212">
        <f>SUMIFS(点検表４!$AG$6:$AG$14492,点検表４!$AE$6:$AE$14492,TRUE,点検表４!$C$6:$C$14492,DJ$6)</f>
        <v>0</v>
      </c>
      <c r="DK41" s="212">
        <f>SUMIFS(点検表４!$AG$6:$AG$14492,点検表４!$AE$6:$AE$14492,TRUE,点検表４!$C$6:$C$14492,DK$6)</f>
        <v>0</v>
      </c>
      <c r="DL41" s="212">
        <f>SUMIFS(点検表４!$AG$6:$AG$14492,点検表４!$AE$6:$AE$14492,TRUE,点検表４!$C$6:$C$14492,DL$6)</f>
        <v>0</v>
      </c>
      <c r="DM41" s="212">
        <f>SUMIFS(点検表４!$AG$6:$AG$14492,点検表４!$AE$6:$AE$14492,TRUE,点検表４!$C$6:$C$14492,DM$6)</f>
        <v>0</v>
      </c>
      <c r="DN41" s="212">
        <f>SUMIFS(点検表４!$AG$6:$AG$14492,点検表４!$AE$6:$AE$14492,TRUE,点検表４!$C$6:$C$14492,DN$6)</f>
        <v>0</v>
      </c>
      <c r="DO41" s="212">
        <f>SUMIFS(点検表４!$AG$6:$AG$14492,点検表４!$AE$6:$AE$14492,TRUE,点検表４!$C$6:$C$14492,DO$6)</f>
        <v>0</v>
      </c>
      <c r="DP41" s="212">
        <f>SUMIFS(点検表４!$AG$6:$AG$14492,点検表４!$AE$6:$AE$14492,TRUE,点検表４!$C$6:$C$14492,DP$6)</f>
        <v>0</v>
      </c>
      <c r="DQ41" s="212">
        <f>SUMIFS(点検表４!$AG$6:$AG$14492,点検表４!$AE$6:$AE$14492,TRUE,点検表４!$C$6:$C$14492,DQ$6)</f>
        <v>0</v>
      </c>
      <c r="DR41" s="212">
        <f>SUMIFS(点検表４!$AG$6:$AG$14492,点検表４!$AE$6:$AE$14492,TRUE,点検表４!$C$6:$C$14492,DR$6)</f>
        <v>0</v>
      </c>
      <c r="DS41" s="212">
        <f>SUMIFS(点検表４!$AG$6:$AG$14492,点検表４!$AE$6:$AE$14492,TRUE,点検表４!$C$6:$C$14492,DS$6)</f>
        <v>0</v>
      </c>
      <c r="DT41" s="212">
        <f>SUMIFS(点検表４!$AG$6:$AG$14492,点検表４!$AE$6:$AE$14492,TRUE,点検表４!$C$6:$C$14492,DT$6)</f>
        <v>0</v>
      </c>
      <c r="DU41" s="212">
        <f>SUMIFS(点検表４!$AG$6:$AG$14492,点検表４!$AE$6:$AE$14492,TRUE,点検表４!$C$6:$C$14492,DU$6)</f>
        <v>0</v>
      </c>
      <c r="DV41" s="212">
        <f>SUMIFS(点検表４!$AG$6:$AG$14492,点検表４!$AE$6:$AE$14492,TRUE,点検表４!$C$6:$C$14492,DV$6)</f>
        <v>0</v>
      </c>
      <c r="DW41" s="212">
        <f>SUMIFS(点検表４!$AG$6:$AG$14492,点検表４!$AE$6:$AE$14492,TRUE,点検表４!$C$6:$C$14492,DW$6)</f>
        <v>0</v>
      </c>
      <c r="DX41" s="212">
        <f>SUMIFS(点検表４!$AG$6:$AG$14492,点検表４!$AE$6:$AE$14492,TRUE,点検表４!$C$6:$C$14492,DX$6)</f>
        <v>0</v>
      </c>
      <c r="DY41" s="212">
        <f>SUMIFS(点検表４!$AG$6:$AG$14492,点検表４!$AE$6:$AE$14492,TRUE,点検表４!$C$6:$C$14492,DY$6)</f>
        <v>0</v>
      </c>
      <c r="DZ41" s="212">
        <f>SUMIFS(点検表４!$AG$6:$AG$14492,点検表４!$AE$6:$AE$14492,TRUE,点検表４!$C$6:$C$14492,DZ$6)</f>
        <v>0</v>
      </c>
      <c r="EA41" s="212">
        <f>SUMIFS(点検表４!$AG$6:$AG$14492,点検表４!$AE$6:$AE$14492,TRUE,点検表４!$C$6:$C$14492,EA$6)</f>
        <v>0</v>
      </c>
      <c r="EB41" s="212">
        <f>SUMIFS(点検表４!$AG$6:$AG$14492,点検表４!$AE$6:$AE$14492,TRUE,点検表４!$C$6:$C$14492,EB$6)</f>
        <v>0</v>
      </c>
      <c r="EC41" s="212">
        <f>SUMIFS(点検表４!$AG$6:$AG$14492,点検表４!$AE$6:$AE$14492,TRUE,点検表４!$C$6:$C$14492,EC$6)</f>
        <v>0</v>
      </c>
      <c r="ED41" s="212">
        <f>SUMIFS(点検表４!$AG$6:$AG$14492,点検表４!$AE$6:$AE$14492,TRUE,点検表４!$C$6:$C$14492,ED$6)</f>
        <v>0</v>
      </c>
      <c r="EE41" s="212">
        <f>SUMIFS(点検表４!$AG$6:$AG$14492,点検表４!$AE$6:$AE$14492,TRUE,点検表４!$C$6:$C$14492,EE$6)</f>
        <v>0</v>
      </c>
      <c r="EF41" s="212">
        <f>SUMIFS(点検表４!$AG$6:$AG$14492,点検表４!$AE$6:$AE$14492,TRUE,点検表４!$C$6:$C$14492,EF$6)</f>
        <v>0</v>
      </c>
      <c r="EG41" s="212">
        <f>SUMIFS(点検表４!$AG$6:$AG$14492,点検表４!$AE$6:$AE$14492,TRUE,点検表４!$C$6:$C$14492,EG$6)</f>
        <v>0</v>
      </c>
      <c r="EH41" s="212">
        <f>SUMIFS(点検表４!$AG$6:$AG$14492,点検表４!$AE$6:$AE$14492,TRUE,点検表４!$C$6:$C$14492,EH$6)</f>
        <v>0</v>
      </c>
      <c r="EI41" s="212">
        <f>SUMIFS(点検表４!$AG$6:$AG$14492,点検表４!$AE$6:$AE$14492,TRUE,点検表４!$C$6:$C$14492,EI$6)</f>
        <v>0</v>
      </c>
      <c r="EJ41" s="212">
        <f>SUMIFS(点検表４!$AG$6:$AG$14492,点検表４!$AE$6:$AE$14492,TRUE,点検表４!$C$6:$C$14492,EJ$6)</f>
        <v>0</v>
      </c>
      <c r="EK41" s="212">
        <f>SUMIFS(点検表４!$AG$6:$AG$14492,点検表４!$AE$6:$AE$14492,TRUE,点検表４!$C$6:$C$14492,EK$6)</f>
        <v>0</v>
      </c>
      <c r="EL41" s="212">
        <f>SUMIFS(点検表４!$AG$6:$AG$14492,点検表４!$AE$6:$AE$14492,TRUE,点検表４!$C$6:$C$14492,EL$6)</f>
        <v>0</v>
      </c>
      <c r="EM41" s="212">
        <f>SUMIFS(点検表４!$AG$6:$AG$14492,点検表４!$AE$6:$AE$14492,TRUE,点検表４!$C$6:$C$14492,EM$6)</f>
        <v>0</v>
      </c>
      <c r="EN41" s="212">
        <f>SUMIFS(点検表４!$AG$6:$AG$14492,点検表４!$AE$6:$AE$14492,TRUE,点検表４!$C$6:$C$14492,EN$6)</f>
        <v>0</v>
      </c>
      <c r="EO41" s="212">
        <f>SUMIFS(点検表４!$AG$6:$AG$14492,点検表４!$AE$6:$AE$14492,TRUE,点検表４!$C$6:$C$14492,EO$6)</f>
        <v>0</v>
      </c>
      <c r="EP41" s="212">
        <f>SUMIFS(点検表４!$AG$6:$AG$14492,点検表４!$AE$6:$AE$14492,TRUE,点検表４!$C$6:$C$14492,EP$6)</f>
        <v>0</v>
      </c>
      <c r="EQ41" s="212">
        <f>SUMIFS(点検表４!$AG$6:$AG$14492,点検表４!$AE$6:$AE$14492,TRUE,点検表４!$C$6:$C$14492,EQ$6)</f>
        <v>0</v>
      </c>
      <c r="ER41" s="212">
        <f>SUMIFS(点検表４!$AG$6:$AG$14492,点検表４!$AE$6:$AE$14492,TRUE,点検表４!$C$6:$C$14492,ER$6)</f>
        <v>0</v>
      </c>
      <c r="ES41" s="212">
        <f>SUMIFS(点検表４!$AG$6:$AG$14492,点検表４!$AE$6:$AE$14492,TRUE,点検表４!$C$6:$C$14492,ES$6)</f>
        <v>0</v>
      </c>
      <c r="ET41" s="212">
        <f>SUMIFS(点検表４!$AG$6:$AG$14492,点検表４!$AE$6:$AE$14492,TRUE,点検表４!$C$6:$C$14492,ET$6)</f>
        <v>0</v>
      </c>
      <c r="EU41" s="212">
        <f>SUMIFS(点検表４!$AG$6:$AG$14492,点検表４!$AE$6:$AE$14492,TRUE,点検表４!$C$6:$C$14492,EU$6)</f>
        <v>0</v>
      </c>
      <c r="EV41" s="212">
        <f>SUMIFS(点検表４!$AG$6:$AG$14492,点検表４!$AE$6:$AE$14492,TRUE,点検表４!$C$6:$C$14492,EV$6)</f>
        <v>0</v>
      </c>
      <c r="EW41" s="212">
        <f>SUMIFS(点検表４!$AG$6:$AG$14492,点検表４!$AE$6:$AE$14492,TRUE,点検表４!$C$6:$C$14492,EW$6)</f>
        <v>0</v>
      </c>
      <c r="EX41" s="212">
        <f>SUMIFS(点検表４!$AG$6:$AG$14492,点検表４!$AE$6:$AE$14492,TRUE,点検表４!$C$6:$C$14492,EX$6)</f>
        <v>0</v>
      </c>
      <c r="EY41" s="212">
        <f>SUMIFS(点検表４!$AG$6:$AG$14492,点検表４!$AE$6:$AE$14492,TRUE,点検表４!$C$6:$C$14492,EY$6)</f>
        <v>0</v>
      </c>
      <c r="EZ41" s="212">
        <f>SUMIFS(点検表４!$AG$6:$AG$14492,点検表４!$AE$6:$AE$14492,TRUE,点検表４!$C$6:$C$14492,EZ$6)</f>
        <v>0</v>
      </c>
      <c r="FA41" s="212">
        <f>SUMIFS(点検表４!$AG$6:$AG$14492,点検表４!$AE$6:$AE$14492,TRUE,点検表４!$C$6:$C$14492,FA$6)</f>
        <v>0</v>
      </c>
      <c r="FB41" s="212">
        <f>SUMIFS(点検表４!$AG$6:$AG$14492,点検表４!$AE$6:$AE$14492,TRUE,点検表４!$C$6:$C$14492,FB$6)</f>
        <v>0</v>
      </c>
      <c r="FC41" s="212">
        <f>SUMIFS(点検表４!$AG$6:$AG$14492,点検表４!$AE$6:$AE$14492,TRUE,点検表４!$C$6:$C$14492,FC$6)</f>
        <v>0</v>
      </c>
      <c r="FD41" s="212">
        <f>SUMIFS(点検表４!$AG$6:$AG$14492,点検表４!$AE$6:$AE$14492,TRUE,点検表４!$C$6:$C$14492,FD$6)</f>
        <v>0</v>
      </c>
      <c r="FE41" s="212">
        <f>SUMIFS(点検表４!$AG$6:$AG$14492,点検表４!$AE$6:$AE$14492,TRUE,点検表４!$C$6:$C$14492,FE$6)</f>
        <v>0</v>
      </c>
      <c r="FF41" s="212">
        <f>SUMIFS(点検表４!$AG$6:$AG$14492,点検表４!$AE$6:$AE$14492,TRUE,点検表４!$C$6:$C$14492,FF$6)</f>
        <v>0</v>
      </c>
      <c r="FG41" s="212">
        <f>SUMIFS(点検表４!$AG$6:$AG$14492,点検表４!$AE$6:$AE$14492,TRUE,点検表４!$C$6:$C$14492,FG$6)</f>
        <v>0</v>
      </c>
      <c r="FH41" s="212">
        <f>SUMIFS(点検表４!$AG$6:$AG$14492,点検表４!$AE$6:$AE$14492,TRUE,点検表４!$C$6:$C$14492,FH$6)</f>
        <v>0</v>
      </c>
      <c r="FI41" s="212">
        <f>SUMIFS(点検表４!$AG$6:$AG$14492,点検表４!$AE$6:$AE$14492,TRUE,点検表４!$C$6:$C$14492,FI$6)</f>
        <v>0</v>
      </c>
      <c r="FJ41" s="212">
        <f>SUMIFS(点検表４!$AG$6:$AG$14492,点検表４!$AE$6:$AE$14492,TRUE,点検表４!$C$6:$C$14492,FJ$6)</f>
        <v>0</v>
      </c>
      <c r="FK41" s="212">
        <f>SUMIFS(点検表４!$AG$6:$AG$14492,点検表４!$AE$6:$AE$14492,TRUE,点検表４!$C$6:$C$14492,FK$6)</f>
        <v>0</v>
      </c>
      <c r="FL41" s="212">
        <f>SUMIFS(点検表４!$AG$6:$AG$14492,点検表４!$AE$6:$AE$14492,TRUE,点検表４!$C$6:$C$14492,FL$6)</f>
        <v>0</v>
      </c>
      <c r="FM41" s="212">
        <f>SUMIFS(点検表４!$AG$6:$AG$14492,点検表４!$AE$6:$AE$14492,TRUE,点検表４!$C$6:$C$14492,FM$6)</f>
        <v>0</v>
      </c>
      <c r="FN41" s="212">
        <f>SUMIFS(点検表４!$AG$6:$AG$14492,点検表４!$AE$6:$AE$14492,TRUE,点検表４!$C$6:$C$14492,FN$6)</f>
        <v>0</v>
      </c>
      <c r="FO41" s="212">
        <f>SUMIFS(点検表４!$AG$6:$AG$14492,点検表４!$AE$6:$AE$14492,TRUE,点検表４!$C$6:$C$14492,FO$6)</f>
        <v>0</v>
      </c>
      <c r="FP41" s="212">
        <f>SUMIFS(点検表４!$AG$6:$AG$14492,点検表４!$AE$6:$AE$14492,TRUE,点検表４!$C$6:$C$14492,FP$6)</f>
        <v>0</v>
      </c>
      <c r="FQ41" s="212">
        <f>SUMIFS(点検表４!$AG$6:$AG$14492,点検表４!$AE$6:$AE$14492,TRUE,点検表４!$C$6:$C$14492,FQ$6)</f>
        <v>0</v>
      </c>
      <c r="FR41" s="212">
        <f>SUMIFS(点検表４!$AG$6:$AG$14492,点検表４!$AE$6:$AE$14492,TRUE,点検表４!$C$6:$C$14492,FR$6)</f>
        <v>0</v>
      </c>
      <c r="FS41" s="212">
        <f>SUMIFS(点検表４!$AG$6:$AG$14492,点検表４!$AE$6:$AE$14492,TRUE,点検表４!$C$6:$C$14492,FS$6)</f>
        <v>0</v>
      </c>
      <c r="FT41" s="212">
        <f>SUMIFS(点検表４!$AG$6:$AG$14492,点検表４!$AE$6:$AE$14492,TRUE,点検表４!$C$6:$C$14492,FT$6)</f>
        <v>0</v>
      </c>
      <c r="FU41" s="212">
        <f>SUMIFS(点検表４!$AG$6:$AG$14492,点検表４!$AE$6:$AE$14492,TRUE,点検表４!$C$6:$C$14492,FU$6)</f>
        <v>0</v>
      </c>
      <c r="FV41" s="212">
        <f>SUMIFS(点検表４!$AG$6:$AG$14492,点検表４!$AE$6:$AE$14492,TRUE,点検表４!$C$6:$C$14492,FV$6)</f>
        <v>0</v>
      </c>
      <c r="FW41" s="212">
        <f>SUMIFS(点検表４!$AG$6:$AG$14492,点検表４!$AE$6:$AE$14492,TRUE,点検表４!$C$6:$C$14492,FW$6)</f>
        <v>0</v>
      </c>
      <c r="FX41" s="212">
        <f>SUMIFS(点検表４!$AG$6:$AG$14492,点検表４!$AE$6:$AE$14492,TRUE,点検表４!$C$6:$C$14492,FX$6)</f>
        <v>0</v>
      </c>
      <c r="FY41" s="212">
        <f>SUMIFS(点検表４!$AG$6:$AG$14492,点検表４!$AE$6:$AE$14492,TRUE,点検表４!$C$6:$C$14492,FY$6)</f>
        <v>0</v>
      </c>
      <c r="FZ41" s="212">
        <f>SUMIFS(点検表４!$AG$6:$AG$14492,点検表４!$AE$6:$AE$14492,TRUE,点検表４!$C$6:$C$14492,FZ$6)</f>
        <v>0</v>
      </c>
      <c r="GA41" s="212">
        <f>SUMIFS(点検表４!$AG$6:$AG$14492,点検表４!$AE$6:$AE$14492,TRUE,点検表４!$C$6:$C$14492,GA$6)</f>
        <v>0</v>
      </c>
      <c r="GB41" s="212">
        <f>SUMIFS(点検表４!$AG$6:$AG$14492,点検表４!$AE$6:$AE$14492,TRUE,点検表４!$C$6:$C$14492,GB$6)</f>
        <v>0</v>
      </c>
      <c r="GC41" s="212">
        <f>SUMIFS(点検表４!$AG$6:$AG$14492,点検表４!$AE$6:$AE$14492,TRUE,点検表４!$C$6:$C$14492,GC$6)</f>
        <v>0</v>
      </c>
      <c r="GD41" s="212">
        <f>SUMIFS(点検表４!$AG$6:$AG$14492,点検表４!$AE$6:$AE$14492,TRUE,点検表４!$C$6:$C$14492,GD$6)</f>
        <v>0</v>
      </c>
      <c r="GE41" s="212">
        <f>SUMIFS(点検表４!$AG$6:$AG$14492,点検表４!$AE$6:$AE$14492,TRUE,点検表４!$C$6:$C$14492,GE$6)</f>
        <v>0</v>
      </c>
      <c r="GF41" s="212">
        <f>SUMIFS(点検表４!$AG$6:$AG$14492,点検表４!$AE$6:$AE$14492,TRUE,点検表４!$C$6:$C$14492,GF$6)</f>
        <v>0</v>
      </c>
      <c r="GG41" s="212">
        <f>SUMIFS(点検表４!$AG$6:$AG$14492,点検表４!$AE$6:$AE$14492,TRUE,点検表４!$C$6:$C$14492,GG$6)</f>
        <v>0</v>
      </c>
      <c r="GH41" s="212">
        <f>SUMIFS(点検表４!$AG$6:$AG$14492,点検表４!$AE$6:$AE$14492,TRUE,点検表４!$C$6:$C$14492,GH$6)</f>
        <v>0</v>
      </c>
      <c r="GI41" s="212">
        <f>SUMIFS(点検表４!$AG$6:$AG$14492,点検表４!$AE$6:$AE$14492,TRUE,点検表４!$C$6:$C$14492,GI$6)</f>
        <v>0</v>
      </c>
      <c r="GJ41" s="212">
        <f>SUMIFS(点検表４!$AG$6:$AG$14492,点検表４!$AE$6:$AE$14492,TRUE,点検表４!$C$6:$C$14492,GJ$6)</f>
        <v>0</v>
      </c>
      <c r="GK41" s="212">
        <f>SUMIFS(点検表４!$AG$6:$AG$14492,点検表４!$AE$6:$AE$14492,TRUE,点検表４!$C$6:$C$14492,GK$6)</f>
        <v>0</v>
      </c>
      <c r="GL41" s="212">
        <f>SUMIFS(点検表４!$AG$6:$AG$14492,点検表４!$AE$6:$AE$14492,TRUE,点検表４!$C$6:$C$14492,GL$6)</f>
        <v>0</v>
      </c>
      <c r="GM41" s="212">
        <f>SUMIFS(点検表４!$AG$6:$AG$14492,点検表４!$AE$6:$AE$14492,TRUE,点検表４!$C$6:$C$14492,GM$6)</f>
        <v>0</v>
      </c>
      <c r="GN41" s="212">
        <f>SUMIFS(点検表４!$AG$6:$AG$14492,点検表４!$AE$6:$AE$14492,TRUE,点検表４!$C$6:$C$14492,GN$6)</f>
        <v>0</v>
      </c>
      <c r="GO41" s="212">
        <f>SUMIFS(点検表４!$AG$6:$AG$14492,点検表４!$AE$6:$AE$14492,TRUE,点検表４!$C$6:$C$14492,GO$6)</f>
        <v>0</v>
      </c>
      <c r="GP41" s="212">
        <f>SUMIFS(点検表４!$AG$6:$AG$14492,点検表４!$AE$6:$AE$14492,TRUE,点検表４!$C$6:$C$14492,GP$6)</f>
        <v>0</v>
      </c>
      <c r="GQ41" s="212">
        <f>SUMIFS(点検表４!$AG$6:$AG$14492,点検表４!$AE$6:$AE$14492,TRUE,点検表４!$C$6:$C$14492,GQ$6)</f>
        <v>0</v>
      </c>
      <c r="GR41" s="212">
        <f>SUMIFS(点検表４!$AG$6:$AG$14492,点検表４!$AE$6:$AE$14492,TRUE,点検表４!$C$6:$C$14492,GR$6)</f>
        <v>0</v>
      </c>
      <c r="GS41" s="212">
        <f>SUMIFS(点検表４!$AG$6:$AG$14492,点検表４!$AE$6:$AE$14492,TRUE,点検表４!$C$6:$C$14492,GS$6)</f>
        <v>0</v>
      </c>
      <c r="GT41" s="212">
        <f>SUMIFS(点検表４!$AG$6:$AG$14492,点検表４!$AE$6:$AE$14492,TRUE,点検表４!$C$6:$C$14492,GT$6)</f>
        <v>0</v>
      </c>
      <c r="GU41" s="212">
        <f>SUMIFS(点検表４!$AG$6:$AG$14492,点検表４!$AE$6:$AE$14492,TRUE,点検表４!$C$6:$C$14492,GU$6)</f>
        <v>0</v>
      </c>
      <c r="GV41" s="212">
        <f>SUMIFS(点検表４!$AG$6:$AG$14492,点検表４!$AE$6:$AE$14492,TRUE,点検表４!$C$6:$C$14492,GV$6)</f>
        <v>0</v>
      </c>
      <c r="GW41" s="212">
        <f>SUMIFS(点検表４!$AG$6:$AG$14492,点検表４!$AE$6:$AE$14492,TRUE,点検表４!$C$6:$C$14492,GW$6)</f>
        <v>0</v>
      </c>
      <c r="GX41" s="212">
        <f>SUMIFS(点検表４!$AG$6:$AG$14492,点検表４!$AE$6:$AE$14492,TRUE,点検表４!$C$6:$C$14492,GX$6)</f>
        <v>0</v>
      </c>
      <c r="GY41" s="212">
        <f>SUMIFS(点検表４!$AG$6:$AG$14492,点検表４!$AE$6:$AE$14492,TRUE,点検表４!$C$6:$C$14492,GY$6)</f>
        <v>0</v>
      </c>
      <c r="GZ41" s="212">
        <f>SUMIFS(点検表４!$AG$6:$AG$14492,点検表４!$AE$6:$AE$14492,TRUE,点検表４!$C$6:$C$14492,GZ$6)</f>
        <v>0</v>
      </c>
      <c r="HA41" s="212">
        <f>SUMIFS(点検表４!$AG$6:$AG$14492,点検表４!$AE$6:$AE$14492,TRUE,点検表４!$C$6:$C$14492,HA$6)</f>
        <v>0</v>
      </c>
      <c r="HB41" s="212">
        <f>SUMIFS(点検表４!$AG$6:$AG$14492,点検表４!$AE$6:$AE$14492,TRUE,点検表４!$C$6:$C$14492,HB$6)</f>
        <v>0</v>
      </c>
      <c r="HC41" s="212">
        <f>SUMIFS(点検表４!$AG$6:$AG$14492,点検表４!$AE$6:$AE$14492,TRUE,点検表４!$C$6:$C$14492,HC$6)</f>
        <v>0</v>
      </c>
      <c r="HD41" s="212">
        <f>SUMIFS(点検表４!$AG$6:$AG$14492,点検表４!$AE$6:$AE$14492,TRUE,点検表４!$C$6:$C$14492,HD$6)</f>
        <v>0</v>
      </c>
      <c r="HE41" s="212">
        <f>SUMIFS(点検表４!$AG$6:$AG$14492,点検表４!$AE$6:$AE$14492,TRUE,点検表４!$C$6:$C$14492,HE$6)</f>
        <v>0</v>
      </c>
      <c r="HF41" s="212">
        <f>SUMIFS(点検表４!$AG$6:$AG$14492,点検表４!$AE$6:$AE$14492,TRUE,点検表４!$C$6:$C$14492,HF$6)</f>
        <v>0</v>
      </c>
      <c r="HG41" s="212">
        <f>SUMIFS(点検表４!$AG$6:$AG$14492,点検表４!$AE$6:$AE$14492,TRUE,点検表４!$C$6:$C$14492,HG$6)</f>
        <v>0</v>
      </c>
      <c r="HH41" s="212">
        <f>SUMIFS(点検表４!$AG$6:$AG$14492,点検表４!$AE$6:$AE$14492,TRUE,点検表４!$C$6:$C$14492,HH$6)</f>
        <v>0</v>
      </c>
      <c r="HI41" s="212">
        <f>SUMIFS(点検表４!$AG$6:$AG$14492,点検表４!$AE$6:$AE$14492,TRUE,点検表４!$C$6:$C$14492,HI$6)</f>
        <v>0</v>
      </c>
      <c r="HJ41" s="212">
        <f>SUMIFS(点検表４!$AG$6:$AG$14492,点検表４!$AE$6:$AE$14492,TRUE,点検表４!$C$6:$C$14492,HJ$6)</f>
        <v>0</v>
      </c>
      <c r="HK41" s="212">
        <f>SUMIFS(点検表４!$AG$6:$AG$14492,点検表４!$AE$6:$AE$14492,TRUE,点検表４!$C$6:$C$14492,HK$6)</f>
        <v>0</v>
      </c>
      <c r="HL41" s="212">
        <f>SUMIFS(点検表４!$AG$6:$AG$14492,点検表４!$AE$6:$AE$14492,TRUE,点検表４!$C$6:$C$14492,HL$6)</f>
        <v>0</v>
      </c>
      <c r="HM41" s="212">
        <f>SUMIFS(点検表４!$AG$6:$AG$14492,点検表４!$AE$6:$AE$14492,TRUE,点検表４!$C$6:$C$14492,HM$6)</f>
        <v>0</v>
      </c>
      <c r="HN41" s="212">
        <f>SUMIFS(点検表４!$AG$6:$AG$14492,点検表４!$AE$6:$AE$14492,TRUE,点検表４!$C$6:$C$14492,HN$6)</f>
        <v>0</v>
      </c>
      <c r="HO41" s="212">
        <f>SUMIFS(点検表４!$AG$6:$AG$14492,点検表４!$AE$6:$AE$14492,TRUE,点検表４!$C$6:$C$14492,HO$6)</f>
        <v>0</v>
      </c>
      <c r="HP41" s="212">
        <f>SUMIFS(点検表４!$AG$6:$AG$14492,点検表４!$AE$6:$AE$14492,TRUE,点検表４!$C$6:$C$14492,HP$6)</f>
        <v>0</v>
      </c>
      <c r="HQ41" s="212">
        <f>SUMIFS(点検表４!$AG$6:$AG$14492,点検表４!$AE$6:$AE$14492,TRUE,点検表４!$C$6:$C$14492,HQ$6)</f>
        <v>0</v>
      </c>
      <c r="HR41" s="212">
        <f>SUMIFS(点検表４!$AG$6:$AG$14492,点検表４!$AE$6:$AE$14492,TRUE,点検表４!$C$6:$C$14492,HR$6)</f>
        <v>0</v>
      </c>
      <c r="HS41" s="212">
        <f>SUMIFS(点検表４!$AG$6:$AG$14492,点検表４!$AE$6:$AE$14492,TRUE,点検表４!$C$6:$C$14492,HS$6)</f>
        <v>0</v>
      </c>
      <c r="HT41" s="212">
        <f>SUMIFS(点検表４!$AG$6:$AG$14492,点検表４!$AE$6:$AE$14492,TRUE,点検表４!$C$6:$C$14492,HT$6)</f>
        <v>0</v>
      </c>
      <c r="HU41" s="212">
        <f>SUMIFS(点検表４!$AG$6:$AG$14492,点検表４!$AE$6:$AE$14492,TRUE,点検表４!$C$6:$C$14492,HU$6)</f>
        <v>0</v>
      </c>
      <c r="HV41" s="212">
        <f>SUMIFS(点検表４!$AG$6:$AG$14492,点検表４!$AE$6:$AE$14492,TRUE,点検表４!$C$6:$C$14492,HV$6)</f>
        <v>0</v>
      </c>
      <c r="HW41" s="212">
        <f>SUMIFS(点検表４!$AG$6:$AG$14492,点検表４!$AE$6:$AE$14492,TRUE,点検表４!$C$6:$C$14492,HW$6)</f>
        <v>0</v>
      </c>
      <c r="HX41" s="212">
        <f>SUMIFS(点検表４!$AG$6:$AG$14492,点検表４!$AE$6:$AE$14492,TRUE,点検表４!$C$6:$C$14492,HX$6)</f>
        <v>0</v>
      </c>
      <c r="HY41" s="212">
        <f>SUMIFS(点検表４!$AG$6:$AG$14492,点検表４!$AE$6:$AE$14492,TRUE,点検表４!$C$6:$C$14492,HY$6)</f>
        <v>0</v>
      </c>
      <c r="HZ41" s="212">
        <f>SUMIFS(点検表４!$AG$6:$AG$14492,点検表４!$AE$6:$AE$14492,TRUE,点検表４!$C$6:$C$14492,HZ$6)</f>
        <v>0</v>
      </c>
      <c r="IA41" s="212">
        <f>SUMIFS(点検表４!$AG$6:$AG$14492,点検表４!$AE$6:$AE$14492,TRUE,点検表４!$C$6:$C$14492,IA$6)</f>
        <v>0</v>
      </c>
      <c r="IB41" s="212">
        <f>SUMIFS(点検表４!$AG$6:$AG$14492,点検表４!$AE$6:$AE$14492,TRUE,点検表４!$C$6:$C$14492,IB$6)</f>
        <v>0</v>
      </c>
      <c r="IC41" s="212">
        <f>SUMIFS(点検表４!$AG$6:$AG$14492,点検表４!$AE$6:$AE$14492,TRUE,点検表４!$C$6:$C$14492,IC$6)</f>
        <v>0</v>
      </c>
      <c r="ID41" s="212">
        <f>SUMIFS(点検表４!$AG$6:$AG$14492,点検表４!$AE$6:$AE$14492,TRUE,点検表４!$C$6:$C$14492,ID$6)</f>
        <v>0</v>
      </c>
      <c r="IE41" s="212">
        <f>SUMIFS(点検表４!$AG$6:$AG$14492,点検表４!$AE$6:$AE$14492,TRUE,点検表４!$C$6:$C$14492,IE$6)</f>
        <v>0</v>
      </c>
      <c r="IF41" s="212">
        <f>SUMIFS(点検表４!$AG$6:$AG$14492,点検表４!$AE$6:$AE$14492,TRUE,点検表４!$C$6:$C$14492,IF$6)</f>
        <v>0</v>
      </c>
      <c r="IG41" s="212">
        <f>SUMIFS(点検表４!$AG$6:$AG$14492,点検表４!$AE$6:$AE$14492,TRUE,点検表４!$C$6:$C$14492,IG$6)</f>
        <v>0</v>
      </c>
      <c r="IH41" s="212">
        <f>SUMIFS(点検表４!$AG$6:$AG$14492,点検表４!$AE$6:$AE$14492,TRUE,点検表４!$C$6:$C$14492,IH$6)</f>
        <v>0</v>
      </c>
      <c r="II41" s="212">
        <f>SUMIFS(点検表４!$AG$6:$AG$14492,点検表４!$AE$6:$AE$14492,TRUE,点検表４!$C$6:$C$14492,II$6)</f>
        <v>0</v>
      </c>
      <c r="IJ41" s="212">
        <f>SUMIFS(点検表４!$AG$6:$AG$14492,点検表４!$AE$6:$AE$14492,TRUE,点検表４!$C$6:$C$14492,IJ$6)</f>
        <v>0</v>
      </c>
      <c r="IK41" s="212">
        <f>SUMIFS(点検表４!$AG$6:$AG$14492,点検表４!$AE$6:$AE$14492,TRUE,点検表４!$C$6:$C$14492,IK$6)</f>
        <v>0</v>
      </c>
      <c r="IL41" s="212">
        <f>SUMIFS(点検表４!$AG$6:$AG$14492,点検表４!$AE$6:$AE$14492,TRUE,点検表４!$C$6:$C$14492,IL$6)</f>
        <v>0</v>
      </c>
      <c r="IM41" s="213">
        <f>SUMIFS(点検表４!$AG$6:$AG$14492,点検表４!$AE$6:$AE$14492,TRUE,点検表４!$C$6:$C$14492,IM$6)</f>
        <v>0</v>
      </c>
      <c r="IN41" s="177"/>
      <c r="IO41" s="177"/>
    </row>
    <row r="42" spans="1:249" ht="15" customHeight="1">
      <c r="A42" s="4"/>
      <c r="B42" s="4"/>
      <c r="C42" s="4"/>
      <c r="D42" s="4"/>
      <c r="E42" s="4"/>
      <c r="F42" s="177"/>
      <c r="G42" s="177"/>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177"/>
      <c r="IO42" s="177"/>
    </row>
    <row r="43" spans="1:249" ht="15" customHeight="1">
      <c r="A43" s="4"/>
      <c r="B43" s="4"/>
      <c r="C43" s="4"/>
      <c r="D43" s="4"/>
      <c r="E43" s="4"/>
      <c r="F43" s="177"/>
      <c r="G43" s="177"/>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177"/>
      <c r="IO43" s="177"/>
    </row>
    <row r="44" spans="1:249" ht="15" customHeight="1">
      <c r="A44" s="177"/>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177"/>
      <c r="BK44" s="177"/>
      <c r="BL44" s="177"/>
      <c r="BM44" s="177"/>
      <c r="BN44" s="177"/>
      <c r="BO44" s="177"/>
      <c r="BP44" s="177"/>
      <c r="BQ44" s="177"/>
      <c r="BR44" s="177"/>
      <c r="BS44" s="177"/>
      <c r="BT44" s="177"/>
      <c r="BU44" s="177"/>
      <c r="BV44" s="177"/>
      <c r="BW44" s="177"/>
      <c r="BX44" s="177"/>
      <c r="BY44" s="177"/>
      <c r="BZ44" s="177"/>
      <c r="CA44" s="177"/>
      <c r="CB44" s="177"/>
      <c r="CC44" s="177"/>
      <c r="CD44" s="177"/>
      <c r="CE44" s="177"/>
      <c r="CF44" s="177"/>
      <c r="CG44" s="177"/>
      <c r="CH44" s="177"/>
      <c r="CI44" s="177"/>
      <c r="CJ44" s="177"/>
      <c r="CK44" s="177"/>
      <c r="CL44" s="177"/>
      <c r="CM44" s="177"/>
      <c r="CN44" s="177"/>
      <c r="CO44" s="177"/>
      <c r="CP44" s="177"/>
      <c r="CQ44" s="177"/>
      <c r="CR44" s="177"/>
      <c r="CS44" s="177"/>
      <c r="CT44" s="177"/>
      <c r="CU44" s="177"/>
      <c r="CV44" s="177"/>
      <c r="CW44" s="177"/>
      <c r="CX44" s="177"/>
      <c r="CY44" s="177"/>
      <c r="CZ44" s="177"/>
      <c r="DA44" s="177"/>
      <c r="DB44" s="177"/>
      <c r="DC44" s="177"/>
      <c r="DD44" s="177"/>
      <c r="DE44" s="177"/>
      <c r="DF44" s="177"/>
      <c r="DG44" s="177"/>
      <c r="DH44" s="177"/>
      <c r="DI44" s="177"/>
      <c r="DJ44" s="177"/>
      <c r="DK44" s="177"/>
      <c r="DL44" s="177"/>
      <c r="DM44" s="177"/>
      <c r="DN44" s="177"/>
      <c r="DO44" s="177"/>
      <c r="DP44" s="177"/>
      <c r="DQ44" s="177"/>
      <c r="DR44" s="177"/>
      <c r="DS44" s="177"/>
      <c r="DT44" s="177"/>
      <c r="DU44" s="177"/>
      <c r="DV44" s="177"/>
      <c r="DW44" s="177"/>
      <c r="DX44" s="177"/>
      <c r="DY44" s="177"/>
      <c r="DZ44" s="177"/>
      <c r="EA44" s="177"/>
      <c r="EB44" s="177"/>
      <c r="EC44" s="177"/>
      <c r="ED44" s="177"/>
      <c r="EE44" s="177"/>
      <c r="EF44" s="177"/>
      <c r="EG44" s="177"/>
      <c r="EH44" s="177"/>
      <c r="EI44" s="177"/>
      <c r="EJ44" s="177"/>
      <c r="EK44" s="177"/>
      <c r="EL44" s="177"/>
      <c r="EM44" s="177"/>
      <c r="EN44" s="177"/>
      <c r="EO44" s="177"/>
      <c r="EP44" s="177"/>
      <c r="EQ44" s="177"/>
      <c r="ER44" s="177"/>
      <c r="ES44" s="177"/>
      <c r="ET44" s="177"/>
      <c r="EU44" s="177"/>
      <c r="EV44" s="177"/>
      <c r="EW44" s="177"/>
      <c r="EX44" s="177"/>
      <c r="EY44" s="177"/>
      <c r="EZ44" s="177"/>
      <c r="FA44" s="177"/>
      <c r="FB44" s="177"/>
      <c r="FC44" s="177"/>
      <c r="FD44" s="177"/>
      <c r="FE44" s="177"/>
      <c r="FF44" s="177"/>
      <c r="FG44" s="177"/>
      <c r="FH44" s="177"/>
      <c r="FI44" s="177"/>
      <c r="FJ44" s="177"/>
      <c r="FK44" s="177"/>
      <c r="FL44" s="177"/>
      <c r="FM44" s="177"/>
      <c r="FN44" s="177"/>
      <c r="FO44" s="177"/>
      <c r="FP44" s="177"/>
      <c r="FQ44" s="177"/>
      <c r="FR44" s="177"/>
      <c r="FS44" s="177"/>
      <c r="FT44" s="177"/>
      <c r="FU44" s="177"/>
      <c r="FV44" s="177"/>
      <c r="FW44" s="177"/>
      <c r="FX44" s="177"/>
      <c r="FY44" s="177"/>
      <c r="FZ44" s="177"/>
      <c r="GA44" s="177"/>
      <c r="GB44" s="177"/>
      <c r="GC44" s="177"/>
      <c r="GD44" s="177"/>
      <c r="GE44" s="177"/>
      <c r="GF44" s="177"/>
      <c r="GG44" s="177"/>
      <c r="GH44" s="177"/>
      <c r="GI44" s="177"/>
      <c r="GJ44" s="177"/>
      <c r="GK44" s="177"/>
      <c r="GL44" s="177"/>
      <c r="GM44" s="177"/>
      <c r="GN44" s="177"/>
      <c r="GO44" s="177"/>
      <c r="GP44" s="177"/>
      <c r="GQ44" s="177"/>
      <c r="GR44" s="177"/>
      <c r="GS44" s="177"/>
      <c r="GT44" s="177"/>
      <c r="GU44" s="177"/>
      <c r="GV44" s="177"/>
      <c r="GW44" s="177"/>
      <c r="GX44" s="177"/>
      <c r="GY44" s="177"/>
      <c r="GZ44" s="177"/>
      <c r="HA44" s="177"/>
      <c r="HB44" s="177"/>
      <c r="HC44" s="177"/>
      <c r="HD44" s="177"/>
      <c r="HE44" s="177"/>
      <c r="HF44" s="177"/>
      <c r="HG44" s="177"/>
      <c r="HH44" s="177"/>
      <c r="HI44" s="177"/>
      <c r="HJ44" s="177"/>
      <c r="HK44" s="177"/>
      <c r="HL44" s="177"/>
      <c r="HM44" s="177"/>
      <c r="HN44" s="177"/>
      <c r="HO44" s="177"/>
      <c r="HP44" s="177"/>
      <c r="HQ44" s="177"/>
      <c r="HR44" s="177"/>
      <c r="HS44" s="177"/>
      <c r="HT44" s="177"/>
      <c r="HU44" s="177"/>
      <c r="HV44" s="177"/>
      <c r="HW44" s="177"/>
      <c r="HX44" s="177"/>
      <c r="HY44" s="177"/>
      <c r="HZ44" s="177"/>
      <c r="IA44" s="177"/>
      <c r="IB44" s="177"/>
      <c r="IC44" s="177"/>
      <c r="ID44" s="177"/>
      <c r="IE44" s="177"/>
      <c r="IF44" s="177"/>
      <c r="IG44" s="177"/>
      <c r="IH44" s="177"/>
      <c r="II44" s="177"/>
      <c r="IJ44" s="177"/>
      <c r="IK44" s="177"/>
      <c r="IL44" s="177"/>
      <c r="IM44" s="177"/>
      <c r="IN44" s="177"/>
      <c r="IO44" s="177"/>
    </row>
    <row r="45" spans="1:249" ht="15" customHeight="1">
      <c r="A45" s="177" t="s">
        <v>1205</v>
      </c>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c r="BI45" s="177"/>
      <c r="BJ45" s="177"/>
      <c r="BK45" s="177"/>
      <c r="BL45" s="177"/>
      <c r="BM45" s="177"/>
      <c r="BN45" s="177"/>
      <c r="BO45" s="177"/>
      <c r="BP45" s="177"/>
      <c r="BQ45" s="177"/>
      <c r="BR45" s="177"/>
      <c r="BS45" s="177"/>
      <c r="BT45" s="177"/>
      <c r="BU45" s="177"/>
      <c r="BV45" s="177"/>
      <c r="BW45" s="177"/>
      <c r="BX45" s="177"/>
      <c r="BY45" s="177"/>
      <c r="BZ45" s="177"/>
      <c r="CA45" s="177"/>
      <c r="CB45" s="177"/>
      <c r="CC45" s="177"/>
      <c r="CD45" s="177"/>
      <c r="CE45" s="177"/>
      <c r="CF45" s="177"/>
      <c r="CG45" s="177"/>
      <c r="CH45" s="177"/>
      <c r="CI45" s="177"/>
      <c r="CJ45" s="177"/>
      <c r="CK45" s="177"/>
      <c r="CL45" s="177"/>
      <c r="CM45" s="177"/>
      <c r="CN45" s="177"/>
      <c r="CO45" s="177"/>
      <c r="CP45" s="177"/>
      <c r="CQ45" s="177"/>
      <c r="CR45" s="177"/>
      <c r="CS45" s="177"/>
      <c r="CT45" s="177"/>
      <c r="CU45" s="177"/>
      <c r="CV45" s="177"/>
      <c r="CW45" s="177"/>
      <c r="CX45" s="177"/>
      <c r="CY45" s="177"/>
      <c r="CZ45" s="177"/>
      <c r="DA45" s="177"/>
      <c r="DB45" s="177"/>
      <c r="DC45" s="177"/>
      <c r="DD45" s="177"/>
      <c r="DE45" s="177"/>
      <c r="DF45" s="177"/>
      <c r="DG45" s="177"/>
      <c r="DH45" s="177"/>
      <c r="DI45" s="177"/>
      <c r="DJ45" s="177"/>
      <c r="DK45" s="177"/>
      <c r="DL45" s="177"/>
      <c r="DM45" s="177"/>
      <c r="DN45" s="177"/>
      <c r="DO45" s="177"/>
      <c r="DP45" s="177"/>
      <c r="DQ45" s="177"/>
      <c r="DR45" s="177"/>
      <c r="DS45" s="177"/>
      <c r="DT45" s="177"/>
      <c r="DU45" s="177"/>
      <c r="DV45" s="177"/>
      <c r="DW45" s="177"/>
      <c r="DX45" s="177"/>
      <c r="DY45" s="177"/>
      <c r="DZ45" s="177"/>
      <c r="EA45" s="177"/>
      <c r="EB45" s="177"/>
      <c r="EC45" s="177"/>
      <c r="ED45" s="177"/>
      <c r="EE45" s="177"/>
      <c r="EF45" s="177"/>
      <c r="EG45" s="177"/>
      <c r="EH45" s="177"/>
      <c r="EI45" s="177"/>
      <c r="EJ45" s="177"/>
      <c r="EK45" s="177"/>
      <c r="EL45" s="177"/>
      <c r="EM45" s="177"/>
      <c r="EN45" s="177"/>
      <c r="EO45" s="177"/>
      <c r="EP45" s="177"/>
      <c r="EQ45" s="177"/>
      <c r="ER45" s="177"/>
      <c r="ES45" s="177"/>
      <c r="ET45" s="177"/>
      <c r="EU45" s="177"/>
      <c r="EV45" s="177"/>
      <c r="EW45" s="177"/>
      <c r="EX45" s="177"/>
      <c r="EY45" s="177"/>
      <c r="EZ45" s="177"/>
      <c r="FA45" s="177"/>
      <c r="FB45" s="177"/>
      <c r="FC45" s="177"/>
      <c r="FD45" s="177"/>
      <c r="FE45" s="177"/>
      <c r="FF45" s="177"/>
      <c r="FG45" s="177"/>
      <c r="FH45" s="177"/>
      <c r="FI45" s="177"/>
      <c r="FJ45" s="177"/>
      <c r="FK45" s="177"/>
      <c r="FL45" s="177"/>
      <c r="FM45" s="177"/>
      <c r="FN45" s="177"/>
      <c r="FO45" s="177"/>
      <c r="FP45" s="177"/>
      <c r="FQ45" s="177"/>
      <c r="FR45" s="177"/>
      <c r="FS45" s="177"/>
      <c r="FT45" s="177"/>
      <c r="FU45" s="177"/>
      <c r="FV45" s="177"/>
      <c r="FW45" s="177"/>
      <c r="FX45" s="177"/>
      <c r="FY45" s="177"/>
      <c r="FZ45" s="177"/>
      <c r="GA45" s="177"/>
      <c r="GB45" s="177"/>
      <c r="GC45" s="177"/>
      <c r="GD45" s="177"/>
      <c r="GE45" s="177"/>
      <c r="GF45" s="177"/>
      <c r="GG45" s="177"/>
      <c r="GH45" s="177"/>
      <c r="GI45" s="177"/>
      <c r="GJ45" s="177"/>
      <c r="GK45" s="177"/>
      <c r="GL45" s="177"/>
      <c r="GM45" s="177"/>
      <c r="GN45" s="177"/>
      <c r="GO45" s="177"/>
      <c r="GP45" s="177"/>
      <c r="GQ45" s="177"/>
      <c r="GR45" s="177"/>
      <c r="GS45" s="177"/>
      <c r="GT45" s="177"/>
      <c r="GU45" s="177"/>
      <c r="GV45" s="177"/>
      <c r="GW45" s="177"/>
      <c r="GX45" s="177"/>
      <c r="GY45" s="177"/>
      <c r="GZ45" s="177"/>
      <c r="HA45" s="177"/>
      <c r="HB45" s="177"/>
      <c r="HC45" s="177"/>
      <c r="HD45" s="177"/>
      <c r="HE45" s="177"/>
      <c r="HF45" s="177"/>
      <c r="HG45" s="177"/>
      <c r="HH45" s="177"/>
      <c r="HI45" s="177"/>
      <c r="HJ45" s="177"/>
      <c r="HK45" s="177"/>
      <c r="HL45" s="177"/>
      <c r="HM45" s="177"/>
      <c r="HN45" s="177"/>
      <c r="HO45" s="177"/>
      <c r="HP45" s="177"/>
      <c r="HQ45" s="177"/>
      <c r="HR45" s="177"/>
      <c r="HS45" s="177"/>
      <c r="HT45" s="177"/>
      <c r="HU45" s="177"/>
      <c r="HV45" s="177"/>
      <c r="HW45" s="177"/>
      <c r="HX45" s="177"/>
      <c r="HY45" s="177"/>
      <c r="HZ45" s="177"/>
      <c r="IA45" s="177"/>
      <c r="IB45" s="177"/>
      <c r="IC45" s="177"/>
      <c r="ID45" s="177"/>
      <c r="IE45" s="177"/>
      <c r="IF45" s="177"/>
      <c r="IG45" s="177"/>
      <c r="IH45" s="177"/>
      <c r="II45" s="177"/>
      <c r="IJ45" s="177"/>
      <c r="IK45" s="177"/>
      <c r="IL45" s="177"/>
      <c r="IM45" s="177"/>
      <c r="IN45" s="177"/>
      <c r="IO45" s="177"/>
    </row>
    <row r="46" spans="1:249" ht="15" customHeight="1">
      <c r="A46" s="177" t="s">
        <v>1206</v>
      </c>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c r="BA46" s="177"/>
      <c r="BB46" s="177"/>
      <c r="BC46" s="177"/>
      <c r="BD46" s="177"/>
      <c r="BE46" s="177"/>
      <c r="BF46" s="177"/>
      <c r="BG46" s="177"/>
      <c r="BH46" s="177"/>
      <c r="BI46" s="177"/>
      <c r="BJ46" s="177"/>
      <c r="BK46" s="177"/>
      <c r="BL46" s="177"/>
      <c r="BM46" s="177"/>
      <c r="BN46" s="177"/>
      <c r="BO46" s="177"/>
      <c r="BP46" s="177"/>
      <c r="BQ46" s="177"/>
      <c r="BR46" s="177"/>
      <c r="BS46" s="177"/>
      <c r="BT46" s="177"/>
      <c r="BU46" s="177"/>
      <c r="BV46" s="177"/>
      <c r="BW46" s="177"/>
      <c r="BX46" s="177"/>
      <c r="BY46" s="177"/>
      <c r="BZ46" s="177"/>
      <c r="CA46" s="177"/>
      <c r="CB46" s="177"/>
      <c r="CC46" s="177"/>
      <c r="CD46" s="177"/>
      <c r="CE46" s="177"/>
      <c r="CF46" s="177"/>
      <c r="CG46" s="177"/>
      <c r="CH46" s="177"/>
      <c r="CI46" s="177"/>
      <c r="CJ46" s="177"/>
      <c r="CK46" s="177"/>
      <c r="CL46" s="177"/>
      <c r="CM46" s="177"/>
      <c r="CN46" s="177"/>
      <c r="CO46" s="177"/>
      <c r="CP46" s="177"/>
      <c r="CQ46" s="177"/>
      <c r="CR46" s="177"/>
      <c r="CS46" s="177"/>
      <c r="CT46" s="177"/>
      <c r="CU46" s="177"/>
      <c r="CV46" s="177"/>
      <c r="CW46" s="177"/>
      <c r="CX46" s="177"/>
      <c r="CY46" s="177"/>
      <c r="CZ46" s="177"/>
      <c r="DA46" s="177"/>
      <c r="DB46" s="177"/>
      <c r="DC46" s="177"/>
      <c r="DD46" s="177"/>
      <c r="DE46" s="177"/>
      <c r="DF46" s="177"/>
      <c r="DG46" s="177"/>
      <c r="DH46" s="177"/>
      <c r="DI46" s="177"/>
      <c r="DJ46" s="177"/>
      <c r="DK46" s="177"/>
      <c r="DL46" s="177"/>
      <c r="DM46" s="177"/>
      <c r="DN46" s="177"/>
      <c r="DO46" s="177"/>
      <c r="DP46" s="177"/>
      <c r="DQ46" s="177"/>
      <c r="DR46" s="177"/>
      <c r="DS46" s="177"/>
      <c r="DT46" s="177"/>
      <c r="DU46" s="177"/>
      <c r="DV46" s="177"/>
      <c r="DW46" s="177"/>
      <c r="DX46" s="177"/>
      <c r="DY46" s="177"/>
      <c r="DZ46" s="177"/>
      <c r="EA46" s="177"/>
      <c r="EB46" s="177"/>
      <c r="EC46" s="177"/>
      <c r="ED46" s="177"/>
      <c r="EE46" s="177"/>
      <c r="EF46" s="177"/>
      <c r="EG46" s="177"/>
      <c r="EH46" s="177"/>
      <c r="EI46" s="177"/>
      <c r="EJ46" s="177"/>
      <c r="EK46" s="177"/>
      <c r="EL46" s="177"/>
      <c r="EM46" s="177"/>
      <c r="EN46" s="177"/>
      <c r="EO46" s="177"/>
      <c r="EP46" s="177"/>
      <c r="EQ46" s="177"/>
      <c r="ER46" s="177"/>
      <c r="ES46" s="177"/>
      <c r="ET46" s="177"/>
      <c r="EU46" s="177"/>
      <c r="EV46" s="177"/>
      <c r="EW46" s="177"/>
      <c r="EX46" s="177"/>
      <c r="EY46" s="177"/>
      <c r="EZ46" s="177"/>
      <c r="FA46" s="177"/>
      <c r="FB46" s="177"/>
      <c r="FC46" s="177"/>
      <c r="FD46" s="177"/>
      <c r="FE46" s="177"/>
      <c r="FF46" s="177"/>
      <c r="FG46" s="177"/>
      <c r="FH46" s="177"/>
      <c r="FI46" s="177"/>
      <c r="FJ46" s="177"/>
      <c r="FK46" s="177"/>
      <c r="FL46" s="177"/>
      <c r="FM46" s="177"/>
      <c r="FN46" s="177"/>
      <c r="FO46" s="177"/>
      <c r="FP46" s="177"/>
      <c r="FQ46" s="177"/>
      <c r="FR46" s="177"/>
      <c r="FS46" s="177"/>
      <c r="FT46" s="177"/>
      <c r="FU46" s="177"/>
      <c r="FV46" s="177"/>
      <c r="FW46" s="177"/>
      <c r="FX46" s="177"/>
      <c r="FY46" s="177"/>
      <c r="FZ46" s="177"/>
      <c r="GA46" s="177"/>
      <c r="GB46" s="177"/>
      <c r="GC46" s="177"/>
      <c r="GD46" s="177"/>
      <c r="GE46" s="177"/>
      <c r="GF46" s="177"/>
      <c r="GG46" s="177"/>
      <c r="GH46" s="177"/>
      <c r="GI46" s="177"/>
      <c r="GJ46" s="177"/>
      <c r="GK46" s="177"/>
      <c r="GL46" s="177"/>
      <c r="GM46" s="177"/>
      <c r="GN46" s="177"/>
      <c r="GO46" s="177"/>
      <c r="GP46" s="177"/>
      <c r="GQ46" s="177"/>
      <c r="GR46" s="177"/>
      <c r="GS46" s="177"/>
      <c r="GT46" s="177"/>
      <c r="GU46" s="177"/>
      <c r="GV46" s="177"/>
      <c r="GW46" s="177"/>
      <c r="GX46" s="177"/>
      <c r="GY46" s="177"/>
      <c r="GZ46" s="177"/>
      <c r="HA46" s="177"/>
      <c r="HB46" s="177"/>
      <c r="HC46" s="177"/>
      <c r="HD46" s="177"/>
      <c r="HE46" s="177"/>
      <c r="HF46" s="177"/>
      <c r="HG46" s="177"/>
      <c r="HH46" s="177"/>
      <c r="HI46" s="177"/>
      <c r="HJ46" s="177"/>
      <c r="HK46" s="177"/>
      <c r="HL46" s="177"/>
      <c r="HM46" s="177"/>
      <c r="HN46" s="177"/>
      <c r="HO46" s="177"/>
      <c r="HP46" s="177"/>
      <c r="HQ46" s="177"/>
      <c r="HR46" s="177"/>
      <c r="HS46" s="177"/>
      <c r="HT46" s="177"/>
      <c r="HU46" s="177"/>
      <c r="HV46" s="177"/>
      <c r="HW46" s="177"/>
      <c r="HX46" s="177"/>
      <c r="HY46" s="177"/>
      <c r="HZ46" s="177"/>
      <c r="IA46" s="177"/>
      <c r="IB46" s="177"/>
      <c r="IC46" s="177"/>
      <c r="ID46" s="177"/>
      <c r="IE46" s="177"/>
      <c r="IF46" s="177"/>
      <c r="IG46" s="177"/>
      <c r="IH46" s="177"/>
      <c r="II46" s="177"/>
      <c r="IJ46" s="177"/>
      <c r="IK46" s="177"/>
      <c r="IL46" s="177"/>
      <c r="IM46" s="177"/>
      <c r="IN46" s="177"/>
      <c r="IO46" s="177"/>
    </row>
    <row r="47" spans="1:249" ht="15" customHeight="1">
      <c r="A47" s="177" t="s">
        <v>1207</v>
      </c>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7"/>
      <c r="BC47" s="177"/>
      <c r="BD47" s="177"/>
      <c r="BE47" s="177"/>
      <c r="BF47" s="177"/>
      <c r="BG47" s="177"/>
      <c r="BH47" s="177"/>
      <c r="BI47" s="177"/>
      <c r="BJ47" s="177"/>
      <c r="BK47" s="177"/>
      <c r="BL47" s="177"/>
      <c r="BM47" s="177"/>
      <c r="BN47" s="177"/>
      <c r="BO47" s="177"/>
      <c r="BP47" s="177"/>
      <c r="BQ47" s="177"/>
      <c r="BR47" s="177"/>
      <c r="BS47" s="177"/>
      <c r="BT47" s="177"/>
      <c r="BU47" s="177"/>
      <c r="BV47" s="177"/>
      <c r="BW47" s="177"/>
      <c r="BX47" s="177"/>
      <c r="BY47" s="177"/>
      <c r="BZ47" s="177"/>
      <c r="CA47" s="177"/>
      <c r="CB47" s="177"/>
      <c r="CC47" s="177"/>
      <c r="CD47" s="177"/>
      <c r="CE47" s="177"/>
      <c r="CF47" s="177"/>
      <c r="CG47" s="177"/>
      <c r="CH47" s="177"/>
      <c r="CI47" s="177"/>
      <c r="CJ47" s="177"/>
      <c r="CK47" s="177"/>
      <c r="CL47" s="177"/>
      <c r="CM47" s="177"/>
      <c r="CN47" s="177"/>
      <c r="CO47" s="177"/>
      <c r="CP47" s="177"/>
      <c r="CQ47" s="177"/>
      <c r="CR47" s="177"/>
      <c r="CS47" s="177"/>
      <c r="CT47" s="177"/>
      <c r="CU47" s="177"/>
      <c r="CV47" s="177"/>
      <c r="CW47" s="177"/>
      <c r="CX47" s="177"/>
      <c r="CY47" s="177"/>
      <c r="CZ47" s="177"/>
      <c r="DA47" s="177"/>
      <c r="DB47" s="177"/>
      <c r="DC47" s="177"/>
      <c r="DD47" s="177"/>
      <c r="DE47" s="177"/>
      <c r="DF47" s="177"/>
      <c r="DG47" s="177"/>
      <c r="DH47" s="177"/>
      <c r="DI47" s="177"/>
      <c r="DJ47" s="177"/>
      <c r="DK47" s="177"/>
      <c r="DL47" s="177"/>
      <c r="DM47" s="177"/>
      <c r="DN47" s="177"/>
      <c r="DO47" s="177"/>
      <c r="DP47" s="177"/>
      <c r="DQ47" s="177"/>
      <c r="DR47" s="177"/>
      <c r="DS47" s="177"/>
      <c r="DT47" s="177"/>
      <c r="DU47" s="177"/>
      <c r="DV47" s="177"/>
      <c r="DW47" s="177"/>
      <c r="DX47" s="177"/>
      <c r="DY47" s="177"/>
      <c r="DZ47" s="177"/>
      <c r="EA47" s="177"/>
      <c r="EB47" s="177"/>
      <c r="EC47" s="177"/>
      <c r="ED47" s="177"/>
      <c r="EE47" s="177"/>
      <c r="EF47" s="177"/>
      <c r="EG47" s="177"/>
      <c r="EH47" s="177"/>
      <c r="EI47" s="177"/>
      <c r="EJ47" s="177"/>
      <c r="EK47" s="177"/>
      <c r="EL47" s="177"/>
      <c r="EM47" s="177"/>
      <c r="EN47" s="177"/>
      <c r="EO47" s="177"/>
      <c r="EP47" s="177"/>
      <c r="EQ47" s="177"/>
      <c r="ER47" s="177"/>
      <c r="ES47" s="177"/>
      <c r="ET47" s="177"/>
      <c r="EU47" s="177"/>
      <c r="EV47" s="177"/>
      <c r="EW47" s="177"/>
      <c r="EX47" s="177"/>
      <c r="EY47" s="177"/>
      <c r="EZ47" s="177"/>
      <c r="FA47" s="177"/>
      <c r="FB47" s="177"/>
      <c r="FC47" s="177"/>
      <c r="FD47" s="177"/>
      <c r="FE47" s="177"/>
      <c r="FF47" s="177"/>
      <c r="FG47" s="177"/>
      <c r="FH47" s="177"/>
      <c r="FI47" s="177"/>
      <c r="FJ47" s="177"/>
      <c r="FK47" s="177"/>
      <c r="FL47" s="177"/>
      <c r="FM47" s="177"/>
      <c r="FN47" s="177"/>
      <c r="FO47" s="177"/>
      <c r="FP47" s="177"/>
      <c r="FQ47" s="177"/>
      <c r="FR47" s="177"/>
      <c r="FS47" s="177"/>
      <c r="FT47" s="177"/>
      <c r="FU47" s="177"/>
      <c r="FV47" s="177"/>
      <c r="FW47" s="177"/>
      <c r="FX47" s="177"/>
      <c r="FY47" s="177"/>
      <c r="FZ47" s="177"/>
      <c r="GA47" s="177"/>
      <c r="GB47" s="177"/>
      <c r="GC47" s="177"/>
      <c r="GD47" s="177"/>
      <c r="GE47" s="177"/>
      <c r="GF47" s="177"/>
      <c r="GG47" s="177"/>
      <c r="GH47" s="177"/>
      <c r="GI47" s="177"/>
      <c r="GJ47" s="177"/>
      <c r="GK47" s="177"/>
      <c r="GL47" s="177"/>
      <c r="GM47" s="177"/>
      <c r="GN47" s="177"/>
      <c r="GO47" s="177"/>
      <c r="GP47" s="177"/>
      <c r="GQ47" s="177"/>
      <c r="GR47" s="177"/>
      <c r="GS47" s="177"/>
      <c r="GT47" s="177"/>
      <c r="GU47" s="177"/>
      <c r="GV47" s="177"/>
      <c r="GW47" s="177"/>
      <c r="GX47" s="177"/>
      <c r="GY47" s="177"/>
      <c r="GZ47" s="177"/>
      <c r="HA47" s="177"/>
      <c r="HB47" s="177"/>
      <c r="HC47" s="177"/>
      <c r="HD47" s="177"/>
      <c r="HE47" s="177"/>
      <c r="HF47" s="177"/>
      <c r="HG47" s="177"/>
      <c r="HH47" s="177"/>
      <c r="HI47" s="177"/>
      <c r="HJ47" s="177"/>
      <c r="HK47" s="177"/>
      <c r="HL47" s="177"/>
      <c r="HM47" s="177"/>
      <c r="HN47" s="177"/>
      <c r="HO47" s="177"/>
      <c r="HP47" s="177"/>
      <c r="HQ47" s="177"/>
      <c r="HR47" s="177"/>
      <c r="HS47" s="177"/>
      <c r="HT47" s="177"/>
      <c r="HU47" s="177"/>
      <c r="HV47" s="177"/>
      <c r="HW47" s="177"/>
      <c r="HX47" s="177"/>
      <c r="HY47" s="177"/>
      <c r="HZ47" s="177"/>
      <c r="IA47" s="177"/>
      <c r="IB47" s="177"/>
      <c r="IC47" s="177"/>
      <c r="ID47" s="177"/>
      <c r="IE47" s="177"/>
      <c r="IF47" s="177"/>
      <c r="IG47" s="177"/>
      <c r="IH47" s="177"/>
      <c r="II47" s="177"/>
      <c r="IJ47" s="177"/>
      <c r="IK47" s="177"/>
      <c r="IL47" s="177"/>
      <c r="IM47" s="177"/>
      <c r="IN47" s="177"/>
      <c r="IO47" s="177"/>
    </row>
    <row r="48" spans="1:249" ht="15" customHeight="1">
      <c r="A48" s="177" t="s">
        <v>1208</v>
      </c>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177"/>
      <c r="BJ48" s="177"/>
      <c r="BK48" s="177"/>
      <c r="BL48" s="177"/>
      <c r="BM48" s="177"/>
      <c r="BN48" s="177"/>
      <c r="BO48" s="177"/>
      <c r="BP48" s="177"/>
      <c r="BQ48" s="177"/>
      <c r="BR48" s="177"/>
      <c r="BS48" s="177"/>
      <c r="BT48" s="177"/>
      <c r="BU48" s="177"/>
      <c r="BV48" s="177"/>
      <c r="BW48" s="177"/>
      <c r="BX48" s="177"/>
      <c r="BY48" s="177"/>
      <c r="BZ48" s="177"/>
      <c r="CA48" s="177"/>
      <c r="CB48" s="177"/>
      <c r="CC48" s="177"/>
      <c r="CD48" s="177"/>
      <c r="CE48" s="177"/>
      <c r="CF48" s="177"/>
      <c r="CG48" s="177"/>
      <c r="CH48" s="177"/>
      <c r="CI48" s="177"/>
      <c r="CJ48" s="177"/>
      <c r="CK48" s="177"/>
      <c r="CL48" s="177"/>
      <c r="CM48" s="177"/>
      <c r="CN48" s="177"/>
      <c r="CO48" s="177"/>
      <c r="CP48" s="177"/>
      <c r="CQ48" s="177"/>
      <c r="CR48" s="177"/>
      <c r="CS48" s="177"/>
      <c r="CT48" s="177"/>
      <c r="CU48" s="177"/>
      <c r="CV48" s="177"/>
      <c r="CW48" s="177"/>
      <c r="CX48" s="177"/>
      <c r="CY48" s="177"/>
      <c r="CZ48" s="177"/>
      <c r="DA48" s="177"/>
      <c r="DB48" s="177"/>
      <c r="DC48" s="177"/>
      <c r="DD48" s="177"/>
      <c r="DE48" s="177"/>
      <c r="DF48" s="177"/>
      <c r="DG48" s="177"/>
      <c r="DH48" s="177"/>
      <c r="DI48" s="177"/>
      <c r="DJ48" s="177"/>
      <c r="DK48" s="177"/>
      <c r="DL48" s="177"/>
      <c r="DM48" s="177"/>
      <c r="DN48" s="177"/>
      <c r="DO48" s="177"/>
      <c r="DP48" s="177"/>
      <c r="DQ48" s="177"/>
      <c r="DR48" s="177"/>
      <c r="DS48" s="177"/>
      <c r="DT48" s="177"/>
      <c r="DU48" s="177"/>
      <c r="DV48" s="177"/>
      <c r="DW48" s="177"/>
      <c r="DX48" s="177"/>
      <c r="DY48" s="177"/>
      <c r="DZ48" s="177"/>
      <c r="EA48" s="177"/>
      <c r="EB48" s="177"/>
      <c r="EC48" s="177"/>
      <c r="ED48" s="177"/>
      <c r="EE48" s="177"/>
      <c r="EF48" s="177"/>
      <c r="EG48" s="177"/>
      <c r="EH48" s="177"/>
      <c r="EI48" s="177"/>
      <c r="EJ48" s="177"/>
      <c r="EK48" s="177"/>
      <c r="EL48" s="177"/>
      <c r="EM48" s="177"/>
      <c r="EN48" s="177"/>
      <c r="EO48" s="177"/>
      <c r="EP48" s="177"/>
      <c r="EQ48" s="177"/>
      <c r="ER48" s="177"/>
      <c r="ES48" s="177"/>
      <c r="ET48" s="177"/>
      <c r="EU48" s="177"/>
      <c r="EV48" s="177"/>
      <c r="EW48" s="177"/>
      <c r="EX48" s="177"/>
      <c r="EY48" s="177"/>
      <c r="EZ48" s="177"/>
      <c r="FA48" s="177"/>
      <c r="FB48" s="177"/>
      <c r="FC48" s="177"/>
      <c r="FD48" s="177"/>
      <c r="FE48" s="177"/>
      <c r="FF48" s="177"/>
      <c r="FG48" s="177"/>
      <c r="FH48" s="177"/>
      <c r="FI48" s="177"/>
      <c r="FJ48" s="177"/>
      <c r="FK48" s="177"/>
      <c r="FL48" s="177"/>
      <c r="FM48" s="177"/>
      <c r="FN48" s="177"/>
      <c r="FO48" s="177"/>
      <c r="FP48" s="177"/>
      <c r="FQ48" s="177"/>
      <c r="FR48" s="177"/>
      <c r="FS48" s="177"/>
      <c r="FT48" s="177"/>
      <c r="FU48" s="177"/>
      <c r="FV48" s="177"/>
      <c r="FW48" s="177"/>
      <c r="FX48" s="177"/>
      <c r="FY48" s="177"/>
      <c r="FZ48" s="177"/>
      <c r="GA48" s="177"/>
      <c r="GB48" s="177"/>
      <c r="GC48" s="177"/>
      <c r="GD48" s="177"/>
      <c r="GE48" s="177"/>
      <c r="GF48" s="177"/>
      <c r="GG48" s="177"/>
      <c r="GH48" s="177"/>
      <c r="GI48" s="177"/>
      <c r="GJ48" s="177"/>
      <c r="GK48" s="177"/>
      <c r="GL48" s="177"/>
      <c r="GM48" s="177"/>
      <c r="GN48" s="177"/>
      <c r="GO48" s="177"/>
      <c r="GP48" s="177"/>
      <c r="GQ48" s="177"/>
      <c r="GR48" s="177"/>
      <c r="GS48" s="177"/>
      <c r="GT48" s="177"/>
      <c r="GU48" s="177"/>
      <c r="GV48" s="177"/>
      <c r="GW48" s="177"/>
      <c r="GX48" s="177"/>
      <c r="GY48" s="177"/>
      <c r="GZ48" s="177"/>
      <c r="HA48" s="177"/>
      <c r="HB48" s="177"/>
      <c r="HC48" s="177"/>
      <c r="HD48" s="177"/>
      <c r="HE48" s="177"/>
      <c r="HF48" s="177"/>
      <c r="HG48" s="177"/>
      <c r="HH48" s="177"/>
      <c r="HI48" s="177"/>
      <c r="HJ48" s="177"/>
      <c r="HK48" s="177"/>
      <c r="HL48" s="177"/>
      <c r="HM48" s="177"/>
      <c r="HN48" s="177"/>
      <c r="HO48" s="177"/>
      <c r="HP48" s="177"/>
      <c r="HQ48" s="177"/>
      <c r="HR48" s="177"/>
      <c r="HS48" s="177"/>
      <c r="HT48" s="177"/>
      <c r="HU48" s="177"/>
      <c r="HV48" s="177"/>
      <c r="HW48" s="177"/>
      <c r="HX48" s="177"/>
      <c r="HY48" s="177"/>
      <c r="HZ48" s="177"/>
      <c r="IA48" s="177"/>
      <c r="IB48" s="177"/>
      <c r="IC48" s="177"/>
      <c r="ID48" s="177"/>
      <c r="IE48" s="177"/>
      <c r="IF48" s="177"/>
      <c r="IG48" s="177"/>
      <c r="IH48" s="177"/>
      <c r="II48" s="177"/>
      <c r="IJ48" s="177"/>
      <c r="IK48" s="177"/>
      <c r="IL48" s="177"/>
      <c r="IM48" s="177"/>
      <c r="IN48" s="177"/>
      <c r="IO48" s="177"/>
    </row>
    <row r="49" spans="1:249" ht="15" customHeight="1">
      <c r="A49" s="177" t="s">
        <v>1209</v>
      </c>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7"/>
      <c r="BR49" s="177"/>
      <c r="BS49" s="177"/>
      <c r="BT49" s="177"/>
      <c r="BU49" s="177"/>
      <c r="BV49" s="177"/>
      <c r="BW49" s="177"/>
      <c r="BX49" s="177"/>
      <c r="BY49" s="177"/>
      <c r="BZ49" s="177"/>
      <c r="CA49" s="177"/>
      <c r="CB49" s="177"/>
      <c r="CC49" s="177"/>
      <c r="CD49" s="177"/>
      <c r="CE49" s="177"/>
      <c r="CF49" s="177"/>
      <c r="CG49" s="177"/>
      <c r="CH49" s="177"/>
      <c r="CI49" s="177"/>
      <c r="CJ49" s="177"/>
      <c r="CK49" s="177"/>
      <c r="CL49" s="177"/>
      <c r="CM49" s="177"/>
      <c r="CN49" s="177"/>
      <c r="CO49" s="177"/>
      <c r="CP49" s="177"/>
      <c r="CQ49" s="177"/>
      <c r="CR49" s="177"/>
      <c r="CS49" s="177"/>
      <c r="CT49" s="177"/>
      <c r="CU49" s="177"/>
      <c r="CV49" s="177"/>
      <c r="CW49" s="177"/>
      <c r="CX49" s="177"/>
      <c r="CY49" s="177"/>
      <c r="CZ49" s="177"/>
      <c r="DA49" s="177"/>
      <c r="DB49" s="177"/>
      <c r="DC49" s="177"/>
      <c r="DD49" s="177"/>
      <c r="DE49" s="177"/>
      <c r="DF49" s="177"/>
      <c r="DG49" s="177"/>
      <c r="DH49" s="177"/>
      <c r="DI49" s="177"/>
      <c r="DJ49" s="177"/>
      <c r="DK49" s="177"/>
      <c r="DL49" s="177"/>
      <c r="DM49" s="177"/>
      <c r="DN49" s="177"/>
      <c r="DO49" s="177"/>
      <c r="DP49" s="177"/>
      <c r="DQ49" s="177"/>
      <c r="DR49" s="177"/>
      <c r="DS49" s="177"/>
      <c r="DT49" s="177"/>
      <c r="DU49" s="177"/>
      <c r="DV49" s="177"/>
      <c r="DW49" s="177"/>
      <c r="DX49" s="177"/>
      <c r="DY49" s="177"/>
      <c r="DZ49" s="177"/>
      <c r="EA49" s="177"/>
      <c r="EB49" s="177"/>
      <c r="EC49" s="177"/>
      <c r="ED49" s="177"/>
      <c r="EE49" s="177"/>
      <c r="EF49" s="177"/>
      <c r="EG49" s="177"/>
      <c r="EH49" s="177"/>
      <c r="EI49" s="177"/>
      <c r="EJ49" s="177"/>
      <c r="EK49" s="177"/>
      <c r="EL49" s="177"/>
      <c r="EM49" s="177"/>
      <c r="EN49" s="177"/>
      <c r="EO49" s="177"/>
      <c r="EP49" s="177"/>
      <c r="EQ49" s="177"/>
      <c r="ER49" s="177"/>
      <c r="ES49" s="177"/>
      <c r="ET49" s="177"/>
      <c r="EU49" s="177"/>
      <c r="EV49" s="177"/>
      <c r="EW49" s="177"/>
      <c r="EX49" s="177"/>
      <c r="EY49" s="177"/>
      <c r="EZ49" s="177"/>
      <c r="FA49" s="177"/>
      <c r="FB49" s="177"/>
      <c r="FC49" s="177"/>
      <c r="FD49" s="177"/>
      <c r="FE49" s="177"/>
      <c r="FF49" s="177"/>
      <c r="FG49" s="177"/>
      <c r="FH49" s="177"/>
      <c r="FI49" s="177"/>
      <c r="FJ49" s="177"/>
      <c r="FK49" s="177"/>
      <c r="FL49" s="177"/>
      <c r="FM49" s="177"/>
      <c r="FN49" s="177"/>
      <c r="FO49" s="177"/>
      <c r="FP49" s="177"/>
      <c r="FQ49" s="177"/>
      <c r="FR49" s="177"/>
      <c r="FS49" s="177"/>
      <c r="FT49" s="177"/>
      <c r="FU49" s="177"/>
      <c r="FV49" s="177"/>
      <c r="FW49" s="177"/>
      <c r="FX49" s="177"/>
      <c r="FY49" s="177"/>
      <c r="FZ49" s="177"/>
      <c r="GA49" s="177"/>
      <c r="GB49" s="177"/>
      <c r="GC49" s="177"/>
      <c r="GD49" s="177"/>
      <c r="GE49" s="177"/>
      <c r="GF49" s="177"/>
      <c r="GG49" s="177"/>
      <c r="GH49" s="177"/>
      <c r="GI49" s="177"/>
      <c r="GJ49" s="177"/>
      <c r="GK49" s="177"/>
      <c r="GL49" s="177"/>
      <c r="GM49" s="177"/>
      <c r="GN49" s="177"/>
      <c r="GO49" s="177"/>
      <c r="GP49" s="177"/>
      <c r="GQ49" s="177"/>
      <c r="GR49" s="177"/>
      <c r="GS49" s="177"/>
      <c r="GT49" s="177"/>
      <c r="GU49" s="177"/>
      <c r="GV49" s="177"/>
      <c r="GW49" s="177"/>
      <c r="GX49" s="177"/>
      <c r="GY49" s="177"/>
      <c r="GZ49" s="177"/>
      <c r="HA49" s="177"/>
      <c r="HB49" s="177"/>
      <c r="HC49" s="177"/>
      <c r="HD49" s="177"/>
      <c r="HE49" s="177"/>
      <c r="HF49" s="177"/>
      <c r="HG49" s="177"/>
      <c r="HH49" s="177"/>
      <c r="HI49" s="177"/>
      <c r="HJ49" s="177"/>
      <c r="HK49" s="177"/>
      <c r="HL49" s="177"/>
      <c r="HM49" s="177"/>
      <c r="HN49" s="177"/>
      <c r="HO49" s="177"/>
      <c r="HP49" s="177"/>
      <c r="HQ49" s="177"/>
      <c r="HR49" s="177"/>
      <c r="HS49" s="177"/>
      <c r="HT49" s="177"/>
      <c r="HU49" s="177"/>
      <c r="HV49" s="177"/>
      <c r="HW49" s="177"/>
      <c r="HX49" s="177"/>
      <c r="HY49" s="177"/>
      <c r="HZ49" s="177"/>
      <c r="IA49" s="177"/>
      <c r="IB49" s="177"/>
      <c r="IC49" s="177"/>
      <c r="ID49" s="177"/>
      <c r="IE49" s="177"/>
      <c r="IF49" s="177"/>
      <c r="IG49" s="177"/>
      <c r="IH49" s="177"/>
      <c r="II49" s="177"/>
      <c r="IJ49" s="177"/>
      <c r="IK49" s="177"/>
      <c r="IL49" s="177"/>
      <c r="IM49" s="177"/>
      <c r="IN49" s="177"/>
      <c r="IO49" s="177"/>
    </row>
    <row r="50" spans="1:249" ht="15" customHeight="1">
      <c r="A50" s="177" t="s">
        <v>1210</v>
      </c>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7"/>
      <c r="BR50" s="177"/>
      <c r="BS50" s="177"/>
      <c r="BT50" s="177"/>
      <c r="BU50" s="177"/>
      <c r="BV50" s="177"/>
      <c r="BW50" s="177"/>
      <c r="BX50" s="177"/>
      <c r="BY50" s="177"/>
      <c r="BZ50" s="177"/>
      <c r="CA50" s="177"/>
      <c r="CB50" s="177"/>
      <c r="CC50" s="177"/>
      <c r="CD50" s="177"/>
      <c r="CE50" s="177"/>
      <c r="CF50" s="177"/>
      <c r="CG50" s="177"/>
      <c r="CH50" s="177"/>
      <c r="CI50" s="177"/>
      <c r="CJ50" s="177"/>
      <c r="CK50" s="177"/>
      <c r="CL50" s="177"/>
      <c r="CM50" s="177"/>
      <c r="CN50" s="177"/>
      <c r="CO50" s="177"/>
      <c r="CP50" s="177"/>
      <c r="CQ50" s="177"/>
      <c r="CR50" s="177"/>
      <c r="CS50" s="177"/>
      <c r="CT50" s="177"/>
      <c r="CU50" s="177"/>
      <c r="CV50" s="177"/>
      <c r="CW50" s="177"/>
      <c r="CX50" s="177"/>
      <c r="CY50" s="177"/>
      <c r="CZ50" s="177"/>
      <c r="DA50" s="177"/>
      <c r="DB50" s="177"/>
      <c r="DC50" s="177"/>
      <c r="DD50" s="177"/>
      <c r="DE50" s="177"/>
      <c r="DF50" s="177"/>
      <c r="DG50" s="177"/>
      <c r="DH50" s="177"/>
      <c r="DI50" s="177"/>
      <c r="DJ50" s="177"/>
      <c r="DK50" s="177"/>
      <c r="DL50" s="177"/>
      <c r="DM50" s="177"/>
      <c r="DN50" s="177"/>
      <c r="DO50" s="177"/>
      <c r="DP50" s="177"/>
      <c r="DQ50" s="177"/>
      <c r="DR50" s="177"/>
      <c r="DS50" s="177"/>
      <c r="DT50" s="177"/>
      <c r="DU50" s="177"/>
      <c r="DV50" s="177"/>
      <c r="DW50" s="177"/>
      <c r="DX50" s="177"/>
      <c r="DY50" s="177"/>
      <c r="DZ50" s="177"/>
      <c r="EA50" s="177"/>
      <c r="EB50" s="177"/>
      <c r="EC50" s="177"/>
      <c r="ED50" s="177"/>
      <c r="EE50" s="177"/>
      <c r="EF50" s="177"/>
      <c r="EG50" s="177"/>
      <c r="EH50" s="177"/>
      <c r="EI50" s="177"/>
      <c r="EJ50" s="177"/>
      <c r="EK50" s="177"/>
      <c r="EL50" s="177"/>
      <c r="EM50" s="177"/>
      <c r="EN50" s="177"/>
      <c r="EO50" s="177"/>
      <c r="EP50" s="177"/>
      <c r="EQ50" s="177"/>
      <c r="ER50" s="177"/>
      <c r="ES50" s="177"/>
      <c r="ET50" s="177"/>
      <c r="EU50" s="177"/>
      <c r="EV50" s="177"/>
      <c r="EW50" s="177"/>
      <c r="EX50" s="177"/>
      <c r="EY50" s="177"/>
      <c r="EZ50" s="177"/>
      <c r="FA50" s="177"/>
      <c r="FB50" s="177"/>
      <c r="FC50" s="177"/>
      <c r="FD50" s="177"/>
      <c r="FE50" s="177"/>
      <c r="FF50" s="177"/>
      <c r="FG50" s="177"/>
      <c r="FH50" s="177"/>
      <c r="FI50" s="177"/>
      <c r="FJ50" s="177"/>
      <c r="FK50" s="177"/>
      <c r="FL50" s="177"/>
      <c r="FM50" s="177"/>
      <c r="FN50" s="177"/>
      <c r="FO50" s="177"/>
      <c r="FP50" s="177"/>
      <c r="FQ50" s="177"/>
      <c r="FR50" s="177"/>
      <c r="FS50" s="177"/>
      <c r="FT50" s="177"/>
      <c r="FU50" s="177"/>
      <c r="FV50" s="177"/>
      <c r="FW50" s="177"/>
      <c r="FX50" s="177"/>
      <c r="FY50" s="177"/>
      <c r="FZ50" s="177"/>
      <c r="GA50" s="177"/>
      <c r="GB50" s="177"/>
      <c r="GC50" s="177"/>
      <c r="GD50" s="177"/>
      <c r="GE50" s="177"/>
      <c r="GF50" s="177"/>
      <c r="GG50" s="177"/>
      <c r="GH50" s="177"/>
      <c r="GI50" s="177"/>
      <c r="GJ50" s="177"/>
      <c r="GK50" s="177"/>
      <c r="GL50" s="177"/>
      <c r="GM50" s="177"/>
      <c r="GN50" s="177"/>
      <c r="GO50" s="177"/>
      <c r="GP50" s="177"/>
      <c r="GQ50" s="177"/>
      <c r="GR50" s="177"/>
      <c r="GS50" s="177"/>
      <c r="GT50" s="177"/>
      <c r="GU50" s="177"/>
      <c r="GV50" s="177"/>
      <c r="GW50" s="177"/>
      <c r="GX50" s="177"/>
      <c r="GY50" s="177"/>
      <c r="GZ50" s="177"/>
      <c r="HA50" s="177"/>
      <c r="HB50" s="177"/>
      <c r="HC50" s="177"/>
      <c r="HD50" s="177"/>
      <c r="HE50" s="177"/>
      <c r="HF50" s="177"/>
      <c r="HG50" s="177"/>
      <c r="HH50" s="177"/>
      <c r="HI50" s="177"/>
      <c r="HJ50" s="177"/>
      <c r="HK50" s="177"/>
      <c r="HL50" s="177"/>
      <c r="HM50" s="177"/>
      <c r="HN50" s="177"/>
      <c r="HO50" s="177"/>
      <c r="HP50" s="177"/>
      <c r="HQ50" s="177"/>
      <c r="HR50" s="177"/>
      <c r="HS50" s="177"/>
      <c r="HT50" s="177"/>
      <c r="HU50" s="177"/>
      <c r="HV50" s="177"/>
      <c r="HW50" s="177"/>
      <c r="HX50" s="177"/>
      <c r="HY50" s="177"/>
      <c r="HZ50" s="177"/>
      <c r="IA50" s="177"/>
      <c r="IB50" s="177"/>
      <c r="IC50" s="177"/>
      <c r="ID50" s="177"/>
      <c r="IE50" s="177"/>
      <c r="IF50" s="177"/>
      <c r="IG50" s="177"/>
      <c r="IH50" s="177"/>
      <c r="II50" s="177"/>
      <c r="IJ50" s="177"/>
      <c r="IK50" s="177"/>
      <c r="IL50" s="177"/>
      <c r="IM50" s="177"/>
      <c r="IN50" s="177"/>
      <c r="IO50" s="177"/>
    </row>
    <row r="51" spans="1:249" ht="15" customHeight="1">
      <c r="A51" s="177" t="s">
        <v>1211</v>
      </c>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7"/>
      <c r="BR51" s="177"/>
      <c r="BS51" s="177"/>
      <c r="BT51" s="177"/>
      <c r="BU51" s="177"/>
      <c r="BV51" s="177"/>
      <c r="BW51" s="177"/>
      <c r="BX51" s="177"/>
      <c r="BY51" s="177"/>
      <c r="BZ51" s="177"/>
      <c r="CA51" s="177"/>
      <c r="CB51" s="177"/>
      <c r="CC51" s="177"/>
      <c r="CD51" s="177"/>
      <c r="CE51" s="177"/>
      <c r="CF51" s="177"/>
      <c r="CG51" s="177"/>
      <c r="CH51" s="177"/>
      <c r="CI51" s="177"/>
      <c r="CJ51" s="177"/>
      <c r="CK51" s="177"/>
      <c r="CL51" s="177"/>
      <c r="CM51" s="177"/>
      <c r="CN51" s="177"/>
      <c r="CO51" s="177"/>
      <c r="CP51" s="177"/>
      <c r="CQ51" s="177"/>
      <c r="CR51" s="177"/>
      <c r="CS51" s="177"/>
      <c r="CT51" s="177"/>
      <c r="CU51" s="177"/>
      <c r="CV51" s="177"/>
      <c r="CW51" s="177"/>
      <c r="CX51" s="177"/>
      <c r="CY51" s="177"/>
      <c r="CZ51" s="177"/>
      <c r="DA51" s="177"/>
      <c r="DB51" s="177"/>
      <c r="DC51" s="177"/>
      <c r="DD51" s="177"/>
      <c r="DE51" s="177"/>
      <c r="DF51" s="177"/>
      <c r="DG51" s="177"/>
      <c r="DH51" s="177"/>
      <c r="DI51" s="177"/>
      <c r="DJ51" s="177"/>
      <c r="DK51" s="177"/>
      <c r="DL51" s="177"/>
      <c r="DM51" s="177"/>
      <c r="DN51" s="177"/>
      <c r="DO51" s="177"/>
      <c r="DP51" s="177"/>
      <c r="DQ51" s="177"/>
      <c r="DR51" s="177"/>
      <c r="DS51" s="177"/>
      <c r="DT51" s="177"/>
      <c r="DU51" s="177"/>
      <c r="DV51" s="177"/>
      <c r="DW51" s="177"/>
      <c r="DX51" s="177"/>
      <c r="DY51" s="177"/>
      <c r="DZ51" s="177"/>
      <c r="EA51" s="177"/>
      <c r="EB51" s="177"/>
      <c r="EC51" s="177"/>
      <c r="ED51" s="177"/>
      <c r="EE51" s="177"/>
      <c r="EF51" s="177"/>
      <c r="EG51" s="177"/>
      <c r="EH51" s="177"/>
      <c r="EI51" s="177"/>
      <c r="EJ51" s="177"/>
      <c r="EK51" s="177"/>
      <c r="EL51" s="177"/>
      <c r="EM51" s="177"/>
      <c r="EN51" s="177"/>
      <c r="EO51" s="177"/>
      <c r="EP51" s="177"/>
      <c r="EQ51" s="177"/>
      <c r="ER51" s="177"/>
      <c r="ES51" s="177"/>
      <c r="ET51" s="177"/>
      <c r="EU51" s="177"/>
      <c r="EV51" s="177"/>
      <c r="EW51" s="177"/>
      <c r="EX51" s="177"/>
      <c r="EY51" s="177"/>
      <c r="EZ51" s="177"/>
      <c r="FA51" s="177"/>
      <c r="FB51" s="177"/>
      <c r="FC51" s="177"/>
      <c r="FD51" s="177"/>
      <c r="FE51" s="177"/>
      <c r="FF51" s="177"/>
      <c r="FG51" s="177"/>
      <c r="FH51" s="177"/>
      <c r="FI51" s="177"/>
      <c r="FJ51" s="177"/>
      <c r="FK51" s="177"/>
      <c r="FL51" s="177"/>
      <c r="FM51" s="177"/>
      <c r="FN51" s="177"/>
      <c r="FO51" s="177"/>
      <c r="FP51" s="177"/>
      <c r="FQ51" s="177"/>
      <c r="FR51" s="177"/>
      <c r="FS51" s="177"/>
      <c r="FT51" s="177"/>
      <c r="FU51" s="177"/>
      <c r="FV51" s="177"/>
      <c r="FW51" s="177"/>
      <c r="FX51" s="177"/>
      <c r="FY51" s="177"/>
      <c r="FZ51" s="177"/>
      <c r="GA51" s="177"/>
      <c r="GB51" s="177"/>
      <c r="GC51" s="177"/>
      <c r="GD51" s="177"/>
      <c r="GE51" s="177"/>
      <c r="GF51" s="177"/>
      <c r="GG51" s="177"/>
      <c r="GH51" s="177"/>
      <c r="GI51" s="177"/>
      <c r="GJ51" s="177"/>
      <c r="GK51" s="177"/>
      <c r="GL51" s="177"/>
      <c r="GM51" s="177"/>
      <c r="GN51" s="177"/>
      <c r="GO51" s="177"/>
      <c r="GP51" s="177"/>
      <c r="GQ51" s="177"/>
      <c r="GR51" s="177"/>
      <c r="GS51" s="177"/>
      <c r="GT51" s="177"/>
      <c r="GU51" s="177"/>
      <c r="GV51" s="177"/>
      <c r="GW51" s="177"/>
      <c r="GX51" s="177"/>
      <c r="GY51" s="177"/>
      <c r="GZ51" s="177"/>
      <c r="HA51" s="177"/>
      <c r="HB51" s="177"/>
      <c r="HC51" s="177"/>
      <c r="HD51" s="177"/>
      <c r="HE51" s="177"/>
      <c r="HF51" s="177"/>
      <c r="HG51" s="177"/>
      <c r="HH51" s="177"/>
      <c r="HI51" s="177"/>
      <c r="HJ51" s="177"/>
      <c r="HK51" s="177"/>
      <c r="HL51" s="177"/>
      <c r="HM51" s="177"/>
      <c r="HN51" s="177"/>
      <c r="HO51" s="177"/>
      <c r="HP51" s="177"/>
      <c r="HQ51" s="177"/>
      <c r="HR51" s="177"/>
      <c r="HS51" s="177"/>
      <c r="HT51" s="177"/>
      <c r="HU51" s="177"/>
      <c r="HV51" s="177"/>
      <c r="HW51" s="177"/>
      <c r="HX51" s="177"/>
      <c r="HY51" s="177"/>
      <c r="HZ51" s="177"/>
      <c r="IA51" s="177"/>
      <c r="IB51" s="177"/>
      <c r="IC51" s="177"/>
      <c r="ID51" s="177"/>
      <c r="IE51" s="177"/>
      <c r="IF51" s="177"/>
      <c r="IG51" s="177"/>
      <c r="IH51" s="177"/>
      <c r="II51" s="177"/>
      <c r="IJ51" s="177"/>
      <c r="IK51" s="177"/>
      <c r="IL51" s="177"/>
      <c r="IM51" s="177"/>
      <c r="IN51" s="177"/>
      <c r="IO51" s="177"/>
    </row>
    <row r="52" spans="1:249" ht="15" customHeight="1">
      <c r="A52" s="177" t="s">
        <v>1212</v>
      </c>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7"/>
      <c r="BR52" s="177"/>
      <c r="BS52" s="177"/>
      <c r="BT52" s="177"/>
      <c r="BU52" s="177"/>
      <c r="BV52" s="177"/>
      <c r="BW52" s="177"/>
      <c r="BX52" s="177"/>
      <c r="BY52" s="177"/>
      <c r="BZ52" s="177"/>
      <c r="CA52" s="177"/>
      <c r="CB52" s="177"/>
      <c r="CC52" s="177"/>
      <c r="CD52" s="177"/>
      <c r="CE52" s="177"/>
      <c r="CF52" s="177"/>
      <c r="CG52" s="177"/>
      <c r="CH52" s="177"/>
      <c r="CI52" s="177"/>
      <c r="CJ52" s="177"/>
      <c r="CK52" s="177"/>
      <c r="CL52" s="177"/>
      <c r="CM52" s="177"/>
      <c r="CN52" s="177"/>
      <c r="CO52" s="177"/>
      <c r="CP52" s="177"/>
      <c r="CQ52" s="177"/>
      <c r="CR52" s="177"/>
      <c r="CS52" s="177"/>
      <c r="CT52" s="177"/>
      <c r="CU52" s="177"/>
      <c r="CV52" s="177"/>
      <c r="CW52" s="177"/>
      <c r="CX52" s="177"/>
      <c r="CY52" s="177"/>
      <c r="CZ52" s="177"/>
      <c r="DA52" s="177"/>
      <c r="DB52" s="177"/>
      <c r="DC52" s="177"/>
      <c r="DD52" s="177"/>
      <c r="DE52" s="177"/>
      <c r="DF52" s="177"/>
      <c r="DG52" s="177"/>
      <c r="DH52" s="177"/>
      <c r="DI52" s="177"/>
      <c r="DJ52" s="177"/>
      <c r="DK52" s="177"/>
      <c r="DL52" s="177"/>
      <c r="DM52" s="177"/>
      <c r="DN52" s="177"/>
      <c r="DO52" s="177"/>
      <c r="DP52" s="177"/>
      <c r="DQ52" s="177"/>
      <c r="DR52" s="177"/>
      <c r="DS52" s="177"/>
      <c r="DT52" s="177"/>
      <c r="DU52" s="177"/>
      <c r="DV52" s="177"/>
      <c r="DW52" s="177"/>
      <c r="DX52" s="177"/>
      <c r="DY52" s="177"/>
      <c r="DZ52" s="177"/>
      <c r="EA52" s="177"/>
      <c r="EB52" s="177"/>
      <c r="EC52" s="177"/>
      <c r="ED52" s="177"/>
      <c r="EE52" s="177"/>
      <c r="EF52" s="177"/>
      <c r="EG52" s="177"/>
      <c r="EH52" s="177"/>
      <c r="EI52" s="177"/>
      <c r="EJ52" s="177"/>
      <c r="EK52" s="177"/>
      <c r="EL52" s="177"/>
      <c r="EM52" s="177"/>
      <c r="EN52" s="177"/>
      <c r="EO52" s="177"/>
      <c r="EP52" s="177"/>
      <c r="EQ52" s="177"/>
      <c r="ER52" s="177"/>
      <c r="ES52" s="177"/>
      <c r="ET52" s="177"/>
      <c r="EU52" s="177"/>
      <c r="EV52" s="177"/>
      <c r="EW52" s="177"/>
      <c r="EX52" s="177"/>
      <c r="EY52" s="177"/>
      <c r="EZ52" s="177"/>
      <c r="FA52" s="177"/>
      <c r="FB52" s="177"/>
      <c r="FC52" s="177"/>
      <c r="FD52" s="177"/>
      <c r="FE52" s="177"/>
      <c r="FF52" s="177"/>
      <c r="FG52" s="177"/>
      <c r="FH52" s="177"/>
      <c r="FI52" s="177"/>
      <c r="FJ52" s="177"/>
      <c r="FK52" s="177"/>
      <c r="FL52" s="177"/>
      <c r="FM52" s="177"/>
      <c r="FN52" s="177"/>
      <c r="FO52" s="177"/>
      <c r="FP52" s="177"/>
      <c r="FQ52" s="177"/>
      <c r="FR52" s="177"/>
      <c r="FS52" s="177"/>
      <c r="FT52" s="177"/>
      <c r="FU52" s="177"/>
      <c r="FV52" s="177"/>
      <c r="FW52" s="177"/>
      <c r="FX52" s="177"/>
      <c r="FY52" s="177"/>
      <c r="FZ52" s="177"/>
      <c r="GA52" s="177"/>
      <c r="GB52" s="177"/>
      <c r="GC52" s="177"/>
      <c r="GD52" s="177"/>
      <c r="GE52" s="177"/>
      <c r="GF52" s="177"/>
      <c r="GG52" s="177"/>
      <c r="GH52" s="177"/>
      <c r="GI52" s="177"/>
      <c r="GJ52" s="177"/>
      <c r="GK52" s="177"/>
      <c r="GL52" s="177"/>
      <c r="GM52" s="177"/>
      <c r="GN52" s="177"/>
      <c r="GO52" s="177"/>
      <c r="GP52" s="177"/>
      <c r="GQ52" s="177"/>
      <c r="GR52" s="177"/>
      <c r="GS52" s="177"/>
      <c r="GT52" s="177"/>
      <c r="GU52" s="177"/>
      <c r="GV52" s="177"/>
      <c r="GW52" s="177"/>
      <c r="GX52" s="177"/>
      <c r="GY52" s="177"/>
      <c r="GZ52" s="177"/>
      <c r="HA52" s="177"/>
      <c r="HB52" s="177"/>
      <c r="HC52" s="177"/>
      <c r="HD52" s="177"/>
      <c r="HE52" s="177"/>
      <c r="HF52" s="177"/>
      <c r="HG52" s="177"/>
      <c r="HH52" s="177"/>
      <c r="HI52" s="177"/>
      <c r="HJ52" s="177"/>
      <c r="HK52" s="177"/>
      <c r="HL52" s="177"/>
      <c r="HM52" s="177"/>
      <c r="HN52" s="177"/>
      <c r="HO52" s="177"/>
      <c r="HP52" s="177"/>
      <c r="HQ52" s="177"/>
      <c r="HR52" s="177"/>
      <c r="HS52" s="177"/>
      <c r="HT52" s="177"/>
      <c r="HU52" s="177"/>
      <c r="HV52" s="177"/>
      <c r="HW52" s="177"/>
      <c r="HX52" s="177"/>
      <c r="HY52" s="177"/>
      <c r="HZ52" s="177"/>
      <c r="IA52" s="177"/>
      <c r="IB52" s="177"/>
      <c r="IC52" s="177"/>
      <c r="ID52" s="177"/>
      <c r="IE52" s="177"/>
      <c r="IF52" s="177"/>
      <c r="IG52" s="177"/>
      <c r="IH52" s="177"/>
      <c r="II52" s="177"/>
      <c r="IJ52" s="177"/>
      <c r="IK52" s="177"/>
      <c r="IL52" s="177"/>
      <c r="IM52" s="177"/>
      <c r="IN52" s="177"/>
      <c r="IO52" s="177"/>
    </row>
    <row r="53" spans="1:249" ht="15" customHeight="1">
      <c r="A53" s="177" t="s">
        <v>1213</v>
      </c>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7"/>
      <c r="BR53" s="177"/>
      <c r="BS53" s="177"/>
      <c r="BT53" s="177"/>
      <c r="BU53" s="177"/>
      <c r="BV53" s="177"/>
      <c r="BW53" s="177"/>
      <c r="BX53" s="177"/>
      <c r="BY53" s="177"/>
      <c r="BZ53" s="177"/>
      <c r="CA53" s="177"/>
      <c r="CB53" s="177"/>
      <c r="CC53" s="177"/>
      <c r="CD53" s="177"/>
      <c r="CE53" s="177"/>
      <c r="CF53" s="177"/>
      <c r="CG53" s="177"/>
      <c r="CH53" s="177"/>
      <c r="CI53" s="177"/>
      <c r="CJ53" s="177"/>
      <c r="CK53" s="177"/>
      <c r="CL53" s="177"/>
      <c r="CM53" s="177"/>
      <c r="CN53" s="177"/>
      <c r="CO53" s="177"/>
      <c r="CP53" s="177"/>
      <c r="CQ53" s="177"/>
      <c r="CR53" s="177"/>
      <c r="CS53" s="177"/>
      <c r="CT53" s="177"/>
      <c r="CU53" s="177"/>
      <c r="CV53" s="177"/>
      <c r="CW53" s="177"/>
      <c r="CX53" s="177"/>
      <c r="CY53" s="177"/>
      <c r="CZ53" s="177"/>
      <c r="DA53" s="177"/>
      <c r="DB53" s="177"/>
      <c r="DC53" s="177"/>
      <c r="DD53" s="177"/>
      <c r="DE53" s="177"/>
      <c r="DF53" s="177"/>
      <c r="DG53" s="177"/>
      <c r="DH53" s="177"/>
      <c r="DI53" s="177"/>
      <c r="DJ53" s="177"/>
      <c r="DK53" s="177"/>
      <c r="DL53" s="177"/>
      <c r="DM53" s="177"/>
      <c r="DN53" s="177"/>
      <c r="DO53" s="177"/>
      <c r="DP53" s="177"/>
      <c r="DQ53" s="177"/>
      <c r="DR53" s="177"/>
      <c r="DS53" s="177"/>
      <c r="DT53" s="177"/>
      <c r="DU53" s="177"/>
      <c r="DV53" s="177"/>
      <c r="DW53" s="177"/>
      <c r="DX53" s="177"/>
      <c r="DY53" s="177"/>
      <c r="DZ53" s="177"/>
      <c r="EA53" s="177"/>
      <c r="EB53" s="177"/>
      <c r="EC53" s="177"/>
      <c r="ED53" s="177"/>
      <c r="EE53" s="177"/>
      <c r="EF53" s="177"/>
      <c r="EG53" s="177"/>
      <c r="EH53" s="177"/>
      <c r="EI53" s="177"/>
      <c r="EJ53" s="177"/>
      <c r="EK53" s="177"/>
      <c r="EL53" s="177"/>
      <c r="EM53" s="177"/>
      <c r="EN53" s="177"/>
      <c r="EO53" s="177"/>
      <c r="EP53" s="177"/>
      <c r="EQ53" s="177"/>
      <c r="ER53" s="177"/>
      <c r="ES53" s="177"/>
      <c r="ET53" s="177"/>
      <c r="EU53" s="177"/>
      <c r="EV53" s="177"/>
      <c r="EW53" s="177"/>
      <c r="EX53" s="177"/>
      <c r="EY53" s="177"/>
      <c r="EZ53" s="177"/>
      <c r="FA53" s="177"/>
      <c r="FB53" s="177"/>
      <c r="FC53" s="177"/>
      <c r="FD53" s="177"/>
      <c r="FE53" s="177"/>
      <c r="FF53" s="177"/>
      <c r="FG53" s="177"/>
      <c r="FH53" s="177"/>
      <c r="FI53" s="177"/>
      <c r="FJ53" s="177"/>
      <c r="FK53" s="177"/>
      <c r="FL53" s="177"/>
      <c r="FM53" s="177"/>
      <c r="FN53" s="177"/>
      <c r="FO53" s="177"/>
      <c r="FP53" s="177"/>
      <c r="FQ53" s="177"/>
      <c r="FR53" s="177"/>
      <c r="FS53" s="177"/>
      <c r="FT53" s="177"/>
      <c r="FU53" s="177"/>
      <c r="FV53" s="177"/>
      <c r="FW53" s="177"/>
      <c r="FX53" s="177"/>
      <c r="FY53" s="177"/>
      <c r="FZ53" s="177"/>
      <c r="GA53" s="177"/>
      <c r="GB53" s="177"/>
      <c r="GC53" s="177"/>
      <c r="GD53" s="177"/>
      <c r="GE53" s="177"/>
      <c r="GF53" s="177"/>
      <c r="GG53" s="177"/>
      <c r="GH53" s="177"/>
      <c r="GI53" s="177"/>
      <c r="GJ53" s="177"/>
      <c r="GK53" s="177"/>
      <c r="GL53" s="177"/>
      <c r="GM53" s="177"/>
      <c r="GN53" s="177"/>
      <c r="GO53" s="177"/>
      <c r="GP53" s="177"/>
      <c r="GQ53" s="177"/>
      <c r="GR53" s="177"/>
      <c r="GS53" s="177"/>
      <c r="GT53" s="177"/>
      <c r="GU53" s="177"/>
      <c r="GV53" s="177"/>
      <c r="GW53" s="177"/>
      <c r="GX53" s="177"/>
      <c r="GY53" s="177"/>
      <c r="GZ53" s="177"/>
      <c r="HA53" s="177"/>
      <c r="HB53" s="177"/>
      <c r="HC53" s="177"/>
      <c r="HD53" s="177"/>
      <c r="HE53" s="177"/>
      <c r="HF53" s="177"/>
      <c r="HG53" s="177"/>
      <c r="HH53" s="177"/>
      <c r="HI53" s="177"/>
      <c r="HJ53" s="177"/>
      <c r="HK53" s="177"/>
      <c r="HL53" s="177"/>
      <c r="HM53" s="177"/>
      <c r="HN53" s="177"/>
      <c r="HO53" s="177"/>
      <c r="HP53" s="177"/>
      <c r="HQ53" s="177"/>
      <c r="HR53" s="177"/>
      <c r="HS53" s="177"/>
      <c r="HT53" s="177"/>
      <c r="HU53" s="177"/>
      <c r="HV53" s="177"/>
      <c r="HW53" s="177"/>
      <c r="HX53" s="177"/>
      <c r="HY53" s="177"/>
      <c r="HZ53" s="177"/>
      <c r="IA53" s="177"/>
      <c r="IB53" s="177"/>
      <c r="IC53" s="177"/>
      <c r="ID53" s="177"/>
      <c r="IE53" s="177"/>
      <c r="IF53" s="177"/>
      <c r="IG53" s="177"/>
      <c r="IH53" s="177"/>
      <c r="II53" s="177"/>
      <c r="IJ53" s="177"/>
      <c r="IK53" s="177"/>
      <c r="IL53" s="177"/>
      <c r="IM53" s="177"/>
      <c r="IN53" s="177"/>
      <c r="IO53" s="177"/>
    </row>
    <row r="54" spans="1:249" ht="15" customHeight="1">
      <c r="A54" s="177" t="s">
        <v>1214</v>
      </c>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7"/>
      <c r="BR54" s="177"/>
      <c r="BS54" s="177"/>
      <c r="BT54" s="177"/>
      <c r="BU54" s="177"/>
      <c r="BV54" s="177"/>
      <c r="BW54" s="177"/>
      <c r="BX54" s="177"/>
      <c r="BY54" s="177"/>
      <c r="BZ54" s="177"/>
      <c r="CA54" s="177"/>
      <c r="CB54" s="177"/>
      <c r="CC54" s="177"/>
      <c r="CD54" s="177"/>
      <c r="CE54" s="177"/>
      <c r="CF54" s="177"/>
      <c r="CG54" s="177"/>
      <c r="CH54" s="177"/>
      <c r="CI54" s="177"/>
      <c r="CJ54" s="177"/>
      <c r="CK54" s="177"/>
      <c r="CL54" s="177"/>
      <c r="CM54" s="177"/>
      <c r="CN54" s="177"/>
      <c r="CO54" s="177"/>
      <c r="CP54" s="177"/>
      <c r="CQ54" s="177"/>
      <c r="CR54" s="177"/>
      <c r="CS54" s="177"/>
      <c r="CT54" s="177"/>
      <c r="CU54" s="177"/>
      <c r="CV54" s="177"/>
      <c r="CW54" s="177"/>
      <c r="CX54" s="177"/>
      <c r="CY54" s="177"/>
      <c r="CZ54" s="177"/>
      <c r="DA54" s="177"/>
      <c r="DB54" s="177"/>
      <c r="DC54" s="177"/>
      <c r="DD54" s="177"/>
      <c r="DE54" s="177"/>
      <c r="DF54" s="177"/>
      <c r="DG54" s="177"/>
      <c r="DH54" s="177"/>
      <c r="DI54" s="177"/>
      <c r="DJ54" s="177"/>
      <c r="DK54" s="177"/>
      <c r="DL54" s="177"/>
      <c r="DM54" s="177"/>
      <c r="DN54" s="177"/>
      <c r="DO54" s="177"/>
      <c r="DP54" s="177"/>
      <c r="DQ54" s="177"/>
      <c r="DR54" s="177"/>
      <c r="DS54" s="177"/>
      <c r="DT54" s="177"/>
      <c r="DU54" s="177"/>
      <c r="DV54" s="177"/>
      <c r="DW54" s="177"/>
      <c r="DX54" s="177"/>
      <c r="DY54" s="177"/>
      <c r="DZ54" s="177"/>
      <c r="EA54" s="177"/>
      <c r="EB54" s="177"/>
      <c r="EC54" s="177"/>
      <c r="ED54" s="177"/>
      <c r="EE54" s="177"/>
      <c r="EF54" s="177"/>
      <c r="EG54" s="177"/>
      <c r="EH54" s="177"/>
      <c r="EI54" s="177"/>
      <c r="EJ54" s="177"/>
      <c r="EK54" s="177"/>
      <c r="EL54" s="177"/>
      <c r="EM54" s="177"/>
      <c r="EN54" s="177"/>
      <c r="EO54" s="177"/>
      <c r="EP54" s="177"/>
      <c r="EQ54" s="177"/>
      <c r="ER54" s="177"/>
      <c r="ES54" s="177"/>
      <c r="ET54" s="177"/>
      <c r="EU54" s="177"/>
      <c r="EV54" s="177"/>
      <c r="EW54" s="177"/>
      <c r="EX54" s="177"/>
      <c r="EY54" s="177"/>
      <c r="EZ54" s="177"/>
      <c r="FA54" s="177"/>
      <c r="FB54" s="177"/>
      <c r="FC54" s="177"/>
      <c r="FD54" s="177"/>
      <c r="FE54" s="177"/>
      <c r="FF54" s="177"/>
      <c r="FG54" s="177"/>
      <c r="FH54" s="177"/>
      <c r="FI54" s="177"/>
      <c r="FJ54" s="177"/>
      <c r="FK54" s="177"/>
      <c r="FL54" s="177"/>
      <c r="FM54" s="177"/>
      <c r="FN54" s="177"/>
      <c r="FO54" s="177"/>
      <c r="FP54" s="177"/>
      <c r="FQ54" s="177"/>
      <c r="FR54" s="177"/>
      <c r="FS54" s="177"/>
      <c r="FT54" s="177"/>
      <c r="FU54" s="177"/>
      <c r="FV54" s="177"/>
      <c r="FW54" s="177"/>
      <c r="FX54" s="177"/>
      <c r="FY54" s="177"/>
      <c r="FZ54" s="177"/>
      <c r="GA54" s="177"/>
      <c r="GB54" s="177"/>
      <c r="GC54" s="177"/>
      <c r="GD54" s="177"/>
      <c r="GE54" s="177"/>
      <c r="GF54" s="177"/>
      <c r="GG54" s="177"/>
      <c r="GH54" s="177"/>
      <c r="GI54" s="177"/>
      <c r="GJ54" s="177"/>
      <c r="GK54" s="177"/>
      <c r="GL54" s="177"/>
      <c r="GM54" s="177"/>
      <c r="GN54" s="177"/>
      <c r="GO54" s="177"/>
      <c r="GP54" s="177"/>
      <c r="GQ54" s="177"/>
      <c r="GR54" s="177"/>
      <c r="GS54" s="177"/>
      <c r="GT54" s="177"/>
      <c r="GU54" s="177"/>
      <c r="GV54" s="177"/>
      <c r="GW54" s="177"/>
      <c r="GX54" s="177"/>
      <c r="GY54" s="177"/>
      <c r="GZ54" s="177"/>
      <c r="HA54" s="177"/>
      <c r="HB54" s="177"/>
      <c r="HC54" s="177"/>
      <c r="HD54" s="177"/>
      <c r="HE54" s="177"/>
      <c r="HF54" s="177"/>
      <c r="HG54" s="177"/>
      <c r="HH54" s="177"/>
      <c r="HI54" s="177"/>
      <c r="HJ54" s="177"/>
      <c r="HK54" s="177"/>
      <c r="HL54" s="177"/>
      <c r="HM54" s="177"/>
      <c r="HN54" s="177"/>
      <c r="HO54" s="177"/>
      <c r="HP54" s="177"/>
      <c r="HQ54" s="177"/>
      <c r="HR54" s="177"/>
      <c r="HS54" s="177"/>
      <c r="HT54" s="177"/>
      <c r="HU54" s="177"/>
      <c r="HV54" s="177"/>
      <c r="HW54" s="177"/>
      <c r="HX54" s="177"/>
      <c r="HY54" s="177"/>
      <c r="HZ54" s="177"/>
      <c r="IA54" s="177"/>
      <c r="IB54" s="177"/>
      <c r="IC54" s="177"/>
      <c r="ID54" s="177"/>
      <c r="IE54" s="177"/>
      <c r="IF54" s="177"/>
      <c r="IG54" s="177"/>
      <c r="IH54" s="177"/>
      <c r="II54" s="177"/>
      <c r="IJ54" s="177"/>
      <c r="IK54" s="177"/>
      <c r="IL54" s="177"/>
      <c r="IM54" s="177"/>
      <c r="IN54" s="177"/>
      <c r="IO54" s="177"/>
    </row>
    <row r="55" spans="1:249" ht="15" customHeight="1">
      <c r="A55" s="177" t="s">
        <v>1215</v>
      </c>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c r="BA55" s="177"/>
      <c r="BB55" s="177"/>
      <c r="BC55" s="177"/>
      <c r="BD55" s="177"/>
      <c r="BE55" s="177"/>
      <c r="BF55" s="177"/>
      <c r="BG55" s="177"/>
      <c r="BH55" s="177"/>
      <c r="BI55" s="177"/>
      <c r="BJ55" s="177"/>
      <c r="BK55" s="177"/>
      <c r="BL55" s="177"/>
      <c r="BM55" s="177"/>
      <c r="BN55" s="177"/>
      <c r="BO55" s="177"/>
      <c r="BP55" s="177"/>
      <c r="BQ55" s="177"/>
      <c r="BR55" s="177"/>
      <c r="BS55" s="177"/>
      <c r="BT55" s="177"/>
      <c r="BU55" s="177"/>
      <c r="BV55" s="177"/>
      <c r="BW55" s="177"/>
      <c r="BX55" s="177"/>
      <c r="BY55" s="177"/>
      <c r="BZ55" s="177"/>
      <c r="CA55" s="177"/>
      <c r="CB55" s="177"/>
      <c r="CC55" s="177"/>
      <c r="CD55" s="177"/>
      <c r="CE55" s="177"/>
      <c r="CF55" s="177"/>
      <c r="CG55" s="177"/>
      <c r="CH55" s="177"/>
      <c r="CI55" s="177"/>
      <c r="CJ55" s="177"/>
      <c r="CK55" s="177"/>
      <c r="CL55" s="177"/>
      <c r="CM55" s="177"/>
      <c r="CN55" s="177"/>
      <c r="CO55" s="177"/>
      <c r="CP55" s="177"/>
      <c r="CQ55" s="177"/>
      <c r="CR55" s="177"/>
      <c r="CS55" s="177"/>
      <c r="CT55" s="177"/>
      <c r="CU55" s="177"/>
      <c r="CV55" s="177"/>
      <c r="CW55" s="177"/>
      <c r="CX55" s="177"/>
      <c r="CY55" s="177"/>
      <c r="CZ55" s="177"/>
      <c r="DA55" s="177"/>
      <c r="DB55" s="177"/>
      <c r="DC55" s="177"/>
      <c r="DD55" s="177"/>
      <c r="DE55" s="177"/>
      <c r="DF55" s="177"/>
      <c r="DG55" s="177"/>
      <c r="DH55" s="177"/>
      <c r="DI55" s="177"/>
      <c r="DJ55" s="177"/>
      <c r="DK55" s="177"/>
      <c r="DL55" s="177"/>
      <c r="DM55" s="177"/>
      <c r="DN55" s="177"/>
      <c r="DO55" s="177"/>
      <c r="DP55" s="177"/>
      <c r="DQ55" s="177"/>
      <c r="DR55" s="177"/>
      <c r="DS55" s="177"/>
      <c r="DT55" s="177"/>
      <c r="DU55" s="177"/>
      <c r="DV55" s="177"/>
      <c r="DW55" s="177"/>
      <c r="DX55" s="177"/>
      <c r="DY55" s="177"/>
      <c r="DZ55" s="177"/>
      <c r="EA55" s="177"/>
      <c r="EB55" s="177"/>
      <c r="EC55" s="177"/>
      <c r="ED55" s="177"/>
      <c r="EE55" s="177"/>
      <c r="EF55" s="177"/>
      <c r="EG55" s="177"/>
      <c r="EH55" s="177"/>
      <c r="EI55" s="177"/>
      <c r="EJ55" s="177"/>
      <c r="EK55" s="177"/>
      <c r="EL55" s="177"/>
      <c r="EM55" s="177"/>
      <c r="EN55" s="177"/>
      <c r="EO55" s="177"/>
      <c r="EP55" s="177"/>
      <c r="EQ55" s="177"/>
      <c r="ER55" s="177"/>
      <c r="ES55" s="177"/>
      <c r="ET55" s="177"/>
      <c r="EU55" s="177"/>
      <c r="EV55" s="177"/>
      <c r="EW55" s="177"/>
      <c r="EX55" s="177"/>
      <c r="EY55" s="177"/>
      <c r="EZ55" s="177"/>
      <c r="FA55" s="177"/>
      <c r="FB55" s="177"/>
      <c r="FC55" s="177"/>
      <c r="FD55" s="177"/>
      <c r="FE55" s="177"/>
      <c r="FF55" s="177"/>
      <c r="FG55" s="177"/>
      <c r="FH55" s="177"/>
      <c r="FI55" s="177"/>
      <c r="FJ55" s="177"/>
      <c r="FK55" s="177"/>
      <c r="FL55" s="177"/>
      <c r="FM55" s="177"/>
      <c r="FN55" s="177"/>
      <c r="FO55" s="177"/>
      <c r="FP55" s="177"/>
      <c r="FQ55" s="177"/>
      <c r="FR55" s="177"/>
      <c r="FS55" s="177"/>
      <c r="FT55" s="177"/>
      <c r="FU55" s="177"/>
      <c r="FV55" s="177"/>
      <c r="FW55" s="177"/>
      <c r="FX55" s="177"/>
      <c r="FY55" s="177"/>
      <c r="FZ55" s="177"/>
      <c r="GA55" s="177"/>
      <c r="GB55" s="177"/>
      <c r="GC55" s="177"/>
      <c r="GD55" s="177"/>
      <c r="GE55" s="177"/>
      <c r="GF55" s="177"/>
      <c r="GG55" s="177"/>
      <c r="GH55" s="177"/>
      <c r="GI55" s="177"/>
      <c r="GJ55" s="177"/>
      <c r="GK55" s="177"/>
      <c r="GL55" s="177"/>
      <c r="GM55" s="177"/>
      <c r="GN55" s="177"/>
      <c r="GO55" s="177"/>
      <c r="GP55" s="177"/>
      <c r="GQ55" s="177"/>
      <c r="GR55" s="177"/>
      <c r="GS55" s="177"/>
      <c r="GT55" s="177"/>
      <c r="GU55" s="177"/>
      <c r="GV55" s="177"/>
      <c r="GW55" s="177"/>
      <c r="GX55" s="177"/>
      <c r="GY55" s="177"/>
      <c r="GZ55" s="177"/>
      <c r="HA55" s="177"/>
      <c r="HB55" s="177"/>
      <c r="HC55" s="177"/>
      <c r="HD55" s="177"/>
      <c r="HE55" s="177"/>
      <c r="HF55" s="177"/>
      <c r="HG55" s="177"/>
      <c r="HH55" s="177"/>
      <c r="HI55" s="177"/>
      <c r="HJ55" s="177"/>
      <c r="HK55" s="177"/>
      <c r="HL55" s="177"/>
      <c r="HM55" s="177"/>
      <c r="HN55" s="177"/>
      <c r="HO55" s="177"/>
      <c r="HP55" s="177"/>
      <c r="HQ55" s="177"/>
      <c r="HR55" s="177"/>
      <c r="HS55" s="177"/>
      <c r="HT55" s="177"/>
      <c r="HU55" s="177"/>
      <c r="HV55" s="177"/>
      <c r="HW55" s="177"/>
      <c r="HX55" s="177"/>
      <c r="HY55" s="177"/>
      <c r="HZ55" s="177"/>
      <c r="IA55" s="177"/>
      <c r="IB55" s="177"/>
      <c r="IC55" s="177"/>
      <c r="ID55" s="177"/>
      <c r="IE55" s="177"/>
      <c r="IF55" s="177"/>
      <c r="IG55" s="177"/>
      <c r="IH55" s="177"/>
      <c r="II55" s="177"/>
      <c r="IJ55" s="177"/>
      <c r="IK55" s="177"/>
      <c r="IL55" s="177"/>
      <c r="IM55" s="177"/>
      <c r="IN55" s="177"/>
      <c r="IO55" s="177"/>
    </row>
    <row r="56" spans="1:249" ht="15" customHeight="1">
      <c r="A56" s="177" t="s">
        <v>1216</v>
      </c>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77"/>
      <c r="AW56" s="177"/>
      <c r="AX56" s="177"/>
      <c r="AY56" s="177"/>
      <c r="AZ56" s="177"/>
      <c r="BA56" s="177"/>
      <c r="BB56" s="177"/>
      <c r="BC56" s="177"/>
      <c r="BD56" s="177"/>
      <c r="BE56" s="177"/>
      <c r="BF56" s="177"/>
      <c r="BG56" s="177"/>
      <c r="BH56" s="177"/>
      <c r="BI56" s="177"/>
      <c r="BJ56" s="177"/>
      <c r="BK56" s="177"/>
      <c r="BL56" s="177"/>
      <c r="BM56" s="177"/>
      <c r="BN56" s="177"/>
      <c r="BO56" s="177"/>
      <c r="BP56" s="177"/>
      <c r="BQ56" s="177"/>
      <c r="BR56" s="177"/>
      <c r="BS56" s="177"/>
      <c r="BT56" s="177"/>
      <c r="BU56" s="177"/>
      <c r="BV56" s="177"/>
      <c r="BW56" s="177"/>
      <c r="BX56" s="177"/>
      <c r="BY56" s="177"/>
      <c r="BZ56" s="177"/>
      <c r="CA56" s="177"/>
      <c r="CB56" s="177"/>
      <c r="CC56" s="177"/>
      <c r="CD56" s="177"/>
      <c r="CE56" s="177"/>
      <c r="CF56" s="177"/>
      <c r="CG56" s="177"/>
      <c r="CH56" s="177"/>
      <c r="CI56" s="177"/>
      <c r="CJ56" s="177"/>
      <c r="CK56" s="177"/>
      <c r="CL56" s="177"/>
      <c r="CM56" s="177"/>
      <c r="CN56" s="177"/>
      <c r="CO56" s="177"/>
      <c r="CP56" s="177"/>
      <c r="CQ56" s="177"/>
      <c r="CR56" s="177"/>
      <c r="CS56" s="177"/>
      <c r="CT56" s="177"/>
      <c r="CU56" s="177"/>
      <c r="CV56" s="177"/>
      <c r="CW56" s="177"/>
      <c r="CX56" s="177"/>
      <c r="CY56" s="177"/>
      <c r="CZ56" s="177"/>
      <c r="DA56" s="177"/>
      <c r="DB56" s="177"/>
      <c r="DC56" s="177"/>
      <c r="DD56" s="177"/>
      <c r="DE56" s="177"/>
      <c r="DF56" s="177"/>
      <c r="DG56" s="177"/>
      <c r="DH56" s="177"/>
      <c r="DI56" s="177"/>
      <c r="DJ56" s="177"/>
      <c r="DK56" s="177"/>
      <c r="DL56" s="177"/>
      <c r="DM56" s="177"/>
      <c r="DN56" s="177"/>
      <c r="DO56" s="177"/>
      <c r="DP56" s="177"/>
      <c r="DQ56" s="177"/>
      <c r="DR56" s="177"/>
      <c r="DS56" s="177"/>
      <c r="DT56" s="177"/>
      <c r="DU56" s="177"/>
      <c r="DV56" s="177"/>
      <c r="DW56" s="177"/>
      <c r="DX56" s="177"/>
      <c r="DY56" s="177"/>
      <c r="DZ56" s="177"/>
      <c r="EA56" s="177"/>
      <c r="EB56" s="177"/>
      <c r="EC56" s="177"/>
      <c r="ED56" s="177"/>
      <c r="EE56" s="177"/>
      <c r="EF56" s="177"/>
      <c r="EG56" s="177"/>
      <c r="EH56" s="177"/>
      <c r="EI56" s="177"/>
      <c r="EJ56" s="177"/>
      <c r="EK56" s="177"/>
      <c r="EL56" s="177"/>
      <c r="EM56" s="177"/>
      <c r="EN56" s="177"/>
      <c r="EO56" s="177"/>
      <c r="EP56" s="177"/>
      <c r="EQ56" s="177"/>
      <c r="ER56" s="177"/>
      <c r="ES56" s="177"/>
      <c r="ET56" s="177"/>
      <c r="EU56" s="177"/>
      <c r="EV56" s="177"/>
      <c r="EW56" s="177"/>
      <c r="EX56" s="177"/>
      <c r="EY56" s="177"/>
      <c r="EZ56" s="177"/>
      <c r="FA56" s="177"/>
      <c r="FB56" s="177"/>
      <c r="FC56" s="177"/>
      <c r="FD56" s="177"/>
      <c r="FE56" s="177"/>
      <c r="FF56" s="177"/>
      <c r="FG56" s="177"/>
      <c r="FH56" s="177"/>
      <c r="FI56" s="177"/>
      <c r="FJ56" s="177"/>
      <c r="FK56" s="177"/>
      <c r="FL56" s="177"/>
      <c r="FM56" s="177"/>
      <c r="FN56" s="177"/>
      <c r="FO56" s="177"/>
      <c r="FP56" s="177"/>
      <c r="FQ56" s="177"/>
      <c r="FR56" s="177"/>
      <c r="FS56" s="177"/>
      <c r="FT56" s="177"/>
      <c r="FU56" s="177"/>
      <c r="FV56" s="177"/>
      <c r="FW56" s="177"/>
      <c r="FX56" s="177"/>
      <c r="FY56" s="177"/>
      <c r="FZ56" s="177"/>
      <c r="GA56" s="177"/>
      <c r="GB56" s="177"/>
      <c r="GC56" s="177"/>
      <c r="GD56" s="177"/>
      <c r="GE56" s="177"/>
      <c r="GF56" s="177"/>
      <c r="GG56" s="177"/>
      <c r="GH56" s="177"/>
      <c r="GI56" s="177"/>
      <c r="GJ56" s="177"/>
      <c r="GK56" s="177"/>
      <c r="GL56" s="177"/>
      <c r="GM56" s="177"/>
      <c r="GN56" s="177"/>
      <c r="GO56" s="177"/>
      <c r="GP56" s="177"/>
      <c r="GQ56" s="177"/>
      <c r="GR56" s="177"/>
      <c r="GS56" s="177"/>
      <c r="GT56" s="177"/>
      <c r="GU56" s="177"/>
      <c r="GV56" s="177"/>
      <c r="GW56" s="177"/>
      <c r="GX56" s="177"/>
      <c r="GY56" s="177"/>
      <c r="GZ56" s="177"/>
      <c r="HA56" s="177"/>
      <c r="HB56" s="177"/>
      <c r="HC56" s="177"/>
      <c r="HD56" s="177"/>
      <c r="HE56" s="177"/>
      <c r="HF56" s="177"/>
      <c r="HG56" s="177"/>
      <c r="HH56" s="177"/>
      <c r="HI56" s="177"/>
      <c r="HJ56" s="177"/>
      <c r="HK56" s="177"/>
      <c r="HL56" s="177"/>
      <c r="HM56" s="177"/>
      <c r="HN56" s="177"/>
      <c r="HO56" s="177"/>
      <c r="HP56" s="177"/>
      <c r="HQ56" s="177"/>
      <c r="HR56" s="177"/>
      <c r="HS56" s="177"/>
      <c r="HT56" s="177"/>
      <c r="HU56" s="177"/>
      <c r="HV56" s="177"/>
      <c r="HW56" s="177"/>
      <c r="HX56" s="177"/>
      <c r="HY56" s="177"/>
      <c r="HZ56" s="177"/>
      <c r="IA56" s="177"/>
      <c r="IB56" s="177"/>
      <c r="IC56" s="177"/>
      <c r="ID56" s="177"/>
      <c r="IE56" s="177"/>
      <c r="IF56" s="177"/>
      <c r="IG56" s="177"/>
      <c r="IH56" s="177"/>
      <c r="II56" s="177"/>
      <c r="IJ56" s="177"/>
      <c r="IK56" s="177"/>
      <c r="IL56" s="177"/>
      <c r="IM56" s="177"/>
      <c r="IN56" s="177"/>
      <c r="IO56" s="177"/>
    </row>
    <row r="57" spans="1:249" ht="15" customHeight="1">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7"/>
      <c r="BR57" s="177"/>
      <c r="BS57" s="177"/>
      <c r="BT57" s="177"/>
      <c r="BU57" s="177"/>
      <c r="BV57" s="177"/>
      <c r="BW57" s="177"/>
      <c r="BX57" s="177"/>
      <c r="BY57" s="177"/>
      <c r="BZ57" s="177"/>
      <c r="CA57" s="177"/>
      <c r="CB57" s="177"/>
      <c r="CC57" s="177"/>
      <c r="CD57" s="177"/>
      <c r="CE57" s="177"/>
      <c r="CF57" s="177"/>
      <c r="CG57" s="177"/>
      <c r="CH57" s="177"/>
      <c r="CI57" s="177"/>
      <c r="CJ57" s="177"/>
      <c r="CK57" s="177"/>
      <c r="CL57" s="177"/>
      <c r="CM57" s="177"/>
      <c r="CN57" s="177"/>
      <c r="CO57" s="177"/>
      <c r="CP57" s="177"/>
      <c r="CQ57" s="177"/>
      <c r="CR57" s="177"/>
      <c r="CS57" s="177"/>
      <c r="CT57" s="177"/>
      <c r="CU57" s="177"/>
      <c r="CV57" s="177"/>
      <c r="CW57" s="177"/>
      <c r="CX57" s="177"/>
      <c r="CY57" s="177"/>
      <c r="CZ57" s="177"/>
      <c r="DA57" s="177"/>
      <c r="DB57" s="177"/>
      <c r="DC57" s="177"/>
      <c r="DD57" s="177"/>
      <c r="DE57" s="177"/>
      <c r="DF57" s="177"/>
      <c r="DG57" s="177"/>
      <c r="DH57" s="177"/>
      <c r="DI57" s="177"/>
      <c r="DJ57" s="177"/>
      <c r="DK57" s="177"/>
      <c r="DL57" s="177"/>
      <c r="DM57" s="177"/>
      <c r="DN57" s="177"/>
      <c r="DO57" s="177"/>
      <c r="DP57" s="177"/>
      <c r="DQ57" s="177"/>
      <c r="DR57" s="177"/>
      <c r="DS57" s="177"/>
      <c r="DT57" s="177"/>
      <c r="DU57" s="177"/>
      <c r="DV57" s="177"/>
      <c r="DW57" s="177"/>
      <c r="DX57" s="177"/>
      <c r="DY57" s="177"/>
      <c r="DZ57" s="177"/>
      <c r="EA57" s="177"/>
      <c r="EB57" s="177"/>
      <c r="EC57" s="177"/>
      <c r="ED57" s="177"/>
      <c r="EE57" s="177"/>
      <c r="EF57" s="177"/>
      <c r="EG57" s="177"/>
      <c r="EH57" s="177"/>
      <c r="EI57" s="177"/>
      <c r="EJ57" s="177"/>
      <c r="EK57" s="177"/>
      <c r="EL57" s="177"/>
      <c r="EM57" s="177"/>
      <c r="EN57" s="177"/>
      <c r="EO57" s="177"/>
      <c r="EP57" s="177"/>
      <c r="EQ57" s="177"/>
      <c r="ER57" s="177"/>
      <c r="ES57" s="177"/>
      <c r="ET57" s="177"/>
      <c r="EU57" s="177"/>
      <c r="EV57" s="177"/>
      <c r="EW57" s="177"/>
      <c r="EX57" s="177"/>
      <c r="EY57" s="177"/>
      <c r="EZ57" s="177"/>
      <c r="FA57" s="177"/>
      <c r="FB57" s="177"/>
      <c r="FC57" s="177"/>
      <c r="FD57" s="177"/>
      <c r="FE57" s="177"/>
      <c r="FF57" s="177"/>
      <c r="FG57" s="177"/>
      <c r="FH57" s="177"/>
      <c r="FI57" s="177"/>
      <c r="FJ57" s="177"/>
      <c r="FK57" s="177"/>
      <c r="FL57" s="177"/>
      <c r="FM57" s="177"/>
      <c r="FN57" s="177"/>
      <c r="FO57" s="177"/>
      <c r="FP57" s="177"/>
      <c r="FQ57" s="177"/>
      <c r="FR57" s="177"/>
      <c r="FS57" s="177"/>
      <c r="FT57" s="177"/>
      <c r="FU57" s="177"/>
      <c r="FV57" s="177"/>
      <c r="FW57" s="177"/>
      <c r="FX57" s="177"/>
      <c r="FY57" s="177"/>
      <c r="FZ57" s="177"/>
      <c r="GA57" s="177"/>
      <c r="GB57" s="177"/>
      <c r="GC57" s="177"/>
      <c r="GD57" s="177"/>
      <c r="GE57" s="177"/>
      <c r="GF57" s="177"/>
      <c r="GG57" s="177"/>
      <c r="GH57" s="177"/>
      <c r="GI57" s="177"/>
      <c r="GJ57" s="177"/>
      <c r="GK57" s="177"/>
      <c r="GL57" s="177"/>
      <c r="GM57" s="177"/>
      <c r="GN57" s="177"/>
      <c r="GO57" s="177"/>
      <c r="GP57" s="177"/>
      <c r="GQ57" s="177"/>
      <c r="GR57" s="177"/>
      <c r="GS57" s="177"/>
      <c r="GT57" s="177"/>
      <c r="GU57" s="177"/>
      <c r="GV57" s="177"/>
      <c r="GW57" s="177"/>
      <c r="GX57" s="177"/>
      <c r="GY57" s="177"/>
      <c r="GZ57" s="177"/>
      <c r="HA57" s="177"/>
      <c r="HB57" s="177"/>
      <c r="HC57" s="177"/>
      <c r="HD57" s="177"/>
      <c r="HE57" s="177"/>
      <c r="HF57" s="177"/>
      <c r="HG57" s="177"/>
      <c r="HH57" s="177"/>
      <c r="HI57" s="177"/>
      <c r="HJ57" s="177"/>
      <c r="HK57" s="177"/>
      <c r="HL57" s="177"/>
      <c r="HM57" s="177"/>
      <c r="HN57" s="177"/>
      <c r="HO57" s="177"/>
      <c r="HP57" s="177"/>
      <c r="HQ57" s="177"/>
      <c r="HR57" s="177"/>
      <c r="HS57" s="177"/>
      <c r="HT57" s="177"/>
      <c r="HU57" s="177"/>
      <c r="HV57" s="177"/>
      <c r="HW57" s="177"/>
      <c r="HX57" s="177"/>
      <c r="HY57" s="177"/>
      <c r="HZ57" s="177"/>
      <c r="IA57" s="177"/>
      <c r="IB57" s="177"/>
      <c r="IC57" s="177"/>
      <c r="ID57" s="177"/>
      <c r="IE57" s="177"/>
      <c r="IF57" s="177"/>
      <c r="IG57" s="177"/>
      <c r="IH57" s="177"/>
      <c r="II57" s="177"/>
      <c r="IJ57" s="177"/>
      <c r="IK57" s="177"/>
      <c r="IL57" s="177"/>
      <c r="IM57" s="177"/>
      <c r="IN57" s="177"/>
      <c r="IO57" s="177"/>
    </row>
    <row r="58" spans="1:249" ht="15" customHeight="1">
      <c r="A58" s="177"/>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7"/>
      <c r="BR58" s="177"/>
      <c r="BS58" s="177"/>
      <c r="BT58" s="177"/>
      <c r="BU58" s="177"/>
      <c r="BV58" s="177"/>
      <c r="BW58" s="177"/>
      <c r="BX58" s="177"/>
      <c r="BY58" s="177"/>
      <c r="BZ58" s="177"/>
      <c r="CA58" s="177"/>
      <c r="CB58" s="177"/>
      <c r="CC58" s="177"/>
      <c r="CD58" s="177"/>
      <c r="CE58" s="177"/>
      <c r="CF58" s="177"/>
      <c r="CG58" s="177"/>
      <c r="CH58" s="177"/>
      <c r="CI58" s="177"/>
      <c r="CJ58" s="177"/>
      <c r="CK58" s="177"/>
      <c r="CL58" s="177"/>
      <c r="CM58" s="177"/>
      <c r="CN58" s="177"/>
      <c r="CO58" s="177"/>
      <c r="CP58" s="177"/>
      <c r="CQ58" s="177"/>
      <c r="CR58" s="177"/>
      <c r="CS58" s="177"/>
      <c r="CT58" s="177"/>
      <c r="CU58" s="177"/>
      <c r="CV58" s="177"/>
      <c r="CW58" s="177"/>
      <c r="CX58" s="177"/>
      <c r="CY58" s="177"/>
      <c r="CZ58" s="177"/>
      <c r="DA58" s="177"/>
      <c r="DB58" s="177"/>
      <c r="DC58" s="177"/>
      <c r="DD58" s="177"/>
      <c r="DE58" s="177"/>
      <c r="DF58" s="177"/>
      <c r="DG58" s="177"/>
      <c r="DH58" s="177"/>
      <c r="DI58" s="177"/>
      <c r="DJ58" s="177"/>
      <c r="DK58" s="177"/>
      <c r="DL58" s="177"/>
      <c r="DM58" s="177"/>
      <c r="DN58" s="177"/>
      <c r="DO58" s="177"/>
      <c r="DP58" s="177"/>
      <c r="DQ58" s="177"/>
      <c r="DR58" s="177"/>
      <c r="DS58" s="177"/>
      <c r="DT58" s="177"/>
      <c r="DU58" s="177"/>
      <c r="DV58" s="177"/>
      <c r="DW58" s="177"/>
      <c r="DX58" s="177"/>
      <c r="DY58" s="177"/>
      <c r="DZ58" s="177"/>
      <c r="EA58" s="177"/>
      <c r="EB58" s="177"/>
      <c r="EC58" s="177"/>
      <c r="ED58" s="177"/>
      <c r="EE58" s="177"/>
      <c r="EF58" s="177"/>
      <c r="EG58" s="177"/>
      <c r="EH58" s="177"/>
      <c r="EI58" s="177"/>
      <c r="EJ58" s="177"/>
      <c r="EK58" s="177"/>
      <c r="EL58" s="177"/>
      <c r="EM58" s="177"/>
      <c r="EN58" s="177"/>
      <c r="EO58" s="177"/>
      <c r="EP58" s="177"/>
      <c r="EQ58" s="177"/>
      <c r="ER58" s="177"/>
      <c r="ES58" s="177"/>
      <c r="ET58" s="177"/>
      <c r="EU58" s="177"/>
      <c r="EV58" s="177"/>
      <c r="EW58" s="177"/>
      <c r="EX58" s="177"/>
      <c r="EY58" s="177"/>
      <c r="EZ58" s="177"/>
      <c r="FA58" s="177"/>
      <c r="FB58" s="177"/>
      <c r="FC58" s="177"/>
      <c r="FD58" s="177"/>
      <c r="FE58" s="177"/>
      <c r="FF58" s="177"/>
      <c r="FG58" s="177"/>
      <c r="FH58" s="177"/>
      <c r="FI58" s="177"/>
      <c r="FJ58" s="177"/>
      <c r="FK58" s="177"/>
      <c r="FL58" s="177"/>
      <c r="FM58" s="177"/>
      <c r="FN58" s="177"/>
      <c r="FO58" s="177"/>
      <c r="FP58" s="177"/>
      <c r="FQ58" s="177"/>
      <c r="FR58" s="177"/>
      <c r="FS58" s="177"/>
      <c r="FT58" s="177"/>
      <c r="FU58" s="177"/>
      <c r="FV58" s="177"/>
      <c r="FW58" s="177"/>
      <c r="FX58" s="177"/>
      <c r="FY58" s="177"/>
      <c r="FZ58" s="177"/>
      <c r="GA58" s="177"/>
      <c r="GB58" s="177"/>
      <c r="GC58" s="177"/>
      <c r="GD58" s="177"/>
      <c r="GE58" s="177"/>
      <c r="GF58" s="177"/>
      <c r="GG58" s="177"/>
      <c r="GH58" s="177"/>
      <c r="GI58" s="177"/>
      <c r="GJ58" s="177"/>
      <c r="GK58" s="177"/>
      <c r="GL58" s="177"/>
      <c r="GM58" s="177"/>
      <c r="GN58" s="177"/>
      <c r="GO58" s="177"/>
      <c r="GP58" s="177"/>
      <c r="GQ58" s="177"/>
      <c r="GR58" s="177"/>
      <c r="GS58" s="177"/>
      <c r="GT58" s="177"/>
      <c r="GU58" s="177"/>
      <c r="GV58" s="177"/>
      <c r="GW58" s="177"/>
      <c r="GX58" s="177"/>
      <c r="GY58" s="177"/>
      <c r="GZ58" s="177"/>
      <c r="HA58" s="177"/>
      <c r="HB58" s="177"/>
      <c r="HC58" s="177"/>
      <c r="HD58" s="177"/>
      <c r="HE58" s="177"/>
      <c r="HF58" s="177"/>
      <c r="HG58" s="177"/>
      <c r="HH58" s="177"/>
      <c r="HI58" s="177"/>
      <c r="HJ58" s="177"/>
      <c r="HK58" s="177"/>
      <c r="HL58" s="177"/>
      <c r="HM58" s="177"/>
      <c r="HN58" s="177"/>
      <c r="HO58" s="177"/>
      <c r="HP58" s="177"/>
      <c r="HQ58" s="177"/>
      <c r="HR58" s="177"/>
      <c r="HS58" s="177"/>
      <c r="HT58" s="177"/>
      <c r="HU58" s="177"/>
      <c r="HV58" s="177"/>
      <c r="HW58" s="177"/>
      <c r="HX58" s="177"/>
      <c r="HY58" s="177"/>
      <c r="HZ58" s="177"/>
      <c r="IA58" s="177"/>
      <c r="IB58" s="177"/>
      <c r="IC58" s="177"/>
      <c r="ID58" s="177"/>
      <c r="IE58" s="177"/>
      <c r="IF58" s="177"/>
      <c r="IG58" s="177"/>
      <c r="IH58" s="177"/>
      <c r="II58" s="177"/>
      <c r="IJ58" s="177"/>
      <c r="IK58" s="177"/>
      <c r="IL58" s="177"/>
      <c r="IM58" s="177"/>
      <c r="IN58" s="177"/>
      <c r="IO58" s="177"/>
    </row>
    <row r="72" spans="6:6" ht="15" customHeight="1">
      <c r="F72" s="176" t="s">
        <v>1884</v>
      </c>
    </row>
  </sheetData>
  <sheetProtection password="C00F" sheet="1" objects="1" scenarios="1" autoFilter="0"/>
  <mergeCells count="25">
    <mergeCell ref="C28:C32"/>
    <mergeCell ref="B33:D33"/>
    <mergeCell ref="B11:B15"/>
    <mergeCell ref="F7:F9"/>
    <mergeCell ref="A8:D8"/>
    <mergeCell ref="A9:D9"/>
    <mergeCell ref="C11:C15"/>
    <mergeCell ref="B16:D16"/>
    <mergeCell ref="B17:B21"/>
    <mergeCell ref="A5:D5"/>
    <mergeCell ref="A6:D6"/>
    <mergeCell ref="A7:D7"/>
    <mergeCell ref="A41:D41"/>
    <mergeCell ref="B34:D34"/>
    <mergeCell ref="B35:D35"/>
    <mergeCell ref="B36:D36"/>
    <mergeCell ref="B37:D37"/>
    <mergeCell ref="B38:D38"/>
    <mergeCell ref="B39:D39"/>
    <mergeCell ref="A40:D40"/>
    <mergeCell ref="A11:A39"/>
    <mergeCell ref="C17:C21"/>
    <mergeCell ref="B22:D22"/>
    <mergeCell ref="B23:B32"/>
    <mergeCell ref="C23:C27"/>
  </mergeCells>
  <phoneticPr fontId="9"/>
  <conditionalFormatting sqref="G9:IL9">
    <cfRule type="expression" dxfId="9" priority="1">
      <formula>LEN(G9)&gt;40</formula>
    </cfRule>
  </conditionalFormatting>
  <dataValidations count="3">
    <dataValidation type="textLength" allowBlank="1" showInputMessage="1" showErrorMessage="1" error="20文字以内にしてください。" sqref="G7:J7 K7:IL7" xr:uid="{00000000-0002-0000-0500-000000000000}">
      <formula1>0</formula1>
      <formula2>20</formula2>
    </dataValidation>
    <dataValidation allowBlank="1" showInputMessage="1" showErrorMessage="1" error="20文字以内にしてください。" sqref="G8:IL8" xr:uid="{00000000-0002-0000-0500-000001000000}"/>
    <dataValidation type="list" allowBlank="1" showInputMessage="1" error="40文字以内にしてください。" sqref="G9:IL9" xr:uid="{00000000-0002-0000-0500-000002000000}">
      <formula1>$A$46:$A$56</formula1>
    </dataValidation>
  </dataValidations>
  <printOptions horizontalCentered="1"/>
  <pageMargins left="0.78740157480314965" right="0.39370078740157483" top="0.59055118110236227" bottom="0.59055118110236227" header="0.39370078740157483" footer="0.39370078740157483"/>
  <pageSetup paperSize="9" scale="98"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2:V35"/>
  <sheetViews>
    <sheetView showGridLines="0" view="pageBreakPreview" zoomScaleNormal="85" zoomScaleSheetLayoutView="100" workbookViewId="0"/>
  </sheetViews>
  <sheetFormatPr defaultColWidth="2.44140625" defaultRowHeight="15" customHeight="1"/>
  <cols>
    <col min="1" max="2" width="3.88671875" style="176" customWidth="1"/>
    <col min="3" max="5" width="12.33203125" style="176" customWidth="1"/>
    <col min="6" max="6" width="2.44140625" style="176" customWidth="1"/>
    <col min="7" max="8" width="3.88671875" style="176" customWidth="1"/>
    <col min="9" max="11" width="12.33203125" style="176" customWidth="1"/>
    <col min="12" max="12" width="2.44140625" style="176"/>
    <col min="13" max="13" width="2.44140625" style="176" customWidth="1"/>
    <col min="14" max="14" width="8.44140625" style="176" customWidth="1"/>
    <col min="15" max="22" width="9.88671875" style="176" customWidth="1"/>
    <col min="23" max="16384" width="2.44140625" style="176"/>
  </cols>
  <sheetData>
    <row r="2" spans="1:22" s="163" customFormat="1" ht="15" customHeight="1">
      <c r="A2" s="304" t="s">
        <v>1217</v>
      </c>
      <c r="S2" s="356"/>
    </row>
    <row r="3" spans="1:22" s="163" customFormat="1" ht="15" customHeight="1">
      <c r="N3" s="5"/>
    </row>
    <row r="4" spans="1:22" s="163" customFormat="1" ht="15" customHeight="1" thickBot="1">
      <c r="A4" s="163" t="s">
        <v>3016</v>
      </c>
      <c r="G4" s="163" t="s">
        <v>1218</v>
      </c>
      <c r="N4" s="502"/>
      <c r="O4" s="797"/>
      <c r="P4" s="797"/>
      <c r="Q4" s="797"/>
      <c r="R4" s="797"/>
      <c r="S4" s="797"/>
      <c r="T4" s="797"/>
      <c r="U4" s="797"/>
      <c r="V4" s="797"/>
    </row>
    <row r="5" spans="1:22" s="163" customFormat="1" ht="22.5" customHeight="1">
      <c r="A5" s="164"/>
      <c r="B5" s="165"/>
      <c r="C5" s="48"/>
      <c r="D5" s="48"/>
      <c r="E5" s="798" t="s">
        <v>2780</v>
      </c>
      <c r="F5" s="166"/>
      <c r="G5" s="164"/>
      <c r="H5" s="165"/>
      <c r="I5" s="48"/>
      <c r="J5" s="800" t="s">
        <v>1299</v>
      </c>
      <c r="K5" s="798" t="s">
        <v>1300</v>
      </c>
      <c r="N5" s="502"/>
      <c r="O5" s="503"/>
      <c r="P5" s="503"/>
      <c r="Q5" s="503"/>
      <c r="R5" s="503"/>
      <c r="S5" s="503"/>
      <c r="T5" s="504"/>
      <c r="U5" s="503"/>
      <c r="V5" s="504"/>
    </row>
    <row r="6" spans="1:22" s="163" customFormat="1" ht="22.5" customHeight="1">
      <c r="A6" s="167"/>
      <c r="B6" s="168"/>
      <c r="C6" s="49"/>
      <c r="D6" s="50" t="s">
        <v>1219</v>
      </c>
      <c r="E6" s="799"/>
      <c r="F6" s="166"/>
      <c r="G6" s="167"/>
      <c r="H6" s="168"/>
      <c r="I6" s="49"/>
      <c r="J6" s="801"/>
      <c r="K6" s="799"/>
      <c r="N6" s="505"/>
      <c r="O6" s="506"/>
      <c r="P6" s="507"/>
      <c r="Q6" s="506"/>
      <c r="R6" s="507"/>
      <c r="S6" s="508"/>
      <c r="T6" s="507"/>
      <c r="U6" s="508"/>
      <c r="V6" s="507"/>
    </row>
    <row r="7" spans="1:22" s="163" customFormat="1" ht="22.5" customHeight="1">
      <c r="A7" s="802" t="s">
        <v>1220</v>
      </c>
      <c r="B7" s="803" t="s">
        <v>1221</v>
      </c>
      <c r="C7" s="346" t="str">
        <f>提出書!$C$45-6&amp;"年度実績"</f>
        <v>2018年度実績</v>
      </c>
      <c r="D7" s="529"/>
      <c r="E7" s="558"/>
      <c r="F7" s="166"/>
      <c r="G7" s="802" t="s">
        <v>1220</v>
      </c>
      <c r="H7" s="803" t="s">
        <v>1341</v>
      </c>
      <c r="I7" s="346" t="str">
        <f>提出書!$C$45-1&amp;"年度実績"</f>
        <v>2023年度実績</v>
      </c>
      <c r="J7" s="491">
        <f>SUMIFS(点検表４!$U$6:$U$14492,点検表４!$I$6:$I$14492,"&lt;&gt;")</f>
        <v>0</v>
      </c>
      <c r="K7" s="492">
        <f>SUMIFS(点検表４!$V$6:$V$14492,点検表４!$I$6:$I$14492,"&lt;&gt;")</f>
        <v>0</v>
      </c>
      <c r="N7" s="505"/>
      <c r="O7" s="506"/>
      <c r="P7" s="507"/>
      <c r="Q7" s="506"/>
      <c r="R7" s="507"/>
      <c r="S7" s="508"/>
      <c r="T7" s="507"/>
      <c r="U7" s="508"/>
      <c r="V7" s="507"/>
    </row>
    <row r="8" spans="1:22" s="163" customFormat="1" ht="22.5" customHeight="1">
      <c r="A8" s="773"/>
      <c r="B8" s="775"/>
      <c r="C8" s="346" t="str">
        <f>提出書!$C$45-5&amp;"年度実績"</f>
        <v>2019年度実績</v>
      </c>
      <c r="D8" s="529"/>
      <c r="E8" s="558"/>
      <c r="F8" s="166"/>
      <c r="G8" s="773"/>
      <c r="H8" s="775"/>
      <c r="I8" s="808" t="s">
        <v>3246</v>
      </c>
      <c r="J8" s="811" t="str">
        <f>IF(J15="","",J7-J7*J15)</f>
        <v/>
      </c>
      <c r="K8" s="814" t="str">
        <f>IF(K15="","",K7-K7*K15)</f>
        <v/>
      </c>
      <c r="N8" s="505"/>
      <c r="O8" s="507"/>
      <c r="P8" s="507"/>
      <c r="Q8" s="507"/>
      <c r="R8" s="507"/>
      <c r="S8" s="509"/>
      <c r="T8" s="507"/>
      <c r="U8" s="509"/>
      <c r="V8" s="507"/>
    </row>
    <row r="9" spans="1:22" s="163" customFormat="1" ht="22.5" customHeight="1">
      <c r="A9" s="773"/>
      <c r="B9" s="775"/>
      <c r="C9" s="346" t="str">
        <f>提出書!$C$45-4&amp;"年度実績"</f>
        <v>2020年度実績</v>
      </c>
      <c r="D9" s="529"/>
      <c r="E9" s="558"/>
      <c r="F9" s="166"/>
      <c r="G9" s="773"/>
      <c r="H9" s="775"/>
      <c r="I9" s="809"/>
      <c r="J9" s="812"/>
      <c r="K9" s="815"/>
      <c r="N9" s="505"/>
      <c r="O9" s="507"/>
      <c r="P9" s="507"/>
      <c r="Q9" s="507"/>
      <c r="R9" s="507"/>
      <c r="S9" s="509"/>
      <c r="T9" s="507"/>
      <c r="U9" s="509"/>
      <c r="V9" s="507"/>
    </row>
    <row r="10" spans="1:22" s="163" customFormat="1" ht="22.5" customHeight="1">
      <c r="A10" s="773"/>
      <c r="B10" s="775"/>
      <c r="C10" s="346" t="str">
        <f>提出書!$C$45-3&amp;"年度実績"</f>
        <v>2021年度実績</v>
      </c>
      <c r="D10" s="529"/>
      <c r="E10" s="558"/>
      <c r="F10" s="166"/>
      <c r="G10" s="773"/>
      <c r="H10" s="775"/>
      <c r="I10" s="809"/>
      <c r="J10" s="812"/>
      <c r="K10" s="815"/>
      <c r="N10" s="505"/>
      <c r="O10" s="507"/>
      <c r="P10" s="507"/>
      <c r="Q10" s="507"/>
      <c r="R10" s="507"/>
      <c r="S10" s="509"/>
      <c r="T10" s="507"/>
      <c r="U10" s="509"/>
      <c r="V10" s="507"/>
    </row>
    <row r="11" spans="1:22" s="163" customFormat="1" ht="22.5" customHeight="1">
      <c r="A11" s="773"/>
      <c r="B11" s="775"/>
      <c r="C11" s="346" t="str">
        <f>提出書!$C$45-2&amp;"年度実績"</f>
        <v>2022年度実績</v>
      </c>
      <c r="D11" s="530"/>
      <c r="E11" s="558"/>
      <c r="F11" s="166"/>
      <c r="G11" s="773"/>
      <c r="H11" s="775"/>
      <c r="I11" s="809"/>
      <c r="J11" s="812"/>
      <c r="K11" s="815"/>
    </row>
    <row r="12" spans="1:22" s="163" customFormat="1" ht="22.5" customHeight="1">
      <c r="A12" s="773"/>
      <c r="B12" s="775"/>
      <c r="C12" s="346" t="str">
        <f>提出書!$C$45-1&amp;"年度実績"</f>
        <v>2023年度実績</v>
      </c>
      <c r="D12" s="52"/>
      <c r="E12" s="486">
        <f>SUMIFS(点検表４!$W$6:$W$14492,点検表４!$I$6:$I$14492,"&lt;&gt;")</f>
        <v>0</v>
      </c>
      <c r="F12" s="166"/>
      <c r="G12" s="773"/>
      <c r="H12" s="775"/>
      <c r="I12" s="809"/>
      <c r="J12" s="812"/>
      <c r="K12" s="815"/>
    </row>
    <row r="13" spans="1:22" s="163" customFormat="1" ht="22.5" customHeight="1">
      <c r="A13" s="773"/>
      <c r="B13" s="775"/>
      <c r="C13" s="791" t="s">
        <v>1222</v>
      </c>
      <c r="D13" s="792"/>
      <c r="E13" s="487" t="str">
        <f>IF(COUNTIF(D7:D12,"○")&lt;1,"",SUMIF(D7:D12,"○",E7:E12)/COUNTIF(D7:D12,"○"))</f>
        <v/>
      </c>
      <c r="F13" s="166"/>
      <c r="G13" s="773"/>
      <c r="H13" s="775"/>
      <c r="I13" s="809"/>
      <c r="J13" s="812"/>
      <c r="K13" s="815"/>
      <c r="N13" s="510"/>
      <c r="O13" s="510"/>
      <c r="P13" s="510"/>
      <c r="Q13" s="49"/>
      <c r="R13" s="49"/>
      <c r="S13" s="49"/>
      <c r="T13" s="49"/>
      <c r="U13" s="511"/>
    </row>
    <row r="14" spans="1:22" s="163" customFormat="1" ht="22.5" customHeight="1">
      <c r="A14" s="773"/>
      <c r="B14" s="804"/>
      <c r="C14" s="805" t="s">
        <v>1301</v>
      </c>
      <c r="D14" s="806"/>
      <c r="E14" s="488">
        <f>点検表５!X45</f>
        <v>0</v>
      </c>
      <c r="F14" s="166"/>
      <c r="G14" s="773"/>
      <c r="H14" s="804"/>
      <c r="I14" s="810"/>
      <c r="J14" s="813"/>
      <c r="K14" s="816"/>
      <c r="N14" s="770"/>
      <c r="O14" s="770"/>
      <c r="P14" s="770"/>
      <c r="Q14" s="512"/>
      <c r="R14" s="512"/>
      <c r="S14" s="513"/>
      <c r="T14" s="514"/>
      <c r="U14" s="513"/>
    </row>
    <row r="15" spans="1:22" s="163" customFormat="1" ht="22.5" customHeight="1" thickBot="1">
      <c r="A15" s="774"/>
      <c r="B15" s="785" t="s">
        <v>1302</v>
      </c>
      <c r="C15" s="807"/>
      <c r="D15" s="786"/>
      <c r="E15" s="497" t="str">
        <f>IF(OR(E14="",E13=""),"",(E13-E14)/E13)</f>
        <v/>
      </c>
      <c r="F15" s="166"/>
      <c r="G15" s="774"/>
      <c r="H15" s="785" t="s">
        <v>1302</v>
      </c>
      <c r="I15" s="807"/>
      <c r="J15" s="498"/>
      <c r="K15" s="499"/>
      <c r="N15" s="770"/>
      <c r="O15" s="770"/>
      <c r="P15" s="770"/>
      <c r="S15" s="515"/>
      <c r="T15" s="515"/>
      <c r="U15" s="515"/>
    </row>
    <row r="16" spans="1:22" s="163" customFormat="1" ht="22.5" customHeight="1">
      <c r="A16" s="773" t="s">
        <v>1223</v>
      </c>
      <c r="B16" s="775" t="s">
        <v>1221</v>
      </c>
      <c r="C16" s="787" t="str">
        <f>提出書!$C$44&amp;"年度"</f>
        <v>2022年度</v>
      </c>
      <c r="D16" s="788"/>
      <c r="E16" s="489"/>
      <c r="F16" s="166"/>
      <c r="G16" s="773" t="s">
        <v>1223</v>
      </c>
      <c r="H16" s="775" t="s">
        <v>1341</v>
      </c>
      <c r="I16" s="347" t="str">
        <f>提出書!$C$44&amp;"年度"</f>
        <v>2022年度</v>
      </c>
      <c r="J16" s="493"/>
      <c r="K16" s="494"/>
      <c r="N16" s="770"/>
      <c r="O16" s="770"/>
      <c r="P16" s="770"/>
      <c r="S16" s="515"/>
      <c r="T16" s="515"/>
      <c r="U16" s="515"/>
    </row>
    <row r="17" spans="1:11" s="163" customFormat="1" ht="22.5" customHeight="1">
      <c r="A17" s="773"/>
      <c r="B17" s="775"/>
      <c r="C17" s="791" t="str">
        <f>提出書!$C$44+1&amp;"年度"</f>
        <v>2023年度</v>
      </c>
      <c r="D17" s="792"/>
      <c r="E17" s="489"/>
      <c r="F17" s="166"/>
      <c r="G17" s="773"/>
      <c r="H17" s="775"/>
      <c r="I17" s="346" t="str">
        <f>提出書!$C$44+1&amp;"年度"</f>
        <v>2023年度</v>
      </c>
      <c r="J17" s="493"/>
      <c r="K17" s="494"/>
    </row>
    <row r="18" spans="1:11" s="163" customFormat="1" ht="22.5" customHeight="1">
      <c r="A18" s="773"/>
      <c r="B18" s="775"/>
      <c r="C18" s="791" t="str">
        <f>提出書!$C$44+2&amp;"年度"</f>
        <v>2024年度</v>
      </c>
      <c r="D18" s="792"/>
      <c r="E18" s="489"/>
      <c r="F18" s="166"/>
      <c r="G18" s="773"/>
      <c r="H18" s="775"/>
      <c r="I18" s="346" t="str">
        <f>提出書!$C$44+2&amp;"年度"</f>
        <v>2024年度</v>
      </c>
      <c r="J18" s="493"/>
      <c r="K18" s="494"/>
    </row>
    <row r="19" spans="1:11" s="163" customFormat="1" ht="22.5" customHeight="1">
      <c r="A19" s="773"/>
      <c r="B19" s="775"/>
      <c r="C19" s="791" t="str">
        <f>提出書!$C$44+3&amp;"年度"</f>
        <v>2025年度</v>
      </c>
      <c r="D19" s="792"/>
      <c r="E19" s="489"/>
      <c r="F19" s="166"/>
      <c r="G19" s="773"/>
      <c r="H19" s="775"/>
      <c r="I19" s="346" t="str">
        <f>提出書!$C$44+3&amp;"年度"</f>
        <v>2025年度</v>
      </c>
      <c r="J19" s="493"/>
      <c r="K19" s="494"/>
    </row>
    <row r="20" spans="1:11" s="163" customFormat="1" ht="22.5" customHeight="1" thickBot="1">
      <c r="A20" s="774"/>
      <c r="B20" s="776"/>
      <c r="C20" s="785" t="str">
        <f>提出書!$C$44+4&amp;"年度"</f>
        <v>2026年度</v>
      </c>
      <c r="D20" s="786"/>
      <c r="E20" s="490"/>
      <c r="F20" s="166"/>
      <c r="G20" s="774"/>
      <c r="H20" s="776"/>
      <c r="I20" s="348" t="str">
        <f>提出書!$C$44+4&amp;"年度"</f>
        <v>2026年度</v>
      </c>
      <c r="J20" s="495"/>
      <c r="K20" s="496"/>
    </row>
    <row r="21" spans="1:11" s="163" customFormat="1" ht="15" customHeight="1">
      <c r="A21" s="166"/>
      <c r="B21" s="166"/>
      <c r="C21" s="51"/>
      <c r="D21" s="51"/>
      <c r="E21" s="169"/>
      <c r="F21" s="170"/>
      <c r="G21" s="166"/>
      <c r="H21" s="166"/>
      <c r="I21" s="51"/>
      <c r="J21" s="51"/>
      <c r="K21" s="51"/>
    </row>
    <row r="22" spans="1:11" s="163" customFormat="1" ht="15" customHeight="1">
      <c r="A22" s="171"/>
      <c r="E22" s="169"/>
      <c r="F22" s="169"/>
    </row>
    <row r="23" spans="1:11" s="163" customFormat="1" ht="15" customHeight="1" thickBot="1">
      <c r="A23" s="172" t="s">
        <v>3017</v>
      </c>
      <c r="B23" s="172"/>
      <c r="C23" s="172"/>
      <c r="D23" s="172"/>
      <c r="E23" s="176"/>
      <c r="F23" s="171"/>
    </row>
    <row r="24" spans="1:11" s="163" customFormat="1" ht="22.5" customHeight="1">
      <c r="A24" s="779" t="s">
        <v>1220</v>
      </c>
      <c r="B24" s="780"/>
      <c r="C24" s="793" t="str">
        <f>提出書!$C$45-1&amp;"年度実績"</f>
        <v>2023年度実績</v>
      </c>
      <c r="D24" s="794"/>
      <c r="E24" s="771" t="str">
        <f>IF(OR(E12=0,E12=""),"",E12/SUMIFS(点検表４!$O$6:$O$14492,点検表４!$I$6:$I$14492,"&lt;&gt;"))</f>
        <v/>
      </c>
      <c r="F24" s="176"/>
    </row>
    <row r="25" spans="1:11" s="163" customFormat="1" ht="22.5" customHeight="1">
      <c r="A25" s="781"/>
      <c r="B25" s="782"/>
      <c r="C25" s="795"/>
      <c r="D25" s="796"/>
      <c r="E25" s="772"/>
      <c r="F25" s="176"/>
    </row>
    <row r="26" spans="1:11" s="163" customFormat="1" ht="22.5" customHeight="1">
      <c r="A26" s="783"/>
      <c r="B26" s="784"/>
      <c r="C26" s="777" t="s">
        <v>1342</v>
      </c>
      <c r="D26" s="778"/>
      <c r="E26" s="573" t="str">
        <f>IF(点検表５!X43=0,"",点検表５!H42/点検表５!X43)</f>
        <v/>
      </c>
      <c r="F26" s="176"/>
    </row>
    <row r="27" spans="1:11" s="163" customFormat="1" ht="22.5" customHeight="1">
      <c r="A27" s="781" t="s">
        <v>1223</v>
      </c>
      <c r="B27" s="782"/>
      <c r="C27" s="787" t="str">
        <f>提出書!$C$44&amp;"年度"</f>
        <v>2022年度</v>
      </c>
      <c r="D27" s="788"/>
      <c r="E27" s="574"/>
      <c r="F27" s="176"/>
    </row>
    <row r="28" spans="1:11" s="163" customFormat="1" ht="22.5" customHeight="1">
      <c r="A28" s="781"/>
      <c r="B28" s="782"/>
      <c r="C28" s="791" t="str">
        <f>提出書!$C$44+1&amp;"年度"</f>
        <v>2023年度</v>
      </c>
      <c r="D28" s="792"/>
      <c r="E28" s="574"/>
      <c r="F28" s="176"/>
    </row>
    <row r="29" spans="1:11" s="163" customFormat="1" ht="22.5" customHeight="1">
      <c r="A29" s="781"/>
      <c r="B29" s="782"/>
      <c r="C29" s="791" t="str">
        <f>提出書!$C$44+2&amp;"年度"</f>
        <v>2024年度</v>
      </c>
      <c r="D29" s="792"/>
      <c r="E29" s="574"/>
      <c r="F29" s="176"/>
    </row>
    <row r="30" spans="1:11" s="163" customFormat="1" ht="22.5" customHeight="1">
      <c r="A30" s="781"/>
      <c r="B30" s="782"/>
      <c r="C30" s="791" t="str">
        <f>提出書!$C$44+3&amp;"年度"</f>
        <v>2025年度</v>
      </c>
      <c r="D30" s="792"/>
      <c r="E30" s="575"/>
      <c r="F30" s="176"/>
      <c r="G30" s="176"/>
      <c r="H30" s="176"/>
      <c r="I30" s="176"/>
      <c r="J30" s="176"/>
      <c r="K30" s="176"/>
    </row>
    <row r="31" spans="1:11" ht="22.5" customHeight="1" thickBot="1">
      <c r="A31" s="789"/>
      <c r="B31" s="790"/>
      <c r="C31" s="785" t="str">
        <f>提出書!$C$44+4&amp;"年度"</f>
        <v>2026年度</v>
      </c>
      <c r="D31" s="786"/>
      <c r="E31" s="576"/>
    </row>
    <row r="33" spans="7:11" ht="15" customHeight="1">
      <c r="G33" s="171"/>
      <c r="H33" s="171"/>
      <c r="I33" s="51"/>
      <c r="J33" s="51"/>
      <c r="K33" s="51"/>
    </row>
    <row r="35" spans="7:11" ht="15" customHeight="1">
      <c r="I35" s="163"/>
      <c r="J35" s="163"/>
      <c r="K35" s="163"/>
    </row>
  </sheetData>
  <sheetProtection algorithmName="SHA-512" hashValue="2cpPpcmCdj96pzCS/9tHF+wXVe5KAh/cFgkryl5n4M98plsUViKOJAM+eFwIgGjgi5yOsGwPV0QwnYOeXDDWpA==" saltValue="M6NqVpjdA6c/5iUtPeL4Kg==" spinCount="100000" sheet="1" insertHyperlinks="0"/>
  <mergeCells count="39">
    <mergeCell ref="N15:P15"/>
    <mergeCell ref="I8:I14"/>
    <mergeCell ref="N14:P14"/>
    <mergeCell ref="J8:J14"/>
    <mergeCell ref="K8:K14"/>
    <mergeCell ref="S4:V4"/>
    <mergeCell ref="O4:P4"/>
    <mergeCell ref="Q4:R4"/>
    <mergeCell ref="A16:A20"/>
    <mergeCell ref="C19:D19"/>
    <mergeCell ref="E5:E6"/>
    <mergeCell ref="J5:J6"/>
    <mergeCell ref="K5:K6"/>
    <mergeCell ref="A7:A15"/>
    <mergeCell ref="B7:B14"/>
    <mergeCell ref="G7:G15"/>
    <mergeCell ref="H7:H14"/>
    <mergeCell ref="C13:D13"/>
    <mergeCell ref="C14:D14"/>
    <mergeCell ref="B15:D15"/>
    <mergeCell ref="H15:I15"/>
    <mergeCell ref="A24:B26"/>
    <mergeCell ref="C31:D31"/>
    <mergeCell ref="B16:B20"/>
    <mergeCell ref="C16:D16"/>
    <mergeCell ref="C20:D20"/>
    <mergeCell ref="A27:B31"/>
    <mergeCell ref="C27:D27"/>
    <mergeCell ref="C28:D28"/>
    <mergeCell ref="C29:D29"/>
    <mergeCell ref="C30:D30"/>
    <mergeCell ref="C17:D17"/>
    <mergeCell ref="C18:D18"/>
    <mergeCell ref="C24:D25"/>
    <mergeCell ref="N16:P16"/>
    <mergeCell ref="E24:E25"/>
    <mergeCell ref="G16:G20"/>
    <mergeCell ref="H16:H20"/>
    <mergeCell ref="C26:D26"/>
  </mergeCells>
  <phoneticPr fontId="9"/>
  <conditionalFormatting sqref="D7:D10">
    <cfRule type="expression" dxfId="8" priority="22">
      <formula>#REF!=1</formula>
    </cfRule>
  </conditionalFormatting>
  <conditionalFormatting sqref="K15">
    <cfRule type="expression" dxfId="7" priority="1">
      <formula>AND($K$7="",$K$15&lt;&gt;"")</formula>
    </cfRule>
  </conditionalFormatting>
  <dataValidations count="1">
    <dataValidation type="list" allowBlank="1" showInputMessage="1" showErrorMessage="1" sqref="D7:D12" xr:uid="{00000000-0002-0000-0600-000000000000}">
      <formula1>"　,○"</formula1>
    </dataValidation>
  </dataValidations>
  <printOptions horizontalCentered="1"/>
  <pageMargins left="0.78740157480314965" right="0.39370078740157483" top="0.59055118110236227" bottom="0.59055118110236227" header="0.39370078740157483" footer="0.39370078740157483"/>
  <pageSetup paperSize="9" orientation="portrait" cellComments="asDisplayed"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S205"/>
  <sheetViews>
    <sheetView view="pageBreakPreview" zoomScaleNormal="115" zoomScaleSheetLayoutView="100" workbookViewId="0">
      <selection activeCell="A6" sqref="A6"/>
    </sheetView>
  </sheetViews>
  <sheetFormatPr defaultColWidth="9" defaultRowHeight="10.8"/>
  <cols>
    <col min="1" max="1" width="3.44140625" style="298" customWidth="1"/>
    <col min="2" max="3" width="3.88671875" style="298" customWidth="1"/>
    <col min="4" max="7" width="3.88671875" style="315" customWidth="1"/>
    <col min="8" max="8" width="9.88671875" style="299" bestFit="1" customWidth="1"/>
    <col min="9" max="9" width="11.109375" style="298" customWidth="1"/>
    <col min="10" max="10" width="10" style="298" customWidth="1"/>
    <col min="11" max="11" width="6.21875" style="298" customWidth="1"/>
    <col min="12" max="12" width="11.109375" style="298" customWidth="1"/>
    <col min="13" max="13" width="4" style="349" customWidth="1"/>
    <col min="14" max="14" width="3.88671875" style="349" customWidth="1"/>
    <col min="15" max="15" width="6" style="298" customWidth="1"/>
    <col min="16" max="16" width="6.33203125" style="298" customWidth="1"/>
    <col min="17" max="19" width="4.33203125" style="298" customWidth="1"/>
    <col min="20" max="20" width="5" style="298" customWidth="1"/>
    <col min="21" max="23" width="4.33203125" style="298" customWidth="1"/>
    <col min="24" max="25" width="6.109375" style="350" customWidth="1"/>
    <col min="26" max="26" width="0.109375" style="350" customWidth="1"/>
    <col min="27" max="27" width="6.109375" style="287" customWidth="1"/>
    <col min="28" max="28" width="6.109375" style="298" customWidth="1"/>
    <col min="29" max="29" width="41.109375" style="298" customWidth="1"/>
    <col min="30" max="35" width="8.109375" style="298" hidden="1" customWidth="1"/>
    <col min="36" max="36" width="7.44140625" style="298" hidden="1" customWidth="1"/>
    <col min="37" max="37" width="9" style="298" hidden="1" customWidth="1"/>
    <col min="38" max="38" width="7.44140625" style="298" hidden="1" customWidth="1"/>
    <col min="39" max="44" width="8.109375" style="298" hidden="1" customWidth="1"/>
    <col min="45" max="45" width="8.33203125" style="298" hidden="1" customWidth="1"/>
    <col min="46" max="46" width="9.109375" style="298" hidden="1" customWidth="1"/>
    <col min="47" max="47" width="9" style="298" hidden="1" customWidth="1"/>
    <col min="48" max="49" width="9.109375" style="298" hidden="1" customWidth="1"/>
    <col min="50" max="60" width="8.109375" style="298" hidden="1" customWidth="1"/>
    <col min="61" max="61" width="13" style="298" hidden="1" customWidth="1"/>
    <col min="62" max="62" width="16.109375" style="298" hidden="1" customWidth="1"/>
    <col min="63" max="70" width="8.109375" style="298" hidden="1" customWidth="1"/>
    <col min="71" max="71" width="8.109375" style="287" hidden="1" customWidth="1"/>
    <col min="72" max="74" width="9" style="287" customWidth="1"/>
    <col min="75" max="16384" width="9" style="287"/>
  </cols>
  <sheetData>
    <row r="1" spans="1:71" ht="75.75" customHeight="1">
      <c r="AD1" s="465" t="s">
        <v>3185</v>
      </c>
      <c r="AE1" s="465" t="s">
        <v>3186</v>
      </c>
      <c r="AF1" s="465" t="s">
        <v>3187</v>
      </c>
      <c r="AG1" s="465"/>
      <c r="AH1" s="465"/>
      <c r="AI1" s="465"/>
      <c r="AJ1" s="465"/>
      <c r="AK1" s="465"/>
      <c r="AL1" s="465"/>
      <c r="AM1" s="465"/>
      <c r="AN1" s="465"/>
      <c r="AO1" s="465"/>
      <c r="AP1" s="465" t="s">
        <v>3188</v>
      </c>
      <c r="AQ1" s="465"/>
      <c r="AR1" s="466"/>
      <c r="AS1" s="467" t="s">
        <v>3189</v>
      </c>
      <c r="AT1" s="467"/>
      <c r="AU1" s="466"/>
      <c r="AV1" s="467"/>
      <c r="AW1" s="467"/>
      <c r="AX1" s="467"/>
      <c r="AY1" s="467"/>
      <c r="AZ1" s="467" t="s">
        <v>3190</v>
      </c>
      <c r="BA1" s="467"/>
      <c r="BB1" s="467"/>
      <c r="BC1" s="467" t="s">
        <v>3191</v>
      </c>
      <c r="BD1" s="467" t="s">
        <v>3190</v>
      </c>
      <c r="BE1" s="467"/>
      <c r="BF1" s="467"/>
      <c r="BG1" s="467" t="s">
        <v>3191</v>
      </c>
      <c r="BH1" s="468" t="s">
        <v>3192</v>
      </c>
      <c r="BI1" s="471" t="s">
        <v>3193</v>
      </c>
      <c r="BJ1" s="469"/>
      <c r="BK1" s="469"/>
      <c r="BL1" s="469"/>
      <c r="BM1" s="469"/>
      <c r="BN1" s="469"/>
      <c r="BO1" s="469"/>
      <c r="BP1" s="469"/>
      <c r="BQ1" s="470"/>
      <c r="BR1" s="561"/>
    </row>
    <row r="2" spans="1:71" ht="16.95" customHeight="1">
      <c r="A2" s="303" t="s">
        <v>2810</v>
      </c>
      <c r="B2" s="42"/>
      <c r="C2" s="42"/>
      <c r="D2" s="316"/>
      <c r="E2" s="316"/>
      <c r="F2" s="316"/>
      <c r="G2" s="316"/>
      <c r="H2" s="41"/>
      <c r="I2" s="283"/>
      <c r="J2" s="284"/>
      <c r="K2" s="42"/>
      <c r="L2" s="285"/>
      <c r="M2" s="284"/>
      <c r="N2" s="284"/>
      <c r="O2" s="42"/>
      <c r="P2" s="42"/>
      <c r="Q2" s="42"/>
      <c r="R2" s="42"/>
      <c r="S2" s="286"/>
      <c r="T2" s="286"/>
      <c r="U2" s="286"/>
      <c r="V2" s="286"/>
      <c r="W2" s="286"/>
      <c r="X2" s="44"/>
      <c r="Y2" s="44"/>
      <c r="AB2" s="42"/>
      <c r="AC2" s="42"/>
      <c r="AD2" s="835" t="s">
        <v>2821</v>
      </c>
      <c r="AE2" s="835" t="s">
        <v>2821</v>
      </c>
      <c r="AF2" s="835"/>
      <c r="AG2" s="835" t="s">
        <v>2821</v>
      </c>
      <c r="AH2" s="835" t="s">
        <v>1878</v>
      </c>
      <c r="AI2" s="835" t="s">
        <v>1878</v>
      </c>
      <c r="AJ2" s="835"/>
      <c r="AK2" s="835"/>
      <c r="AL2" s="835"/>
      <c r="AM2" s="835"/>
      <c r="AN2" s="456"/>
      <c r="AO2" s="456"/>
      <c r="AP2" s="835" t="s">
        <v>2838</v>
      </c>
      <c r="AQ2" s="835" t="s">
        <v>2825</v>
      </c>
      <c r="AR2" s="842" t="s">
        <v>3194</v>
      </c>
      <c r="AS2" s="842"/>
      <c r="AT2" s="842"/>
      <c r="AU2" s="453"/>
      <c r="AV2" s="842"/>
      <c r="AW2" s="842"/>
      <c r="AX2" s="842" t="s">
        <v>1878</v>
      </c>
      <c r="AY2" s="842"/>
      <c r="AZ2" s="842"/>
      <c r="BA2" s="842"/>
      <c r="BB2" s="842"/>
      <c r="BC2" s="842"/>
      <c r="BD2" s="842"/>
      <c r="BE2" s="842"/>
      <c r="BF2" s="842"/>
      <c r="BG2" s="842"/>
      <c r="BH2" s="842"/>
      <c r="BI2" s="845" t="s">
        <v>3195</v>
      </c>
      <c r="BJ2" s="845"/>
      <c r="BK2" s="845"/>
      <c r="BL2" s="845"/>
      <c r="BM2" s="848" t="s">
        <v>2873</v>
      </c>
      <c r="BN2" s="849"/>
      <c r="BO2" s="849"/>
      <c r="BP2" s="850"/>
      <c r="BQ2" s="845" t="s">
        <v>1879</v>
      </c>
      <c r="BR2" s="818" t="s">
        <v>3831</v>
      </c>
      <c r="BS2" s="560" t="s">
        <v>3616</v>
      </c>
    </row>
    <row r="3" spans="1:71" ht="9" customHeight="1">
      <c r="A3" s="282"/>
      <c r="B3" s="42"/>
      <c r="C3" s="42"/>
      <c r="D3" s="316"/>
      <c r="E3" s="316"/>
      <c r="F3" s="316"/>
      <c r="G3" s="316"/>
      <c r="H3" s="41"/>
      <c r="I3" s="283"/>
      <c r="J3" s="284"/>
      <c r="K3" s="42"/>
      <c r="L3" s="285"/>
      <c r="M3" s="284"/>
      <c r="N3" s="284"/>
      <c r="O3" s="42"/>
      <c r="P3" s="42"/>
      <c r="Q3" s="42"/>
      <c r="R3" s="42"/>
      <c r="S3" s="286"/>
      <c r="T3" s="286"/>
      <c r="U3" s="286"/>
      <c r="V3" s="286"/>
      <c r="W3" s="286"/>
      <c r="X3" s="44"/>
      <c r="Y3" s="44"/>
      <c r="Z3" s="351" t="s">
        <v>2809</v>
      </c>
      <c r="AA3" s="475" t="s">
        <v>913</v>
      </c>
      <c r="AB3" s="311"/>
      <c r="AC3" s="42"/>
      <c r="AD3" s="836"/>
      <c r="AE3" s="836"/>
      <c r="AF3" s="836"/>
      <c r="AG3" s="836"/>
      <c r="AH3" s="836"/>
      <c r="AI3" s="836"/>
      <c r="AJ3" s="836"/>
      <c r="AK3" s="836"/>
      <c r="AL3" s="836"/>
      <c r="AM3" s="836"/>
      <c r="AN3" s="457"/>
      <c r="AO3" s="457"/>
      <c r="AP3" s="836"/>
      <c r="AQ3" s="836"/>
      <c r="AR3" s="843"/>
      <c r="AS3" s="843"/>
      <c r="AT3" s="843"/>
      <c r="AU3" s="454"/>
      <c r="AV3" s="843"/>
      <c r="AW3" s="843"/>
      <c r="AX3" s="843"/>
      <c r="AY3" s="843"/>
      <c r="AZ3" s="843"/>
      <c r="BA3" s="843"/>
      <c r="BB3" s="843"/>
      <c r="BC3" s="843"/>
      <c r="BD3" s="843"/>
      <c r="BE3" s="843"/>
      <c r="BF3" s="843"/>
      <c r="BG3" s="843"/>
      <c r="BH3" s="843"/>
      <c r="BI3" s="846"/>
      <c r="BJ3" s="846"/>
      <c r="BK3" s="846"/>
      <c r="BL3" s="846"/>
      <c r="BM3" s="851"/>
      <c r="BN3" s="852"/>
      <c r="BO3" s="852"/>
      <c r="BP3" s="853"/>
      <c r="BQ3" s="846"/>
      <c r="BR3" s="819"/>
      <c r="BS3" s="817" t="s">
        <v>3617</v>
      </c>
    </row>
    <row r="4" spans="1:71" ht="28.5" customHeight="1">
      <c r="A4" s="821" t="s">
        <v>1812</v>
      </c>
      <c r="B4" s="831" t="s">
        <v>3183</v>
      </c>
      <c r="C4" s="823" t="s">
        <v>1847</v>
      </c>
      <c r="D4" s="580" t="s">
        <v>1318</v>
      </c>
      <c r="E4" s="581"/>
      <c r="F4" s="581"/>
      <c r="G4" s="582"/>
      <c r="H4" s="825" t="s">
        <v>1251</v>
      </c>
      <c r="I4" s="825" t="s">
        <v>2866</v>
      </c>
      <c r="J4" s="827" t="s">
        <v>1224</v>
      </c>
      <c r="K4" s="825" t="s">
        <v>2803</v>
      </c>
      <c r="L4" s="829" t="s">
        <v>1252</v>
      </c>
      <c r="M4" s="583" t="s">
        <v>1253</v>
      </c>
      <c r="N4" s="583"/>
      <c r="O4" s="825" t="s">
        <v>2804</v>
      </c>
      <c r="P4" s="825" t="s">
        <v>2808</v>
      </c>
      <c r="Q4" s="584" t="s">
        <v>1319</v>
      </c>
      <c r="R4" s="585"/>
      <c r="S4" s="584"/>
      <c r="T4" s="833" t="s">
        <v>1254</v>
      </c>
      <c r="U4" s="584" t="s">
        <v>1320</v>
      </c>
      <c r="V4" s="585"/>
      <c r="W4" s="584"/>
      <c r="X4" s="833" t="s">
        <v>2850</v>
      </c>
      <c r="Y4" s="833" t="s">
        <v>2849</v>
      </c>
      <c r="Z4" s="840" t="s">
        <v>1813</v>
      </c>
      <c r="AA4" s="838" t="s">
        <v>1864</v>
      </c>
      <c r="AB4" s="833" t="s">
        <v>1880</v>
      </c>
      <c r="AC4" s="410"/>
      <c r="AD4" s="837"/>
      <c r="AE4" s="837"/>
      <c r="AF4" s="837"/>
      <c r="AG4" s="837"/>
      <c r="AH4" s="837"/>
      <c r="AI4" s="837"/>
      <c r="AJ4" s="837"/>
      <c r="AK4" s="837"/>
      <c r="AL4" s="837"/>
      <c r="AM4" s="837"/>
      <c r="AN4" s="458"/>
      <c r="AO4" s="458"/>
      <c r="AP4" s="837"/>
      <c r="AQ4" s="837"/>
      <c r="AR4" s="844"/>
      <c r="AS4" s="844"/>
      <c r="AT4" s="844"/>
      <c r="AU4" s="455"/>
      <c r="AV4" s="844"/>
      <c r="AW4" s="844"/>
      <c r="AX4" s="844"/>
      <c r="AY4" s="844"/>
      <c r="AZ4" s="844"/>
      <c r="BA4" s="844"/>
      <c r="BB4" s="844"/>
      <c r="BC4" s="844"/>
      <c r="BD4" s="844"/>
      <c r="BE4" s="844"/>
      <c r="BF4" s="844"/>
      <c r="BG4" s="844"/>
      <c r="BH4" s="844"/>
      <c r="BI4" s="847"/>
      <c r="BJ4" s="847"/>
      <c r="BK4" s="847"/>
      <c r="BL4" s="847"/>
      <c r="BM4" s="854"/>
      <c r="BN4" s="855"/>
      <c r="BO4" s="855"/>
      <c r="BP4" s="856"/>
      <c r="BQ4" s="847"/>
      <c r="BR4" s="820"/>
      <c r="BS4" s="817"/>
    </row>
    <row r="5" spans="1:71" ht="55.2">
      <c r="A5" s="822"/>
      <c r="B5" s="832"/>
      <c r="C5" s="824"/>
      <c r="D5" s="317" t="s">
        <v>1226</v>
      </c>
      <c r="E5" s="318" t="s">
        <v>1255</v>
      </c>
      <c r="F5" s="318" t="s">
        <v>1256</v>
      </c>
      <c r="G5" s="318" t="s">
        <v>1257</v>
      </c>
      <c r="H5" s="826"/>
      <c r="I5" s="826"/>
      <c r="J5" s="828"/>
      <c r="K5" s="826"/>
      <c r="L5" s="830"/>
      <c r="M5" s="405" t="s">
        <v>1258</v>
      </c>
      <c r="N5" s="405" t="s">
        <v>1259</v>
      </c>
      <c r="O5" s="826"/>
      <c r="P5" s="826"/>
      <c r="Q5" s="404" t="s">
        <v>1321</v>
      </c>
      <c r="R5" s="404" t="s">
        <v>1307</v>
      </c>
      <c r="S5" s="404" t="s">
        <v>2806</v>
      </c>
      <c r="T5" s="834"/>
      <c r="U5" s="404" t="s">
        <v>1322</v>
      </c>
      <c r="V5" s="404" t="s">
        <v>1323</v>
      </c>
      <c r="W5" s="288" t="s">
        <v>2807</v>
      </c>
      <c r="X5" s="834"/>
      <c r="Y5" s="834"/>
      <c r="Z5" s="841"/>
      <c r="AA5" s="839"/>
      <c r="AB5" s="834"/>
      <c r="AC5" s="411"/>
      <c r="AD5" s="322" t="s">
        <v>2871</v>
      </c>
      <c r="AE5" s="322" t="s">
        <v>1816</v>
      </c>
      <c r="AF5" s="322" t="s">
        <v>2805</v>
      </c>
      <c r="AG5" s="322" t="s">
        <v>2822</v>
      </c>
      <c r="AH5" s="322" t="s">
        <v>2823</v>
      </c>
      <c r="AI5" s="322" t="s">
        <v>2824</v>
      </c>
      <c r="AJ5" s="323" t="s">
        <v>2862</v>
      </c>
      <c r="AK5" s="323" t="s">
        <v>2863</v>
      </c>
      <c r="AL5" s="323" t="s">
        <v>891</v>
      </c>
      <c r="AM5" s="323" t="s">
        <v>2836</v>
      </c>
      <c r="AN5" s="323" t="s">
        <v>3014</v>
      </c>
      <c r="AO5" s="323" t="s">
        <v>3015</v>
      </c>
      <c r="AP5" s="323" t="s">
        <v>2837</v>
      </c>
      <c r="AQ5" s="323" t="s">
        <v>2864</v>
      </c>
      <c r="AR5" s="320" t="s">
        <v>2856</v>
      </c>
      <c r="AS5" s="320" t="s">
        <v>2858</v>
      </c>
      <c r="AT5" s="320" t="s">
        <v>2869</v>
      </c>
      <c r="AU5" s="320" t="s">
        <v>890</v>
      </c>
      <c r="AV5" s="320" t="s">
        <v>2860</v>
      </c>
      <c r="AW5" s="320" t="s">
        <v>2865</v>
      </c>
      <c r="AX5" s="320" t="s">
        <v>2861</v>
      </c>
      <c r="AY5" s="320" t="s">
        <v>2841</v>
      </c>
      <c r="AZ5" s="320" t="s">
        <v>2842</v>
      </c>
      <c r="BA5" s="320" t="s">
        <v>2848</v>
      </c>
      <c r="BB5" s="320" t="s">
        <v>1343</v>
      </c>
      <c r="BC5" s="321" t="s">
        <v>2859</v>
      </c>
      <c r="BD5" s="320" t="s">
        <v>2843</v>
      </c>
      <c r="BE5" s="320" t="s">
        <v>2847</v>
      </c>
      <c r="BF5" s="320" t="s">
        <v>2845</v>
      </c>
      <c r="BG5" s="321" t="s">
        <v>2846</v>
      </c>
      <c r="BH5" s="321" t="s">
        <v>1344</v>
      </c>
      <c r="BI5" s="319" t="s">
        <v>2857</v>
      </c>
      <c r="BJ5" s="577" t="s">
        <v>1594</v>
      </c>
      <c r="BK5" s="319" t="s">
        <v>1596</v>
      </c>
      <c r="BL5" s="319" t="s">
        <v>2844</v>
      </c>
      <c r="BM5" s="319" t="s">
        <v>1595</v>
      </c>
      <c r="BN5" s="319" t="s">
        <v>1597</v>
      </c>
      <c r="BO5" s="319" t="s">
        <v>1598</v>
      </c>
      <c r="BP5" s="319" t="s">
        <v>2872</v>
      </c>
      <c r="BQ5" s="319" t="s">
        <v>2814</v>
      </c>
      <c r="BR5" s="578" t="s">
        <v>3672</v>
      </c>
      <c r="BS5" s="559" t="s">
        <v>3615</v>
      </c>
    </row>
    <row r="6" spans="1:71">
      <c r="A6" s="289"/>
      <c r="B6" s="445"/>
      <c r="C6" s="290"/>
      <c r="D6" s="291"/>
      <c r="E6" s="291"/>
      <c r="F6" s="291"/>
      <c r="G6" s="292"/>
      <c r="H6" s="300"/>
      <c r="I6" s="292"/>
      <c r="J6" s="292"/>
      <c r="K6" s="292"/>
      <c r="L6" s="292"/>
      <c r="M6" s="290"/>
      <c r="N6" s="290"/>
      <c r="O6" s="292"/>
      <c r="P6" s="292"/>
      <c r="Q6" s="481" t="str">
        <f t="shared" ref="Q6:Q37" si="0">IF($L6="","",IF(OR($AD6=TRUE,$AJ6="軽",J6="不明",J6="型式不明"),"-",IF(ISNUMBER($BC6)=TRUE,$BC6,"エラー")))</f>
        <v/>
      </c>
      <c r="R6" s="481" t="str">
        <f t="shared" ref="R6:R37" si="1">IF($L6="","",IF(OR($AD6=TRUE,$AJ6="軽",J6="不明",J6="型式不明"),"-",IF(ISNUMBER($BG6)=TRUE,$BG6,"エラー")))</f>
        <v/>
      </c>
      <c r="S6" s="482" t="str">
        <f t="shared" ref="S6:S37" si="2">IF($L6="","",IF($AD6=TRUE,"-",IF(ISNUMBER($BH6)=TRUE,$BH6,"エラー")))</f>
        <v/>
      </c>
      <c r="T6" s="482" t="str">
        <f t="shared" ref="T6" si="3">IF(OR(O6="",P6="",P6=0),"",IFERROR(O6/P6,"エラー"))</f>
        <v/>
      </c>
      <c r="U6" s="483" t="str">
        <f t="shared" ref="U6:U37" si="4">IF($L6="","",IF(OR($AD6=TRUE,$AJ6="軽",B6="減車",J6="不明",J6="型式不明"),"-",IFERROR($O6*$Q6*$AS6/1000,"エラー")))</f>
        <v/>
      </c>
      <c r="V6" s="483" t="str">
        <f t="shared" ref="V6:V37" si="5">IF($L6="","",IF(OR($AD6=TRUE,$AJ6="軽",B6="減車",J6="不明",J6="型式不明"),"-",IFERROR($O6*$R6*$AS6/1000,"エラー")))</f>
        <v/>
      </c>
      <c r="W6" s="483" t="str">
        <f t="shared" ref="W6:W37" si="6">IF($L6="","",IF(OR($AD6=TRUE,B6="減車"),"-",IFERROR($P6*$S6/1000,"エラー")))</f>
        <v/>
      </c>
      <c r="X6" s="570"/>
      <c r="Y6" s="289"/>
      <c r="Z6" s="473" t="str">
        <f>IF($BR6&lt;&gt;"","確認",IF(COUNTIF(点検表４リスト用!AB$2:AB$100,J6),"○",IF(OR($BP6="【3】",$BP6="【2】",$BP6="【1】"),"○",$BP6)))</f>
        <v/>
      </c>
      <c r="AA6" s="532"/>
      <c r="AB6" s="294" t="str">
        <f>IF(COUNTIF(環境性能の高いＵＤタクシー!$A:$A,点検表４!J6),"○","")</f>
        <v/>
      </c>
      <c r="AC6" s="295" t="str">
        <f t="shared" ref="AC6:AC37" si="7">IF(Z6="確認",BJ6,"")</f>
        <v/>
      </c>
      <c r="AD6" s="296" t="b">
        <f t="shared" ref="AD6:AD69" si="8">IF(OR($I6="大型特殊自動車",$I6="小型特殊自動車",$Y6=3),TRUE,FALSE)</f>
        <v>0</v>
      </c>
      <c r="AE6" s="296" t="b">
        <f t="shared" ref="AE6:AE37" si="9">IF(OR($AD6=TRUE,AND($I6&lt;&gt;"",$J6&lt;&gt;"",$K6&lt;&gt;"",$L6&lt;&gt;"")),TRUE,FALSE)</f>
        <v>0</v>
      </c>
      <c r="AF6" s="296" t="str">
        <f t="shared" ref="AF6:AF69" si="10">IF($AE6=TRUE,ROW()-5,"")</f>
        <v/>
      </c>
      <c r="AG6" s="296">
        <f t="shared" ref="AG6:AG69" si="11">IF($B6="減車",0,1)</f>
        <v>1</v>
      </c>
      <c r="AH6" s="296">
        <f t="shared" ref="AH6:AH69" si="12">IF($B6="増車",1,0)</f>
        <v>0</v>
      </c>
      <c r="AI6" s="296">
        <f t="shared" ref="AI6:AI69" si="13">IF($B6="減車",1,0)</f>
        <v>0</v>
      </c>
      <c r="AJ6" s="296" t="str">
        <f>IFERROR(VLOOKUP($I6,点検表４リスト用!$D$2:$G$10,2,FALSE),"")</f>
        <v/>
      </c>
      <c r="AK6" s="296" t="str">
        <f>IFERROR(VLOOKUP($I6,点検表４リスト用!$D$2:$G$10,3,FALSE),"")</f>
        <v/>
      </c>
      <c r="AL6" s="296" t="str">
        <f>IFERROR(VLOOKUP($I6,点検表４リスト用!$D$2:$G$10,4,FALSE),"")</f>
        <v/>
      </c>
      <c r="AM6" s="296" t="str">
        <f>IFERROR(VLOOKUP(LEFT($E6,1),点検表４リスト用!$I$2:$J$11,2,FALSE),"")</f>
        <v/>
      </c>
      <c r="AN6" s="296" t="b">
        <f>IF(IFERROR(VLOOKUP($J6,軽乗用車一覧!$A$2:$A$88,1,FALSE),"")&lt;&gt;"",TRUE,FALSE)</f>
        <v>0</v>
      </c>
      <c r="AO6" s="296" t="b">
        <f t="shared" ref="AO6:AO37" si="14">IF(OR(AND($AN6=TRUE,$I6&lt;&gt;"軽自動車（乗用）"),AND($AN6=FALSE,$I6="軽自動車（乗用）")),TRUE,FALSE)</f>
        <v>0</v>
      </c>
      <c r="AP6" s="296" t="b">
        <f t="shared" ref="AP6:AP37" si="15">IF(AND($E6&lt;&gt;"",$I6&lt;&gt;""),IF($AL6=$AM6,TRUE,IF(LEFT(E6,1)="8",TRUE,FALSE)),TRUE)</f>
        <v>1</v>
      </c>
      <c r="AQ6" s="296" t="str">
        <f t="shared" ref="AQ6:AQ37" si="16">$AK6&amp;IF($AK6&gt;=5,"",IF($K6&lt;=1700,1,IF($K6&lt;=2500,2,IF($K6&lt;=3500,3,IF($K6&lt;8000,4,5)))))</f>
        <v/>
      </c>
      <c r="AR6" s="296" t="str">
        <f t="shared" ref="AR6:AR69" si="17">IF(OR($I6="小型・普通乗用車",$I6="軽自動車（乗用）"),"乗用",IF(AND($K6&gt;1,$K6&lt;=1700),"軽量",IF(AND($K6&gt;1700,$K6&lt;=3500),"中量",IF(AND($K6&gt;3500,$K6&lt;=7500),"重量1",IF($K6&gt;7500,"重量2","")))))</f>
        <v/>
      </c>
      <c r="AS6" s="296">
        <f t="shared" ref="AS6:AS69" si="18">IF($K6&gt;3500,$K6/1000,1)</f>
        <v>1</v>
      </c>
      <c r="AT6" s="296">
        <f t="shared" ref="AT6:AT37" si="19">IF($AJ6="乗",0,IF(OR($AJ6="軽",$AJ6="特"),5,IF($K6&lt;=1700,1,IF($K6&lt;=2500,2,IF($K6&lt;=3500,3,4)))))</f>
        <v>1</v>
      </c>
      <c r="AU6" s="296" t="str">
        <f t="shared" ref="AU6:AU69" si="20">IFERROR(LEFT($J6,SEARCH("-",$J6,1)-1),"")</f>
        <v/>
      </c>
      <c r="AV6" s="296" t="str">
        <f>IFERROR(VLOOKUP($L6,点検表４リスト用!$L$2:$M$11,2,FALSE),"")</f>
        <v/>
      </c>
      <c r="AW6" s="296" t="str">
        <f>IFERROR(VLOOKUP($AU6,排出係数!$H$4:$N$1000,7,FALSE),"")</f>
        <v/>
      </c>
      <c r="AX6" s="296" t="str">
        <f t="shared" ref="AX6:AX10" si="21">IF(OR($AV6="C",$AV6="電",$AV6="燃電"),$AV6,IF(AND(LEFT($AV6,1)&lt;&gt;"ハ",RIGHT($AW6,1)&lt;&gt;"ハ"),IF(AND(OR($AV6="ガ",$AV6="L"),LEFT($AW6,2)&lt;&gt;"ガL"),"ガL3",IF(AND($AV6="軽",LEFT($AW6,1)&lt;&gt;"軽"),"軽3",IF(RIGHT($AW6,1)="ハ","ハ",$AW6))),IF($AW6="",$BS6,$AW6)))</f>
        <v/>
      </c>
      <c r="AY6" s="296" t="str">
        <f t="shared" ref="AY6:AY69" si="22">IF(OR($AV6="電",$AV6="燃電"),$AV6,$AJ6&amp;$AT6&amp;$AV6&amp;$AU6)</f>
        <v>1</v>
      </c>
      <c r="AZ6" s="296" t="str">
        <f>IFERROR(VLOOKUP($AU6,排出係数!$A$4:$G$10000,$AT6+2,FALSE),"")</f>
        <v/>
      </c>
      <c r="BA6" s="296">
        <f>IFERROR(VLOOKUP($AT6,点検表４リスト用!$P$2:$T$6,2,FALSE),"")</f>
        <v>0.48</v>
      </c>
      <c r="BB6" s="296" t="str">
        <f t="shared" ref="BB6:BB69" si="23">IF(OR($AV6="C",$AV6="ハガ",$AV6="ハ軽"),$AZ6/2,$AZ6)</f>
        <v/>
      </c>
      <c r="BC6" s="296" t="str">
        <f t="shared" ref="BC6:BC37" si="24">IF(OR($AY6="電",$AY6="燃電"),0,IF(OR(AND($M6=1,$AV6="軽"),AND($M6=1,$AV6="ハ軽")),$BA6,$BB6))</f>
        <v/>
      </c>
      <c r="BD6" s="296" t="str">
        <f>IFERROR(VLOOKUP($AU6,排出係数!$H$4:$M$10000,$AT6+2,FALSE),"")</f>
        <v/>
      </c>
      <c r="BE6" s="296">
        <f>IFERROR(VLOOKUP($AT6,点検表４リスト用!$P$2:$T$6,IF($N6="H17",5,3),FALSE),"")</f>
        <v>5.5E-2</v>
      </c>
      <c r="BF6" s="296">
        <f t="shared" ref="BF6:BF69" si="25">IF($AV6="軽",$BD6,IF($AV6="ハ軽",$BD6/2,0))</f>
        <v>0</v>
      </c>
      <c r="BG6" s="296">
        <f t="shared" ref="BG6:BG37" si="26">IF(OR($N6="H17",AND($M6=1,$N6="")),$BE6,$BF6)</f>
        <v>0</v>
      </c>
      <c r="BH6" s="296" t="str">
        <f>IFERROR(VLOOKUP($L6,点検表４リスト用!$L$2:$N$11,3,FALSE),"")</f>
        <v/>
      </c>
      <c r="BI6" s="296" t="str">
        <f t="shared" ref="BI6:BI69" si="27">LEFT($L6,2)&amp;IF(AND($Y6=1,RIGHT($J6,1)="改"),LEFT($J6,LEN($J6)-1),$J6)</f>
        <v/>
      </c>
      <c r="BJ6" s="296" t="str">
        <f>IF($AJ6="特","",IF($BO6="確認",MSG_電気・燃料電池車確認,IF($BR6=1,日野自動車新型式,IF($BR6=2,日野自動車新型式②,IF($BR6=3,日野自動車新型式③,IF($BR6=4,日野自動車新型式④,IFERROR(VLOOKUP($BI6,'35条リスト'!$A$3:$C$9998,2,FALSE),"")))))))</f>
        <v/>
      </c>
      <c r="BK6" s="296" t="str">
        <f t="shared" ref="BK6:BK69" si="28">IF(OR(LEFT($J6,1)="D",LEFT($J6,1)="6"),75,IF(OR(LEFT($J6,1)="C",LEFT($J6,1)="5"),50,""))</f>
        <v/>
      </c>
      <c r="BL6" s="296" t="str">
        <f>IFERROR(VLOOKUP($X6,点検表４リスト用!$A$2:$B$10,2,FALSE),"")</f>
        <v/>
      </c>
      <c r="BM6" s="296" t="str">
        <f>IF($AJ6="特","",IFERROR(VLOOKUP($BI6,'35条リスト'!$A$3:$C$9998,3,FALSE),""))</f>
        <v/>
      </c>
      <c r="BN6" s="357" t="str">
        <f t="shared" ref="BN6:BN37" si="29">IF(AND($AR6="乗用",OR($L6="ハイブリッド（ガソリン）",$L6="ガソリン",$L6="ハイブリッド（ＬＰＧ）",$L6="液化石油ガス（ＬＰＧ）"),$BK6=75,$BL6=6),"【1】",IF(AND($AR6="乗用",$L6="プラグインハイブリッド",$BK6=75),"【2】",IF(AND($AR6="軽量",OR($L6="ハイブリッド（ガソリン）",$L6="ガソリン"),$BK6=75,$BL6=4),"【1】",IF(AND($AR6="中量",OR($L6="ハイブリッド（ガソリン）",$L6="ガソリン"),$BK6=75,OR($BL6=4,$BL6=3,$BL6=2,$BL6=1)),"【1】",IF(AND($AR6="中量",OR($L6="ハイブリッド（ガソリン）",$L6="ガソリン"),$BK6=50,OR($BL6=4,$BL6=3,$BL6=2)),"【1】",IF(AND($AR6="重量1",OR($L6="ハイブリッド（軽油）",$L6="軽油"),LEFT($J6,1)="2",OR($BL6=4,$BL6=3,$BL6=2,$BL6=1)),"【1】",IF(AND($AR6="重量2",OR($L6="ハイブリッド（軽油）",$L6="軽油"),LEFT($J6,1)="2",OR($BL6=4,$BL6=3,$BL6=2,$BL6=1,$BL6=0)),"【1】","")))))))</f>
        <v/>
      </c>
      <c r="BO6" s="297" t="str">
        <f t="shared" ref="BO6:BO37" si="30">IF(AND(OR($AV6="電",$AV6="燃電"),$AD6=FALSE),IF(LEFT($J6,1)&lt;&gt;"Z","確認","【3】"),"")</f>
        <v/>
      </c>
      <c r="BP6" s="297" t="str">
        <f t="shared" ref="BP6:BP10" si="31">IF($BN6="【2】",$BN6,IF($BM6&lt;&gt;"",$BM6,IF($BN6&lt;&gt;"",$BN6,$BO6)))</f>
        <v/>
      </c>
      <c r="BQ6" s="296">
        <f>IF($Z6="○",$Z6,IF($AA6="○",$AA6,0))</f>
        <v>0</v>
      </c>
      <c r="BR6" s="296" t="str">
        <f>IF(COUNTIF(点検表４リスト用!X$2:X$83,J6),1,IF(COUNTIF(点検表４リスト用!Y$2:Y$100,J6),2,IF(COUNTIF(点検表４リスト用!Z$2:Z$100,J6),3,IF(COUNTIF(点検表４リスト用!AA$2:AA$100,J6),4,""))))</f>
        <v/>
      </c>
      <c r="BS6" s="579" t="str">
        <f t="shared" ref="BS6:BS37" si="32">IF(OR($J6="不明",$AW6=""),IF(LEFT($L6,1)="ハ","ハ",IF($L6="プラグインハイブリッド","Pハ",$AV6)),$AV6)</f>
        <v/>
      </c>
    </row>
    <row r="7" spans="1:71">
      <c r="A7" s="289"/>
      <c r="B7" s="445"/>
      <c r="C7" s="290"/>
      <c r="D7" s="291"/>
      <c r="E7" s="291"/>
      <c r="F7" s="291"/>
      <c r="G7" s="292"/>
      <c r="H7" s="300"/>
      <c r="I7" s="292"/>
      <c r="J7" s="292"/>
      <c r="K7" s="292"/>
      <c r="L7" s="292"/>
      <c r="M7" s="290"/>
      <c r="N7" s="290"/>
      <c r="O7" s="292"/>
      <c r="P7" s="292"/>
      <c r="Q7" s="481" t="str">
        <f t="shared" si="0"/>
        <v/>
      </c>
      <c r="R7" s="481" t="str">
        <f t="shared" si="1"/>
        <v/>
      </c>
      <c r="S7" s="482" t="str">
        <f t="shared" si="2"/>
        <v/>
      </c>
      <c r="T7" s="482" t="str">
        <f t="shared" ref="T7:T70" si="33">IF(OR(O7="",P7="",P7=0),"",IFERROR(O7/P7,"エラー"))</f>
        <v/>
      </c>
      <c r="U7" s="483" t="str">
        <f t="shared" si="4"/>
        <v/>
      </c>
      <c r="V7" s="483" t="str">
        <f t="shared" si="5"/>
        <v/>
      </c>
      <c r="W7" s="483" t="str">
        <f t="shared" si="6"/>
        <v/>
      </c>
      <c r="X7" s="570"/>
      <c r="Y7" s="289"/>
      <c r="Z7" s="473" t="str">
        <f>IF($BR7&lt;&gt;"","確認",IF(COUNTIF(点検表４リスト用!AB$2:AB$100,J7),"○",IF(OR($BP7="【3】",$BP7="【2】",$BP7="【1】"),"○",$BP7)))</f>
        <v/>
      </c>
      <c r="AA7" s="532"/>
      <c r="AB7" s="294" t="str">
        <f>IF(COUNTIF(環境性能の高いＵＤタクシー!$A:$A,点検表４!J7),"○","")</f>
        <v/>
      </c>
      <c r="AC7" s="295" t="str">
        <f t="shared" si="7"/>
        <v/>
      </c>
      <c r="AD7" s="296" t="b">
        <f t="shared" si="8"/>
        <v>0</v>
      </c>
      <c r="AE7" s="296" t="b">
        <f t="shared" si="9"/>
        <v>0</v>
      </c>
      <c r="AF7" s="296" t="str">
        <f t="shared" si="10"/>
        <v/>
      </c>
      <c r="AG7" s="296">
        <f t="shared" si="11"/>
        <v>1</v>
      </c>
      <c r="AH7" s="296">
        <f t="shared" si="12"/>
        <v>0</v>
      </c>
      <c r="AI7" s="296">
        <f t="shared" si="13"/>
        <v>0</v>
      </c>
      <c r="AJ7" s="296" t="str">
        <f>IFERROR(VLOOKUP($I7,点検表４リスト用!$D$2:$G$10,2,FALSE),"")</f>
        <v/>
      </c>
      <c r="AK7" s="296" t="str">
        <f>IFERROR(VLOOKUP($I7,点検表４リスト用!$D$2:$G$10,3,FALSE),"")</f>
        <v/>
      </c>
      <c r="AL7" s="296" t="str">
        <f>IFERROR(VLOOKUP($I7,点検表４リスト用!$D$2:$G$10,4,FALSE),"")</f>
        <v/>
      </c>
      <c r="AM7" s="296" t="str">
        <f>IFERROR(VLOOKUP(LEFT($E7,1),点検表４リスト用!$I$2:$J$11,2,FALSE),"")</f>
        <v/>
      </c>
      <c r="AN7" s="296" t="b">
        <f>IF(IFERROR(VLOOKUP($J7,軽乗用車一覧!$A$2:$A$88,1,FALSE),"")&lt;&gt;"",TRUE,FALSE)</f>
        <v>0</v>
      </c>
      <c r="AO7" s="296" t="b">
        <f t="shared" si="14"/>
        <v>0</v>
      </c>
      <c r="AP7" s="296" t="b">
        <f t="shared" si="15"/>
        <v>1</v>
      </c>
      <c r="AQ7" s="296" t="str">
        <f t="shared" si="16"/>
        <v/>
      </c>
      <c r="AR7" s="296" t="str">
        <f t="shared" si="17"/>
        <v/>
      </c>
      <c r="AS7" s="296">
        <f t="shared" si="18"/>
        <v>1</v>
      </c>
      <c r="AT7" s="296">
        <f t="shared" si="19"/>
        <v>1</v>
      </c>
      <c r="AU7" s="296" t="str">
        <f t="shared" si="20"/>
        <v/>
      </c>
      <c r="AV7" s="296" t="str">
        <f>IFERROR(VLOOKUP($L7,点検表４リスト用!$L$2:$M$11,2,FALSE),"")</f>
        <v/>
      </c>
      <c r="AW7" s="296" t="str">
        <f>IFERROR(VLOOKUP($AU7,排出係数!$H$4:$N$1000,7,FALSE),"")</f>
        <v/>
      </c>
      <c r="AX7" s="296" t="str">
        <f t="shared" si="21"/>
        <v/>
      </c>
      <c r="AY7" s="296" t="str">
        <f t="shared" si="22"/>
        <v>1</v>
      </c>
      <c r="AZ7" s="296" t="str">
        <f>IFERROR(VLOOKUP($AU7,排出係数!$A$4:$G$10000,$AT7+2,FALSE),"")</f>
        <v/>
      </c>
      <c r="BA7" s="296">
        <f>IFERROR(VLOOKUP($AT7,点検表４リスト用!$P$2:$T$6,2,FALSE),"")</f>
        <v>0.48</v>
      </c>
      <c r="BB7" s="296" t="str">
        <f t="shared" si="23"/>
        <v/>
      </c>
      <c r="BC7" s="296" t="str">
        <f t="shared" si="24"/>
        <v/>
      </c>
      <c r="BD7" s="296" t="str">
        <f>IFERROR(VLOOKUP($AU7,排出係数!$H$4:$M$10000,$AT7+2,FALSE),"")</f>
        <v/>
      </c>
      <c r="BE7" s="296">
        <f>IFERROR(VLOOKUP($AT7,点検表４リスト用!$P$2:$T$6,IF($N7="H17",5,3),FALSE),"")</f>
        <v>5.5E-2</v>
      </c>
      <c r="BF7" s="296">
        <f t="shared" si="25"/>
        <v>0</v>
      </c>
      <c r="BG7" s="296">
        <f t="shared" si="26"/>
        <v>0</v>
      </c>
      <c r="BH7" s="296" t="str">
        <f>IFERROR(VLOOKUP($L7,点検表４リスト用!$L$2:$N$11,3,FALSE),"")</f>
        <v/>
      </c>
      <c r="BI7" s="296" t="str">
        <f t="shared" si="27"/>
        <v/>
      </c>
      <c r="BJ7" s="296" t="str">
        <f>IF($AJ7="特","",IF($BO7="確認",MSG_電気・燃料電池車確認,IF($BR7=1,日野自動車新型式,IF($BR7=2,日野自動車新型式②,IF($BR7=3,日野自動車新型式③,IF($BR7=4,日野自動車新型式④,IFERROR(VLOOKUP($BI7,'35条リスト'!$A$3:$C$9998,2,FALSE),"")))))))</f>
        <v/>
      </c>
      <c r="BK7" s="296" t="str">
        <f t="shared" si="28"/>
        <v/>
      </c>
      <c r="BL7" s="296" t="str">
        <f>IFERROR(VLOOKUP($X7,点検表４リスト用!$A$2:$B$10,2,FALSE),"")</f>
        <v/>
      </c>
      <c r="BM7" s="296" t="str">
        <f>IF($AJ7="特","",IFERROR(VLOOKUP($BI7,'35条リスト'!$A$3:$C$9998,3,FALSE),""))</f>
        <v/>
      </c>
      <c r="BN7" s="357" t="str">
        <f t="shared" si="29"/>
        <v/>
      </c>
      <c r="BO7" s="297" t="str">
        <f t="shared" si="30"/>
        <v/>
      </c>
      <c r="BP7" s="297" t="str">
        <f t="shared" si="31"/>
        <v/>
      </c>
      <c r="BQ7" s="296">
        <f t="shared" ref="BQ7:BQ70" si="34">IF($Z7="○",$Z7,IF($AA7="○",$AA7,0))</f>
        <v>0</v>
      </c>
      <c r="BR7" s="296" t="str">
        <f>IF(COUNTIF(点検表４リスト用!X$2:X$83,J7),1,IF(COUNTIF(点検表４リスト用!Y$2:Y$100,J7),2,IF(COUNTIF(点検表４リスト用!Z$2:Z$100,J7),3,IF(COUNTIF(点検表４リスト用!AA$2:AA$100,J7),4,""))))</f>
        <v/>
      </c>
      <c r="BS7" s="579" t="str">
        <f t="shared" si="32"/>
        <v/>
      </c>
    </row>
    <row r="8" spans="1:71">
      <c r="A8" s="289"/>
      <c r="B8" s="445"/>
      <c r="C8" s="290"/>
      <c r="D8" s="291"/>
      <c r="E8" s="291"/>
      <c r="F8" s="291"/>
      <c r="G8" s="292"/>
      <c r="H8" s="300"/>
      <c r="I8" s="292"/>
      <c r="J8" s="292"/>
      <c r="K8" s="292"/>
      <c r="L8" s="292"/>
      <c r="M8" s="290"/>
      <c r="N8" s="290"/>
      <c r="O8" s="292"/>
      <c r="P8" s="292"/>
      <c r="Q8" s="481" t="str">
        <f t="shared" si="0"/>
        <v/>
      </c>
      <c r="R8" s="481" t="str">
        <f t="shared" si="1"/>
        <v/>
      </c>
      <c r="S8" s="482" t="str">
        <f t="shared" si="2"/>
        <v/>
      </c>
      <c r="T8" s="482" t="str">
        <f t="shared" si="33"/>
        <v/>
      </c>
      <c r="U8" s="483" t="str">
        <f t="shared" si="4"/>
        <v/>
      </c>
      <c r="V8" s="483" t="str">
        <f t="shared" si="5"/>
        <v/>
      </c>
      <c r="W8" s="483" t="str">
        <f t="shared" si="6"/>
        <v/>
      </c>
      <c r="X8" s="570"/>
      <c r="Y8" s="289"/>
      <c r="Z8" s="473" t="str">
        <f>IF($BR8&lt;&gt;"","確認",IF(COUNTIF(点検表４リスト用!AB$2:AB$100,J8),"○",IF(OR($BP8="【3】",$BP8="【2】",$BP8="【1】"),"○",$BP8)))</f>
        <v/>
      </c>
      <c r="AA8" s="532"/>
      <c r="AB8" s="294" t="str">
        <f>IF(COUNTIF(環境性能の高いＵＤタクシー!$A:$A,点検表４!J8),"○","")</f>
        <v/>
      </c>
      <c r="AC8" s="295" t="str">
        <f t="shared" si="7"/>
        <v/>
      </c>
      <c r="AD8" s="296" t="b">
        <f t="shared" si="8"/>
        <v>0</v>
      </c>
      <c r="AE8" s="296" t="b">
        <f t="shared" si="9"/>
        <v>0</v>
      </c>
      <c r="AF8" s="296" t="str">
        <f t="shared" si="10"/>
        <v/>
      </c>
      <c r="AG8" s="296">
        <f t="shared" si="11"/>
        <v>1</v>
      </c>
      <c r="AH8" s="296">
        <f t="shared" si="12"/>
        <v>0</v>
      </c>
      <c r="AI8" s="296">
        <f t="shared" si="13"/>
        <v>0</v>
      </c>
      <c r="AJ8" s="296" t="str">
        <f>IFERROR(VLOOKUP($I8,点検表４リスト用!$D$2:$G$10,2,FALSE),"")</f>
        <v/>
      </c>
      <c r="AK8" s="296" t="str">
        <f>IFERROR(VLOOKUP($I8,点検表４リスト用!$D$2:$G$10,3,FALSE),"")</f>
        <v/>
      </c>
      <c r="AL8" s="296" t="str">
        <f>IFERROR(VLOOKUP($I8,点検表４リスト用!$D$2:$G$10,4,FALSE),"")</f>
        <v/>
      </c>
      <c r="AM8" s="296" t="str">
        <f>IFERROR(VLOOKUP(LEFT($E8,1),点検表４リスト用!$I$2:$J$11,2,FALSE),"")</f>
        <v/>
      </c>
      <c r="AN8" s="296" t="b">
        <f>IF(IFERROR(VLOOKUP($J8,軽乗用車一覧!$A$2:$A$88,1,FALSE),"")&lt;&gt;"",TRUE,FALSE)</f>
        <v>0</v>
      </c>
      <c r="AO8" s="296" t="b">
        <f t="shared" si="14"/>
        <v>0</v>
      </c>
      <c r="AP8" s="296" t="b">
        <f t="shared" si="15"/>
        <v>1</v>
      </c>
      <c r="AQ8" s="296" t="str">
        <f t="shared" si="16"/>
        <v/>
      </c>
      <c r="AR8" s="296" t="str">
        <f t="shared" si="17"/>
        <v/>
      </c>
      <c r="AS8" s="296">
        <f t="shared" si="18"/>
        <v>1</v>
      </c>
      <c r="AT8" s="296">
        <f t="shared" si="19"/>
        <v>1</v>
      </c>
      <c r="AU8" s="296" t="str">
        <f t="shared" si="20"/>
        <v/>
      </c>
      <c r="AV8" s="296" t="str">
        <f>IFERROR(VLOOKUP($L8,点検表４リスト用!$L$2:$M$11,2,FALSE),"")</f>
        <v/>
      </c>
      <c r="AW8" s="296" t="str">
        <f>IFERROR(VLOOKUP($AU8,排出係数!$H$4:$N$1000,7,FALSE),"")</f>
        <v/>
      </c>
      <c r="AX8" s="296" t="str">
        <f t="shared" si="21"/>
        <v/>
      </c>
      <c r="AY8" s="296" t="str">
        <f t="shared" si="22"/>
        <v>1</v>
      </c>
      <c r="AZ8" s="296" t="str">
        <f>IFERROR(VLOOKUP($AU8,排出係数!$A$4:$G$10000,$AT8+2,FALSE),"")</f>
        <v/>
      </c>
      <c r="BA8" s="296">
        <f>IFERROR(VLOOKUP($AT8,点検表４リスト用!$P$2:$T$6,2,FALSE),"")</f>
        <v>0.48</v>
      </c>
      <c r="BB8" s="296" t="str">
        <f t="shared" si="23"/>
        <v/>
      </c>
      <c r="BC8" s="296" t="str">
        <f t="shared" si="24"/>
        <v/>
      </c>
      <c r="BD8" s="296" t="str">
        <f>IFERROR(VLOOKUP($AU8,排出係数!$H$4:$M$10000,$AT8+2,FALSE),"")</f>
        <v/>
      </c>
      <c r="BE8" s="296">
        <f>IFERROR(VLOOKUP($AT8,点検表４リスト用!$P$2:$T$6,IF($N8="H17",5,3),FALSE),"")</f>
        <v>5.5E-2</v>
      </c>
      <c r="BF8" s="296">
        <f t="shared" si="25"/>
        <v>0</v>
      </c>
      <c r="BG8" s="296">
        <f t="shared" si="26"/>
        <v>0</v>
      </c>
      <c r="BH8" s="296" t="str">
        <f>IFERROR(VLOOKUP($L8,点検表４リスト用!$L$2:$N$11,3,FALSE),"")</f>
        <v/>
      </c>
      <c r="BI8" s="296" t="str">
        <f t="shared" si="27"/>
        <v/>
      </c>
      <c r="BJ8" s="296" t="str">
        <f>IF($AJ8="特","",IF($BO8="確認",MSG_電気・燃料電池車確認,IF($BR8=1,日野自動車新型式,IF($BR8=2,日野自動車新型式②,IF($BR8=3,日野自動車新型式③,IF($BR8=4,日野自動車新型式④,IFERROR(VLOOKUP($BI8,'35条リスト'!$A$3:$C$9998,2,FALSE),"")))))))</f>
        <v/>
      </c>
      <c r="BK8" s="296" t="str">
        <f t="shared" si="28"/>
        <v/>
      </c>
      <c r="BL8" s="296" t="str">
        <f>IFERROR(VLOOKUP($X8,点検表４リスト用!$A$2:$B$10,2,FALSE),"")</f>
        <v/>
      </c>
      <c r="BM8" s="296" t="str">
        <f>IF($AJ8="特","",IFERROR(VLOOKUP($BI8,'35条リスト'!$A$3:$C$9998,3,FALSE),""))</f>
        <v/>
      </c>
      <c r="BN8" s="357" t="str">
        <f t="shared" si="29"/>
        <v/>
      </c>
      <c r="BO8" s="297" t="str">
        <f t="shared" si="30"/>
        <v/>
      </c>
      <c r="BP8" s="297" t="str">
        <f t="shared" si="31"/>
        <v/>
      </c>
      <c r="BQ8" s="296">
        <f t="shared" si="34"/>
        <v>0</v>
      </c>
      <c r="BR8" s="296" t="str">
        <f>IF(COUNTIF(点検表４リスト用!X$2:X$83,J8),1,IF(COUNTIF(点検表４リスト用!Y$2:Y$100,J8),2,IF(COUNTIF(点検表４リスト用!Z$2:Z$100,J8),3,IF(COUNTIF(点検表４リスト用!AA$2:AA$100,J8),4,""))))</f>
        <v/>
      </c>
      <c r="BS8" s="579" t="str">
        <f t="shared" si="32"/>
        <v/>
      </c>
    </row>
    <row r="9" spans="1:71">
      <c r="A9" s="289"/>
      <c r="B9" s="445"/>
      <c r="C9" s="290"/>
      <c r="D9" s="291"/>
      <c r="E9" s="291"/>
      <c r="F9" s="291"/>
      <c r="G9" s="292"/>
      <c r="H9" s="300"/>
      <c r="I9" s="292"/>
      <c r="J9" s="292"/>
      <c r="K9" s="292"/>
      <c r="L9" s="292"/>
      <c r="M9" s="290"/>
      <c r="N9" s="290"/>
      <c r="O9" s="292"/>
      <c r="P9" s="292"/>
      <c r="Q9" s="481" t="str">
        <f t="shared" si="0"/>
        <v/>
      </c>
      <c r="R9" s="481" t="str">
        <f t="shared" si="1"/>
        <v/>
      </c>
      <c r="S9" s="482" t="str">
        <f t="shared" si="2"/>
        <v/>
      </c>
      <c r="T9" s="482" t="str">
        <f t="shared" si="33"/>
        <v/>
      </c>
      <c r="U9" s="483" t="str">
        <f t="shared" si="4"/>
        <v/>
      </c>
      <c r="V9" s="483" t="str">
        <f t="shared" si="5"/>
        <v/>
      </c>
      <c r="W9" s="483" t="str">
        <f t="shared" si="6"/>
        <v/>
      </c>
      <c r="X9" s="570"/>
      <c r="Y9" s="289"/>
      <c r="Z9" s="473" t="str">
        <f>IF($BR9&lt;&gt;"","確認",IF(COUNTIF(点検表４リスト用!AB$2:AB$100,J9),"○",IF(OR($BP9="【3】",$BP9="【2】",$BP9="【1】"),"○",$BP9)))</f>
        <v/>
      </c>
      <c r="AA9" s="532"/>
      <c r="AB9" s="294" t="str">
        <f>IF(COUNTIF(環境性能の高いＵＤタクシー!$A:$A,点検表４!J9),"○","")</f>
        <v/>
      </c>
      <c r="AC9" s="295" t="str">
        <f t="shared" si="7"/>
        <v/>
      </c>
      <c r="AD9" s="296" t="b">
        <f t="shared" si="8"/>
        <v>0</v>
      </c>
      <c r="AE9" s="296" t="b">
        <f t="shared" si="9"/>
        <v>0</v>
      </c>
      <c r="AF9" s="296" t="str">
        <f t="shared" si="10"/>
        <v/>
      </c>
      <c r="AG9" s="296">
        <f t="shared" si="11"/>
        <v>1</v>
      </c>
      <c r="AH9" s="296">
        <f t="shared" si="12"/>
        <v>0</v>
      </c>
      <c r="AI9" s="296">
        <f t="shared" si="13"/>
        <v>0</v>
      </c>
      <c r="AJ9" s="296" t="str">
        <f>IFERROR(VLOOKUP($I9,点検表４リスト用!$D$2:$G$10,2,FALSE),"")</f>
        <v/>
      </c>
      <c r="AK9" s="296" t="str">
        <f>IFERROR(VLOOKUP($I9,点検表４リスト用!$D$2:$G$10,3,FALSE),"")</f>
        <v/>
      </c>
      <c r="AL9" s="296" t="str">
        <f>IFERROR(VLOOKUP($I9,点検表４リスト用!$D$2:$G$10,4,FALSE),"")</f>
        <v/>
      </c>
      <c r="AM9" s="296" t="str">
        <f>IFERROR(VLOOKUP(LEFT($E9,1),点検表４リスト用!$I$2:$J$11,2,FALSE),"")</f>
        <v/>
      </c>
      <c r="AN9" s="296" t="b">
        <f>IF(IFERROR(VLOOKUP($J9,軽乗用車一覧!$A$2:$A$88,1,FALSE),"")&lt;&gt;"",TRUE,FALSE)</f>
        <v>0</v>
      </c>
      <c r="AO9" s="296" t="b">
        <f t="shared" si="14"/>
        <v>0</v>
      </c>
      <c r="AP9" s="296" t="b">
        <f t="shared" si="15"/>
        <v>1</v>
      </c>
      <c r="AQ9" s="296" t="str">
        <f t="shared" si="16"/>
        <v/>
      </c>
      <c r="AR9" s="296" t="str">
        <f t="shared" si="17"/>
        <v/>
      </c>
      <c r="AS9" s="296">
        <f t="shared" si="18"/>
        <v>1</v>
      </c>
      <c r="AT9" s="296">
        <f t="shared" si="19"/>
        <v>1</v>
      </c>
      <c r="AU9" s="296" t="str">
        <f t="shared" si="20"/>
        <v/>
      </c>
      <c r="AV9" s="296" t="str">
        <f>IFERROR(VLOOKUP($L9,点検表４リスト用!$L$2:$M$11,2,FALSE),"")</f>
        <v/>
      </c>
      <c r="AW9" s="296" t="str">
        <f>IFERROR(VLOOKUP($AU9,排出係数!$H$4:$N$1000,7,FALSE),"")</f>
        <v/>
      </c>
      <c r="AX9" s="296" t="str">
        <f t="shared" si="21"/>
        <v/>
      </c>
      <c r="AY9" s="296" t="str">
        <f t="shared" si="22"/>
        <v>1</v>
      </c>
      <c r="AZ9" s="296" t="str">
        <f>IFERROR(VLOOKUP($AU9,排出係数!$A$4:$G$10000,$AT9+2,FALSE),"")</f>
        <v/>
      </c>
      <c r="BA9" s="296">
        <f>IFERROR(VLOOKUP($AT9,点検表４リスト用!$P$2:$T$6,2,FALSE),"")</f>
        <v>0.48</v>
      </c>
      <c r="BB9" s="296" t="str">
        <f t="shared" si="23"/>
        <v/>
      </c>
      <c r="BC9" s="296" t="str">
        <f t="shared" si="24"/>
        <v/>
      </c>
      <c r="BD9" s="296" t="str">
        <f>IFERROR(VLOOKUP($AU9,排出係数!$H$4:$M$10000,$AT9+2,FALSE),"")</f>
        <v/>
      </c>
      <c r="BE9" s="296">
        <f>IFERROR(VLOOKUP($AT9,点検表４リスト用!$P$2:$T$6,IF($N9="H17",5,3),FALSE),"")</f>
        <v>5.5E-2</v>
      </c>
      <c r="BF9" s="296">
        <f t="shared" si="25"/>
        <v>0</v>
      </c>
      <c r="BG9" s="296">
        <f t="shared" si="26"/>
        <v>0</v>
      </c>
      <c r="BH9" s="296" t="str">
        <f>IFERROR(VLOOKUP($L9,点検表４リスト用!$L$2:$N$11,3,FALSE),"")</f>
        <v/>
      </c>
      <c r="BI9" s="296" t="str">
        <f t="shared" si="27"/>
        <v/>
      </c>
      <c r="BJ9" s="296" t="str">
        <f>IF($AJ9="特","",IF($BO9="確認",MSG_電気・燃料電池車確認,IF($BR9=1,日野自動車新型式,IF($BR9=2,日野自動車新型式②,IF($BR9=3,日野自動車新型式③,IF($BR9=4,日野自動車新型式④,IFERROR(VLOOKUP($BI9,'35条リスト'!$A$3:$C$9998,2,FALSE),"")))))))</f>
        <v/>
      </c>
      <c r="BK9" s="296" t="str">
        <f t="shared" si="28"/>
        <v/>
      </c>
      <c r="BL9" s="296" t="str">
        <f>IFERROR(VLOOKUP($X9,点検表４リスト用!$A$2:$B$10,2,FALSE),"")</f>
        <v/>
      </c>
      <c r="BM9" s="296" t="str">
        <f>IF($AJ9="特","",IFERROR(VLOOKUP($BI9,'35条リスト'!$A$3:$C$9998,3,FALSE),""))</f>
        <v/>
      </c>
      <c r="BN9" s="357" t="str">
        <f t="shared" si="29"/>
        <v/>
      </c>
      <c r="BO9" s="297" t="str">
        <f t="shared" si="30"/>
        <v/>
      </c>
      <c r="BP9" s="297" t="str">
        <f t="shared" si="31"/>
        <v/>
      </c>
      <c r="BQ9" s="296">
        <f t="shared" si="34"/>
        <v>0</v>
      </c>
      <c r="BR9" s="296" t="str">
        <f>IF(COUNTIF(点検表４リスト用!X$2:X$83,J9),1,IF(COUNTIF(点検表４リスト用!Y$2:Y$100,J9),2,IF(COUNTIF(点検表４リスト用!Z$2:Z$100,J9),3,IF(COUNTIF(点検表４リスト用!AA$2:AA$100,J9),4,""))))</f>
        <v/>
      </c>
      <c r="BS9" s="579" t="str">
        <f t="shared" si="32"/>
        <v/>
      </c>
    </row>
    <row r="10" spans="1:71">
      <c r="A10" s="289"/>
      <c r="B10" s="445"/>
      <c r="C10" s="290"/>
      <c r="D10" s="291"/>
      <c r="E10" s="291"/>
      <c r="F10" s="291"/>
      <c r="G10" s="292"/>
      <c r="H10" s="300"/>
      <c r="I10" s="292"/>
      <c r="J10" s="292"/>
      <c r="K10" s="292"/>
      <c r="L10" s="292"/>
      <c r="M10" s="290"/>
      <c r="N10" s="290"/>
      <c r="O10" s="292"/>
      <c r="P10" s="292"/>
      <c r="Q10" s="481" t="str">
        <f t="shared" si="0"/>
        <v/>
      </c>
      <c r="R10" s="481" t="str">
        <f t="shared" si="1"/>
        <v/>
      </c>
      <c r="S10" s="482" t="str">
        <f t="shared" si="2"/>
        <v/>
      </c>
      <c r="T10" s="482" t="str">
        <f t="shared" si="33"/>
        <v/>
      </c>
      <c r="U10" s="483" t="str">
        <f t="shared" si="4"/>
        <v/>
      </c>
      <c r="V10" s="483" t="str">
        <f t="shared" si="5"/>
        <v/>
      </c>
      <c r="W10" s="483" t="str">
        <f t="shared" si="6"/>
        <v/>
      </c>
      <c r="X10" s="570"/>
      <c r="Y10" s="289"/>
      <c r="Z10" s="473" t="str">
        <f>IF($BR10&lt;&gt;"","確認",IF(COUNTIF(点検表４リスト用!AB$2:AB$100,J10),"○",IF(OR($BP10="【3】",$BP10="【2】",$BP10="【1】"),"○",$BP10)))</f>
        <v/>
      </c>
      <c r="AA10" s="532"/>
      <c r="AB10" s="294" t="str">
        <f>IF(COUNTIF(環境性能の高いＵＤタクシー!$A:$A,点検表４!J10),"○","")</f>
        <v/>
      </c>
      <c r="AC10" s="295" t="str">
        <f t="shared" si="7"/>
        <v/>
      </c>
      <c r="AD10" s="296" t="b">
        <f t="shared" si="8"/>
        <v>0</v>
      </c>
      <c r="AE10" s="296" t="b">
        <f t="shared" si="9"/>
        <v>0</v>
      </c>
      <c r="AF10" s="296" t="str">
        <f t="shared" si="10"/>
        <v/>
      </c>
      <c r="AG10" s="296">
        <f t="shared" si="11"/>
        <v>1</v>
      </c>
      <c r="AH10" s="296">
        <f t="shared" si="12"/>
        <v>0</v>
      </c>
      <c r="AI10" s="296">
        <f t="shared" si="13"/>
        <v>0</v>
      </c>
      <c r="AJ10" s="296" t="str">
        <f>IFERROR(VLOOKUP($I10,点検表４リスト用!$D$2:$G$10,2,FALSE),"")</f>
        <v/>
      </c>
      <c r="AK10" s="296" t="str">
        <f>IFERROR(VLOOKUP($I10,点検表４リスト用!$D$2:$G$10,3,FALSE),"")</f>
        <v/>
      </c>
      <c r="AL10" s="296" t="str">
        <f>IFERROR(VLOOKUP($I10,点検表４リスト用!$D$2:$G$10,4,FALSE),"")</f>
        <v/>
      </c>
      <c r="AM10" s="296" t="str">
        <f>IFERROR(VLOOKUP(LEFT($E10,1),点検表４リスト用!$I$2:$J$11,2,FALSE),"")</f>
        <v/>
      </c>
      <c r="AN10" s="296" t="b">
        <f>IF(IFERROR(VLOOKUP($J10,軽乗用車一覧!$A$2:$A$88,1,FALSE),"")&lt;&gt;"",TRUE,FALSE)</f>
        <v>0</v>
      </c>
      <c r="AO10" s="296" t="b">
        <f t="shared" si="14"/>
        <v>0</v>
      </c>
      <c r="AP10" s="296" t="b">
        <f t="shared" si="15"/>
        <v>1</v>
      </c>
      <c r="AQ10" s="296" t="str">
        <f t="shared" si="16"/>
        <v/>
      </c>
      <c r="AR10" s="296" t="str">
        <f t="shared" si="17"/>
        <v/>
      </c>
      <c r="AS10" s="296">
        <f t="shared" si="18"/>
        <v>1</v>
      </c>
      <c r="AT10" s="296">
        <f t="shared" si="19"/>
        <v>1</v>
      </c>
      <c r="AU10" s="296" t="str">
        <f t="shared" si="20"/>
        <v/>
      </c>
      <c r="AV10" s="296" t="str">
        <f>IFERROR(VLOOKUP($L10,点検表４リスト用!$L$2:$M$11,2,FALSE),"")</f>
        <v/>
      </c>
      <c r="AW10" s="296" t="str">
        <f>IFERROR(VLOOKUP($AU10,排出係数!$H$4:$N$1000,7,FALSE),"")</f>
        <v/>
      </c>
      <c r="AX10" s="296" t="str">
        <f t="shared" si="21"/>
        <v/>
      </c>
      <c r="AY10" s="296" t="str">
        <f t="shared" si="22"/>
        <v>1</v>
      </c>
      <c r="AZ10" s="296" t="str">
        <f>IFERROR(VLOOKUP($AU10,排出係数!$A$4:$G$10000,$AT10+2,FALSE),"")</f>
        <v/>
      </c>
      <c r="BA10" s="296">
        <f>IFERROR(VLOOKUP($AT10,点検表４リスト用!$P$2:$T$6,2,FALSE),"")</f>
        <v>0.48</v>
      </c>
      <c r="BB10" s="296" t="str">
        <f t="shared" si="23"/>
        <v/>
      </c>
      <c r="BC10" s="296" t="str">
        <f t="shared" si="24"/>
        <v/>
      </c>
      <c r="BD10" s="296" t="str">
        <f>IFERROR(VLOOKUP($AU10,排出係数!$H$4:$M$10000,$AT10+2,FALSE),"")</f>
        <v/>
      </c>
      <c r="BE10" s="296">
        <f>IFERROR(VLOOKUP($AT10,点検表４リスト用!$P$2:$T$6,IF($N10="H17",5,3),FALSE),"")</f>
        <v>5.5E-2</v>
      </c>
      <c r="BF10" s="296">
        <f t="shared" si="25"/>
        <v>0</v>
      </c>
      <c r="BG10" s="296">
        <f t="shared" si="26"/>
        <v>0</v>
      </c>
      <c r="BH10" s="296" t="str">
        <f>IFERROR(VLOOKUP($L10,点検表４リスト用!$L$2:$N$11,3,FALSE),"")</f>
        <v/>
      </c>
      <c r="BI10" s="296" t="str">
        <f t="shared" si="27"/>
        <v/>
      </c>
      <c r="BJ10" s="296" t="str">
        <f>IF($AJ10="特","",IF($BO10="確認",MSG_電気・燃料電池車確認,IF($BR10=1,日野自動車新型式,IF($BR10=2,日野自動車新型式②,IF($BR10=3,日野自動車新型式③,IF($BR10=4,日野自動車新型式④,IFERROR(VLOOKUP($BI10,'35条リスト'!$A$3:$C$9998,2,FALSE),"")))))))</f>
        <v/>
      </c>
      <c r="BK10" s="296" t="str">
        <f t="shared" si="28"/>
        <v/>
      </c>
      <c r="BL10" s="296" t="str">
        <f>IFERROR(VLOOKUP($X10,点検表４リスト用!$A$2:$B$10,2,FALSE),"")</f>
        <v/>
      </c>
      <c r="BM10" s="296" t="str">
        <f>IF($AJ10="特","",IFERROR(VLOOKUP($BI10,'35条リスト'!$A$3:$C$9998,3,FALSE),""))</f>
        <v/>
      </c>
      <c r="BN10" s="357" t="str">
        <f t="shared" si="29"/>
        <v/>
      </c>
      <c r="BO10" s="297" t="str">
        <f t="shared" si="30"/>
        <v/>
      </c>
      <c r="BP10" s="297" t="str">
        <f t="shared" si="31"/>
        <v/>
      </c>
      <c r="BQ10" s="296">
        <f t="shared" si="34"/>
        <v>0</v>
      </c>
      <c r="BR10" s="296" t="str">
        <f>IF(COUNTIF(点検表４リスト用!X$2:X$83,J10),1,IF(COUNTIF(点検表４リスト用!Y$2:Y$100,J10),2,IF(COUNTIF(点検表４リスト用!Z$2:Z$100,J10),3,IF(COUNTIF(点検表４リスト用!AA$2:AA$100,J10),4,""))))</f>
        <v/>
      </c>
      <c r="BS10" s="579" t="str">
        <f t="shared" si="32"/>
        <v/>
      </c>
    </row>
    <row r="11" spans="1:71">
      <c r="A11" s="289"/>
      <c r="B11" s="445"/>
      <c r="C11" s="290"/>
      <c r="D11" s="291"/>
      <c r="E11" s="291"/>
      <c r="F11" s="291"/>
      <c r="G11" s="292"/>
      <c r="H11" s="300"/>
      <c r="I11" s="292"/>
      <c r="J11" s="292"/>
      <c r="K11" s="292"/>
      <c r="L11" s="292"/>
      <c r="M11" s="290"/>
      <c r="N11" s="290"/>
      <c r="O11" s="292"/>
      <c r="P11" s="292"/>
      <c r="Q11" s="481" t="str">
        <f t="shared" si="0"/>
        <v/>
      </c>
      <c r="R11" s="481" t="str">
        <f t="shared" si="1"/>
        <v/>
      </c>
      <c r="S11" s="482" t="str">
        <f t="shared" si="2"/>
        <v/>
      </c>
      <c r="T11" s="482" t="str">
        <f t="shared" si="33"/>
        <v/>
      </c>
      <c r="U11" s="483" t="str">
        <f t="shared" si="4"/>
        <v/>
      </c>
      <c r="V11" s="483" t="str">
        <f t="shared" si="5"/>
        <v/>
      </c>
      <c r="W11" s="483" t="str">
        <f t="shared" si="6"/>
        <v/>
      </c>
      <c r="X11" s="570"/>
      <c r="Y11" s="289"/>
      <c r="Z11" s="473" t="str">
        <f>IF($BR11&lt;&gt;"","確認",IF(COUNTIF(点検表４リスト用!AB$2:AB$100,J11),"○",IF(OR($BP11="【3】",$BP11="【2】",$BP11="【1】"),"○",$BP11)))</f>
        <v/>
      </c>
      <c r="AA11" s="532"/>
      <c r="AB11" s="294" t="str">
        <f>IF(COUNTIF(環境性能の高いＵＤタクシー!$A:$A,点検表４!J11),"○","")</f>
        <v/>
      </c>
      <c r="AC11" s="295" t="str">
        <f t="shared" si="7"/>
        <v/>
      </c>
      <c r="AD11" s="296" t="b">
        <f t="shared" si="8"/>
        <v>0</v>
      </c>
      <c r="AE11" s="296" t="b">
        <f t="shared" si="9"/>
        <v>0</v>
      </c>
      <c r="AF11" s="296" t="str">
        <f t="shared" si="10"/>
        <v/>
      </c>
      <c r="AG11" s="296">
        <f t="shared" si="11"/>
        <v>1</v>
      </c>
      <c r="AH11" s="296">
        <f t="shared" si="12"/>
        <v>0</v>
      </c>
      <c r="AI11" s="296">
        <f t="shared" si="13"/>
        <v>0</v>
      </c>
      <c r="AJ11" s="296" t="str">
        <f>IFERROR(VLOOKUP($I11,点検表４リスト用!$D$2:$G$10,2,FALSE),"")</f>
        <v/>
      </c>
      <c r="AK11" s="296" t="str">
        <f>IFERROR(VLOOKUP($I11,点検表４リスト用!$D$2:$G$10,3,FALSE),"")</f>
        <v/>
      </c>
      <c r="AL11" s="296" t="str">
        <f>IFERROR(VLOOKUP($I11,点検表４リスト用!$D$2:$G$10,4,FALSE),"")</f>
        <v/>
      </c>
      <c r="AM11" s="296" t="str">
        <f>IFERROR(VLOOKUP(LEFT($E11,1),点検表４リスト用!$I$2:$J$11,2,FALSE),"")</f>
        <v/>
      </c>
      <c r="AN11" s="296" t="b">
        <f>IF(IFERROR(VLOOKUP($J11,軽乗用車一覧!$A$2:$A$88,1,FALSE),"")&lt;&gt;"",TRUE,FALSE)</f>
        <v>0</v>
      </c>
      <c r="AO11" s="296" t="b">
        <f t="shared" si="14"/>
        <v>0</v>
      </c>
      <c r="AP11" s="296" t="b">
        <f t="shared" si="15"/>
        <v>1</v>
      </c>
      <c r="AQ11" s="296" t="str">
        <f t="shared" si="16"/>
        <v/>
      </c>
      <c r="AR11" s="296" t="str">
        <f t="shared" si="17"/>
        <v/>
      </c>
      <c r="AS11" s="296">
        <f t="shared" si="18"/>
        <v>1</v>
      </c>
      <c r="AT11" s="296">
        <f t="shared" si="19"/>
        <v>1</v>
      </c>
      <c r="AU11" s="296" t="str">
        <f t="shared" si="20"/>
        <v/>
      </c>
      <c r="AV11" s="296" t="str">
        <f>IFERROR(VLOOKUP($L11,点検表４リスト用!$L$2:$M$11,2,FALSE),"")</f>
        <v/>
      </c>
      <c r="AW11" s="296" t="str">
        <f>IFERROR(VLOOKUP($AU11,排出係数!$H$4:$N$1000,7,FALSE),"")</f>
        <v/>
      </c>
      <c r="AX11" s="296" t="str">
        <f>IF(OR($AV11="C",$AV11="電",$AV11="燃電"),$AV11,IF(AND(LEFT($AV11,1)&lt;&gt;"ハ",RIGHT($AW11,1)&lt;&gt;"ハ"),IF(AND(OR($AV11="ガ",$AV11="L"),LEFT($AW11,2)&lt;&gt;"ガL"),"ガL3",IF(AND($AV11="軽",LEFT($AW11,1)&lt;&gt;"軽"),"軽3",IF(RIGHT($AW11,1)="ハ","ハ",$AW11))),IF($AW11="",$BS11,$AW11)))</f>
        <v/>
      </c>
      <c r="AY11" s="296" t="str">
        <f t="shared" si="22"/>
        <v>1</v>
      </c>
      <c r="AZ11" s="296" t="str">
        <f>IFERROR(VLOOKUP($AU11,排出係数!$A$4:$G$10000,$AT11+2,FALSE),"")</f>
        <v/>
      </c>
      <c r="BA11" s="296">
        <f>IFERROR(VLOOKUP($AT11,点検表４リスト用!$P$2:$T$6,2,FALSE),"")</f>
        <v>0.48</v>
      </c>
      <c r="BB11" s="296" t="str">
        <f t="shared" si="23"/>
        <v/>
      </c>
      <c r="BC11" s="296" t="str">
        <f t="shared" si="24"/>
        <v/>
      </c>
      <c r="BD11" s="296" t="str">
        <f>IFERROR(VLOOKUP($AU11,排出係数!$H$4:$M$10000,$AT11+2,FALSE),"")</f>
        <v/>
      </c>
      <c r="BE11" s="296">
        <f>IFERROR(VLOOKUP($AT11,点検表４リスト用!$P$2:$T$6,IF($N11="H17",5,3),FALSE),"")</f>
        <v>5.5E-2</v>
      </c>
      <c r="BF11" s="296">
        <f t="shared" si="25"/>
        <v>0</v>
      </c>
      <c r="BG11" s="296">
        <f t="shared" si="26"/>
        <v>0</v>
      </c>
      <c r="BH11" s="296" t="str">
        <f>IFERROR(VLOOKUP($L11,点検表４リスト用!$L$2:$N$11,3,FALSE),"")</f>
        <v/>
      </c>
      <c r="BI11" s="296" t="str">
        <f t="shared" si="27"/>
        <v/>
      </c>
      <c r="BJ11" s="296" t="str">
        <f>IF($AJ11="特","",IF($BO11="確認",MSG_電気・燃料電池車確認,IF($BR11=1,日野自動車新型式,IF($BR11=2,日野自動車新型式②,IF($BR11=3,日野自動車新型式③,IF($BR11=4,日野自動車新型式④,IFERROR(VLOOKUP($BI11,'35条リスト'!$A$3:$C$9998,2,FALSE),"")))))))</f>
        <v/>
      </c>
      <c r="BK11" s="296" t="str">
        <f t="shared" si="28"/>
        <v/>
      </c>
      <c r="BL11" s="296" t="str">
        <f>IFERROR(VLOOKUP($X11,点検表４リスト用!$A$2:$B$10,2,FALSE),"")</f>
        <v/>
      </c>
      <c r="BM11" s="296" t="str">
        <f>IF($AJ11="特","",IFERROR(VLOOKUP($BI11,'35条リスト'!$A$3:$C$9998,3,FALSE),""))</f>
        <v/>
      </c>
      <c r="BN11" s="357" t="str">
        <f t="shared" si="29"/>
        <v/>
      </c>
      <c r="BO11" s="297" t="str">
        <f t="shared" si="30"/>
        <v/>
      </c>
      <c r="BP11" s="297" t="str">
        <f>IF($BN11="【2】",$BN11,IF($BM11&lt;&gt;"",$BM11,IF($BN11&lt;&gt;"",$BN11,$BO11)))</f>
        <v/>
      </c>
      <c r="BQ11" s="296">
        <f t="shared" si="34"/>
        <v>0</v>
      </c>
      <c r="BR11" s="296" t="str">
        <f>IF(COUNTIF(点検表４リスト用!X$2:X$83,J11),1,IF(COUNTIF(点検表４リスト用!Y$2:Y$100,J11),2,IF(COUNTIF(点検表４リスト用!Z$2:Z$100,J11),3,IF(COUNTIF(点検表４リスト用!AA$2:AA$100,J11),4,""))))</f>
        <v/>
      </c>
      <c r="BS11" s="579" t="str">
        <f t="shared" si="32"/>
        <v/>
      </c>
    </row>
    <row r="12" spans="1:71">
      <c r="A12" s="289"/>
      <c r="B12" s="445"/>
      <c r="C12" s="290"/>
      <c r="D12" s="291"/>
      <c r="E12" s="291"/>
      <c r="F12" s="291"/>
      <c r="G12" s="292"/>
      <c r="H12" s="300"/>
      <c r="I12" s="292"/>
      <c r="J12" s="292"/>
      <c r="K12" s="292"/>
      <c r="L12" s="292"/>
      <c r="M12" s="290"/>
      <c r="N12" s="290"/>
      <c r="O12" s="292"/>
      <c r="P12" s="292"/>
      <c r="Q12" s="481" t="str">
        <f t="shared" si="0"/>
        <v/>
      </c>
      <c r="R12" s="481" t="str">
        <f t="shared" si="1"/>
        <v/>
      </c>
      <c r="S12" s="482" t="str">
        <f t="shared" si="2"/>
        <v/>
      </c>
      <c r="T12" s="482" t="str">
        <f t="shared" si="33"/>
        <v/>
      </c>
      <c r="U12" s="483" t="str">
        <f t="shared" si="4"/>
        <v/>
      </c>
      <c r="V12" s="483" t="str">
        <f t="shared" si="5"/>
        <v/>
      </c>
      <c r="W12" s="483" t="str">
        <f t="shared" si="6"/>
        <v/>
      </c>
      <c r="X12" s="570"/>
      <c r="Y12" s="289"/>
      <c r="Z12" s="473" t="str">
        <f>IF($BR12&lt;&gt;"","確認",IF(COUNTIF(点検表４リスト用!AB$2:AB$100,J12),"○",IF(OR($BP12="【3】",$BP12="【2】",$BP12="【1】"),"○",$BP12)))</f>
        <v/>
      </c>
      <c r="AA12" s="532"/>
      <c r="AB12" s="294" t="str">
        <f>IF(COUNTIF(環境性能の高いＵＤタクシー!$A:$A,点検表４!J12),"○","")</f>
        <v/>
      </c>
      <c r="AC12" s="295" t="str">
        <f t="shared" si="7"/>
        <v/>
      </c>
      <c r="AD12" s="296" t="b">
        <f t="shared" si="8"/>
        <v>0</v>
      </c>
      <c r="AE12" s="296" t="b">
        <f t="shared" si="9"/>
        <v>0</v>
      </c>
      <c r="AF12" s="296" t="str">
        <f t="shared" si="10"/>
        <v/>
      </c>
      <c r="AG12" s="296">
        <f t="shared" si="11"/>
        <v>1</v>
      </c>
      <c r="AH12" s="296">
        <f t="shared" si="12"/>
        <v>0</v>
      </c>
      <c r="AI12" s="296">
        <f t="shared" si="13"/>
        <v>0</v>
      </c>
      <c r="AJ12" s="296" t="str">
        <f>IFERROR(VLOOKUP($I12,点検表４リスト用!$D$2:$G$10,2,FALSE),"")</f>
        <v/>
      </c>
      <c r="AK12" s="296" t="str">
        <f>IFERROR(VLOOKUP($I12,点検表４リスト用!$D$2:$G$10,3,FALSE),"")</f>
        <v/>
      </c>
      <c r="AL12" s="296" t="str">
        <f>IFERROR(VLOOKUP($I12,点検表４リスト用!$D$2:$G$10,4,FALSE),"")</f>
        <v/>
      </c>
      <c r="AM12" s="296" t="str">
        <f>IFERROR(VLOOKUP(LEFT($E12,1),点検表４リスト用!$I$2:$J$11,2,FALSE),"")</f>
        <v/>
      </c>
      <c r="AN12" s="296" t="b">
        <f>IF(IFERROR(VLOOKUP($J12,軽乗用車一覧!$A$2:$A$88,1,FALSE),"")&lt;&gt;"",TRUE,FALSE)</f>
        <v>0</v>
      </c>
      <c r="AO12" s="296" t="b">
        <f t="shared" si="14"/>
        <v>0</v>
      </c>
      <c r="AP12" s="296" t="b">
        <f t="shared" si="15"/>
        <v>1</v>
      </c>
      <c r="AQ12" s="296" t="str">
        <f t="shared" si="16"/>
        <v/>
      </c>
      <c r="AR12" s="296" t="str">
        <f t="shared" si="17"/>
        <v/>
      </c>
      <c r="AS12" s="296">
        <f t="shared" si="18"/>
        <v>1</v>
      </c>
      <c r="AT12" s="296">
        <f t="shared" si="19"/>
        <v>1</v>
      </c>
      <c r="AU12" s="296" t="str">
        <f t="shared" si="20"/>
        <v/>
      </c>
      <c r="AV12" s="296" t="str">
        <f>IFERROR(VLOOKUP($L12,点検表４リスト用!$L$2:$M$11,2,FALSE),"")</f>
        <v/>
      </c>
      <c r="AW12" s="296" t="str">
        <f>IFERROR(VLOOKUP($AU12,排出係数!$H$4:$N$1000,7,FALSE),"")</f>
        <v/>
      </c>
      <c r="AX12" s="296" t="str">
        <f t="shared" ref="AX12:AX75" si="35">IF(OR($AV12="C",$AV12="電",$AV12="燃電"),$AV12,IF(AND(LEFT($AV12,1)&lt;&gt;"ハ",RIGHT($AW12,1)&lt;&gt;"ハ"),IF(AND(OR($AV12="ガ",$AV12="L"),LEFT($AW12,2)&lt;&gt;"ガL"),"ガL3",IF(AND($AV12="軽",LEFT($AW12,1)&lt;&gt;"軽"),"軽3",IF(RIGHT($AW12,1)="ハ","ハ",$AW12))),IF($AW12="",$BS12,$AW12)))</f>
        <v/>
      </c>
      <c r="AY12" s="296" t="str">
        <f t="shared" si="22"/>
        <v>1</v>
      </c>
      <c r="AZ12" s="296" t="str">
        <f>IFERROR(VLOOKUP($AU12,排出係数!$A$4:$G$10000,$AT12+2,FALSE),"")</f>
        <v/>
      </c>
      <c r="BA12" s="296">
        <f>IFERROR(VLOOKUP($AT12,点検表４リスト用!$P$2:$T$6,2,FALSE),"")</f>
        <v>0.48</v>
      </c>
      <c r="BB12" s="296" t="str">
        <f t="shared" si="23"/>
        <v/>
      </c>
      <c r="BC12" s="296" t="str">
        <f t="shared" si="24"/>
        <v/>
      </c>
      <c r="BD12" s="296" t="str">
        <f>IFERROR(VLOOKUP($AU12,排出係数!$H$4:$M$10000,$AT12+2,FALSE),"")</f>
        <v/>
      </c>
      <c r="BE12" s="296">
        <f>IFERROR(VLOOKUP($AT12,点検表４リスト用!$P$2:$T$6,IF($N12="H17",5,3),FALSE),"")</f>
        <v>5.5E-2</v>
      </c>
      <c r="BF12" s="296">
        <f t="shared" si="25"/>
        <v>0</v>
      </c>
      <c r="BG12" s="296">
        <f t="shared" si="26"/>
        <v>0</v>
      </c>
      <c r="BH12" s="296" t="str">
        <f>IFERROR(VLOOKUP($L12,点検表４リスト用!$L$2:$N$11,3,FALSE),"")</f>
        <v/>
      </c>
      <c r="BI12" s="296" t="str">
        <f t="shared" si="27"/>
        <v/>
      </c>
      <c r="BJ12" s="296" t="str">
        <f>IF($AJ12="特","",IF($BO12="確認",MSG_電気・燃料電池車確認,IF($BR12=1,日野自動車新型式,IF($BR12=2,日野自動車新型式②,IF($BR12=3,日野自動車新型式③,IF($BR12=4,日野自動車新型式④,IFERROR(VLOOKUP($BI12,'35条リスト'!$A$3:$C$9998,2,FALSE),"")))))))</f>
        <v/>
      </c>
      <c r="BK12" s="296" t="str">
        <f t="shared" si="28"/>
        <v/>
      </c>
      <c r="BL12" s="296" t="str">
        <f>IFERROR(VLOOKUP($X12,点検表４リスト用!$A$2:$B$10,2,FALSE),"")</f>
        <v/>
      </c>
      <c r="BM12" s="296" t="str">
        <f>IF($AJ12="特","",IFERROR(VLOOKUP($BI12,'35条リスト'!$A$3:$C$9998,3,FALSE),""))</f>
        <v/>
      </c>
      <c r="BN12" s="357" t="str">
        <f t="shared" si="29"/>
        <v/>
      </c>
      <c r="BO12" s="297" t="str">
        <f t="shared" si="30"/>
        <v/>
      </c>
      <c r="BP12" s="297" t="str">
        <f t="shared" ref="BP12:BP75" si="36">IF($BN12="【2】",$BN12,IF($BM12&lt;&gt;"",$BM12,IF($BN12&lt;&gt;"",$BN12,$BO12)))</f>
        <v/>
      </c>
      <c r="BQ12" s="296">
        <f t="shared" si="34"/>
        <v>0</v>
      </c>
      <c r="BR12" s="296" t="str">
        <f>IF(COUNTIF(点検表４リスト用!X$2:X$83,J12),1,IF(COUNTIF(点検表４リスト用!Y$2:Y$100,J12),2,IF(COUNTIF(点検表４リスト用!Z$2:Z$100,J12),3,IF(COUNTIF(点検表４リスト用!AA$2:AA$100,J12),4,""))))</f>
        <v/>
      </c>
      <c r="BS12" s="579" t="str">
        <f t="shared" si="32"/>
        <v/>
      </c>
    </row>
    <row r="13" spans="1:71">
      <c r="A13" s="289"/>
      <c r="B13" s="445"/>
      <c r="C13" s="290"/>
      <c r="D13" s="291"/>
      <c r="E13" s="291"/>
      <c r="F13" s="291"/>
      <c r="G13" s="292"/>
      <c r="H13" s="300"/>
      <c r="I13" s="292"/>
      <c r="J13" s="292"/>
      <c r="K13" s="292"/>
      <c r="L13" s="292"/>
      <c r="M13" s="290"/>
      <c r="N13" s="290"/>
      <c r="O13" s="292"/>
      <c r="P13" s="292"/>
      <c r="Q13" s="481" t="str">
        <f t="shared" si="0"/>
        <v/>
      </c>
      <c r="R13" s="481" t="str">
        <f t="shared" si="1"/>
        <v/>
      </c>
      <c r="S13" s="482" t="str">
        <f t="shared" si="2"/>
        <v/>
      </c>
      <c r="T13" s="482" t="str">
        <f t="shared" si="33"/>
        <v/>
      </c>
      <c r="U13" s="483" t="str">
        <f t="shared" si="4"/>
        <v/>
      </c>
      <c r="V13" s="483" t="str">
        <f t="shared" si="5"/>
        <v/>
      </c>
      <c r="W13" s="483" t="str">
        <f t="shared" si="6"/>
        <v/>
      </c>
      <c r="X13" s="570"/>
      <c r="Y13" s="289"/>
      <c r="Z13" s="473" t="str">
        <f>IF($BR13&lt;&gt;"","確認",IF(COUNTIF(点検表４リスト用!AB$2:AB$100,J13),"○",IF(OR($BP13="【3】",$BP13="【2】",$BP13="【1】"),"○",$BP13)))</f>
        <v/>
      </c>
      <c r="AA13" s="532"/>
      <c r="AB13" s="294" t="str">
        <f>IF(COUNTIF(環境性能の高いＵＤタクシー!$A:$A,点検表４!J13),"○","")</f>
        <v/>
      </c>
      <c r="AC13" s="295" t="str">
        <f t="shared" si="7"/>
        <v/>
      </c>
      <c r="AD13" s="296" t="b">
        <f t="shared" si="8"/>
        <v>0</v>
      </c>
      <c r="AE13" s="296" t="b">
        <f t="shared" si="9"/>
        <v>0</v>
      </c>
      <c r="AF13" s="296" t="str">
        <f t="shared" si="10"/>
        <v/>
      </c>
      <c r="AG13" s="296">
        <f t="shared" si="11"/>
        <v>1</v>
      </c>
      <c r="AH13" s="296">
        <f t="shared" si="12"/>
        <v>0</v>
      </c>
      <c r="AI13" s="296">
        <f t="shared" si="13"/>
        <v>0</v>
      </c>
      <c r="AJ13" s="296" t="str">
        <f>IFERROR(VLOOKUP($I13,点検表４リスト用!$D$2:$G$10,2,FALSE),"")</f>
        <v/>
      </c>
      <c r="AK13" s="296" t="str">
        <f>IFERROR(VLOOKUP($I13,点検表４リスト用!$D$2:$G$10,3,FALSE),"")</f>
        <v/>
      </c>
      <c r="AL13" s="296" t="str">
        <f>IFERROR(VLOOKUP($I13,点検表４リスト用!$D$2:$G$10,4,FALSE),"")</f>
        <v/>
      </c>
      <c r="AM13" s="296" t="str">
        <f>IFERROR(VLOOKUP(LEFT($E13,1),点検表４リスト用!$I$2:$J$11,2,FALSE),"")</f>
        <v/>
      </c>
      <c r="AN13" s="296" t="b">
        <f>IF(IFERROR(VLOOKUP($J13,軽乗用車一覧!$A$2:$A$88,1,FALSE),"")&lt;&gt;"",TRUE,FALSE)</f>
        <v>0</v>
      </c>
      <c r="AO13" s="296" t="b">
        <f t="shared" si="14"/>
        <v>0</v>
      </c>
      <c r="AP13" s="296" t="b">
        <f t="shared" si="15"/>
        <v>1</v>
      </c>
      <c r="AQ13" s="296" t="str">
        <f t="shared" si="16"/>
        <v/>
      </c>
      <c r="AR13" s="296" t="str">
        <f t="shared" si="17"/>
        <v/>
      </c>
      <c r="AS13" s="296">
        <f t="shared" si="18"/>
        <v>1</v>
      </c>
      <c r="AT13" s="296">
        <f t="shared" si="19"/>
        <v>1</v>
      </c>
      <c r="AU13" s="296" t="str">
        <f t="shared" si="20"/>
        <v/>
      </c>
      <c r="AV13" s="296" t="str">
        <f>IFERROR(VLOOKUP($L13,点検表４リスト用!$L$2:$M$11,2,FALSE),"")</f>
        <v/>
      </c>
      <c r="AW13" s="296" t="str">
        <f>IFERROR(VLOOKUP($AU13,排出係数!$H$4:$N$1000,7,FALSE),"")</f>
        <v/>
      </c>
      <c r="AX13" s="296" t="str">
        <f t="shared" si="35"/>
        <v/>
      </c>
      <c r="AY13" s="296" t="str">
        <f t="shared" si="22"/>
        <v>1</v>
      </c>
      <c r="AZ13" s="296" t="str">
        <f>IFERROR(VLOOKUP($AU13,排出係数!$A$4:$G$10000,$AT13+2,FALSE),"")</f>
        <v/>
      </c>
      <c r="BA13" s="296">
        <f>IFERROR(VLOOKUP($AT13,点検表４リスト用!$P$2:$T$6,2,FALSE),"")</f>
        <v>0.48</v>
      </c>
      <c r="BB13" s="296" t="str">
        <f t="shared" si="23"/>
        <v/>
      </c>
      <c r="BC13" s="296" t="str">
        <f t="shared" si="24"/>
        <v/>
      </c>
      <c r="BD13" s="296" t="str">
        <f>IFERROR(VLOOKUP($AU13,排出係数!$H$4:$M$10000,$AT13+2,FALSE),"")</f>
        <v/>
      </c>
      <c r="BE13" s="296">
        <f>IFERROR(VLOOKUP($AT13,点検表４リスト用!$P$2:$T$6,IF($N13="H17",5,3),FALSE),"")</f>
        <v>5.5E-2</v>
      </c>
      <c r="BF13" s="296">
        <f t="shared" si="25"/>
        <v>0</v>
      </c>
      <c r="BG13" s="296">
        <f t="shared" si="26"/>
        <v>0</v>
      </c>
      <c r="BH13" s="296" t="str">
        <f>IFERROR(VLOOKUP($L13,点検表４リスト用!$L$2:$N$11,3,FALSE),"")</f>
        <v/>
      </c>
      <c r="BI13" s="296" t="str">
        <f t="shared" si="27"/>
        <v/>
      </c>
      <c r="BJ13" s="296" t="str">
        <f>IF($AJ13="特","",IF($BO13="確認",MSG_電気・燃料電池車確認,IF($BR13=1,日野自動車新型式,IF($BR13=2,日野自動車新型式②,IF($BR13=3,日野自動車新型式③,IF($BR13=4,日野自動車新型式④,IFERROR(VLOOKUP($BI13,'35条リスト'!$A$3:$C$9998,2,FALSE),"")))))))</f>
        <v/>
      </c>
      <c r="BK13" s="296" t="str">
        <f t="shared" si="28"/>
        <v/>
      </c>
      <c r="BL13" s="296" t="str">
        <f>IFERROR(VLOOKUP($X13,点検表４リスト用!$A$2:$B$10,2,FALSE),"")</f>
        <v/>
      </c>
      <c r="BM13" s="296" t="str">
        <f>IF($AJ13="特","",IFERROR(VLOOKUP($BI13,'35条リスト'!$A$3:$C$9998,3,FALSE),""))</f>
        <v/>
      </c>
      <c r="BN13" s="357" t="str">
        <f t="shared" si="29"/>
        <v/>
      </c>
      <c r="BO13" s="297" t="str">
        <f t="shared" si="30"/>
        <v/>
      </c>
      <c r="BP13" s="297" t="str">
        <f t="shared" si="36"/>
        <v/>
      </c>
      <c r="BQ13" s="296">
        <f t="shared" si="34"/>
        <v>0</v>
      </c>
      <c r="BR13" s="296" t="str">
        <f>IF(COUNTIF(点検表４リスト用!X$2:X$83,J13),1,IF(COUNTIF(点検表４リスト用!Y$2:Y$100,J13),2,IF(COUNTIF(点検表４リスト用!Z$2:Z$100,J13),3,IF(COUNTIF(点検表４リスト用!AA$2:AA$100,J13),4,""))))</f>
        <v/>
      </c>
      <c r="BS13" s="579" t="str">
        <f t="shared" si="32"/>
        <v/>
      </c>
    </row>
    <row r="14" spans="1:71">
      <c r="A14" s="289"/>
      <c r="B14" s="445"/>
      <c r="C14" s="290"/>
      <c r="D14" s="291"/>
      <c r="E14" s="291"/>
      <c r="F14" s="291"/>
      <c r="G14" s="292"/>
      <c r="H14" s="300"/>
      <c r="I14" s="292"/>
      <c r="J14" s="292"/>
      <c r="K14" s="292"/>
      <c r="L14" s="292"/>
      <c r="M14" s="290"/>
      <c r="N14" s="290"/>
      <c r="O14" s="292"/>
      <c r="P14" s="292"/>
      <c r="Q14" s="481" t="str">
        <f t="shared" si="0"/>
        <v/>
      </c>
      <c r="R14" s="481" t="str">
        <f t="shared" si="1"/>
        <v/>
      </c>
      <c r="S14" s="482" t="str">
        <f t="shared" si="2"/>
        <v/>
      </c>
      <c r="T14" s="482" t="str">
        <f t="shared" si="33"/>
        <v/>
      </c>
      <c r="U14" s="483" t="str">
        <f t="shared" si="4"/>
        <v/>
      </c>
      <c r="V14" s="483" t="str">
        <f t="shared" si="5"/>
        <v/>
      </c>
      <c r="W14" s="483" t="str">
        <f t="shared" si="6"/>
        <v/>
      </c>
      <c r="X14" s="570"/>
      <c r="Y14" s="289"/>
      <c r="Z14" s="473" t="str">
        <f>IF($BR14&lt;&gt;"","確認",IF(COUNTIF(点検表４リスト用!AB$2:AB$100,J14),"○",IF(OR($BP14="【3】",$BP14="【2】",$BP14="【1】"),"○",$BP14)))</f>
        <v/>
      </c>
      <c r="AA14" s="532"/>
      <c r="AB14" s="294" t="str">
        <f>IF(COUNTIF(環境性能の高いＵＤタクシー!$A:$A,点検表４!J14),"○","")</f>
        <v/>
      </c>
      <c r="AC14" s="295" t="str">
        <f t="shared" si="7"/>
        <v/>
      </c>
      <c r="AD14" s="296" t="b">
        <f t="shared" si="8"/>
        <v>0</v>
      </c>
      <c r="AE14" s="296" t="b">
        <f t="shared" si="9"/>
        <v>0</v>
      </c>
      <c r="AF14" s="296" t="str">
        <f t="shared" si="10"/>
        <v/>
      </c>
      <c r="AG14" s="296">
        <f t="shared" si="11"/>
        <v>1</v>
      </c>
      <c r="AH14" s="296">
        <f t="shared" si="12"/>
        <v>0</v>
      </c>
      <c r="AI14" s="296">
        <f t="shared" si="13"/>
        <v>0</v>
      </c>
      <c r="AJ14" s="296" t="str">
        <f>IFERROR(VLOOKUP($I14,点検表４リスト用!$D$2:$G$10,2,FALSE),"")</f>
        <v/>
      </c>
      <c r="AK14" s="296" t="str">
        <f>IFERROR(VLOOKUP($I14,点検表４リスト用!$D$2:$G$10,3,FALSE),"")</f>
        <v/>
      </c>
      <c r="AL14" s="296" t="str">
        <f>IFERROR(VLOOKUP($I14,点検表４リスト用!$D$2:$G$10,4,FALSE),"")</f>
        <v/>
      </c>
      <c r="AM14" s="296" t="str">
        <f>IFERROR(VLOOKUP(LEFT($E14,1),点検表４リスト用!$I$2:$J$11,2,FALSE),"")</f>
        <v/>
      </c>
      <c r="AN14" s="296" t="b">
        <f>IF(IFERROR(VLOOKUP($J14,軽乗用車一覧!$A$2:$A$88,1,FALSE),"")&lt;&gt;"",TRUE,FALSE)</f>
        <v>0</v>
      </c>
      <c r="AO14" s="296" t="b">
        <f t="shared" si="14"/>
        <v>0</v>
      </c>
      <c r="AP14" s="296" t="b">
        <f t="shared" si="15"/>
        <v>1</v>
      </c>
      <c r="AQ14" s="296" t="str">
        <f t="shared" si="16"/>
        <v/>
      </c>
      <c r="AR14" s="296" t="str">
        <f t="shared" si="17"/>
        <v/>
      </c>
      <c r="AS14" s="296">
        <f t="shared" si="18"/>
        <v>1</v>
      </c>
      <c r="AT14" s="296">
        <f t="shared" si="19"/>
        <v>1</v>
      </c>
      <c r="AU14" s="296" t="str">
        <f t="shared" si="20"/>
        <v/>
      </c>
      <c r="AV14" s="296" t="str">
        <f>IFERROR(VLOOKUP($L14,点検表４リスト用!$L$2:$M$11,2,FALSE),"")</f>
        <v/>
      </c>
      <c r="AW14" s="296" t="str">
        <f>IFERROR(VLOOKUP($AU14,排出係数!$H$4:$N$1000,7,FALSE),"")</f>
        <v/>
      </c>
      <c r="AX14" s="296" t="str">
        <f t="shared" si="35"/>
        <v/>
      </c>
      <c r="AY14" s="296" t="str">
        <f t="shared" si="22"/>
        <v>1</v>
      </c>
      <c r="AZ14" s="296" t="str">
        <f>IFERROR(VLOOKUP($AU14,排出係数!$A$4:$G$10000,$AT14+2,FALSE),"")</f>
        <v/>
      </c>
      <c r="BA14" s="296">
        <f>IFERROR(VLOOKUP($AT14,点検表４リスト用!$P$2:$T$6,2,FALSE),"")</f>
        <v>0.48</v>
      </c>
      <c r="BB14" s="296" t="str">
        <f t="shared" si="23"/>
        <v/>
      </c>
      <c r="BC14" s="296" t="str">
        <f t="shared" si="24"/>
        <v/>
      </c>
      <c r="BD14" s="296" t="str">
        <f>IFERROR(VLOOKUP($AU14,排出係数!$H$4:$M$10000,$AT14+2,FALSE),"")</f>
        <v/>
      </c>
      <c r="BE14" s="296">
        <f>IFERROR(VLOOKUP($AT14,点検表４リスト用!$P$2:$T$6,IF($N14="H17",5,3),FALSE),"")</f>
        <v>5.5E-2</v>
      </c>
      <c r="BF14" s="296">
        <f t="shared" si="25"/>
        <v>0</v>
      </c>
      <c r="BG14" s="296">
        <f t="shared" si="26"/>
        <v>0</v>
      </c>
      <c r="BH14" s="296" t="str">
        <f>IFERROR(VLOOKUP($L14,点検表４リスト用!$L$2:$N$11,3,FALSE),"")</f>
        <v/>
      </c>
      <c r="BI14" s="296" t="str">
        <f t="shared" si="27"/>
        <v/>
      </c>
      <c r="BJ14" s="296" t="str">
        <f>IF($AJ14="特","",IF($BO14="確認",MSG_電気・燃料電池車確認,IF($BR14=1,日野自動車新型式,IF($BR14=2,日野自動車新型式②,IF($BR14=3,日野自動車新型式③,IF($BR14=4,日野自動車新型式④,IFERROR(VLOOKUP($BI14,'35条リスト'!$A$3:$C$9998,2,FALSE),"")))))))</f>
        <v/>
      </c>
      <c r="BK14" s="296" t="str">
        <f t="shared" si="28"/>
        <v/>
      </c>
      <c r="BL14" s="296" t="str">
        <f>IFERROR(VLOOKUP($X14,点検表４リスト用!$A$2:$B$10,2,FALSE),"")</f>
        <v/>
      </c>
      <c r="BM14" s="296" t="str">
        <f>IF($AJ14="特","",IFERROR(VLOOKUP($BI14,'35条リスト'!$A$3:$C$9998,3,FALSE),""))</f>
        <v/>
      </c>
      <c r="BN14" s="357" t="str">
        <f t="shared" si="29"/>
        <v/>
      </c>
      <c r="BO14" s="297" t="str">
        <f t="shared" si="30"/>
        <v/>
      </c>
      <c r="BP14" s="297" t="str">
        <f t="shared" si="36"/>
        <v/>
      </c>
      <c r="BQ14" s="296">
        <f t="shared" si="34"/>
        <v>0</v>
      </c>
      <c r="BR14" s="296" t="str">
        <f>IF(COUNTIF(点検表４リスト用!X$2:X$83,J14),1,IF(COUNTIF(点検表４リスト用!Y$2:Y$100,J14),2,IF(COUNTIF(点検表４リスト用!Z$2:Z$100,J14),3,IF(COUNTIF(点検表４リスト用!AA$2:AA$100,J14),4,""))))</f>
        <v/>
      </c>
      <c r="BS14" s="579" t="str">
        <f t="shared" si="32"/>
        <v/>
      </c>
    </row>
    <row r="15" spans="1:71">
      <c r="A15" s="289"/>
      <c r="B15" s="445"/>
      <c r="C15" s="290"/>
      <c r="D15" s="291"/>
      <c r="E15" s="291"/>
      <c r="F15" s="291"/>
      <c r="G15" s="292"/>
      <c r="H15" s="300"/>
      <c r="I15" s="292"/>
      <c r="J15" s="292"/>
      <c r="K15" s="292"/>
      <c r="L15" s="292"/>
      <c r="M15" s="290"/>
      <c r="N15" s="290"/>
      <c r="O15" s="292"/>
      <c r="P15" s="292"/>
      <c r="Q15" s="481" t="str">
        <f t="shared" si="0"/>
        <v/>
      </c>
      <c r="R15" s="481" t="str">
        <f t="shared" si="1"/>
        <v/>
      </c>
      <c r="S15" s="482" t="str">
        <f t="shared" si="2"/>
        <v/>
      </c>
      <c r="T15" s="482" t="str">
        <f t="shared" si="33"/>
        <v/>
      </c>
      <c r="U15" s="483" t="str">
        <f t="shared" si="4"/>
        <v/>
      </c>
      <c r="V15" s="483" t="str">
        <f t="shared" si="5"/>
        <v/>
      </c>
      <c r="W15" s="483" t="str">
        <f t="shared" si="6"/>
        <v/>
      </c>
      <c r="X15" s="570"/>
      <c r="Y15" s="289"/>
      <c r="Z15" s="473" t="str">
        <f>IF($BR15&lt;&gt;"","確認",IF(COUNTIF(点検表４リスト用!AB$2:AB$100,J15),"○",IF(OR($BP15="【3】",$BP15="【2】",$BP15="【1】"),"○",$BP15)))</f>
        <v/>
      </c>
      <c r="AA15" s="532"/>
      <c r="AB15" s="294" t="str">
        <f>IF(COUNTIF(環境性能の高いＵＤタクシー!$A:$A,点検表４!J15),"○","")</f>
        <v/>
      </c>
      <c r="AC15" s="295" t="str">
        <f t="shared" si="7"/>
        <v/>
      </c>
      <c r="AD15" s="296" t="b">
        <f t="shared" si="8"/>
        <v>0</v>
      </c>
      <c r="AE15" s="296" t="b">
        <f t="shared" si="9"/>
        <v>0</v>
      </c>
      <c r="AF15" s="296" t="str">
        <f t="shared" si="10"/>
        <v/>
      </c>
      <c r="AG15" s="296">
        <f t="shared" si="11"/>
        <v>1</v>
      </c>
      <c r="AH15" s="296">
        <f t="shared" si="12"/>
        <v>0</v>
      </c>
      <c r="AI15" s="296">
        <f t="shared" si="13"/>
        <v>0</v>
      </c>
      <c r="AJ15" s="296" t="str">
        <f>IFERROR(VLOOKUP($I15,点検表４リスト用!$D$2:$G$10,2,FALSE),"")</f>
        <v/>
      </c>
      <c r="AK15" s="296" t="str">
        <f>IFERROR(VLOOKUP($I15,点検表４リスト用!$D$2:$G$10,3,FALSE),"")</f>
        <v/>
      </c>
      <c r="AL15" s="296" t="str">
        <f>IFERROR(VLOOKUP($I15,点検表４リスト用!$D$2:$G$10,4,FALSE),"")</f>
        <v/>
      </c>
      <c r="AM15" s="296" t="str">
        <f>IFERROR(VLOOKUP(LEFT($E15,1),点検表４リスト用!$I$2:$J$11,2,FALSE),"")</f>
        <v/>
      </c>
      <c r="AN15" s="296" t="b">
        <f>IF(IFERROR(VLOOKUP($J15,軽乗用車一覧!$A$2:$A$88,1,FALSE),"")&lt;&gt;"",TRUE,FALSE)</f>
        <v>0</v>
      </c>
      <c r="AO15" s="296" t="b">
        <f t="shared" si="14"/>
        <v>0</v>
      </c>
      <c r="AP15" s="296" t="b">
        <f t="shared" si="15"/>
        <v>1</v>
      </c>
      <c r="AQ15" s="296" t="str">
        <f t="shared" si="16"/>
        <v/>
      </c>
      <c r="AR15" s="296" t="str">
        <f t="shared" si="17"/>
        <v/>
      </c>
      <c r="AS15" s="296">
        <f t="shared" si="18"/>
        <v>1</v>
      </c>
      <c r="AT15" s="296">
        <f t="shared" si="19"/>
        <v>1</v>
      </c>
      <c r="AU15" s="296" t="str">
        <f t="shared" si="20"/>
        <v/>
      </c>
      <c r="AV15" s="296" t="str">
        <f>IFERROR(VLOOKUP($L15,点検表４リスト用!$L$2:$M$11,2,FALSE),"")</f>
        <v/>
      </c>
      <c r="AW15" s="296" t="str">
        <f>IFERROR(VLOOKUP($AU15,排出係数!$H$4:$N$1000,7,FALSE),"")</f>
        <v/>
      </c>
      <c r="AX15" s="296" t="str">
        <f t="shared" si="35"/>
        <v/>
      </c>
      <c r="AY15" s="296" t="str">
        <f t="shared" si="22"/>
        <v>1</v>
      </c>
      <c r="AZ15" s="296" t="str">
        <f>IFERROR(VLOOKUP($AU15,排出係数!$A$4:$G$10000,$AT15+2,FALSE),"")</f>
        <v/>
      </c>
      <c r="BA15" s="296">
        <f>IFERROR(VLOOKUP($AT15,点検表４リスト用!$P$2:$T$6,2,FALSE),"")</f>
        <v>0.48</v>
      </c>
      <c r="BB15" s="296" t="str">
        <f t="shared" si="23"/>
        <v/>
      </c>
      <c r="BC15" s="296" t="str">
        <f t="shared" si="24"/>
        <v/>
      </c>
      <c r="BD15" s="296" t="str">
        <f>IFERROR(VLOOKUP($AU15,排出係数!$H$4:$M$10000,$AT15+2,FALSE),"")</f>
        <v/>
      </c>
      <c r="BE15" s="296">
        <f>IFERROR(VLOOKUP($AT15,点検表４リスト用!$P$2:$T$6,IF($N15="H17",5,3),FALSE),"")</f>
        <v>5.5E-2</v>
      </c>
      <c r="BF15" s="296">
        <f t="shared" si="25"/>
        <v>0</v>
      </c>
      <c r="BG15" s="296">
        <f t="shared" si="26"/>
        <v>0</v>
      </c>
      <c r="BH15" s="296" t="str">
        <f>IFERROR(VLOOKUP($L15,点検表４リスト用!$L$2:$N$11,3,FALSE),"")</f>
        <v/>
      </c>
      <c r="BI15" s="296" t="str">
        <f t="shared" si="27"/>
        <v/>
      </c>
      <c r="BJ15" s="296" t="str">
        <f>IF($AJ15="特","",IF($BO15="確認",MSG_電気・燃料電池車確認,IF($BR15=1,日野自動車新型式,IF($BR15=2,日野自動車新型式②,IF($BR15=3,日野自動車新型式③,IF($BR15=4,日野自動車新型式④,IFERROR(VLOOKUP($BI15,'35条リスト'!$A$3:$C$9998,2,FALSE),"")))))))</f>
        <v/>
      </c>
      <c r="BK15" s="296" t="str">
        <f t="shared" si="28"/>
        <v/>
      </c>
      <c r="BL15" s="296" t="str">
        <f>IFERROR(VLOOKUP($X15,点検表４リスト用!$A$2:$B$10,2,FALSE),"")</f>
        <v/>
      </c>
      <c r="BM15" s="296" t="str">
        <f>IF($AJ15="特","",IFERROR(VLOOKUP($BI15,'35条リスト'!$A$3:$C$9998,3,FALSE),""))</f>
        <v/>
      </c>
      <c r="BN15" s="357" t="str">
        <f t="shared" si="29"/>
        <v/>
      </c>
      <c r="BO15" s="297" t="str">
        <f t="shared" si="30"/>
        <v/>
      </c>
      <c r="BP15" s="297" t="str">
        <f t="shared" si="36"/>
        <v/>
      </c>
      <c r="BQ15" s="296">
        <f t="shared" si="34"/>
        <v>0</v>
      </c>
      <c r="BR15" s="296" t="str">
        <f>IF(COUNTIF(点検表４リスト用!X$2:X$83,J15),1,IF(COUNTIF(点検表４リスト用!Y$2:Y$100,J15),2,IF(COUNTIF(点検表４リスト用!Z$2:Z$100,J15),3,IF(COUNTIF(点検表４リスト用!AA$2:AA$100,J15),4,""))))</f>
        <v/>
      </c>
      <c r="BS15" s="579" t="str">
        <f t="shared" si="32"/>
        <v/>
      </c>
    </row>
    <row r="16" spans="1:71">
      <c r="A16" s="289"/>
      <c r="B16" s="445"/>
      <c r="C16" s="290"/>
      <c r="D16" s="291"/>
      <c r="E16" s="291"/>
      <c r="F16" s="291"/>
      <c r="G16" s="292"/>
      <c r="H16" s="300"/>
      <c r="I16" s="292"/>
      <c r="J16" s="292"/>
      <c r="K16" s="292"/>
      <c r="L16" s="292"/>
      <c r="M16" s="290"/>
      <c r="N16" s="290"/>
      <c r="O16" s="292"/>
      <c r="P16" s="292"/>
      <c r="Q16" s="481" t="str">
        <f t="shared" si="0"/>
        <v/>
      </c>
      <c r="R16" s="481" t="str">
        <f t="shared" si="1"/>
        <v/>
      </c>
      <c r="S16" s="482" t="str">
        <f t="shared" si="2"/>
        <v/>
      </c>
      <c r="T16" s="482" t="str">
        <f t="shared" si="33"/>
        <v/>
      </c>
      <c r="U16" s="483" t="str">
        <f t="shared" si="4"/>
        <v/>
      </c>
      <c r="V16" s="483" t="str">
        <f t="shared" si="5"/>
        <v/>
      </c>
      <c r="W16" s="483" t="str">
        <f t="shared" si="6"/>
        <v/>
      </c>
      <c r="X16" s="570"/>
      <c r="Y16" s="289"/>
      <c r="Z16" s="473" t="str">
        <f>IF($BR16&lt;&gt;"","確認",IF(COUNTIF(点検表４リスト用!AB$2:AB$100,J16),"○",IF(OR($BP16="【3】",$BP16="【2】",$BP16="【1】"),"○",$BP16)))</f>
        <v/>
      </c>
      <c r="AA16" s="532"/>
      <c r="AB16" s="294" t="str">
        <f>IF(COUNTIF(環境性能の高いＵＤタクシー!$A:$A,点検表４!J16),"○","")</f>
        <v/>
      </c>
      <c r="AC16" s="295" t="str">
        <f t="shared" si="7"/>
        <v/>
      </c>
      <c r="AD16" s="296" t="b">
        <f t="shared" si="8"/>
        <v>0</v>
      </c>
      <c r="AE16" s="296" t="b">
        <f t="shared" si="9"/>
        <v>0</v>
      </c>
      <c r="AF16" s="296" t="str">
        <f t="shared" si="10"/>
        <v/>
      </c>
      <c r="AG16" s="296">
        <f t="shared" si="11"/>
        <v>1</v>
      </c>
      <c r="AH16" s="296">
        <f t="shared" si="12"/>
        <v>0</v>
      </c>
      <c r="AI16" s="296">
        <f t="shared" si="13"/>
        <v>0</v>
      </c>
      <c r="AJ16" s="296" t="str">
        <f>IFERROR(VLOOKUP($I16,点検表４リスト用!$D$2:$G$10,2,FALSE),"")</f>
        <v/>
      </c>
      <c r="AK16" s="296" t="str">
        <f>IFERROR(VLOOKUP($I16,点検表４リスト用!$D$2:$G$10,3,FALSE),"")</f>
        <v/>
      </c>
      <c r="AL16" s="296" t="str">
        <f>IFERROR(VLOOKUP($I16,点検表４リスト用!$D$2:$G$10,4,FALSE),"")</f>
        <v/>
      </c>
      <c r="AM16" s="296" t="str">
        <f>IFERROR(VLOOKUP(LEFT($E16,1),点検表４リスト用!$I$2:$J$11,2,FALSE),"")</f>
        <v/>
      </c>
      <c r="AN16" s="296" t="b">
        <f>IF(IFERROR(VLOOKUP($J16,軽乗用車一覧!$A$2:$A$88,1,FALSE),"")&lt;&gt;"",TRUE,FALSE)</f>
        <v>0</v>
      </c>
      <c r="AO16" s="296" t="b">
        <f t="shared" si="14"/>
        <v>0</v>
      </c>
      <c r="AP16" s="296" t="b">
        <f t="shared" si="15"/>
        <v>1</v>
      </c>
      <c r="AQ16" s="296" t="str">
        <f t="shared" si="16"/>
        <v/>
      </c>
      <c r="AR16" s="296" t="str">
        <f t="shared" si="17"/>
        <v/>
      </c>
      <c r="AS16" s="296">
        <f t="shared" si="18"/>
        <v>1</v>
      </c>
      <c r="AT16" s="296">
        <f t="shared" si="19"/>
        <v>1</v>
      </c>
      <c r="AU16" s="296" t="str">
        <f t="shared" si="20"/>
        <v/>
      </c>
      <c r="AV16" s="296" t="str">
        <f>IFERROR(VLOOKUP($L16,点検表４リスト用!$L$2:$M$11,2,FALSE),"")</f>
        <v/>
      </c>
      <c r="AW16" s="296" t="str">
        <f>IFERROR(VLOOKUP($AU16,排出係数!$H$4:$N$1000,7,FALSE),"")</f>
        <v/>
      </c>
      <c r="AX16" s="296" t="str">
        <f t="shared" si="35"/>
        <v/>
      </c>
      <c r="AY16" s="296" t="str">
        <f t="shared" si="22"/>
        <v>1</v>
      </c>
      <c r="AZ16" s="296" t="str">
        <f>IFERROR(VLOOKUP($AU16,排出係数!$A$4:$G$10000,$AT16+2,FALSE),"")</f>
        <v/>
      </c>
      <c r="BA16" s="296">
        <f>IFERROR(VLOOKUP($AT16,点検表４リスト用!$P$2:$T$6,2,FALSE),"")</f>
        <v>0.48</v>
      </c>
      <c r="BB16" s="296" t="str">
        <f t="shared" si="23"/>
        <v/>
      </c>
      <c r="BC16" s="296" t="str">
        <f t="shared" si="24"/>
        <v/>
      </c>
      <c r="BD16" s="296" t="str">
        <f>IFERROR(VLOOKUP($AU16,排出係数!$H$4:$M$10000,$AT16+2,FALSE),"")</f>
        <v/>
      </c>
      <c r="BE16" s="296">
        <f>IFERROR(VLOOKUP($AT16,点検表４リスト用!$P$2:$T$6,IF($N16="H17",5,3),FALSE),"")</f>
        <v>5.5E-2</v>
      </c>
      <c r="BF16" s="296">
        <f t="shared" si="25"/>
        <v>0</v>
      </c>
      <c r="BG16" s="296">
        <f t="shared" si="26"/>
        <v>0</v>
      </c>
      <c r="BH16" s="296" t="str">
        <f>IFERROR(VLOOKUP($L16,点検表４リスト用!$L$2:$N$11,3,FALSE),"")</f>
        <v/>
      </c>
      <c r="BI16" s="296" t="str">
        <f t="shared" si="27"/>
        <v/>
      </c>
      <c r="BJ16" s="296" t="str">
        <f>IF($AJ16="特","",IF($BO16="確認",MSG_電気・燃料電池車確認,IF($BR16=1,日野自動車新型式,IF($BR16=2,日野自動車新型式②,IF($BR16=3,日野自動車新型式③,IF($BR16=4,日野自動車新型式④,IFERROR(VLOOKUP($BI16,'35条リスト'!$A$3:$C$9998,2,FALSE),"")))))))</f>
        <v/>
      </c>
      <c r="BK16" s="296" t="str">
        <f t="shared" si="28"/>
        <v/>
      </c>
      <c r="BL16" s="296" t="str">
        <f>IFERROR(VLOOKUP($X16,点検表４リスト用!$A$2:$B$10,2,FALSE),"")</f>
        <v/>
      </c>
      <c r="BM16" s="296" t="str">
        <f>IF($AJ16="特","",IFERROR(VLOOKUP($BI16,'35条リスト'!$A$3:$C$9998,3,FALSE),""))</f>
        <v/>
      </c>
      <c r="BN16" s="357" t="str">
        <f t="shared" si="29"/>
        <v/>
      </c>
      <c r="BO16" s="297" t="str">
        <f t="shared" si="30"/>
        <v/>
      </c>
      <c r="BP16" s="297" t="str">
        <f t="shared" si="36"/>
        <v/>
      </c>
      <c r="BQ16" s="296">
        <f t="shared" si="34"/>
        <v>0</v>
      </c>
      <c r="BR16" s="296" t="str">
        <f>IF(COUNTIF(点検表４リスト用!X$2:X$83,J16),1,IF(COUNTIF(点検表４リスト用!Y$2:Y$100,J16),2,IF(COUNTIF(点検表４リスト用!Z$2:Z$100,J16),3,IF(COUNTIF(点検表４リスト用!AA$2:AA$100,J16),4,""))))</f>
        <v/>
      </c>
      <c r="BS16" s="579" t="str">
        <f t="shared" si="32"/>
        <v/>
      </c>
    </row>
    <row r="17" spans="1:71">
      <c r="A17" s="289"/>
      <c r="B17" s="445"/>
      <c r="C17" s="290"/>
      <c r="D17" s="291"/>
      <c r="E17" s="291"/>
      <c r="F17" s="291"/>
      <c r="G17" s="292"/>
      <c r="H17" s="300"/>
      <c r="I17" s="292"/>
      <c r="J17" s="292"/>
      <c r="K17" s="292"/>
      <c r="L17" s="292"/>
      <c r="M17" s="290"/>
      <c r="N17" s="290"/>
      <c r="O17" s="292"/>
      <c r="P17" s="292"/>
      <c r="Q17" s="481" t="str">
        <f t="shared" si="0"/>
        <v/>
      </c>
      <c r="R17" s="481" t="str">
        <f t="shared" si="1"/>
        <v/>
      </c>
      <c r="S17" s="482" t="str">
        <f t="shared" si="2"/>
        <v/>
      </c>
      <c r="T17" s="482" t="str">
        <f t="shared" si="33"/>
        <v/>
      </c>
      <c r="U17" s="483" t="str">
        <f t="shared" si="4"/>
        <v/>
      </c>
      <c r="V17" s="483" t="str">
        <f t="shared" si="5"/>
        <v/>
      </c>
      <c r="W17" s="483" t="str">
        <f t="shared" si="6"/>
        <v/>
      </c>
      <c r="X17" s="570"/>
      <c r="Y17" s="289"/>
      <c r="Z17" s="473" t="str">
        <f>IF($BR17&lt;&gt;"","確認",IF(COUNTIF(点検表４リスト用!AB$2:AB$100,J17),"○",IF(OR($BP17="【3】",$BP17="【2】",$BP17="【1】"),"○",$BP17)))</f>
        <v/>
      </c>
      <c r="AA17" s="532"/>
      <c r="AB17" s="294" t="str">
        <f>IF(COUNTIF(環境性能の高いＵＤタクシー!$A:$A,点検表４!J17),"○","")</f>
        <v/>
      </c>
      <c r="AC17" s="295" t="str">
        <f t="shared" si="7"/>
        <v/>
      </c>
      <c r="AD17" s="296" t="b">
        <f t="shared" si="8"/>
        <v>0</v>
      </c>
      <c r="AE17" s="296" t="b">
        <f t="shared" si="9"/>
        <v>0</v>
      </c>
      <c r="AF17" s="296" t="str">
        <f t="shared" si="10"/>
        <v/>
      </c>
      <c r="AG17" s="296">
        <f t="shared" si="11"/>
        <v>1</v>
      </c>
      <c r="AH17" s="296">
        <f t="shared" si="12"/>
        <v>0</v>
      </c>
      <c r="AI17" s="296">
        <f t="shared" si="13"/>
        <v>0</v>
      </c>
      <c r="AJ17" s="296" t="str">
        <f>IFERROR(VLOOKUP($I17,点検表４リスト用!$D$2:$G$10,2,FALSE),"")</f>
        <v/>
      </c>
      <c r="AK17" s="296" t="str">
        <f>IFERROR(VLOOKUP($I17,点検表４リスト用!$D$2:$G$10,3,FALSE),"")</f>
        <v/>
      </c>
      <c r="AL17" s="296" t="str">
        <f>IFERROR(VLOOKUP($I17,点検表４リスト用!$D$2:$G$10,4,FALSE),"")</f>
        <v/>
      </c>
      <c r="AM17" s="296" t="str">
        <f>IFERROR(VLOOKUP(LEFT($E17,1),点検表４リスト用!$I$2:$J$11,2,FALSE),"")</f>
        <v/>
      </c>
      <c r="AN17" s="296" t="b">
        <f>IF(IFERROR(VLOOKUP($J17,軽乗用車一覧!$A$2:$A$88,1,FALSE),"")&lt;&gt;"",TRUE,FALSE)</f>
        <v>0</v>
      </c>
      <c r="AO17" s="296" t="b">
        <f t="shared" si="14"/>
        <v>0</v>
      </c>
      <c r="AP17" s="296" t="b">
        <f t="shared" si="15"/>
        <v>1</v>
      </c>
      <c r="AQ17" s="296" t="str">
        <f t="shared" si="16"/>
        <v/>
      </c>
      <c r="AR17" s="296" t="str">
        <f t="shared" si="17"/>
        <v/>
      </c>
      <c r="AS17" s="296">
        <f t="shared" si="18"/>
        <v>1</v>
      </c>
      <c r="AT17" s="296">
        <f t="shared" si="19"/>
        <v>1</v>
      </c>
      <c r="AU17" s="296" t="str">
        <f t="shared" si="20"/>
        <v/>
      </c>
      <c r="AV17" s="296" t="str">
        <f>IFERROR(VLOOKUP($L17,点検表４リスト用!$L$2:$M$11,2,FALSE),"")</f>
        <v/>
      </c>
      <c r="AW17" s="296" t="str">
        <f>IFERROR(VLOOKUP($AU17,排出係数!$H$4:$N$1000,7,FALSE),"")</f>
        <v/>
      </c>
      <c r="AX17" s="296" t="str">
        <f t="shared" si="35"/>
        <v/>
      </c>
      <c r="AY17" s="296" t="str">
        <f t="shared" si="22"/>
        <v>1</v>
      </c>
      <c r="AZ17" s="296" t="str">
        <f>IFERROR(VLOOKUP($AU17,排出係数!$A$4:$G$10000,$AT17+2,FALSE),"")</f>
        <v/>
      </c>
      <c r="BA17" s="296">
        <f>IFERROR(VLOOKUP($AT17,点検表４リスト用!$P$2:$T$6,2,FALSE),"")</f>
        <v>0.48</v>
      </c>
      <c r="BB17" s="296" t="str">
        <f t="shared" si="23"/>
        <v/>
      </c>
      <c r="BC17" s="296" t="str">
        <f t="shared" si="24"/>
        <v/>
      </c>
      <c r="BD17" s="296" t="str">
        <f>IFERROR(VLOOKUP($AU17,排出係数!$H$4:$M$10000,$AT17+2,FALSE),"")</f>
        <v/>
      </c>
      <c r="BE17" s="296">
        <f>IFERROR(VLOOKUP($AT17,点検表４リスト用!$P$2:$T$6,IF($N17="H17",5,3),FALSE),"")</f>
        <v>5.5E-2</v>
      </c>
      <c r="BF17" s="296">
        <f t="shared" si="25"/>
        <v>0</v>
      </c>
      <c r="BG17" s="296">
        <f t="shared" si="26"/>
        <v>0</v>
      </c>
      <c r="BH17" s="296" t="str">
        <f>IFERROR(VLOOKUP($L17,点検表４リスト用!$L$2:$N$11,3,FALSE),"")</f>
        <v/>
      </c>
      <c r="BI17" s="296" t="str">
        <f t="shared" si="27"/>
        <v/>
      </c>
      <c r="BJ17" s="296" t="str">
        <f>IF($AJ17="特","",IF($BO17="確認",MSG_電気・燃料電池車確認,IF($BR17=1,日野自動車新型式,IF($BR17=2,日野自動車新型式②,IF($BR17=3,日野自動車新型式③,IF($BR17=4,日野自動車新型式④,IFERROR(VLOOKUP($BI17,'35条リスト'!$A$3:$C$9998,2,FALSE),"")))))))</f>
        <v/>
      </c>
      <c r="BK17" s="296" t="str">
        <f t="shared" si="28"/>
        <v/>
      </c>
      <c r="BL17" s="296" t="str">
        <f>IFERROR(VLOOKUP($X17,点検表４リスト用!$A$2:$B$10,2,FALSE),"")</f>
        <v/>
      </c>
      <c r="BM17" s="296" t="str">
        <f>IF($AJ17="特","",IFERROR(VLOOKUP($BI17,'35条リスト'!$A$3:$C$9998,3,FALSE),""))</f>
        <v/>
      </c>
      <c r="BN17" s="357" t="str">
        <f t="shared" si="29"/>
        <v/>
      </c>
      <c r="BO17" s="297" t="str">
        <f t="shared" si="30"/>
        <v/>
      </c>
      <c r="BP17" s="297" t="str">
        <f t="shared" si="36"/>
        <v/>
      </c>
      <c r="BQ17" s="296">
        <f t="shared" si="34"/>
        <v>0</v>
      </c>
      <c r="BR17" s="296" t="str">
        <f>IF(COUNTIF(点検表４リスト用!X$2:X$83,J17),1,IF(COUNTIF(点検表４リスト用!Y$2:Y$100,J17),2,IF(COUNTIF(点検表４リスト用!Z$2:Z$100,J17),3,IF(COUNTIF(点検表４リスト用!AA$2:AA$100,J17),4,""))))</f>
        <v/>
      </c>
      <c r="BS17" s="579" t="str">
        <f t="shared" si="32"/>
        <v/>
      </c>
    </row>
    <row r="18" spans="1:71">
      <c r="A18" s="289"/>
      <c r="B18" s="445"/>
      <c r="C18" s="290"/>
      <c r="D18" s="291"/>
      <c r="E18" s="291"/>
      <c r="F18" s="291"/>
      <c r="G18" s="292"/>
      <c r="H18" s="300"/>
      <c r="I18" s="292"/>
      <c r="J18" s="292"/>
      <c r="K18" s="292"/>
      <c r="L18" s="292"/>
      <c r="M18" s="290"/>
      <c r="N18" s="290"/>
      <c r="O18" s="292"/>
      <c r="P18" s="292"/>
      <c r="Q18" s="481" t="str">
        <f t="shared" si="0"/>
        <v/>
      </c>
      <c r="R18" s="481" t="str">
        <f t="shared" si="1"/>
        <v/>
      </c>
      <c r="S18" s="482" t="str">
        <f t="shared" si="2"/>
        <v/>
      </c>
      <c r="T18" s="482" t="str">
        <f t="shared" si="33"/>
        <v/>
      </c>
      <c r="U18" s="483" t="str">
        <f t="shared" si="4"/>
        <v/>
      </c>
      <c r="V18" s="483" t="str">
        <f t="shared" si="5"/>
        <v/>
      </c>
      <c r="W18" s="483" t="str">
        <f t="shared" si="6"/>
        <v/>
      </c>
      <c r="X18" s="570"/>
      <c r="Y18" s="289"/>
      <c r="Z18" s="473" t="str">
        <f>IF($BR18&lt;&gt;"","確認",IF(COUNTIF(点検表４リスト用!AB$2:AB$100,J18),"○",IF(OR($BP18="【3】",$BP18="【2】",$BP18="【1】"),"○",$BP18)))</f>
        <v/>
      </c>
      <c r="AA18" s="532"/>
      <c r="AB18" s="294" t="str">
        <f>IF(COUNTIF(環境性能の高いＵＤタクシー!$A:$A,点検表４!J18),"○","")</f>
        <v/>
      </c>
      <c r="AC18" s="295" t="str">
        <f t="shared" si="7"/>
        <v/>
      </c>
      <c r="AD18" s="296" t="b">
        <f t="shared" si="8"/>
        <v>0</v>
      </c>
      <c r="AE18" s="296" t="b">
        <f t="shared" si="9"/>
        <v>0</v>
      </c>
      <c r="AF18" s="296" t="str">
        <f t="shared" si="10"/>
        <v/>
      </c>
      <c r="AG18" s="296">
        <f t="shared" si="11"/>
        <v>1</v>
      </c>
      <c r="AH18" s="296">
        <f t="shared" si="12"/>
        <v>0</v>
      </c>
      <c r="AI18" s="296">
        <f t="shared" si="13"/>
        <v>0</v>
      </c>
      <c r="AJ18" s="296" t="str">
        <f>IFERROR(VLOOKUP($I18,点検表４リスト用!$D$2:$G$10,2,FALSE),"")</f>
        <v/>
      </c>
      <c r="AK18" s="296" t="str">
        <f>IFERROR(VLOOKUP($I18,点検表４リスト用!$D$2:$G$10,3,FALSE),"")</f>
        <v/>
      </c>
      <c r="AL18" s="296" t="str">
        <f>IFERROR(VLOOKUP($I18,点検表４リスト用!$D$2:$G$10,4,FALSE),"")</f>
        <v/>
      </c>
      <c r="AM18" s="296" t="str">
        <f>IFERROR(VLOOKUP(LEFT($E18,1),点検表４リスト用!$I$2:$J$11,2,FALSE),"")</f>
        <v/>
      </c>
      <c r="AN18" s="296" t="b">
        <f>IF(IFERROR(VLOOKUP($J18,軽乗用車一覧!$A$2:$A$88,1,FALSE),"")&lt;&gt;"",TRUE,FALSE)</f>
        <v>0</v>
      </c>
      <c r="AO18" s="296" t="b">
        <f t="shared" si="14"/>
        <v>0</v>
      </c>
      <c r="AP18" s="296" t="b">
        <f t="shared" si="15"/>
        <v>1</v>
      </c>
      <c r="AQ18" s="296" t="str">
        <f t="shared" si="16"/>
        <v/>
      </c>
      <c r="AR18" s="296" t="str">
        <f t="shared" si="17"/>
        <v/>
      </c>
      <c r="AS18" s="296">
        <f t="shared" si="18"/>
        <v>1</v>
      </c>
      <c r="AT18" s="296">
        <f t="shared" si="19"/>
        <v>1</v>
      </c>
      <c r="AU18" s="296" t="str">
        <f t="shared" si="20"/>
        <v/>
      </c>
      <c r="AV18" s="296" t="str">
        <f>IFERROR(VLOOKUP($L18,点検表４リスト用!$L$2:$M$11,2,FALSE),"")</f>
        <v/>
      </c>
      <c r="AW18" s="296" t="str">
        <f>IFERROR(VLOOKUP($AU18,排出係数!$H$4:$N$1000,7,FALSE),"")</f>
        <v/>
      </c>
      <c r="AX18" s="296" t="str">
        <f t="shared" si="35"/>
        <v/>
      </c>
      <c r="AY18" s="296" t="str">
        <f t="shared" si="22"/>
        <v>1</v>
      </c>
      <c r="AZ18" s="296" t="str">
        <f>IFERROR(VLOOKUP($AU18,排出係数!$A$4:$G$10000,$AT18+2,FALSE),"")</f>
        <v/>
      </c>
      <c r="BA18" s="296">
        <f>IFERROR(VLOOKUP($AT18,点検表４リスト用!$P$2:$T$6,2,FALSE),"")</f>
        <v>0.48</v>
      </c>
      <c r="BB18" s="296" t="str">
        <f t="shared" si="23"/>
        <v/>
      </c>
      <c r="BC18" s="296" t="str">
        <f t="shared" si="24"/>
        <v/>
      </c>
      <c r="BD18" s="296" t="str">
        <f>IFERROR(VLOOKUP($AU18,排出係数!$H$4:$M$10000,$AT18+2,FALSE),"")</f>
        <v/>
      </c>
      <c r="BE18" s="296">
        <f>IFERROR(VLOOKUP($AT18,点検表４リスト用!$P$2:$T$6,IF($N18="H17",5,3),FALSE),"")</f>
        <v>5.5E-2</v>
      </c>
      <c r="BF18" s="296">
        <f t="shared" si="25"/>
        <v>0</v>
      </c>
      <c r="BG18" s="296">
        <f t="shared" si="26"/>
        <v>0</v>
      </c>
      <c r="BH18" s="296" t="str">
        <f>IFERROR(VLOOKUP($L18,点検表４リスト用!$L$2:$N$11,3,FALSE),"")</f>
        <v/>
      </c>
      <c r="BI18" s="296" t="str">
        <f t="shared" si="27"/>
        <v/>
      </c>
      <c r="BJ18" s="296" t="str">
        <f>IF($AJ18="特","",IF($BO18="確認",MSG_電気・燃料電池車確認,IF($BR18=1,日野自動車新型式,IF($BR18=2,日野自動車新型式②,IF($BR18=3,日野自動車新型式③,IF($BR18=4,日野自動車新型式④,IFERROR(VLOOKUP($BI18,'35条リスト'!$A$3:$C$9998,2,FALSE),"")))))))</f>
        <v/>
      </c>
      <c r="BK18" s="296" t="str">
        <f t="shared" si="28"/>
        <v/>
      </c>
      <c r="BL18" s="296" t="str">
        <f>IFERROR(VLOOKUP($X18,点検表４リスト用!$A$2:$B$10,2,FALSE),"")</f>
        <v/>
      </c>
      <c r="BM18" s="296" t="str">
        <f>IF($AJ18="特","",IFERROR(VLOOKUP($BI18,'35条リスト'!$A$3:$C$9998,3,FALSE),""))</f>
        <v/>
      </c>
      <c r="BN18" s="357" t="str">
        <f t="shared" si="29"/>
        <v/>
      </c>
      <c r="BO18" s="297" t="str">
        <f t="shared" si="30"/>
        <v/>
      </c>
      <c r="BP18" s="297" t="str">
        <f t="shared" si="36"/>
        <v/>
      </c>
      <c r="BQ18" s="296">
        <f t="shared" si="34"/>
        <v>0</v>
      </c>
      <c r="BR18" s="296" t="str">
        <f>IF(COUNTIF(点検表４リスト用!X$2:X$83,J18),1,IF(COUNTIF(点検表４リスト用!Y$2:Y$100,J18),2,IF(COUNTIF(点検表４リスト用!Z$2:Z$100,J18),3,IF(COUNTIF(点検表４リスト用!AA$2:AA$100,J18),4,""))))</f>
        <v/>
      </c>
      <c r="BS18" s="579" t="str">
        <f t="shared" si="32"/>
        <v/>
      </c>
    </row>
    <row r="19" spans="1:71">
      <c r="A19" s="289"/>
      <c r="B19" s="445"/>
      <c r="C19" s="290"/>
      <c r="D19" s="291"/>
      <c r="E19" s="291"/>
      <c r="F19" s="291"/>
      <c r="G19" s="292"/>
      <c r="H19" s="300"/>
      <c r="I19" s="292"/>
      <c r="J19" s="292"/>
      <c r="K19" s="292"/>
      <c r="L19" s="292"/>
      <c r="M19" s="290"/>
      <c r="N19" s="290"/>
      <c r="O19" s="292"/>
      <c r="P19" s="292"/>
      <c r="Q19" s="481" t="str">
        <f t="shared" si="0"/>
        <v/>
      </c>
      <c r="R19" s="481" t="str">
        <f t="shared" si="1"/>
        <v/>
      </c>
      <c r="S19" s="482" t="str">
        <f t="shared" si="2"/>
        <v/>
      </c>
      <c r="T19" s="482" t="str">
        <f t="shared" si="33"/>
        <v/>
      </c>
      <c r="U19" s="483" t="str">
        <f t="shared" si="4"/>
        <v/>
      </c>
      <c r="V19" s="483" t="str">
        <f t="shared" si="5"/>
        <v/>
      </c>
      <c r="W19" s="483" t="str">
        <f t="shared" si="6"/>
        <v/>
      </c>
      <c r="X19" s="570"/>
      <c r="Y19" s="289"/>
      <c r="Z19" s="473" t="str">
        <f>IF($BR19&lt;&gt;"","確認",IF(COUNTIF(点検表４リスト用!AB$2:AB$100,J19),"○",IF(OR($BP19="【3】",$BP19="【2】",$BP19="【1】"),"○",$BP19)))</f>
        <v/>
      </c>
      <c r="AA19" s="532"/>
      <c r="AB19" s="294" t="str">
        <f>IF(COUNTIF(環境性能の高いＵＤタクシー!$A:$A,点検表４!J19),"○","")</f>
        <v/>
      </c>
      <c r="AC19" s="295" t="str">
        <f t="shared" si="7"/>
        <v/>
      </c>
      <c r="AD19" s="296" t="b">
        <f t="shared" si="8"/>
        <v>0</v>
      </c>
      <c r="AE19" s="296" t="b">
        <f t="shared" si="9"/>
        <v>0</v>
      </c>
      <c r="AF19" s="296" t="str">
        <f t="shared" si="10"/>
        <v/>
      </c>
      <c r="AG19" s="296">
        <f t="shared" si="11"/>
        <v>1</v>
      </c>
      <c r="AH19" s="296">
        <f t="shared" si="12"/>
        <v>0</v>
      </c>
      <c r="AI19" s="296">
        <f t="shared" si="13"/>
        <v>0</v>
      </c>
      <c r="AJ19" s="296" t="str">
        <f>IFERROR(VLOOKUP($I19,点検表４リスト用!$D$2:$G$10,2,FALSE),"")</f>
        <v/>
      </c>
      <c r="AK19" s="296" t="str">
        <f>IFERROR(VLOOKUP($I19,点検表４リスト用!$D$2:$G$10,3,FALSE),"")</f>
        <v/>
      </c>
      <c r="AL19" s="296" t="str">
        <f>IFERROR(VLOOKUP($I19,点検表４リスト用!$D$2:$G$10,4,FALSE),"")</f>
        <v/>
      </c>
      <c r="AM19" s="296" t="str">
        <f>IFERROR(VLOOKUP(LEFT($E19,1),点検表４リスト用!$I$2:$J$11,2,FALSE),"")</f>
        <v/>
      </c>
      <c r="AN19" s="296" t="b">
        <f>IF(IFERROR(VLOOKUP($J19,軽乗用車一覧!$A$2:$A$88,1,FALSE),"")&lt;&gt;"",TRUE,FALSE)</f>
        <v>0</v>
      </c>
      <c r="AO19" s="296" t="b">
        <f t="shared" si="14"/>
        <v>0</v>
      </c>
      <c r="AP19" s="296" t="b">
        <f t="shared" si="15"/>
        <v>1</v>
      </c>
      <c r="AQ19" s="296" t="str">
        <f t="shared" si="16"/>
        <v/>
      </c>
      <c r="AR19" s="296" t="str">
        <f t="shared" si="17"/>
        <v/>
      </c>
      <c r="AS19" s="296">
        <f t="shared" si="18"/>
        <v>1</v>
      </c>
      <c r="AT19" s="296">
        <f t="shared" si="19"/>
        <v>1</v>
      </c>
      <c r="AU19" s="296" t="str">
        <f t="shared" si="20"/>
        <v/>
      </c>
      <c r="AV19" s="296" t="str">
        <f>IFERROR(VLOOKUP($L19,点検表４リスト用!$L$2:$M$11,2,FALSE),"")</f>
        <v/>
      </c>
      <c r="AW19" s="296" t="str">
        <f>IFERROR(VLOOKUP($AU19,排出係数!$H$4:$N$1000,7,FALSE),"")</f>
        <v/>
      </c>
      <c r="AX19" s="296" t="str">
        <f t="shared" si="35"/>
        <v/>
      </c>
      <c r="AY19" s="296" t="str">
        <f t="shared" si="22"/>
        <v>1</v>
      </c>
      <c r="AZ19" s="296" t="str">
        <f>IFERROR(VLOOKUP($AU19,排出係数!$A$4:$G$10000,$AT19+2,FALSE),"")</f>
        <v/>
      </c>
      <c r="BA19" s="296">
        <f>IFERROR(VLOOKUP($AT19,点検表４リスト用!$P$2:$T$6,2,FALSE),"")</f>
        <v>0.48</v>
      </c>
      <c r="BB19" s="296" t="str">
        <f t="shared" si="23"/>
        <v/>
      </c>
      <c r="BC19" s="296" t="str">
        <f t="shared" si="24"/>
        <v/>
      </c>
      <c r="BD19" s="296" t="str">
        <f>IFERROR(VLOOKUP($AU19,排出係数!$H$4:$M$10000,$AT19+2,FALSE),"")</f>
        <v/>
      </c>
      <c r="BE19" s="296">
        <f>IFERROR(VLOOKUP($AT19,点検表４リスト用!$P$2:$T$6,IF($N19="H17",5,3),FALSE),"")</f>
        <v>5.5E-2</v>
      </c>
      <c r="BF19" s="296">
        <f t="shared" si="25"/>
        <v>0</v>
      </c>
      <c r="BG19" s="296">
        <f t="shared" si="26"/>
        <v>0</v>
      </c>
      <c r="BH19" s="296" t="str">
        <f>IFERROR(VLOOKUP($L19,点検表４リスト用!$L$2:$N$11,3,FALSE),"")</f>
        <v/>
      </c>
      <c r="BI19" s="296" t="str">
        <f t="shared" si="27"/>
        <v/>
      </c>
      <c r="BJ19" s="296" t="str">
        <f>IF($AJ19="特","",IF($BO19="確認",MSG_電気・燃料電池車確認,IF($BR19=1,日野自動車新型式,IF($BR19=2,日野自動車新型式②,IF($BR19=3,日野自動車新型式③,IF($BR19=4,日野自動車新型式④,IFERROR(VLOOKUP($BI19,'35条リスト'!$A$3:$C$9998,2,FALSE),"")))))))</f>
        <v/>
      </c>
      <c r="BK19" s="296" t="str">
        <f t="shared" si="28"/>
        <v/>
      </c>
      <c r="BL19" s="296" t="str">
        <f>IFERROR(VLOOKUP($X19,点検表４リスト用!$A$2:$B$10,2,FALSE),"")</f>
        <v/>
      </c>
      <c r="BM19" s="296" t="str">
        <f>IF($AJ19="特","",IFERROR(VLOOKUP($BI19,'35条リスト'!$A$3:$C$9998,3,FALSE),""))</f>
        <v/>
      </c>
      <c r="BN19" s="357" t="str">
        <f t="shared" si="29"/>
        <v/>
      </c>
      <c r="BO19" s="297" t="str">
        <f t="shared" si="30"/>
        <v/>
      </c>
      <c r="BP19" s="297" t="str">
        <f t="shared" si="36"/>
        <v/>
      </c>
      <c r="BQ19" s="296">
        <f t="shared" si="34"/>
        <v>0</v>
      </c>
      <c r="BR19" s="296" t="str">
        <f>IF(COUNTIF(点検表４リスト用!X$2:X$83,J19),1,IF(COUNTIF(点検表４リスト用!Y$2:Y$100,J19),2,IF(COUNTIF(点検表４リスト用!Z$2:Z$100,J19),3,IF(COUNTIF(点検表４リスト用!AA$2:AA$100,J19),4,""))))</f>
        <v/>
      </c>
      <c r="BS19" s="579" t="str">
        <f t="shared" si="32"/>
        <v/>
      </c>
    </row>
    <row r="20" spans="1:71">
      <c r="A20" s="289"/>
      <c r="B20" s="445"/>
      <c r="C20" s="290"/>
      <c r="D20" s="291"/>
      <c r="E20" s="291"/>
      <c r="F20" s="291"/>
      <c r="G20" s="292"/>
      <c r="H20" s="300"/>
      <c r="I20" s="292"/>
      <c r="J20" s="292"/>
      <c r="K20" s="292"/>
      <c r="L20" s="292"/>
      <c r="M20" s="290"/>
      <c r="N20" s="290"/>
      <c r="O20" s="292"/>
      <c r="P20" s="292"/>
      <c r="Q20" s="481" t="str">
        <f t="shared" si="0"/>
        <v/>
      </c>
      <c r="R20" s="481" t="str">
        <f t="shared" si="1"/>
        <v/>
      </c>
      <c r="S20" s="482" t="str">
        <f t="shared" si="2"/>
        <v/>
      </c>
      <c r="T20" s="482" t="str">
        <f t="shared" si="33"/>
        <v/>
      </c>
      <c r="U20" s="483" t="str">
        <f t="shared" si="4"/>
        <v/>
      </c>
      <c r="V20" s="483" t="str">
        <f t="shared" si="5"/>
        <v/>
      </c>
      <c r="W20" s="483" t="str">
        <f t="shared" si="6"/>
        <v/>
      </c>
      <c r="X20" s="570"/>
      <c r="Y20" s="289"/>
      <c r="Z20" s="473" t="str">
        <f>IF($BR20&lt;&gt;"","確認",IF(COUNTIF(点検表４リスト用!AB$2:AB$100,J20),"○",IF(OR($BP20="【3】",$BP20="【2】",$BP20="【1】"),"○",$BP20)))</f>
        <v/>
      </c>
      <c r="AA20" s="532"/>
      <c r="AB20" s="294" t="str">
        <f>IF(COUNTIF(環境性能の高いＵＤタクシー!$A:$A,点検表４!J20),"○","")</f>
        <v/>
      </c>
      <c r="AC20" s="295" t="str">
        <f t="shared" si="7"/>
        <v/>
      </c>
      <c r="AD20" s="296" t="b">
        <f t="shared" si="8"/>
        <v>0</v>
      </c>
      <c r="AE20" s="296" t="b">
        <f t="shared" si="9"/>
        <v>0</v>
      </c>
      <c r="AF20" s="296" t="str">
        <f t="shared" si="10"/>
        <v/>
      </c>
      <c r="AG20" s="296">
        <f t="shared" si="11"/>
        <v>1</v>
      </c>
      <c r="AH20" s="296">
        <f t="shared" si="12"/>
        <v>0</v>
      </c>
      <c r="AI20" s="296">
        <f t="shared" si="13"/>
        <v>0</v>
      </c>
      <c r="AJ20" s="296" t="str">
        <f>IFERROR(VLOOKUP($I20,点検表４リスト用!$D$2:$G$10,2,FALSE),"")</f>
        <v/>
      </c>
      <c r="AK20" s="296" t="str">
        <f>IFERROR(VLOOKUP($I20,点検表４リスト用!$D$2:$G$10,3,FALSE),"")</f>
        <v/>
      </c>
      <c r="AL20" s="296" t="str">
        <f>IFERROR(VLOOKUP($I20,点検表４リスト用!$D$2:$G$10,4,FALSE),"")</f>
        <v/>
      </c>
      <c r="AM20" s="296" t="str">
        <f>IFERROR(VLOOKUP(LEFT($E20,1),点検表４リスト用!$I$2:$J$11,2,FALSE),"")</f>
        <v/>
      </c>
      <c r="AN20" s="296" t="b">
        <f>IF(IFERROR(VLOOKUP($J20,軽乗用車一覧!$A$2:$A$88,1,FALSE),"")&lt;&gt;"",TRUE,FALSE)</f>
        <v>0</v>
      </c>
      <c r="AO20" s="296" t="b">
        <f t="shared" si="14"/>
        <v>0</v>
      </c>
      <c r="AP20" s="296" t="b">
        <f t="shared" si="15"/>
        <v>1</v>
      </c>
      <c r="AQ20" s="296" t="str">
        <f t="shared" si="16"/>
        <v/>
      </c>
      <c r="AR20" s="296" t="str">
        <f t="shared" si="17"/>
        <v/>
      </c>
      <c r="AS20" s="296">
        <f t="shared" si="18"/>
        <v>1</v>
      </c>
      <c r="AT20" s="296">
        <f t="shared" si="19"/>
        <v>1</v>
      </c>
      <c r="AU20" s="296" t="str">
        <f t="shared" si="20"/>
        <v/>
      </c>
      <c r="AV20" s="296" t="str">
        <f>IFERROR(VLOOKUP($L20,点検表４リスト用!$L$2:$M$11,2,FALSE),"")</f>
        <v/>
      </c>
      <c r="AW20" s="296" t="str">
        <f>IFERROR(VLOOKUP($AU20,排出係数!$H$4:$N$1000,7,FALSE),"")</f>
        <v/>
      </c>
      <c r="AX20" s="296" t="str">
        <f t="shared" si="35"/>
        <v/>
      </c>
      <c r="AY20" s="296" t="str">
        <f t="shared" si="22"/>
        <v>1</v>
      </c>
      <c r="AZ20" s="296" t="str">
        <f>IFERROR(VLOOKUP($AU20,排出係数!$A$4:$G$10000,$AT20+2,FALSE),"")</f>
        <v/>
      </c>
      <c r="BA20" s="296">
        <f>IFERROR(VLOOKUP($AT20,点検表４リスト用!$P$2:$T$6,2,FALSE),"")</f>
        <v>0.48</v>
      </c>
      <c r="BB20" s="296" t="str">
        <f t="shared" si="23"/>
        <v/>
      </c>
      <c r="BC20" s="296" t="str">
        <f t="shared" si="24"/>
        <v/>
      </c>
      <c r="BD20" s="296" t="str">
        <f>IFERROR(VLOOKUP($AU20,排出係数!$H$4:$M$10000,$AT20+2,FALSE),"")</f>
        <v/>
      </c>
      <c r="BE20" s="296">
        <f>IFERROR(VLOOKUP($AT20,点検表４リスト用!$P$2:$T$6,IF($N20="H17",5,3),FALSE),"")</f>
        <v>5.5E-2</v>
      </c>
      <c r="BF20" s="296">
        <f t="shared" si="25"/>
        <v>0</v>
      </c>
      <c r="BG20" s="296">
        <f t="shared" si="26"/>
        <v>0</v>
      </c>
      <c r="BH20" s="296" t="str">
        <f>IFERROR(VLOOKUP($L20,点検表４リスト用!$L$2:$N$11,3,FALSE),"")</f>
        <v/>
      </c>
      <c r="BI20" s="296" t="str">
        <f t="shared" si="27"/>
        <v/>
      </c>
      <c r="BJ20" s="296" t="str">
        <f>IF($AJ20="特","",IF($BO20="確認",MSG_電気・燃料電池車確認,IF($BR20=1,日野自動車新型式,IF($BR20=2,日野自動車新型式②,IF($BR20=3,日野自動車新型式③,IF($BR20=4,日野自動車新型式④,IFERROR(VLOOKUP($BI20,'35条リスト'!$A$3:$C$9998,2,FALSE),"")))))))</f>
        <v/>
      </c>
      <c r="BK20" s="296" t="str">
        <f t="shared" si="28"/>
        <v/>
      </c>
      <c r="BL20" s="296" t="str">
        <f>IFERROR(VLOOKUP($X20,点検表４リスト用!$A$2:$B$10,2,FALSE),"")</f>
        <v/>
      </c>
      <c r="BM20" s="296" t="str">
        <f>IF($AJ20="特","",IFERROR(VLOOKUP($BI20,'35条リスト'!$A$3:$C$9998,3,FALSE),""))</f>
        <v/>
      </c>
      <c r="BN20" s="357" t="str">
        <f t="shared" si="29"/>
        <v/>
      </c>
      <c r="BO20" s="297" t="str">
        <f t="shared" si="30"/>
        <v/>
      </c>
      <c r="BP20" s="297" t="str">
        <f t="shared" si="36"/>
        <v/>
      </c>
      <c r="BQ20" s="296">
        <f t="shared" si="34"/>
        <v>0</v>
      </c>
      <c r="BR20" s="296" t="str">
        <f>IF(COUNTIF(点検表４リスト用!X$2:X$83,J20),1,IF(COUNTIF(点検表４リスト用!Y$2:Y$100,J20),2,IF(COUNTIF(点検表４リスト用!Z$2:Z$100,J20),3,IF(COUNTIF(点検表４リスト用!AA$2:AA$100,J20),4,""))))</f>
        <v/>
      </c>
      <c r="BS20" s="579" t="str">
        <f t="shared" si="32"/>
        <v/>
      </c>
    </row>
    <row r="21" spans="1:71">
      <c r="A21" s="289"/>
      <c r="B21" s="445"/>
      <c r="C21" s="290"/>
      <c r="D21" s="291"/>
      <c r="E21" s="291"/>
      <c r="F21" s="291"/>
      <c r="G21" s="292"/>
      <c r="H21" s="300"/>
      <c r="I21" s="292"/>
      <c r="J21" s="292"/>
      <c r="K21" s="292"/>
      <c r="L21" s="292"/>
      <c r="M21" s="290"/>
      <c r="N21" s="290"/>
      <c r="O21" s="292"/>
      <c r="P21" s="292"/>
      <c r="Q21" s="481" t="str">
        <f t="shared" si="0"/>
        <v/>
      </c>
      <c r="R21" s="481" t="str">
        <f t="shared" si="1"/>
        <v/>
      </c>
      <c r="S21" s="482" t="str">
        <f t="shared" si="2"/>
        <v/>
      </c>
      <c r="T21" s="482" t="str">
        <f t="shared" si="33"/>
        <v/>
      </c>
      <c r="U21" s="483" t="str">
        <f t="shared" si="4"/>
        <v/>
      </c>
      <c r="V21" s="483" t="str">
        <f t="shared" si="5"/>
        <v/>
      </c>
      <c r="W21" s="483" t="str">
        <f t="shared" si="6"/>
        <v/>
      </c>
      <c r="X21" s="570"/>
      <c r="Y21" s="289"/>
      <c r="Z21" s="473" t="str">
        <f>IF($BR21&lt;&gt;"","確認",IF(COUNTIF(点検表４リスト用!AB$2:AB$100,J21),"○",IF(OR($BP21="【3】",$BP21="【2】",$BP21="【1】"),"○",$BP21)))</f>
        <v/>
      </c>
      <c r="AA21" s="532"/>
      <c r="AB21" s="294" t="str">
        <f>IF(COUNTIF(環境性能の高いＵＤタクシー!$A:$A,点検表４!J21),"○","")</f>
        <v/>
      </c>
      <c r="AC21" s="295" t="str">
        <f t="shared" si="7"/>
        <v/>
      </c>
      <c r="AD21" s="296" t="b">
        <f t="shared" si="8"/>
        <v>0</v>
      </c>
      <c r="AE21" s="296" t="b">
        <f t="shared" si="9"/>
        <v>0</v>
      </c>
      <c r="AF21" s="296" t="str">
        <f t="shared" si="10"/>
        <v/>
      </c>
      <c r="AG21" s="296">
        <f t="shared" si="11"/>
        <v>1</v>
      </c>
      <c r="AH21" s="296">
        <f t="shared" si="12"/>
        <v>0</v>
      </c>
      <c r="AI21" s="296">
        <f t="shared" si="13"/>
        <v>0</v>
      </c>
      <c r="AJ21" s="296" t="str">
        <f>IFERROR(VLOOKUP($I21,点検表４リスト用!$D$2:$G$10,2,FALSE),"")</f>
        <v/>
      </c>
      <c r="AK21" s="296" t="str">
        <f>IFERROR(VLOOKUP($I21,点検表４リスト用!$D$2:$G$10,3,FALSE),"")</f>
        <v/>
      </c>
      <c r="AL21" s="296" t="str">
        <f>IFERROR(VLOOKUP($I21,点検表４リスト用!$D$2:$G$10,4,FALSE),"")</f>
        <v/>
      </c>
      <c r="AM21" s="296" t="str">
        <f>IFERROR(VLOOKUP(LEFT($E21,1),点検表４リスト用!$I$2:$J$11,2,FALSE),"")</f>
        <v/>
      </c>
      <c r="AN21" s="296" t="b">
        <f>IF(IFERROR(VLOOKUP($J21,軽乗用車一覧!$A$2:$A$88,1,FALSE),"")&lt;&gt;"",TRUE,FALSE)</f>
        <v>0</v>
      </c>
      <c r="AO21" s="296" t="b">
        <f t="shared" si="14"/>
        <v>0</v>
      </c>
      <c r="AP21" s="296" t="b">
        <f t="shared" si="15"/>
        <v>1</v>
      </c>
      <c r="AQ21" s="296" t="str">
        <f t="shared" si="16"/>
        <v/>
      </c>
      <c r="AR21" s="296" t="str">
        <f t="shared" si="17"/>
        <v/>
      </c>
      <c r="AS21" s="296">
        <f t="shared" si="18"/>
        <v>1</v>
      </c>
      <c r="AT21" s="296">
        <f t="shared" si="19"/>
        <v>1</v>
      </c>
      <c r="AU21" s="296" t="str">
        <f t="shared" si="20"/>
        <v/>
      </c>
      <c r="AV21" s="296" t="str">
        <f>IFERROR(VLOOKUP($L21,点検表４リスト用!$L$2:$M$11,2,FALSE),"")</f>
        <v/>
      </c>
      <c r="AW21" s="296" t="str">
        <f>IFERROR(VLOOKUP($AU21,排出係数!$H$4:$N$1000,7,FALSE),"")</f>
        <v/>
      </c>
      <c r="AX21" s="296" t="str">
        <f t="shared" si="35"/>
        <v/>
      </c>
      <c r="AY21" s="296" t="str">
        <f t="shared" si="22"/>
        <v>1</v>
      </c>
      <c r="AZ21" s="296" t="str">
        <f>IFERROR(VLOOKUP($AU21,排出係数!$A$4:$G$10000,$AT21+2,FALSE),"")</f>
        <v/>
      </c>
      <c r="BA21" s="296">
        <f>IFERROR(VLOOKUP($AT21,点検表４リスト用!$P$2:$T$6,2,FALSE),"")</f>
        <v>0.48</v>
      </c>
      <c r="BB21" s="296" t="str">
        <f t="shared" si="23"/>
        <v/>
      </c>
      <c r="BC21" s="296" t="str">
        <f t="shared" si="24"/>
        <v/>
      </c>
      <c r="BD21" s="296" t="str">
        <f>IFERROR(VLOOKUP($AU21,排出係数!$H$4:$M$10000,$AT21+2,FALSE),"")</f>
        <v/>
      </c>
      <c r="BE21" s="296">
        <f>IFERROR(VLOOKUP($AT21,点検表４リスト用!$P$2:$T$6,IF($N21="H17",5,3),FALSE),"")</f>
        <v>5.5E-2</v>
      </c>
      <c r="BF21" s="296">
        <f t="shared" si="25"/>
        <v>0</v>
      </c>
      <c r="BG21" s="296">
        <f t="shared" si="26"/>
        <v>0</v>
      </c>
      <c r="BH21" s="296" t="str">
        <f>IFERROR(VLOOKUP($L21,点検表４リスト用!$L$2:$N$11,3,FALSE),"")</f>
        <v/>
      </c>
      <c r="BI21" s="296" t="str">
        <f t="shared" si="27"/>
        <v/>
      </c>
      <c r="BJ21" s="296" t="str">
        <f>IF($AJ21="特","",IF($BO21="確認",MSG_電気・燃料電池車確認,IF($BR21=1,日野自動車新型式,IF($BR21=2,日野自動車新型式②,IF($BR21=3,日野自動車新型式③,IF($BR21=4,日野自動車新型式④,IFERROR(VLOOKUP($BI21,'35条リスト'!$A$3:$C$9998,2,FALSE),"")))))))</f>
        <v/>
      </c>
      <c r="BK21" s="296" t="str">
        <f t="shared" si="28"/>
        <v/>
      </c>
      <c r="BL21" s="296" t="str">
        <f>IFERROR(VLOOKUP($X21,点検表４リスト用!$A$2:$B$10,2,FALSE),"")</f>
        <v/>
      </c>
      <c r="BM21" s="296" t="str">
        <f>IF($AJ21="特","",IFERROR(VLOOKUP($BI21,'35条リスト'!$A$3:$C$9998,3,FALSE),""))</f>
        <v/>
      </c>
      <c r="BN21" s="357" t="str">
        <f t="shared" si="29"/>
        <v/>
      </c>
      <c r="BO21" s="297" t="str">
        <f t="shared" si="30"/>
        <v/>
      </c>
      <c r="BP21" s="297" t="str">
        <f t="shared" si="36"/>
        <v/>
      </c>
      <c r="BQ21" s="296">
        <f t="shared" si="34"/>
        <v>0</v>
      </c>
      <c r="BR21" s="296" t="str">
        <f>IF(COUNTIF(点検表４リスト用!X$2:X$83,J21),1,IF(COUNTIF(点検表４リスト用!Y$2:Y$100,J21),2,IF(COUNTIF(点検表４リスト用!Z$2:Z$100,J21),3,IF(COUNTIF(点検表４リスト用!AA$2:AA$100,J21),4,""))))</f>
        <v/>
      </c>
      <c r="BS21" s="579" t="str">
        <f t="shared" si="32"/>
        <v/>
      </c>
    </row>
    <row r="22" spans="1:71">
      <c r="A22" s="289"/>
      <c r="B22" s="445"/>
      <c r="C22" s="290"/>
      <c r="D22" s="291"/>
      <c r="E22" s="291"/>
      <c r="F22" s="291"/>
      <c r="G22" s="292"/>
      <c r="H22" s="300"/>
      <c r="I22" s="292"/>
      <c r="J22" s="292"/>
      <c r="K22" s="292"/>
      <c r="L22" s="292"/>
      <c r="M22" s="290"/>
      <c r="N22" s="290"/>
      <c r="O22" s="292"/>
      <c r="P22" s="292"/>
      <c r="Q22" s="481" t="str">
        <f t="shared" si="0"/>
        <v/>
      </c>
      <c r="R22" s="481" t="str">
        <f t="shared" si="1"/>
        <v/>
      </c>
      <c r="S22" s="482" t="str">
        <f t="shared" si="2"/>
        <v/>
      </c>
      <c r="T22" s="482" t="str">
        <f t="shared" si="33"/>
        <v/>
      </c>
      <c r="U22" s="483" t="str">
        <f t="shared" si="4"/>
        <v/>
      </c>
      <c r="V22" s="483" t="str">
        <f t="shared" si="5"/>
        <v/>
      </c>
      <c r="W22" s="483" t="str">
        <f t="shared" si="6"/>
        <v/>
      </c>
      <c r="X22" s="293"/>
      <c r="Y22" s="289"/>
      <c r="Z22" s="473" t="str">
        <f>IF($BR22&lt;&gt;"","確認",IF(COUNTIF(点検表４リスト用!AB$2:AB$100,J22),"○",IF(OR($BP22="【3】",$BP22="【2】",$BP22="【1】"),"○",$BP22)))</f>
        <v/>
      </c>
      <c r="AA22" s="532"/>
      <c r="AB22" s="294" t="str">
        <f>IF(COUNTIF(環境性能の高いＵＤタクシー!$A:$A,点検表４!J22),"○","")</f>
        <v/>
      </c>
      <c r="AC22" s="295" t="str">
        <f t="shared" si="7"/>
        <v/>
      </c>
      <c r="AD22" s="296" t="b">
        <f t="shared" si="8"/>
        <v>0</v>
      </c>
      <c r="AE22" s="296" t="b">
        <f t="shared" si="9"/>
        <v>0</v>
      </c>
      <c r="AF22" s="296" t="str">
        <f t="shared" si="10"/>
        <v/>
      </c>
      <c r="AG22" s="296">
        <f t="shared" si="11"/>
        <v>1</v>
      </c>
      <c r="AH22" s="296">
        <f t="shared" si="12"/>
        <v>0</v>
      </c>
      <c r="AI22" s="296">
        <f t="shared" si="13"/>
        <v>0</v>
      </c>
      <c r="AJ22" s="296" t="str">
        <f>IFERROR(VLOOKUP($I22,点検表４リスト用!$D$2:$G$10,2,FALSE),"")</f>
        <v/>
      </c>
      <c r="AK22" s="296" t="str">
        <f>IFERROR(VLOOKUP($I22,点検表４リスト用!$D$2:$G$10,3,FALSE),"")</f>
        <v/>
      </c>
      <c r="AL22" s="296" t="str">
        <f>IFERROR(VLOOKUP($I22,点検表４リスト用!$D$2:$G$10,4,FALSE),"")</f>
        <v/>
      </c>
      <c r="AM22" s="296" t="str">
        <f>IFERROR(VLOOKUP(LEFT($E22,1),点検表４リスト用!$I$2:$J$11,2,FALSE),"")</f>
        <v/>
      </c>
      <c r="AN22" s="296" t="b">
        <f>IF(IFERROR(VLOOKUP($J22,軽乗用車一覧!$A$2:$A$88,1,FALSE),"")&lt;&gt;"",TRUE,FALSE)</f>
        <v>0</v>
      </c>
      <c r="AO22" s="296" t="b">
        <f t="shared" si="14"/>
        <v>0</v>
      </c>
      <c r="AP22" s="296" t="b">
        <f t="shared" si="15"/>
        <v>1</v>
      </c>
      <c r="AQ22" s="296" t="str">
        <f t="shared" si="16"/>
        <v/>
      </c>
      <c r="AR22" s="296" t="str">
        <f t="shared" si="17"/>
        <v/>
      </c>
      <c r="AS22" s="296">
        <f t="shared" si="18"/>
        <v>1</v>
      </c>
      <c r="AT22" s="296">
        <f t="shared" si="19"/>
        <v>1</v>
      </c>
      <c r="AU22" s="296" t="str">
        <f t="shared" si="20"/>
        <v/>
      </c>
      <c r="AV22" s="296" t="str">
        <f>IFERROR(VLOOKUP($L22,点検表４リスト用!$L$2:$M$11,2,FALSE),"")</f>
        <v/>
      </c>
      <c r="AW22" s="296" t="str">
        <f>IFERROR(VLOOKUP($AU22,排出係数!$H$4:$N$1000,7,FALSE),"")</f>
        <v/>
      </c>
      <c r="AX22" s="296" t="str">
        <f t="shared" si="35"/>
        <v/>
      </c>
      <c r="AY22" s="296" t="str">
        <f t="shared" si="22"/>
        <v>1</v>
      </c>
      <c r="AZ22" s="296" t="str">
        <f>IFERROR(VLOOKUP($AU22,排出係数!$A$4:$G$10000,$AT22+2,FALSE),"")</f>
        <v/>
      </c>
      <c r="BA22" s="296">
        <f>IFERROR(VLOOKUP($AT22,点検表４リスト用!$P$2:$T$6,2,FALSE),"")</f>
        <v>0.48</v>
      </c>
      <c r="BB22" s="296" t="str">
        <f t="shared" si="23"/>
        <v/>
      </c>
      <c r="BC22" s="296" t="str">
        <f t="shared" si="24"/>
        <v/>
      </c>
      <c r="BD22" s="296" t="str">
        <f>IFERROR(VLOOKUP($AU22,排出係数!$H$4:$M$10000,$AT22+2,FALSE),"")</f>
        <v/>
      </c>
      <c r="BE22" s="296">
        <f>IFERROR(VLOOKUP($AT22,点検表４リスト用!$P$2:$T$6,IF($N22="H17",5,3),FALSE),"")</f>
        <v>5.5E-2</v>
      </c>
      <c r="BF22" s="296">
        <f t="shared" si="25"/>
        <v>0</v>
      </c>
      <c r="BG22" s="296">
        <f t="shared" si="26"/>
        <v>0</v>
      </c>
      <c r="BH22" s="296" t="str">
        <f>IFERROR(VLOOKUP($L22,点検表４リスト用!$L$2:$N$11,3,FALSE),"")</f>
        <v/>
      </c>
      <c r="BI22" s="296" t="str">
        <f t="shared" si="27"/>
        <v/>
      </c>
      <c r="BJ22" s="296" t="str">
        <f>IF($AJ22="特","",IF($BO22="確認",MSG_電気・燃料電池車確認,IF($BR22=1,日野自動車新型式,IF($BR22=2,日野自動車新型式②,IF($BR22=3,日野自動車新型式③,IF($BR22=4,日野自動車新型式④,IFERROR(VLOOKUP($BI22,'35条リスト'!$A$3:$C$9998,2,FALSE),"")))))))</f>
        <v/>
      </c>
      <c r="BK22" s="296" t="str">
        <f t="shared" si="28"/>
        <v/>
      </c>
      <c r="BL22" s="296" t="str">
        <f>IFERROR(VLOOKUP($X22,点検表４リスト用!$A$2:$B$10,2,FALSE),"")</f>
        <v/>
      </c>
      <c r="BM22" s="296" t="str">
        <f>IF($AJ22="特","",IFERROR(VLOOKUP($BI22,'35条リスト'!$A$3:$C$9998,3,FALSE),""))</f>
        <v/>
      </c>
      <c r="BN22" s="357" t="str">
        <f t="shared" si="29"/>
        <v/>
      </c>
      <c r="BO22" s="297" t="str">
        <f t="shared" si="30"/>
        <v/>
      </c>
      <c r="BP22" s="297" t="str">
        <f t="shared" si="36"/>
        <v/>
      </c>
      <c r="BQ22" s="296">
        <f t="shared" si="34"/>
        <v>0</v>
      </c>
      <c r="BR22" s="296" t="str">
        <f>IF(COUNTIF(点検表４リスト用!X$2:X$83,J22),1,IF(COUNTIF(点検表４リスト用!Y$2:Y$100,J22),2,IF(COUNTIF(点検表４リスト用!Z$2:Z$100,J22),3,IF(COUNTIF(点検表４リスト用!AA$2:AA$100,J22),4,""))))</f>
        <v/>
      </c>
      <c r="BS22" s="579" t="str">
        <f t="shared" si="32"/>
        <v/>
      </c>
    </row>
    <row r="23" spans="1:71">
      <c r="A23" s="289"/>
      <c r="B23" s="445"/>
      <c r="C23" s="290"/>
      <c r="D23" s="291"/>
      <c r="E23" s="291"/>
      <c r="F23" s="291"/>
      <c r="G23" s="292"/>
      <c r="H23" s="300"/>
      <c r="I23" s="292"/>
      <c r="J23" s="292"/>
      <c r="K23" s="292"/>
      <c r="L23" s="292"/>
      <c r="M23" s="290"/>
      <c r="N23" s="290"/>
      <c r="O23" s="292"/>
      <c r="P23" s="292"/>
      <c r="Q23" s="481" t="str">
        <f t="shared" si="0"/>
        <v/>
      </c>
      <c r="R23" s="481" t="str">
        <f t="shared" si="1"/>
        <v/>
      </c>
      <c r="S23" s="482" t="str">
        <f t="shared" si="2"/>
        <v/>
      </c>
      <c r="T23" s="482" t="str">
        <f t="shared" si="33"/>
        <v/>
      </c>
      <c r="U23" s="483" t="str">
        <f t="shared" si="4"/>
        <v/>
      </c>
      <c r="V23" s="483" t="str">
        <f t="shared" si="5"/>
        <v/>
      </c>
      <c r="W23" s="483" t="str">
        <f t="shared" si="6"/>
        <v/>
      </c>
      <c r="X23" s="293"/>
      <c r="Y23" s="289"/>
      <c r="Z23" s="473" t="str">
        <f>IF($BR23&lt;&gt;"","確認",IF(COUNTIF(点検表４リスト用!AB$2:AB$100,J23),"○",IF(OR($BP23="【3】",$BP23="【2】",$BP23="【1】"),"○",$BP23)))</f>
        <v/>
      </c>
      <c r="AA23" s="532"/>
      <c r="AB23" s="294" t="str">
        <f>IF(COUNTIF(環境性能の高いＵＤタクシー!$A:$A,点検表４!J23),"○","")</f>
        <v/>
      </c>
      <c r="AC23" s="295" t="str">
        <f t="shared" si="7"/>
        <v/>
      </c>
      <c r="AD23" s="296" t="b">
        <f t="shared" si="8"/>
        <v>0</v>
      </c>
      <c r="AE23" s="296" t="b">
        <f t="shared" si="9"/>
        <v>0</v>
      </c>
      <c r="AF23" s="296" t="str">
        <f t="shared" si="10"/>
        <v/>
      </c>
      <c r="AG23" s="296">
        <f t="shared" si="11"/>
        <v>1</v>
      </c>
      <c r="AH23" s="296">
        <f t="shared" si="12"/>
        <v>0</v>
      </c>
      <c r="AI23" s="296">
        <f t="shared" si="13"/>
        <v>0</v>
      </c>
      <c r="AJ23" s="296" t="str">
        <f>IFERROR(VLOOKUP($I23,点検表４リスト用!$D$2:$G$10,2,FALSE),"")</f>
        <v/>
      </c>
      <c r="AK23" s="296" t="str">
        <f>IFERROR(VLOOKUP($I23,点検表４リスト用!$D$2:$G$10,3,FALSE),"")</f>
        <v/>
      </c>
      <c r="AL23" s="296" t="str">
        <f>IFERROR(VLOOKUP($I23,点検表４リスト用!$D$2:$G$10,4,FALSE),"")</f>
        <v/>
      </c>
      <c r="AM23" s="296" t="str">
        <f>IFERROR(VLOOKUP(LEFT($E23,1),点検表４リスト用!$I$2:$J$11,2,FALSE),"")</f>
        <v/>
      </c>
      <c r="AN23" s="296" t="b">
        <f>IF(IFERROR(VLOOKUP($J23,軽乗用車一覧!$A$2:$A$88,1,FALSE),"")&lt;&gt;"",TRUE,FALSE)</f>
        <v>0</v>
      </c>
      <c r="AO23" s="296" t="b">
        <f t="shared" si="14"/>
        <v>0</v>
      </c>
      <c r="AP23" s="296" t="b">
        <f t="shared" si="15"/>
        <v>1</v>
      </c>
      <c r="AQ23" s="296" t="str">
        <f t="shared" si="16"/>
        <v/>
      </c>
      <c r="AR23" s="296" t="str">
        <f t="shared" si="17"/>
        <v/>
      </c>
      <c r="AS23" s="296">
        <f t="shared" si="18"/>
        <v>1</v>
      </c>
      <c r="AT23" s="296">
        <f t="shared" si="19"/>
        <v>1</v>
      </c>
      <c r="AU23" s="296" t="str">
        <f t="shared" si="20"/>
        <v/>
      </c>
      <c r="AV23" s="296" t="str">
        <f>IFERROR(VLOOKUP($L23,点検表４リスト用!$L$2:$M$11,2,FALSE),"")</f>
        <v/>
      </c>
      <c r="AW23" s="296" t="str">
        <f>IFERROR(VLOOKUP($AU23,排出係数!$H$4:$N$1000,7,FALSE),"")</f>
        <v/>
      </c>
      <c r="AX23" s="296" t="str">
        <f t="shared" si="35"/>
        <v/>
      </c>
      <c r="AY23" s="296" t="str">
        <f t="shared" si="22"/>
        <v>1</v>
      </c>
      <c r="AZ23" s="296" t="str">
        <f>IFERROR(VLOOKUP($AU23,排出係数!$A$4:$G$10000,$AT23+2,FALSE),"")</f>
        <v/>
      </c>
      <c r="BA23" s="296">
        <f>IFERROR(VLOOKUP($AT23,点検表４リスト用!$P$2:$T$6,2,FALSE),"")</f>
        <v>0.48</v>
      </c>
      <c r="BB23" s="296" t="str">
        <f t="shared" si="23"/>
        <v/>
      </c>
      <c r="BC23" s="296" t="str">
        <f t="shared" si="24"/>
        <v/>
      </c>
      <c r="BD23" s="296" t="str">
        <f>IFERROR(VLOOKUP($AU23,排出係数!$H$4:$M$10000,$AT23+2,FALSE),"")</f>
        <v/>
      </c>
      <c r="BE23" s="296">
        <f>IFERROR(VLOOKUP($AT23,点検表４リスト用!$P$2:$T$6,IF($N23="H17",5,3),FALSE),"")</f>
        <v>5.5E-2</v>
      </c>
      <c r="BF23" s="296">
        <f t="shared" si="25"/>
        <v>0</v>
      </c>
      <c r="BG23" s="296">
        <f t="shared" si="26"/>
        <v>0</v>
      </c>
      <c r="BH23" s="296" t="str">
        <f>IFERROR(VLOOKUP($L23,点検表４リスト用!$L$2:$N$11,3,FALSE),"")</f>
        <v/>
      </c>
      <c r="BI23" s="296" t="str">
        <f t="shared" si="27"/>
        <v/>
      </c>
      <c r="BJ23" s="296" t="str">
        <f>IF($AJ23="特","",IF($BO23="確認",MSG_電気・燃料電池車確認,IF($BR23=1,日野自動車新型式,IF($BR23=2,日野自動車新型式②,IF($BR23=3,日野自動車新型式③,IF($BR23=4,日野自動車新型式④,IFERROR(VLOOKUP($BI23,'35条リスト'!$A$3:$C$9998,2,FALSE),"")))))))</f>
        <v/>
      </c>
      <c r="BK23" s="296" t="str">
        <f t="shared" si="28"/>
        <v/>
      </c>
      <c r="BL23" s="296" t="str">
        <f>IFERROR(VLOOKUP($X23,点検表４リスト用!$A$2:$B$10,2,FALSE),"")</f>
        <v/>
      </c>
      <c r="BM23" s="296" t="str">
        <f>IF($AJ23="特","",IFERROR(VLOOKUP($BI23,'35条リスト'!$A$3:$C$9998,3,FALSE),""))</f>
        <v/>
      </c>
      <c r="BN23" s="357" t="str">
        <f t="shared" si="29"/>
        <v/>
      </c>
      <c r="BO23" s="297" t="str">
        <f t="shared" si="30"/>
        <v/>
      </c>
      <c r="BP23" s="297" t="str">
        <f t="shared" si="36"/>
        <v/>
      </c>
      <c r="BQ23" s="296">
        <f t="shared" si="34"/>
        <v>0</v>
      </c>
      <c r="BR23" s="296" t="str">
        <f>IF(COUNTIF(点検表４リスト用!X$2:X$83,J23),1,IF(COUNTIF(点検表４リスト用!Y$2:Y$100,J23),2,IF(COUNTIF(点検表４リスト用!Z$2:Z$100,J23),3,IF(COUNTIF(点検表４リスト用!AA$2:AA$100,J23),4,""))))</f>
        <v/>
      </c>
      <c r="BS23" s="579" t="str">
        <f t="shared" si="32"/>
        <v/>
      </c>
    </row>
    <row r="24" spans="1:71">
      <c r="A24" s="289"/>
      <c r="B24" s="445"/>
      <c r="C24" s="290"/>
      <c r="D24" s="291"/>
      <c r="E24" s="291"/>
      <c r="F24" s="291"/>
      <c r="G24" s="292"/>
      <c r="H24" s="300"/>
      <c r="I24" s="292"/>
      <c r="J24" s="292"/>
      <c r="K24" s="292"/>
      <c r="L24" s="292"/>
      <c r="M24" s="290"/>
      <c r="N24" s="290"/>
      <c r="O24" s="292"/>
      <c r="P24" s="292"/>
      <c r="Q24" s="481" t="str">
        <f t="shared" si="0"/>
        <v/>
      </c>
      <c r="R24" s="481" t="str">
        <f t="shared" si="1"/>
        <v/>
      </c>
      <c r="S24" s="482" t="str">
        <f t="shared" si="2"/>
        <v/>
      </c>
      <c r="T24" s="482" t="str">
        <f t="shared" si="33"/>
        <v/>
      </c>
      <c r="U24" s="483" t="str">
        <f t="shared" si="4"/>
        <v/>
      </c>
      <c r="V24" s="483" t="str">
        <f t="shared" si="5"/>
        <v/>
      </c>
      <c r="W24" s="483" t="str">
        <f t="shared" si="6"/>
        <v/>
      </c>
      <c r="X24" s="293"/>
      <c r="Y24" s="289"/>
      <c r="Z24" s="473" t="str">
        <f>IF($BR24&lt;&gt;"","確認",IF(COUNTIF(点検表４リスト用!AB$2:AB$100,J24),"○",IF(OR($BP24="【3】",$BP24="【2】",$BP24="【1】"),"○",$BP24)))</f>
        <v/>
      </c>
      <c r="AA24" s="532"/>
      <c r="AB24" s="294" t="str">
        <f>IF(COUNTIF(環境性能の高いＵＤタクシー!$A:$A,点検表４!J24),"○","")</f>
        <v/>
      </c>
      <c r="AC24" s="295" t="str">
        <f t="shared" si="7"/>
        <v/>
      </c>
      <c r="AD24" s="296" t="b">
        <f t="shared" si="8"/>
        <v>0</v>
      </c>
      <c r="AE24" s="296" t="b">
        <f t="shared" si="9"/>
        <v>0</v>
      </c>
      <c r="AF24" s="296" t="str">
        <f t="shared" si="10"/>
        <v/>
      </c>
      <c r="AG24" s="296">
        <f t="shared" si="11"/>
        <v>1</v>
      </c>
      <c r="AH24" s="296">
        <f t="shared" si="12"/>
        <v>0</v>
      </c>
      <c r="AI24" s="296">
        <f t="shared" si="13"/>
        <v>0</v>
      </c>
      <c r="AJ24" s="296" t="str">
        <f>IFERROR(VLOOKUP($I24,点検表４リスト用!$D$2:$G$10,2,FALSE),"")</f>
        <v/>
      </c>
      <c r="AK24" s="296" t="str">
        <f>IFERROR(VLOOKUP($I24,点検表４リスト用!$D$2:$G$10,3,FALSE),"")</f>
        <v/>
      </c>
      <c r="AL24" s="296" t="str">
        <f>IFERROR(VLOOKUP($I24,点検表４リスト用!$D$2:$G$10,4,FALSE),"")</f>
        <v/>
      </c>
      <c r="AM24" s="296" t="str">
        <f>IFERROR(VLOOKUP(LEFT($E24,1),点検表４リスト用!$I$2:$J$11,2,FALSE),"")</f>
        <v/>
      </c>
      <c r="AN24" s="296" t="b">
        <f>IF(IFERROR(VLOOKUP($J24,軽乗用車一覧!$A$2:$A$88,1,FALSE),"")&lt;&gt;"",TRUE,FALSE)</f>
        <v>0</v>
      </c>
      <c r="AO24" s="296" t="b">
        <f t="shared" si="14"/>
        <v>0</v>
      </c>
      <c r="AP24" s="296" t="b">
        <f t="shared" si="15"/>
        <v>1</v>
      </c>
      <c r="AQ24" s="296" t="str">
        <f t="shared" si="16"/>
        <v/>
      </c>
      <c r="AR24" s="296" t="str">
        <f t="shared" si="17"/>
        <v/>
      </c>
      <c r="AS24" s="296">
        <f t="shared" si="18"/>
        <v>1</v>
      </c>
      <c r="AT24" s="296">
        <f t="shared" si="19"/>
        <v>1</v>
      </c>
      <c r="AU24" s="296" t="str">
        <f t="shared" si="20"/>
        <v/>
      </c>
      <c r="AV24" s="296" t="str">
        <f>IFERROR(VLOOKUP($L24,点検表４リスト用!$L$2:$M$11,2,FALSE),"")</f>
        <v/>
      </c>
      <c r="AW24" s="296" t="str">
        <f>IFERROR(VLOOKUP($AU24,排出係数!$H$4:$N$1000,7,FALSE),"")</f>
        <v/>
      </c>
      <c r="AX24" s="296" t="str">
        <f t="shared" si="35"/>
        <v/>
      </c>
      <c r="AY24" s="296" t="str">
        <f t="shared" si="22"/>
        <v>1</v>
      </c>
      <c r="AZ24" s="296" t="str">
        <f>IFERROR(VLOOKUP($AU24,排出係数!$A$4:$G$10000,$AT24+2,FALSE),"")</f>
        <v/>
      </c>
      <c r="BA24" s="296">
        <f>IFERROR(VLOOKUP($AT24,点検表４リスト用!$P$2:$T$6,2,FALSE),"")</f>
        <v>0.48</v>
      </c>
      <c r="BB24" s="296" t="str">
        <f t="shared" si="23"/>
        <v/>
      </c>
      <c r="BC24" s="296" t="str">
        <f t="shared" si="24"/>
        <v/>
      </c>
      <c r="BD24" s="296" t="str">
        <f>IFERROR(VLOOKUP($AU24,排出係数!$H$4:$M$10000,$AT24+2,FALSE),"")</f>
        <v/>
      </c>
      <c r="BE24" s="296">
        <f>IFERROR(VLOOKUP($AT24,点検表４リスト用!$P$2:$T$6,IF($N24="H17",5,3),FALSE),"")</f>
        <v>5.5E-2</v>
      </c>
      <c r="BF24" s="296">
        <f t="shared" si="25"/>
        <v>0</v>
      </c>
      <c r="BG24" s="296">
        <f t="shared" si="26"/>
        <v>0</v>
      </c>
      <c r="BH24" s="296" t="str">
        <f>IFERROR(VLOOKUP($L24,点検表４リスト用!$L$2:$N$11,3,FALSE),"")</f>
        <v/>
      </c>
      <c r="BI24" s="296" t="str">
        <f t="shared" si="27"/>
        <v/>
      </c>
      <c r="BJ24" s="296" t="str">
        <f>IF($AJ24="特","",IF($BO24="確認",MSG_電気・燃料電池車確認,IF($BR24=1,日野自動車新型式,IF($BR24=2,日野自動車新型式②,IF($BR24=3,日野自動車新型式③,IF($BR24=4,日野自動車新型式④,IFERROR(VLOOKUP($BI24,'35条リスト'!$A$3:$C$9998,2,FALSE),"")))))))</f>
        <v/>
      </c>
      <c r="BK24" s="296" t="str">
        <f t="shared" si="28"/>
        <v/>
      </c>
      <c r="BL24" s="296" t="str">
        <f>IFERROR(VLOOKUP($X24,点検表４リスト用!$A$2:$B$10,2,FALSE),"")</f>
        <v/>
      </c>
      <c r="BM24" s="296" t="str">
        <f>IF($AJ24="特","",IFERROR(VLOOKUP($BI24,'35条リスト'!$A$3:$C$9998,3,FALSE),""))</f>
        <v/>
      </c>
      <c r="BN24" s="357" t="str">
        <f t="shared" si="29"/>
        <v/>
      </c>
      <c r="BO24" s="297" t="str">
        <f t="shared" si="30"/>
        <v/>
      </c>
      <c r="BP24" s="297" t="str">
        <f t="shared" si="36"/>
        <v/>
      </c>
      <c r="BQ24" s="296">
        <f t="shared" si="34"/>
        <v>0</v>
      </c>
      <c r="BR24" s="296" t="str">
        <f>IF(COUNTIF(点検表４リスト用!X$2:X$83,J24),1,IF(COUNTIF(点検表４リスト用!Y$2:Y$100,J24),2,IF(COUNTIF(点検表４リスト用!Z$2:Z$100,J24),3,IF(COUNTIF(点検表４リスト用!AA$2:AA$100,J24),4,""))))</f>
        <v/>
      </c>
      <c r="BS24" s="579" t="str">
        <f t="shared" si="32"/>
        <v/>
      </c>
    </row>
    <row r="25" spans="1:71">
      <c r="A25" s="289"/>
      <c r="B25" s="445"/>
      <c r="C25" s="290"/>
      <c r="D25" s="291"/>
      <c r="E25" s="291"/>
      <c r="F25" s="291"/>
      <c r="G25" s="292"/>
      <c r="H25" s="300"/>
      <c r="I25" s="292"/>
      <c r="J25" s="292"/>
      <c r="K25" s="292"/>
      <c r="L25" s="292"/>
      <c r="M25" s="290"/>
      <c r="N25" s="290"/>
      <c r="O25" s="292"/>
      <c r="P25" s="292"/>
      <c r="Q25" s="481" t="str">
        <f t="shared" si="0"/>
        <v/>
      </c>
      <c r="R25" s="481" t="str">
        <f t="shared" si="1"/>
        <v/>
      </c>
      <c r="S25" s="482" t="str">
        <f t="shared" si="2"/>
        <v/>
      </c>
      <c r="T25" s="482" t="str">
        <f t="shared" si="33"/>
        <v/>
      </c>
      <c r="U25" s="483" t="str">
        <f t="shared" si="4"/>
        <v/>
      </c>
      <c r="V25" s="483" t="str">
        <f t="shared" si="5"/>
        <v/>
      </c>
      <c r="W25" s="483" t="str">
        <f t="shared" si="6"/>
        <v/>
      </c>
      <c r="X25" s="293"/>
      <c r="Y25" s="289"/>
      <c r="Z25" s="473" t="str">
        <f>IF($BR25&lt;&gt;"","確認",IF(COUNTIF(点検表４リスト用!AB$2:AB$100,J25),"○",IF(OR($BP25="【3】",$BP25="【2】",$BP25="【1】"),"○",$BP25)))</f>
        <v/>
      </c>
      <c r="AA25" s="532"/>
      <c r="AB25" s="294" t="str">
        <f>IF(COUNTIF(環境性能の高いＵＤタクシー!$A:$A,点検表４!J25),"○","")</f>
        <v/>
      </c>
      <c r="AC25" s="295" t="str">
        <f t="shared" si="7"/>
        <v/>
      </c>
      <c r="AD25" s="296" t="b">
        <f t="shared" si="8"/>
        <v>0</v>
      </c>
      <c r="AE25" s="296" t="b">
        <f t="shared" si="9"/>
        <v>0</v>
      </c>
      <c r="AF25" s="296" t="str">
        <f t="shared" si="10"/>
        <v/>
      </c>
      <c r="AG25" s="296">
        <f t="shared" si="11"/>
        <v>1</v>
      </c>
      <c r="AH25" s="296">
        <f t="shared" si="12"/>
        <v>0</v>
      </c>
      <c r="AI25" s="296">
        <f t="shared" si="13"/>
        <v>0</v>
      </c>
      <c r="AJ25" s="296" t="str">
        <f>IFERROR(VLOOKUP($I25,点検表４リスト用!$D$2:$G$10,2,FALSE),"")</f>
        <v/>
      </c>
      <c r="AK25" s="296" t="str">
        <f>IFERROR(VLOOKUP($I25,点検表４リスト用!$D$2:$G$10,3,FALSE),"")</f>
        <v/>
      </c>
      <c r="AL25" s="296" t="str">
        <f>IFERROR(VLOOKUP($I25,点検表４リスト用!$D$2:$G$10,4,FALSE),"")</f>
        <v/>
      </c>
      <c r="AM25" s="296" t="str">
        <f>IFERROR(VLOOKUP(LEFT($E25,1),点検表４リスト用!$I$2:$J$11,2,FALSE),"")</f>
        <v/>
      </c>
      <c r="AN25" s="296" t="b">
        <f>IF(IFERROR(VLOOKUP($J25,軽乗用車一覧!$A$2:$A$88,1,FALSE),"")&lt;&gt;"",TRUE,FALSE)</f>
        <v>0</v>
      </c>
      <c r="AO25" s="296" t="b">
        <f t="shared" si="14"/>
        <v>0</v>
      </c>
      <c r="AP25" s="296" t="b">
        <f t="shared" si="15"/>
        <v>1</v>
      </c>
      <c r="AQ25" s="296" t="str">
        <f t="shared" si="16"/>
        <v/>
      </c>
      <c r="AR25" s="296" t="str">
        <f t="shared" si="17"/>
        <v/>
      </c>
      <c r="AS25" s="296">
        <f t="shared" si="18"/>
        <v>1</v>
      </c>
      <c r="AT25" s="296">
        <f t="shared" si="19"/>
        <v>1</v>
      </c>
      <c r="AU25" s="296" t="str">
        <f t="shared" si="20"/>
        <v/>
      </c>
      <c r="AV25" s="296" t="str">
        <f>IFERROR(VLOOKUP($L25,点検表４リスト用!$L$2:$M$11,2,FALSE),"")</f>
        <v/>
      </c>
      <c r="AW25" s="296" t="str">
        <f>IFERROR(VLOOKUP($AU25,排出係数!$H$4:$N$1000,7,FALSE),"")</f>
        <v/>
      </c>
      <c r="AX25" s="296" t="str">
        <f t="shared" si="35"/>
        <v/>
      </c>
      <c r="AY25" s="296" t="str">
        <f t="shared" si="22"/>
        <v>1</v>
      </c>
      <c r="AZ25" s="296" t="str">
        <f>IFERROR(VLOOKUP($AU25,排出係数!$A$4:$G$10000,$AT25+2,FALSE),"")</f>
        <v/>
      </c>
      <c r="BA25" s="296">
        <f>IFERROR(VLOOKUP($AT25,点検表４リスト用!$P$2:$T$6,2,FALSE),"")</f>
        <v>0.48</v>
      </c>
      <c r="BB25" s="296" t="str">
        <f t="shared" si="23"/>
        <v/>
      </c>
      <c r="BC25" s="296" t="str">
        <f t="shared" si="24"/>
        <v/>
      </c>
      <c r="BD25" s="296" t="str">
        <f>IFERROR(VLOOKUP($AU25,排出係数!$H$4:$M$10000,$AT25+2,FALSE),"")</f>
        <v/>
      </c>
      <c r="BE25" s="296">
        <f>IFERROR(VLOOKUP($AT25,点検表４リスト用!$P$2:$T$6,IF($N25="H17",5,3),FALSE),"")</f>
        <v>5.5E-2</v>
      </c>
      <c r="BF25" s="296">
        <f t="shared" si="25"/>
        <v>0</v>
      </c>
      <c r="BG25" s="296">
        <f t="shared" si="26"/>
        <v>0</v>
      </c>
      <c r="BH25" s="296" t="str">
        <f>IFERROR(VLOOKUP($L25,点検表４リスト用!$L$2:$N$11,3,FALSE),"")</f>
        <v/>
      </c>
      <c r="BI25" s="296" t="str">
        <f t="shared" si="27"/>
        <v/>
      </c>
      <c r="BJ25" s="296" t="str">
        <f>IF($AJ25="特","",IF($BO25="確認",MSG_電気・燃料電池車確認,IF($BR25=1,日野自動車新型式,IF($BR25=2,日野自動車新型式②,IF($BR25=3,日野自動車新型式③,IF($BR25=4,日野自動車新型式④,IFERROR(VLOOKUP($BI25,'35条リスト'!$A$3:$C$9998,2,FALSE),"")))))))</f>
        <v/>
      </c>
      <c r="BK25" s="296" t="str">
        <f t="shared" si="28"/>
        <v/>
      </c>
      <c r="BL25" s="296" t="str">
        <f>IFERROR(VLOOKUP($X25,点検表４リスト用!$A$2:$B$10,2,FALSE),"")</f>
        <v/>
      </c>
      <c r="BM25" s="296" t="str">
        <f>IF($AJ25="特","",IFERROR(VLOOKUP($BI25,'35条リスト'!$A$3:$C$9998,3,FALSE),""))</f>
        <v/>
      </c>
      <c r="BN25" s="357" t="str">
        <f t="shared" si="29"/>
        <v/>
      </c>
      <c r="BO25" s="297" t="str">
        <f t="shared" si="30"/>
        <v/>
      </c>
      <c r="BP25" s="297" t="str">
        <f t="shared" si="36"/>
        <v/>
      </c>
      <c r="BQ25" s="296">
        <f t="shared" si="34"/>
        <v>0</v>
      </c>
      <c r="BR25" s="296" t="str">
        <f>IF(COUNTIF(点検表４リスト用!X$2:X$83,J25),1,IF(COUNTIF(点検表４リスト用!Y$2:Y$100,J25),2,IF(COUNTIF(点検表４リスト用!Z$2:Z$100,J25),3,IF(COUNTIF(点検表４リスト用!AA$2:AA$100,J25),4,""))))</f>
        <v/>
      </c>
      <c r="BS25" s="579" t="str">
        <f t="shared" si="32"/>
        <v/>
      </c>
    </row>
    <row r="26" spans="1:71">
      <c r="A26" s="289"/>
      <c r="B26" s="445"/>
      <c r="C26" s="290"/>
      <c r="D26" s="291"/>
      <c r="E26" s="291"/>
      <c r="F26" s="291"/>
      <c r="G26" s="292"/>
      <c r="H26" s="300"/>
      <c r="I26" s="292"/>
      <c r="J26" s="292"/>
      <c r="K26" s="292"/>
      <c r="L26" s="292"/>
      <c r="M26" s="290"/>
      <c r="N26" s="290"/>
      <c r="O26" s="292"/>
      <c r="P26" s="292"/>
      <c r="Q26" s="481" t="str">
        <f t="shared" si="0"/>
        <v/>
      </c>
      <c r="R26" s="481" t="str">
        <f t="shared" si="1"/>
        <v/>
      </c>
      <c r="S26" s="482" t="str">
        <f t="shared" si="2"/>
        <v/>
      </c>
      <c r="T26" s="482" t="str">
        <f t="shared" si="33"/>
        <v/>
      </c>
      <c r="U26" s="483" t="str">
        <f t="shared" si="4"/>
        <v/>
      </c>
      <c r="V26" s="483" t="str">
        <f t="shared" si="5"/>
        <v/>
      </c>
      <c r="W26" s="483" t="str">
        <f t="shared" si="6"/>
        <v/>
      </c>
      <c r="X26" s="293"/>
      <c r="Y26" s="289"/>
      <c r="Z26" s="473" t="str">
        <f>IF($BR26&lt;&gt;"","確認",IF(COUNTIF(点検表４リスト用!AB$2:AB$100,J26),"○",IF(OR($BP26="【3】",$BP26="【2】",$BP26="【1】"),"○",$BP26)))</f>
        <v/>
      </c>
      <c r="AA26" s="532"/>
      <c r="AB26" s="294" t="str">
        <f>IF(COUNTIF(環境性能の高いＵＤタクシー!$A:$A,点検表４!J26),"○","")</f>
        <v/>
      </c>
      <c r="AC26" s="295" t="str">
        <f t="shared" si="7"/>
        <v/>
      </c>
      <c r="AD26" s="296" t="b">
        <f t="shared" si="8"/>
        <v>0</v>
      </c>
      <c r="AE26" s="296" t="b">
        <f t="shared" si="9"/>
        <v>0</v>
      </c>
      <c r="AF26" s="296" t="str">
        <f t="shared" si="10"/>
        <v/>
      </c>
      <c r="AG26" s="296">
        <f t="shared" si="11"/>
        <v>1</v>
      </c>
      <c r="AH26" s="296">
        <f t="shared" si="12"/>
        <v>0</v>
      </c>
      <c r="AI26" s="296">
        <f t="shared" si="13"/>
        <v>0</v>
      </c>
      <c r="AJ26" s="296" t="str">
        <f>IFERROR(VLOOKUP($I26,点検表４リスト用!$D$2:$G$10,2,FALSE),"")</f>
        <v/>
      </c>
      <c r="AK26" s="296" t="str">
        <f>IFERROR(VLOOKUP($I26,点検表４リスト用!$D$2:$G$10,3,FALSE),"")</f>
        <v/>
      </c>
      <c r="AL26" s="296" t="str">
        <f>IFERROR(VLOOKUP($I26,点検表４リスト用!$D$2:$G$10,4,FALSE),"")</f>
        <v/>
      </c>
      <c r="AM26" s="296" t="str">
        <f>IFERROR(VLOOKUP(LEFT($E26,1),点検表４リスト用!$I$2:$J$11,2,FALSE),"")</f>
        <v/>
      </c>
      <c r="AN26" s="296" t="b">
        <f>IF(IFERROR(VLOOKUP($J26,軽乗用車一覧!$A$2:$A$88,1,FALSE),"")&lt;&gt;"",TRUE,FALSE)</f>
        <v>0</v>
      </c>
      <c r="AO26" s="296" t="b">
        <f t="shared" si="14"/>
        <v>0</v>
      </c>
      <c r="AP26" s="296" t="b">
        <f t="shared" si="15"/>
        <v>1</v>
      </c>
      <c r="AQ26" s="296" t="str">
        <f t="shared" si="16"/>
        <v/>
      </c>
      <c r="AR26" s="296" t="str">
        <f t="shared" si="17"/>
        <v/>
      </c>
      <c r="AS26" s="296">
        <f t="shared" si="18"/>
        <v>1</v>
      </c>
      <c r="AT26" s="296">
        <f t="shared" si="19"/>
        <v>1</v>
      </c>
      <c r="AU26" s="296" t="str">
        <f t="shared" si="20"/>
        <v/>
      </c>
      <c r="AV26" s="296" t="str">
        <f>IFERROR(VLOOKUP($L26,点検表４リスト用!$L$2:$M$11,2,FALSE),"")</f>
        <v/>
      </c>
      <c r="AW26" s="296" t="str">
        <f>IFERROR(VLOOKUP($AU26,排出係数!$H$4:$N$1000,7,FALSE),"")</f>
        <v/>
      </c>
      <c r="AX26" s="296" t="str">
        <f t="shared" si="35"/>
        <v/>
      </c>
      <c r="AY26" s="296" t="str">
        <f t="shared" si="22"/>
        <v>1</v>
      </c>
      <c r="AZ26" s="296" t="str">
        <f>IFERROR(VLOOKUP($AU26,排出係数!$A$4:$G$10000,$AT26+2,FALSE),"")</f>
        <v/>
      </c>
      <c r="BA26" s="296">
        <f>IFERROR(VLOOKUP($AT26,点検表４リスト用!$P$2:$T$6,2,FALSE),"")</f>
        <v>0.48</v>
      </c>
      <c r="BB26" s="296" t="str">
        <f t="shared" si="23"/>
        <v/>
      </c>
      <c r="BC26" s="296" t="str">
        <f t="shared" si="24"/>
        <v/>
      </c>
      <c r="BD26" s="296" t="str">
        <f>IFERROR(VLOOKUP($AU26,排出係数!$H$4:$M$10000,$AT26+2,FALSE),"")</f>
        <v/>
      </c>
      <c r="BE26" s="296">
        <f>IFERROR(VLOOKUP($AT26,点検表４リスト用!$P$2:$T$6,IF($N26="H17",5,3),FALSE),"")</f>
        <v>5.5E-2</v>
      </c>
      <c r="BF26" s="296">
        <f t="shared" si="25"/>
        <v>0</v>
      </c>
      <c r="BG26" s="296">
        <f t="shared" si="26"/>
        <v>0</v>
      </c>
      <c r="BH26" s="296" t="str">
        <f>IFERROR(VLOOKUP($L26,点検表４リスト用!$L$2:$N$11,3,FALSE),"")</f>
        <v/>
      </c>
      <c r="BI26" s="296" t="str">
        <f t="shared" si="27"/>
        <v/>
      </c>
      <c r="BJ26" s="296" t="str">
        <f>IF($AJ26="特","",IF($BO26="確認",MSG_電気・燃料電池車確認,IF($BR26=1,日野自動車新型式,IF($BR26=2,日野自動車新型式②,IF($BR26=3,日野自動車新型式③,IF($BR26=4,日野自動車新型式④,IFERROR(VLOOKUP($BI26,'35条リスト'!$A$3:$C$9998,2,FALSE),"")))))))</f>
        <v/>
      </c>
      <c r="BK26" s="296" t="str">
        <f t="shared" si="28"/>
        <v/>
      </c>
      <c r="BL26" s="296" t="str">
        <f>IFERROR(VLOOKUP($X26,点検表４リスト用!$A$2:$B$10,2,FALSE),"")</f>
        <v/>
      </c>
      <c r="BM26" s="296" t="str">
        <f>IF($AJ26="特","",IFERROR(VLOOKUP($BI26,'35条リスト'!$A$3:$C$9998,3,FALSE),""))</f>
        <v/>
      </c>
      <c r="BN26" s="357" t="str">
        <f t="shared" si="29"/>
        <v/>
      </c>
      <c r="BO26" s="297" t="str">
        <f t="shared" si="30"/>
        <v/>
      </c>
      <c r="BP26" s="297" t="str">
        <f t="shared" si="36"/>
        <v/>
      </c>
      <c r="BQ26" s="296">
        <f t="shared" si="34"/>
        <v>0</v>
      </c>
      <c r="BR26" s="296" t="str">
        <f>IF(COUNTIF(点検表４リスト用!X$2:X$83,J26),1,IF(COUNTIF(点検表４リスト用!Y$2:Y$100,J26),2,IF(COUNTIF(点検表４リスト用!Z$2:Z$100,J26),3,IF(COUNTIF(点検表４リスト用!AA$2:AA$100,J26),4,""))))</f>
        <v/>
      </c>
      <c r="BS26" s="579" t="str">
        <f t="shared" si="32"/>
        <v/>
      </c>
    </row>
    <row r="27" spans="1:71">
      <c r="A27" s="289"/>
      <c r="B27" s="445"/>
      <c r="C27" s="290"/>
      <c r="D27" s="291"/>
      <c r="E27" s="291"/>
      <c r="F27" s="291"/>
      <c r="G27" s="292"/>
      <c r="H27" s="300"/>
      <c r="I27" s="292"/>
      <c r="J27" s="292"/>
      <c r="K27" s="292"/>
      <c r="L27" s="292"/>
      <c r="M27" s="290"/>
      <c r="N27" s="290"/>
      <c r="O27" s="292"/>
      <c r="P27" s="292"/>
      <c r="Q27" s="481" t="str">
        <f t="shared" si="0"/>
        <v/>
      </c>
      <c r="R27" s="481" t="str">
        <f t="shared" si="1"/>
        <v/>
      </c>
      <c r="S27" s="482" t="str">
        <f t="shared" si="2"/>
        <v/>
      </c>
      <c r="T27" s="482" t="str">
        <f t="shared" si="33"/>
        <v/>
      </c>
      <c r="U27" s="483" t="str">
        <f t="shared" si="4"/>
        <v/>
      </c>
      <c r="V27" s="483" t="str">
        <f t="shared" si="5"/>
        <v/>
      </c>
      <c r="W27" s="483" t="str">
        <f t="shared" si="6"/>
        <v/>
      </c>
      <c r="X27" s="293"/>
      <c r="Y27" s="289"/>
      <c r="Z27" s="473" t="str">
        <f>IF($BR27&lt;&gt;"","確認",IF(COUNTIF(点検表４リスト用!AB$2:AB$100,J27),"○",IF(OR($BP27="【3】",$BP27="【2】",$BP27="【1】"),"○",$BP27)))</f>
        <v/>
      </c>
      <c r="AA27" s="532"/>
      <c r="AB27" s="294" t="str">
        <f>IF(COUNTIF(環境性能の高いＵＤタクシー!$A:$A,点検表４!J27),"○","")</f>
        <v/>
      </c>
      <c r="AC27" s="295" t="str">
        <f t="shared" si="7"/>
        <v/>
      </c>
      <c r="AD27" s="296" t="b">
        <f t="shared" si="8"/>
        <v>0</v>
      </c>
      <c r="AE27" s="296" t="b">
        <f t="shared" si="9"/>
        <v>0</v>
      </c>
      <c r="AF27" s="296" t="str">
        <f t="shared" si="10"/>
        <v/>
      </c>
      <c r="AG27" s="296">
        <f t="shared" si="11"/>
        <v>1</v>
      </c>
      <c r="AH27" s="296">
        <f t="shared" si="12"/>
        <v>0</v>
      </c>
      <c r="AI27" s="296">
        <f t="shared" si="13"/>
        <v>0</v>
      </c>
      <c r="AJ27" s="296" t="str">
        <f>IFERROR(VLOOKUP($I27,点検表４リスト用!$D$2:$G$10,2,FALSE),"")</f>
        <v/>
      </c>
      <c r="AK27" s="296" t="str">
        <f>IFERROR(VLOOKUP($I27,点検表４リスト用!$D$2:$G$10,3,FALSE),"")</f>
        <v/>
      </c>
      <c r="AL27" s="296" t="str">
        <f>IFERROR(VLOOKUP($I27,点検表４リスト用!$D$2:$G$10,4,FALSE),"")</f>
        <v/>
      </c>
      <c r="AM27" s="296" t="str">
        <f>IFERROR(VLOOKUP(LEFT($E27,1),点検表４リスト用!$I$2:$J$11,2,FALSE),"")</f>
        <v/>
      </c>
      <c r="AN27" s="296" t="b">
        <f>IF(IFERROR(VLOOKUP($J27,軽乗用車一覧!$A$2:$A$88,1,FALSE),"")&lt;&gt;"",TRUE,FALSE)</f>
        <v>0</v>
      </c>
      <c r="AO27" s="296" t="b">
        <f t="shared" si="14"/>
        <v>0</v>
      </c>
      <c r="AP27" s="296" t="b">
        <f t="shared" si="15"/>
        <v>1</v>
      </c>
      <c r="AQ27" s="296" t="str">
        <f t="shared" si="16"/>
        <v/>
      </c>
      <c r="AR27" s="296" t="str">
        <f t="shared" si="17"/>
        <v/>
      </c>
      <c r="AS27" s="296">
        <f t="shared" si="18"/>
        <v>1</v>
      </c>
      <c r="AT27" s="296">
        <f t="shared" si="19"/>
        <v>1</v>
      </c>
      <c r="AU27" s="296" t="str">
        <f t="shared" si="20"/>
        <v/>
      </c>
      <c r="AV27" s="296" t="str">
        <f>IFERROR(VLOOKUP($L27,点検表４リスト用!$L$2:$M$11,2,FALSE),"")</f>
        <v/>
      </c>
      <c r="AW27" s="296" t="str">
        <f>IFERROR(VLOOKUP($AU27,排出係数!$H$4:$N$1000,7,FALSE),"")</f>
        <v/>
      </c>
      <c r="AX27" s="296" t="str">
        <f t="shared" si="35"/>
        <v/>
      </c>
      <c r="AY27" s="296" t="str">
        <f t="shared" si="22"/>
        <v>1</v>
      </c>
      <c r="AZ27" s="296" t="str">
        <f>IFERROR(VLOOKUP($AU27,排出係数!$A$4:$G$10000,$AT27+2,FALSE),"")</f>
        <v/>
      </c>
      <c r="BA27" s="296">
        <f>IFERROR(VLOOKUP($AT27,点検表４リスト用!$P$2:$T$6,2,FALSE),"")</f>
        <v>0.48</v>
      </c>
      <c r="BB27" s="296" t="str">
        <f t="shared" si="23"/>
        <v/>
      </c>
      <c r="BC27" s="296" t="str">
        <f t="shared" si="24"/>
        <v/>
      </c>
      <c r="BD27" s="296" t="str">
        <f>IFERROR(VLOOKUP($AU27,排出係数!$H$4:$M$10000,$AT27+2,FALSE),"")</f>
        <v/>
      </c>
      <c r="BE27" s="296">
        <f>IFERROR(VLOOKUP($AT27,点検表４リスト用!$P$2:$T$6,IF($N27="H17",5,3),FALSE),"")</f>
        <v>5.5E-2</v>
      </c>
      <c r="BF27" s="296">
        <f t="shared" si="25"/>
        <v>0</v>
      </c>
      <c r="BG27" s="296">
        <f t="shared" si="26"/>
        <v>0</v>
      </c>
      <c r="BH27" s="296" t="str">
        <f>IFERROR(VLOOKUP($L27,点検表４リスト用!$L$2:$N$11,3,FALSE),"")</f>
        <v/>
      </c>
      <c r="BI27" s="296" t="str">
        <f t="shared" si="27"/>
        <v/>
      </c>
      <c r="BJ27" s="296" t="str">
        <f>IF($AJ27="特","",IF($BO27="確認",MSG_電気・燃料電池車確認,IF($BR27=1,日野自動車新型式,IF($BR27=2,日野自動車新型式②,IF($BR27=3,日野自動車新型式③,IF($BR27=4,日野自動車新型式④,IFERROR(VLOOKUP($BI27,'35条リスト'!$A$3:$C$9998,2,FALSE),"")))))))</f>
        <v/>
      </c>
      <c r="BK27" s="296" t="str">
        <f t="shared" si="28"/>
        <v/>
      </c>
      <c r="BL27" s="296" t="str">
        <f>IFERROR(VLOOKUP($X27,点検表４リスト用!$A$2:$B$10,2,FALSE),"")</f>
        <v/>
      </c>
      <c r="BM27" s="296" t="str">
        <f>IF($AJ27="特","",IFERROR(VLOOKUP($BI27,'35条リスト'!$A$3:$C$9998,3,FALSE),""))</f>
        <v/>
      </c>
      <c r="BN27" s="357" t="str">
        <f t="shared" si="29"/>
        <v/>
      </c>
      <c r="BO27" s="297" t="str">
        <f t="shared" si="30"/>
        <v/>
      </c>
      <c r="BP27" s="297" t="str">
        <f t="shared" si="36"/>
        <v/>
      </c>
      <c r="BQ27" s="296">
        <f t="shared" si="34"/>
        <v>0</v>
      </c>
      <c r="BR27" s="296" t="str">
        <f>IF(COUNTIF(点検表４リスト用!X$2:X$83,J27),1,IF(COUNTIF(点検表４リスト用!Y$2:Y$100,J27),2,IF(COUNTIF(点検表４リスト用!Z$2:Z$100,J27),3,IF(COUNTIF(点検表４リスト用!AA$2:AA$100,J27),4,""))))</f>
        <v/>
      </c>
      <c r="BS27" s="579" t="str">
        <f t="shared" si="32"/>
        <v/>
      </c>
    </row>
    <row r="28" spans="1:71">
      <c r="A28" s="289"/>
      <c r="B28" s="445"/>
      <c r="C28" s="290"/>
      <c r="D28" s="291"/>
      <c r="E28" s="291"/>
      <c r="F28" s="291"/>
      <c r="G28" s="292"/>
      <c r="H28" s="300"/>
      <c r="I28" s="292"/>
      <c r="J28" s="292"/>
      <c r="K28" s="292"/>
      <c r="L28" s="292"/>
      <c r="M28" s="290"/>
      <c r="N28" s="290"/>
      <c r="O28" s="292"/>
      <c r="P28" s="292"/>
      <c r="Q28" s="481" t="str">
        <f t="shared" si="0"/>
        <v/>
      </c>
      <c r="R28" s="481" t="str">
        <f t="shared" si="1"/>
        <v/>
      </c>
      <c r="S28" s="482" t="str">
        <f t="shared" si="2"/>
        <v/>
      </c>
      <c r="T28" s="482" t="str">
        <f t="shared" si="33"/>
        <v/>
      </c>
      <c r="U28" s="483" t="str">
        <f t="shared" si="4"/>
        <v/>
      </c>
      <c r="V28" s="483" t="str">
        <f t="shared" si="5"/>
        <v/>
      </c>
      <c r="W28" s="483" t="str">
        <f t="shared" si="6"/>
        <v/>
      </c>
      <c r="X28" s="293"/>
      <c r="Y28" s="289"/>
      <c r="Z28" s="473" t="str">
        <f>IF($BR28&lt;&gt;"","確認",IF(COUNTIF(点検表４リスト用!AB$2:AB$100,J28),"○",IF(OR($BP28="【3】",$BP28="【2】",$BP28="【1】"),"○",$BP28)))</f>
        <v/>
      </c>
      <c r="AA28" s="532"/>
      <c r="AB28" s="294" t="str">
        <f>IF(COUNTIF(環境性能の高いＵＤタクシー!$A:$A,点検表４!J28),"○","")</f>
        <v/>
      </c>
      <c r="AC28" s="295" t="str">
        <f t="shared" si="7"/>
        <v/>
      </c>
      <c r="AD28" s="296" t="b">
        <f t="shared" si="8"/>
        <v>0</v>
      </c>
      <c r="AE28" s="296" t="b">
        <f t="shared" si="9"/>
        <v>0</v>
      </c>
      <c r="AF28" s="296" t="str">
        <f t="shared" si="10"/>
        <v/>
      </c>
      <c r="AG28" s="296">
        <f t="shared" si="11"/>
        <v>1</v>
      </c>
      <c r="AH28" s="296">
        <f t="shared" si="12"/>
        <v>0</v>
      </c>
      <c r="AI28" s="296">
        <f t="shared" si="13"/>
        <v>0</v>
      </c>
      <c r="AJ28" s="296" t="str">
        <f>IFERROR(VLOOKUP($I28,点検表４リスト用!$D$2:$G$10,2,FALSE),"")</f>
        <v/>
      </c>
      <c r="AK28" s="296" t="str">
        <f>IFERROR(VLOOKUP($I28,点検表４リスト用!$D$2:$G$10,3,FALSE),"")</f>
        <v/>
      </c>
      <c r="AL28" s="296" t="str">
        <f>IFERROR(VLOOKUP($I28,点検表４リスト用!$D$2:$G$10,4,FALSE),"")</f>
        <v/>
      </c>
      <c r="AM28" s="296" t="str">
        <f>IFERROR(VLOOKUP(LEFT($E28,1),点検表４リスト用!$I$2:$J$11,2,FALSE),"")</f>
        <v/>
      </c>
      <c r="AN28" s="296" t="b">
        <f>IF(IFERROR(VLOOKUP($J28,軽乗用車一覧!$A$2:$A$88,1,FALSE),"")&lt;&gt;"",TRUE,FALSE)</f>
        <v>0</v>
      </c>
      <c r="AO28" s="296" t="b">
        <f t="shared" si="14"/>
        <v>0</v>
      </c>
      <c r="AP28" s="296" t="b">
        <f t="shared" si="15"/>
        <v>1</v>
      </c>
      <c r="AQ28" s="296" t="str">
        <f t="shared" si="16"/>
        <v/>
      </c>
      <c r="AR28" s="296" t="str">
        <f t="shared" si="17"/>
        <v/>
      </c>
      <c r="AS28" s="296">
        <f t="shared" si="18"/>
        <v>1</v>
      </c>
      <c r="AT28" s="296">
        <f t="shared" si="19"/>
        <v>1</v>
      </c>
      <c r="AU28" s="296" t="str">
        <f t="shared" si="20"/>
        <v/>
      </c>
      <c r="AV28" s="296" t="str">
        <f>IFERROR(VLOOKUP($L28,点検表４リスト用!$L$2:$M$11,2,FALSE),"")</f>
        <v/>
      </c>
      <c r="AW28" s="296" t="str">
        <f>IFERROR(VLOOKUP($AU28,排出係数!$H$4:$N$1000,7,FALSE),"")</f>
        <v/>
      </c>
      <c r="AX28" s="296" t="str">
        <f t="shared" si="35"/>
        <v/>
      </c>
      <c r="AY28" s="296" t="str">
        <f t="shared" si="22"/>
        <v>1</v>
      </c>
      <c r="AZ28" s="296" t="str">
        <f>IFERROR(VLOOKUP($AU28,排出係数!$A$4:$G$10000,$AT28+2,FALSE),"")</f>
        <v/>
      </c>
      <c r="BA28" s="296">
        <f>IFERROR(VLOOKUP($AT28,点検表４リスト用!$P$2:$T$6,2,FALSE),"")</f>
        <v>0.48</v>
      </c>
      <c r="BB28" s="296" t="str">
        <f t="shared" si="23"/>
        <v/>
      </c>
      <c r="BC28" s="296" t="str">
        <f t="shared" si="24"/>
        <v/>
      </c>
      <c r="BD28" s="296" t="str">
        <f>IFERROR(VLOOKUP($AU28,排出係数!$H$4:$M$10000,$AT28+2,FALSE),"")</f>
        <v/>
      </c>
      <c r="BE28" s="296">
        <f>IFERROR(VLOOKUP($AT28,点検表４リスト用!$P$2:$T$6,IF($N28="H17",5,3),FALSE),"")</f>
        <v>5.5E-2</v>
      </c>
      <c r="BF28" s="296">
        <f t="shared" si="25"/>
        <v>0</v>
      </c>
      <c r="BG28" s="296">
        <f t="shared" si="26"/>
        <v>0</v>
      </c>
      <c r="BH28" s="296" t="str">
        <f>IFERROR(VLOOKUP($L28,点検表４リスト用!$L$2:$N$11,3,FALSE),"")</f>
        <v/>
      </c>
      <c r="BI28" s="296" t="str">
        <f t="shared" si="27"/>
        <v/>
      </c>
      <c r="BJ28" s="296" t="str">
        <f>IF($AJ28="特","",IF($BO28="確認",MSG_電気・燃料電池車確認,IF($BR28=1,日野自動車新型式,IF($BR28=2,日野自動車新型式②,IF($BR28=3,日野自動車新型式③,IF($BR28=4,日野自動車新型式④,IFERROR(VLOOKUP($BI28,'35条リスト'!$A$3:$C$9998,2,FALSE),"")))))))</f>
        <v/>
      </c>
      <c r="BK28" s="296" t="str">
        <f t="shared" si="28"/>
        <v/>
      </c>
      <c r="BL28" s="296" t="str">
        <f>IFERROR(VLOOKUP($X28,点検表４リスト用!$A$2:$B$10,2,FALSE),"")</f>
        <v/>
      </c>
      <c r="BM28" s="296" t="str">
        <f>IF($AJ28="特","",IFERROR(VLOOKUP($BI28,'35条リスト'!$A$3:$C$9998,3,FALSE),""))</f>
        <v/>
      </c>
      <c r="BN28" s="357" t="str">
        <f t="shared" si="29"/>
        <v/>
      </c>
      <c r="BO28" s="297" t="str">
        <f t="shared" si="30"/>
        <v/>
      </c>
      <c r="BP28" s="297" t="str">
        <f t="shared" si="36"/>
        <v/>
      </c>
      <c r="BQ28" s="296">
        <f t="shared" si="34"/>
        <v>0</v>
      </c>
      <c r="BR28" s="296" t="str">
        <f>IF(COUNTIF(点検表４リスト用!X$2:X$83,J28),1,IF(COUNTIF(点検表４リスト用!Y$2:Y$100,J28),2,IF(COUNTIF(点検表４リスト用!Z$2:Z$100,J28),3,IF(COUNTIF(点検表４リスト用!AA$2:AA$100,J28),4,""))))</f>
        <v/>
      </c>
      <c r="BS28" s="579" t="str">
        <f t="shared" si="32"/>
        <v/>
      </c>
    </row>
    <row r="29" spans="1:71">
      <c r="A29" s="289"/>
      <c r="B29" s="445"/>
      <c r="C29" s="290"/>
      <c r="D29" s="291"/>
      <c r="E29" s="291"/>
      <c r="F29" s="291"/>
      <c r="G29" s="292"/>
      <c r="H29" s="300"/>
      <c r="I29" s="292"/>
      <c r="J29" s="292"/>
      <c r="K29" s="292"/>
      <c r="L29" s="292"/>
      <c r="M29" s="290"/>
      <c r="N29" s="290"/>
      <c r="O29" s="292"/>
      <c r="P29" s="292"/>
      <c r="Q29" s="481" t="str">
        <f t="shared" si="0"/>
        <v/>
      </c>
      <c r="R29" s="481" t="str">
        <f t="shared" si="1"/>
        <v/>
      </c>
      <c r="S29" s="482" t="str">
        <f t="shared" si="2"/>
        <v/>
      </c>
      <c r="T29" s="482" t="str">
        <f t="shared" si="33"/>
        <v/>
      </c>
      <c r="U29" s="483" t="str">
        <f t="shared" si="4"/>
        <v/>
      </c>
      <c r="V29" s="483" t="str">
        <f t="shared" si="5"/>
        <v/>
      </c>
      <c r="W29" s="483" t="str">
        <f t="shared" si="6"/>
        <v/>
      </c>
      <c r="X29" s="293"/>
      <c r="Y29" s="289"/>
      <c r="Z29" s="473" t="str">
        <f>IF($BR29&lt;&gt;"","確認",IF(COUNTIF(点検表４リスト用!AB$2:AB$100,J29),"○",IF(OR($BP29="【3】",$BP29="【2】",$BP29="【1】"),"○",$BP29)))</f>
        <v/>
      </c>
      <c r="AA29" s="532"/>
      <c r="AB29" s="294" t="str">
        <f>IF(COUNTIF(環境性能の高いＵＤタクシー!$A:$A,点検表４!J29),"○","")</f>
        <v/>
      </c>
      <c r="AC29" s="295" t="str">
        <f t="shared" si="7"/>
        <v/>
      </c>
      <c r="AD29" s="296" t="b">
        <f t="shared" si="8"/>
        <v>0</v>
      </c>
      <c r="AE29" s="296" t="b">
        <f t="shared" si="9"/>
        <v>0</v>
      </c>
      <c r="AF29" s="296" t="str">
        <f t="shared" si="10"/>
        <v/>
      </c>
      <c r="AG29" s="296">
        <f t="shared" si="11"/>
        <v>1</v>
      </c>
      <c r="AH29" s="296">
        <f t="shared" si="12"/>
        <v>0</v>
      </c>
      <c r="AI29" s="296">
        <f t="shared" si="13"/>
        <v>0</v>
      </c>
      <c r="AJ29" s="296" t="str">
        <f>IFERROR(VLOOKUP($I29,点検表４リスト用!$D$2:$G$10,2,FALSE),"")</f>
        <v/>
      </c>
      <c r="AK29" s="296" t="str">
        <f>IFERROR(VLOOKUP($I29,点検表４リスト用!$D$2:$G$10,3,FALSE),"")</f>
        <v/>
      </c>
      <c r="AL29" s="296" t="str">
        <f>IFERROR(VLOOKUP($I29,点検表４リスト用!$D$2:$G$10,4,FALSE),"")</f>
        <v/>
      </c>
      <c r="AM29" s="296" t="str">
        <f>IFERROR(VLOOKUP(LEFT($E29,1),点検表４リスト用!$I$2:$J$11,2,FALSE),"")</f>
        <v/>
      </c>
      <c r="AN29" s="296" t="b">
        <f>IF(IFERROR(VLOOKUP($J29,軽乗用車一覧!$A$2:$A$88,1,FALSE),"")&lt;&gt;"",TRUE,FALSE)</f>
        <v>0</v>
      </c>
      <c r="AO29" s="296" t="b">
        <f t="shared" si="14"/>
        <v>0</v>
      </c>
      <c r="AP29" s="296" t="b">
        <f t="shared" si="15"/>
        <v>1</v>
      </c>
      <c r="AQ29" s="296" t="str">
        <f t="shared" si="16"/>
        <v/>
      </c>
      <c r="AR29" s="296" t="str">
        <f t="shared" si="17"/>
        <v/>
      </c>
      <c r="AS29" s="296">
        <f t="shared" si="18"/>
        <v>1</v>
      </c>
      <c r="AT29" s="296">
        <f t="shared" si="19"/>
        <v>1</v>
      </c>
      <c r="AU29" s="296" t="str">
        <f t="shared" si="20"/>
        <v/>
      </c>
      <c r="AV29" s="296" t="str">
        <f>IFERROR(VLOOKUP($L29,点検表４リスト用!$L$2:$M$11,2,FALSE),"")</f>
        <v/>
      </c>
      <c r="AW29" s="296" t="str">
        <f>IFERROR(VLOOKUP($AU29,排出係数!$H$4:$N$1000,7,FALSE),"")</f>
        <v/>
      </c>
      <c r="AX29" s="296" t="str">
        <f t="shared" si="35"/>
        <v/>
      </c>
      <c r="AY29" s="296" t="str">
        <f t="shared" si="22"/>
        <v>1</v>
      </c>
      <c r="AZ29" s="296" t="str">
        <f>IFERROR(VLOOKUP($AU29,排出係数!$A$4:$G$10000,$AT29+2,FALSE),"")</f>
        <v/>
      </c>
      <c r="BA29" s="296">
        <f>IFERROR(VLOOKUP($AT29,点検表４リスト用!$P$2:$T$6,2,FALSE),"")</f>
        <v>0.48</v>
      </c>
      <c r="BB29" s="296" t="str">
        <f t="shared" si="23"/>
        <v/>
      </c>
      <c r="BC29" s="296" t="str">
        <f t="shared" si="24"/>
        <v/>
      </c>
      <c r="BD29" s="296" t="str">
        <f>IFERROR(VLOOKUP($AU29,排出係数!$H$4:$M$10000,$AT29+2,FALSE),"")</f>
        <v/>
      </c>
      <c r="BE29" s="296">
        <f>IFERROR(VLOOKUP($AT29,点検表４リスト用!$P$2:$T$6,IF($N29="H17",5,3),FALSE),"")</f>
        <v>5.5E-2</v>
      </c>
      <c r="BF29" s="296">
        <f t="shared" si="25"/>
        <v>0</v>
      </c>
      <c r="BG29" s="296">
        <f t="shared" si="26"/>
        <v>0</v>
      </c>
      <c r="BH29" s="296" t="str">
        <f>IFERROR(VLOOKUP($L29,点検表４リスト用!$L$2:$N$11,3,FALSE),"")</f>
        <v/>
      </c>
      <c r="BI29" s="296" t="str">
        <f t="shared" si="27"/>
        <v/>
      </c>
      <c r="BJ29" s="296" t="str">
        <f>IF($AJ29="特","",IF($BO29="確認",MSG_電気・燃料電池車確認,IF($BR29=1,日野自動車新型式,IF($BR29=2,日野自動車新型式②,IF($BR29=3,日野自動車新型式③,IF($BR29=4,日野自動車新型式④,IFERROR(VLOOKUP($BI29,'35条リスト'!$A$3:$C$9998,2,FALSE),"")))))))</f>
        <v/>
      </c>
      <c r="BK29" s="296" t="str">
        <f t="shared" si="28"/>
        <v/>
      </c>
      <c r="BL29" s="296" t="str">
        <f>IFERROR(VLOOKUP($X29,点検表４リスト用!$A$2:$B$10,2,FALSE),"")</f>
        <v/>
      </c>
      <c r="BM29" s="296" t="str">
        <f>IF($AJ29="特","",IFERROR(VLOOKUP($BI29,'35条リスト'!$A$3:$C$9998,3,FALSE),""))</f>
        <v/>
      </c>
      <c r="BN29" s="357" t="str">
        <f t="shared" si="29"/>
        <v/>
      </c>
      <c r="BO29" s="297" t="str">
        <f t="shared" si="30"/>
        <v/>
      </c>
      <c r="BP29" s="297" t="str">
        <f t="shared" si="36"/>
        <v/>
      </c>
      <c r="BQ29" s="296">
        <f t="shared" si="34"/>
        <v>0</v>
      </c>
      <c r="BR29" s="296" t="str">
        <f>IF(COUNTIF(点検表４リスト用!X$2:X$83,J29),1,IF(COUNTIF(点検表４リスト用!Y$2:Y$100,J29),2,IF(COUNTIF(点検表４リスト用!Z$2:Z$100,J29),3,IF(COUNTIF(点検表４リスト用!AA$2:AA$100,J29),4,""))))</f>
        <v/>
      </c>
      <c r="BS29" s="579" t="str">
        <f t="shared" si="32"/>
        <v/>
      </c>
    </row>
    <row r="30" spans="1:71">
      <c r="A30" s="289"/>
      <c r="B30" s="445"/>
      <c r="C30" s="290"/>
      <c r="D30" s="291"/>
      <c r="E30" s="291"/>
      <c r="F30" s="291"/>
      <c r="G30" s="292"/>
      <c r="H30" s="300"/>
      <c r="I30" s="292"/>
      <c r="J30" s="292"/>
      <c r="K30" s="292"/>
      <c r="L30" s="292"/>
      <c r="M30" s="290"/>
      <c r="N30" s="290"/>
      <c r="O30" s="292"/>
      <c r="P30" s="292"/>
      <c r="Q30" s="481" t="str">
        <f t="shared" si="0"/>
        <v/>
      </c>
      <c r="R30" s="481" t="str">
        <f t="shared" si="1"/>
        <v/>
      </c>
      <c r="S30" s="482" t="str">
        <f t="shared" si="2"/>
        <v/>
      </c>
      <c r="T30" s="482" t="str">
        <f t="shared" si="33"/>
        <v/>
      </c>
      <c r="U30" s="483" t="str">
        <f t="shared" si="4"/>
        <v/>
      </c>
      <c r="V30" s="483" t="str">
        <f t="shared" si="5"/>
        <v/>
      </c>
      <c r="W30" s="483" t="str">
        <f t="shared" si="6"/>
        <v/>
      </c>
      <c r="X30" s="293"/>
      <c r="Y30" s="289"/>
      <c r="Z30" s="473" t="str">
        <f>IF($BR30&lt;&gt;"","確認",IF(COUNTIF(点検表４リスト用!AB$2:AB$100,J30),"○",IF(OR($BP30="【3】",$BP30="【2】",$BP30="【1】"),"○",$BP30)))</f>
        <v/>
      </c>
      <c r="AA30" s="532"/>
      <c r="AB30" s="294" t="str">
        <f>IF(COUNTIF(環境性能の高いＵＤタクシー!$A:$A,点検表４!J30),"○","")</f>
        <v/>
      </c>
      <c r="AC30" s="295" t="str">
        <f t="shared" si="7"/>
        <v/>
      </c>
      <c r="AD30" s="296" t="b">
        <f t="shared" si="8"/>
        <v>0</v>
      </c>
      <c r="AE30" s="296" t="b">
        <f t="shared" si="9"/>
        <v>0</v>
      </c>
      <c r="AF30" s="296" t="str">
        <f t="shared" si="10"/>
        <v/>
      </c>
      <c r="AG30" s="296">
        <f t="shared" si="11"/>
        <v>1</v>
      </c>
      <c r="AH30" s="296">
        <f t="shared" si="12"/>
        <v>0</v>
      </c>
      <c r="AI30" s="296">
        <f t="shared" si="13"/>
        <v>0</v>
      </c>
      <c r="AJ30" s="296" t="str">
        <f>IFERROR(VLOOKUP($I30,点検表４リスト用!$D$2:$G$10,2,FALSE),"")</f>
        <v/>
      </c>
      <c r="AK30" s="296" t="str">
        <f>IFERROR(VLOOKUP($I30,点検表４リスト用!$D$2:$G$10,3,FALSE),"")</f>
        <v/>
      </c>
      <c r="AL30" s="296" t="str">
        <f>IFERROR(VLOOKUP($I30,点検表４リスト用!$D$2:$G$10,4,FALSE),"")</f>
        <v/>
      </c>
      <c r="AM30" s="296" t="str">
        <f>IFERROR(VLOOKUP(LEFT($E30,1),点検表４リスト用!$I$2:$J$11,2,FALSE),"")</f>
        <v/>
      </c>
      <c r="AN30" s="296" t="b">
        <f>IF(IFERROR(VLOOKUP($J30,軽乗用車一覧!$A$2:$A$88,1,FALSE),"")&lt;&gt;"",TRUE,FALSE)</f>
        <v>0</v>
      </c>
      <c r="AO30" s="296" t="b">
        <f t="shared" si="14"/>
        <v>0</v>
      </c>
      <c r="AP30" s="296" t="b">
        <f t="shared" si="15"/>
        <v>1</v>
      </c>
      <c r="AQ30" s="296" t="str">
        <f t="shared" si="16"/>
        <v/>
      </c>
      <c r="AR30" s="296" t="str">
        <f t="shared" si="17"/>
        <v/>
      </c>
      <c r="AS30" s="296">
        <f t="shared" si="18"/>
        <v>1</v>
      </c>
      <c r="AT30" s="296">
        <f t="shared" si="19"/>
        <v>1</v>
      </c>
      <c r="AU30" s="296" t="str">
        <f t="shared" si="20"/>
        <v/>
      </c>
      <c r="AV30" s="296" t="str">
        <f>IFERROR(VLOOKUP($L30,点検表４リスト用!$L$2:$M$11,2,FALSE),"")</f>
        <v/>
      </c>
      <c r="AW30" s="296" t="str">
        <f>IFERROR(VLOOKUP($AU30,排出係数!$H$4:$N$1000,7,FALSE),"")</f>
        <v/>
      </c>
      <c r="AX30" s="296" t="str">
        <f t="shared" si="35"/>
        <v/>
      </c>
      <c r="AY30" s="296" t="str">
        <f t="shared" si="22"/>
        <v>1</v>
      </c>
      <c r="AZ30" s="296" t="str">
        <f>IFERROR(VLOOKUP($AU30,排出係数!$A$4:$G$10000,$AT30+2,FALSE),"")</f>
        <v/>
      </c>
      <c r="BA30" s="296">
        <f>IFERROR(VLOOKUP($AT30,点検表４リスト用!$P$2:$T$6,2,FALSE),"")</f>
        <v>0.48</v>
      </c>
      <c r="BB30" s="296" t="str">
        <f t="shared" si="23"/>
        <v/>
      </c>
      <c r="BC30" s="296" t="str">
        <f t="shared" si="24"/>
        <v/>
      </c>
      <c r="BD30" s="296" t="str">
        <f>IFERROR(VLOOKUP($AU30,排出係数!$H$4:$M$10000,$AT30+2,FALSE),"")</f>
        <v/>
      </c>
      <c r="BE30" s="296">
        <f>IFERROR(VLOOKUP($AT30,点検表４リスト用!$P$2:$T$6,IF($N30="H17",5,3),FALSE),"")</f>
        <v>5.5E-2</v>
      </c>
      <c r="BF30" s="296">
        <f t="shared" si="25"/>
        <v>0</v>
      </c>
      <c r="BG30" s="296">
        <f t="shared" si="26"/>
        <v>0</v>
      </c>
      <c r="BH30" s="296" t="str">
        <f>IFERROR(VLOOKUP($L30,点検表４リスト用!$L$2:$N$11,3,FALSE),"")</f>
        <v/>
      </c>
      <c r="BI30" s="296" t="str">
        <f t="shared" si="27"/>
        <v/>
      </c>
      <c r="BJ30" s="296" t="str">
        <f>IF($AJ30="特","",IF($BO30="確認",MSG_電気・燃料電池車確認,IF($BR30=1,日野自動車新型式,IF($BR30=2,日野自動車新型式②,IF($BR30=3,日野自動車新型式③,IF($BR30=4,日野自動車新型式④,IFERROR(VLOOKUP($BI30,'35条リスト'!$A$3:$C$9998,2,FALSE),"")))))))</f>
        <v/>
      </c>
      <c r="BK30" s="296" t="str">
        <f t="shared" si="28"/>
        <v/>
      </c>
      <c r="BL30" s="296" t="str">
        <f>IFERROR(VLOOKUP($X30,点検表４リスト用!$A$2:$B$10,2,FALSE),"")</f>
        <v/>
      </c>
      <c r="BM30" s="296" t="str">
        <f>IF($AJ30="特","",IFERROR(VLOOKUP($BI30,'35条リスト'!$A$3:$C$9998,3,FALSE),""))</f>
        <v/>
      </c>
      <c r="BN30" s="357" t="str">
        <f t="shared" si="29"/>
        <v/>
      </c>
      <c r="BO30" s="297" t="str">
        <f t="shared" si="30"/>
        <v/>
      </c>
      <c r="BP30" s="297" t="str">
        <f t="shared" si="36"/>
        <v/>
      </c>
      <c r="BQ30" s="296">
        <f t="shared" si="34"/>
        <v>0</v>
      </c>
      <c r="BR30" s="296" t="str">
        <f>IF(COUNTIF(点検表４リスト用!X$2:X$83,J30),1,IF(COUNTIF(点検表４リスト用!Y$2:Y$100,J30),2,IF(COUNTIF(点検表４リスト用!Z$2:Z$100,J30),3,IF(COUNTIF(点検表４リスト用!AA$2:AA$100,J30),4,""))))</f>
        <v/>
      </c>
      <c r="BS30" s="579" t="str">
        <f t="shared" si="32"/>
        <v/>
      </c>
    </row>
    <row r="31" spans="1:71">
      <c r="A31" s="289"/>
      <c r="B31" s="445"/>
      <c r="C31" s="290"/>
      <c r="D31" s="291"/>
      <c r="E31" s="291"/>
      <c r="F31" s="291"/>
      <c r="G31" s="292"/>
      <c r="H31" s="300"/>
      <c r="I31" s="292"/>
      <c r="J31" s="292"/>
      <c r="K31" s="292"/>
      <c r="L31" s="292"/>
      <c r="M31" s="290"/>
      <c r="N31" s="290"/>
      <c r="O31" s="292"/>
      <c r="P31" s="292"/>
      <c r="Q31" s="481" t="str">
        <f t="shared" si="0"/>
        <v/>
      </c>
      <c r="R31" s="481" t="str">
        <f t="shared" si="1"/>
        <v/>
      </c>
      <c r="S31" s="482" t="str">
        <f t="shared" si="2"/>
        <v/>
      </c>
      <c r="T31" s="482" t="str">
        <f t="shared" si="33"/>
        <v/>
      </c>
      <c r="U31" s="483" t="str">
        <f t="shared" si="4"/>
        <v/>
      </c>
      <c r="V31" s="483" t="str">
        <f t="shared" si="5"/>
        <v/>
      </c>
      <c r="W31" s="483" t="str">
        <f t="shared" si="6"/>
        <v/>
      </c>
      <c r="X31" s="293"/>
      <c r="Y31" s="289"/>
      <c r="Z31" s="473" t="str">
        <f>IF($BR31&lt;&gt;"","確認",IF(COUNTIF(点検表４リスト用!AB$2:AB$100,J31),"○",IF(OR($BP31="【3】",$BP31="【2】",$BP31="【1】"),"○",$BP31)))</f>
        <v/>
      </c>
      <c r="AA31" s="532"/>
      <c r="AB31" s="294" t="str">
        <f>IF(COUNTIF(環境性能の高いＵＤタクシー!$A:$A,点検表４!J31),"○","")</f>
        <v/>
      </c>
      <c r="AC31" s="295" t="str">
        <f t="shared" si="7"/>
        <v/>
      </c>
      <c r="AD31" s="296" t="b">
        <f t="shared" si="8"/>
        <v>0</v>
      </c>
      <c r="AE31" s="296" t="b">
        <f t="shared" si="9"/>
        <v>0</v>
      </c>
      <c r="AF31" s="296" t="str">
        <f t="shared" si="10"/>
        <v/>
      </c>
      <c r="AG31" s="296">
        <f t="shared" si="11"/>
        <v>1</v>
      </c>
      <c r="AH31" s="296">
        <f t="shared" si="12"/>
        <v>0</v>
      </c>
      <c r="AI31" s="296">
        <f t="shared" si="13"/>
        <v>0</v>
      </c>
      <c r="AJ31" s="296" t="str">
        <f>IFERROR(VLOOKUP($I31,点検表４リスト用!$D$2:$G$10,2,FALSE),"")</f>
        <v/>
      </c>
      <c r="AK31" s="296" t="str">
        <f>IFERROR(VLOOKUP($I31,点検表４リスト用!$D$2:$G$10,3,FALSE),"")</f>
        <v/>
      </c>
      <c r="AL31" s="296" t="str">
        <f>IFERROR(VLOOKUP($I31,点検表４リスト用!$D$2:$G$10,4,FALSE),"")</f>
        <v/>
      </c>
      <c r="AM31" s="296" t="str">
        <f>IFERROR(VLOOKUP(LEFT($E31,1),点検表４リスト用!$I$2:$J$11,2,FALSE),"")</f>
        <v/>
      </c>
      <c r="AN31" s="296" t="b">
        <f>IF(IFERROR(VLOOKUP($J31,軽乗用車一覧!$A$2:$A$88,1,FALSE),"")&lt;&gt;"",TRUE,FALSE)</f>
        <v>0</v>
      </c>
      <c r="AO31" s="296" t="b">
        <f t="shared" si="14"/>
        <v>0</v>
      </c>
      <c r="AP31" s="296" t="b">
        <f t="shared" si="15"/>
        <v>1</v>
      </c>
      <c r="AQ31" s="296" t="str">
        <f t="shared" si="16"/>
        <v/>
      </c>
      <c r="AR31" s="296" t="str">
        <f t="shared" si="17"/>
        <v/>
      </c>
      <c r="AS31" s="296">
        <f t="shared" si="18"/>
        <v>1</v>
      </c>
      <c r="AT31" s="296">
        <f t="shared" si="19"/>
        <v>1</v>
      </c>
      <c r="AU31" s="296" t="str">
        <f t="shared" si="20"/>
        <v/>
      </c>
      <c r="AV31" s="296" t="str">
        <f>IFERROR(VLOOKUP($L31,点検表４リスト用!$L$2:$M$11,2,FALSE),"")</f>
        <v/>
      </c>
      <c r="AW31" s="296" t="str">
        <f>IFERROR(VLOOKUP($AU31,排出係数!$H$4:$N$1000,7,FALSE),"")</f>
        <v/>
      </c>
      <c r="AX31" s="296" t="str">
        <f t="shared" si="35"/>
        <v/>
      </c>
      <c r="AY31" s="296" t="str">
        <f t="shared" si="22"/>
        <v>1</v>
      </c>
      <c r="AZ31" s="296" t="str">
        <f>IFERROR(VLOOKUP($AU31,排出係数!$A$4:$G$10000,$AT31+2,FALSE),"")</f>
        <v/>
      </c>
      <c r="BA31" s="296">
        <f>IFERROR(VLOOKUP($AT31,点検表４リスト用!$P$2:$T$6,2,FALSE),"")</f>
        <v>0.48</v>
      </c>
      <c r="BB31" s="296" t="str">
        <f t="shared" si="23"/>
        <v/>
      </c>
      <c r="BC31" s="296" t="str">
        <f t="shared" si="24"/>
        <v/>
      </c>
      <c r="BD31" s="296" t="str">
        <f>IFERROR(VLOOKUP($AU31,排出係数!$H$4:$M$10000,$AT31+2,FALSE),"")</f>
        <v/>
      </c>
      <c r="BE31" s="296">
        <f>IFERROR(VLOOKUP($AT31,点検表４リスト用!$P$2:$T$6,IF($N31="H17",5,3),FALSE),"")</f>
        <v>5.5E-2</v>
      </c>
      <c r="BF31" s="296">
        <f t="shared" si="25"/>
        <v>0</v>
      </c>
      <c r="BG31" s="296">
        <f t="shared" si="26"/>
        <v>0</v>
      </c>
      <c r="BH31" s="296" t="str">
        <f>IFERROR(VLOOKUP($L31,点検表４リスト用!$L$2:$N$11,3,FALSE),"")</f>
        <v/>
      </c>
      <c r="BI31" s="296" t="str">
        <f t="shared" si="27"/>
        <v/>
      </c>
      <c r="BJ31" s="296" t="str">
        <f>IF($AJ31="特","",IF($BO31="確認",MSG_電気・燃料電池車確認,IF($BR31=1,日野自動車新型式,IF($BR31=2,日野自動車新型式②,IF($BR31=3,日野自動車新型式③,IF($BR31=4,日野自動車新型式④,IFERROR(VLOOKUP($BI31,'35条リスト'!$A$3:$C$9998,2,FALSE),"")))))))</f>
        <v/>
      </c>
      <c r="BK31" s="296" t="str">
        <f t="shared" si="28"/>
        <v/>
      </c>
      <c r="BL31" s="296" t="str">
        <f>IFERROR(VLOOKUP($X31,点検表４リスト用!$A$2:$B$10,2,FALSE),"")</f>
        <v/>
      </c>
      <c r="BM31" s="296" t="str">
        <f>IF($AJ31="特","",IFERROR(VLOOKUP($BI31,'35条リスト'!$A$3:$C$9998,3,FALSE),""))</f>
        <v/>
      </c>
      <c r="BN31" s="357" t="str">
        <f t="shared" si="29"/>
        <v/>
      </c>
      <c r="BO31" s="297" t="str">
        <f t="shared" si="30"/>
        <v/>
      </c>
      <c r="BP31" s="297" t="str">
        <f t="shared" si="36"/>
        <v/>
      </c>
      <c r="BQ31" s="296">
        <f t="shared" si="34"/>
        <v>0</v>
      </c>
      <c r="BR31" s="296" t="str">
        <f>IF(COUNTIF(点検表４リスト用!X$2:X$83,J31),1,IF(COUNTIF(点検表４リスト用!Y$2:Y$100,J31),2,IF(COUNTIF(点検表４リスト用!Z$2:Z$100,J31),3,IF(COUNTIF(点検表４リスト用!AA$2:AA$100,J31),4,""))))</f>
        <v/>
      </c>
      <c r="BS31" s="579" t="str">
        <f t="shared" si="32"/>
        <v/>
      </c>
    </row>
    <row r="32" spans="1:71">
      <c r="A32" s="289"/>
      <c r="B32" s="445"/>
      <c r="C32" s="290"/>
      <c r="D32" s="291"/>
      <c r="E32" s="291"/>
      <c r="F32" s="291"/>
      <c r="G32" s="292"/>
      <c r="H32" s="300"/>
      <c r="I32" s="292"/>
      <c r="J32" s="292"/>
      <c r="K32" s="292"/>
      <c r="L32" s="292"/>
      <c r="M32" s="290"/>
      <c r="N32" s="290"/>
      <c r="O32" s="292"/>
      <c r="P32" s="292"/>
      <c r="Q32" s="481" t="str">
        <f t="shared" si="0"/>
        <v/>
      </c>
      <c r="R32" s="481" t="str">
        <f t="shared" si="1"/>
        <v/>
      </c>
      <c r="S32" s="482" t="str">
        <f t="shared" si="2"/>
        <v/>
      </c>
      <c r="T32" s="482" t="str">
        <f t="shared" si="33"/>
        <v/>
      </c>
      <c r="U32" s="483" t="str">
        <f t="shared" si="4"/>
        <v/>
      </c>
      <c r="V32" s="483" t="str">
        <f t="shared" si="5"/>
        <v/>
      </c>
      <c r="W32" s="483" t="str">
        <f t="shared" si="6"/>
        <v/>
      </c>
      <c r="X32" s="293"/>
      <c r="Y32" s="289"/>
      <c r="Z32" s="473" t="str">
        <f>IF($BR32&lt;&gt;"","確認",IF(COUNTIF(点検表４リスト用!AB$2:AB$100,J32),"○",IF(OR($BP32="【3】",$BP32="【2】",$BP32="【1】"),"○",$BP32)))</f>
        <v/>
      </c>
      <c r="AA32" s="532"/>
      <c r="AB32" s="294" t="str">
        <f>IF(COUNTIF(環境性能の高いＵＤタクシー!$A:$A,点検表４!J32),"○","")</f>
        <v/>
      </c>
      <c r="AC32" s="295" t="str">
        <f t="shared" si="7"/>
        <v/>
      </c>
      <c r="AD32" s="296" t="b">
        <f t="shared" si="8"/>
        <v>0</v>
      </c>
      <c r="AE32" s="296" t="b">
        <f t="shared" si="9"/>
        <v>0</v>
      </c>
      <c r="AF32" s="296" t="str">
        <f t="shared" si="10"/>
        <v/>
      </c>
      <c r="AG32" s="296">
        <f t="shared" si="11"/>
        <v>1</v>
      </c>
      <c r="AH32" s="296">
        <f t="shared" si="12"/>
        <v>0</v>
      </c>
      <c r="AI32" s="296">
        <f t="shared" si="13"/>
        <v>0</v>
      </c>
      <c r="AJ32" s="296" t="str">
        <f>IFERROR(VLOOKUP($I32,点検表４リスト用!$D$2:$G$10,2,FALSE),"")</f>
        <v/>
      </c>
      <c r="AK32" s="296" t="str">
        <f>IFERROR(VLOOKUP($I32,点検表４リスト用!$D$2:$G$10,3,FALSE),"")</f>
        <v/>
      </c>
      <c r="AL32" s="296" t="str">
        <f>IFERROR(VLOOKUP($I32,点検表４リスト用!$D$2:$G$10,4,FALSE),"")</f>
        <v/>
      </c>
      <c r="AM32" s="296" t="str">
        <f>IFERROR(VLOOKUP(LEFT($E32,1),点検表４リスト用!$I$2:$J$11,2,FALSE),"")</f>
        <v/>
      </c>
      <c r="AN32" s="296" t="b">
        <f>IF(IFERROR(VLOOKUP($J32,軽乗用車一覧!$A$2:$A$88,1,FALSE),"")&lt;&gt;"",TRUE,FALSE)</f>
        <v>0</v>
      </c>
      <c r="AO32" s="296" t="b">
        <f t="shared" si="14"/>
        <v>0</v>
      </c>
      <c r="AP32" s="296" t="b">
        <f t="shared" si="15"/>
        <v>1</v>
      </c>
      <c r="AQ32" s="296" t="str">
        <f t="shared" si="16"/>
        <v/>
      </c>
      <c r="AR32" s="296" t="str">
        <f t="shared" si="17"/>
        <v/>
      </c>
      <c r="AS32" s="296">
        <f t="shared" si="18"/>
        <v>1</v>
      </c>
      <c r="AT32" s="296">
        <f t="shared" si="19"/>
        <v>1</v>
      </c>
      <c r="AU32" s="296" t="str">
        <f t="shared" si="20"/>
        <v/>
      </c>
      <c r="AV32" s="296" t="str">
        <f>IFERROR(VLOOKUP($L32,点検表４リスト用!$L$2:$M$11,2,FALSE),"")</f>
        <v/>
      </c>
      <c r="AW32" s="296" t="str">
        <f>IFERROR(VLOOKUP($AU32,排出係数!$H$4:$N$1000,7,FALSE),"")</f>
        <v/>
      </c>
      <c r="AX32" s="296" t="str">
        <f t="shared" si="35"/>
        <v/>
      </c>
      <c r="AY32" s="296" t="str">
        <f t="shared" si="22"/>
        <v>1</v>
      </c>
      <c r="AZ32" s="296" t="str">
        <f>IFERROR(VLOOKUP($AU32,排出係数!$A$4:$G$10000,$AT32+2,FALSE),"")</f>
        <v/>
      </c>
      <c r="BA32" s="296">
        <f>IFERROR(VLOOKUP($AT32,点検表４リスト用!$P$2:$T$6,2,FALSE),"")</f>
        <v>0.48</v>
      </c>
      <c r="BB32" s="296" t="str">
        <f t="shared" si="23"/>
        <v/>
      </c>
      <c r="BC32" s="296" t="str">
        <f t="shared" si="24"/>
        <v/>
      </c>
      <c r="BD32" s="296" t="str">
        <f>IFERROR(VLOOKUP($AU32,排出係数!$H$4:$M$10000,$AT32+2,FALSE),"")</f>
        <v/>
      </c>
      <c r="BE32" s="296">
        <f>IFERROR(VLOOKUP($AT32,点検表４リスト用!$P$2:$T$6,IF($N32="H17",5,3),FALSE),"")</f>
        <v>5.5E-2</v>
      </c>
      <c r="BF32" s="296">
        <f t="shared" si="25"/>
        <v>0</v>
      </c>
      <c r="BG32" s="296">
        <f t="shared" si="26"/>
        <v>0</v>
      </c>
      <c r="BH32" s="296" t="str">
        <f>IFERROR(VLOOKUP($L32,点検表４リスト用!$L$2:$N$11,3,FALSE),"")</f>
        <v/>
      </c>
      <c r="BI32" s="296" t="str">
        <f t="shared" si="27"/>
        <v/>
      </c>
      <c r="BJ32" s="296" t="str">
        <f>IF($AJ32="特","",IF($BO32="確認",MSG_電気・燃料電池車確認,IF($BR32=1,日野自動車新型式,IF($BR32=2,日野自動車新型式②,IF($BR32=3,日野自動車新型式③,IF($BR32=4,日野自動車新型式④,IFERROR(VLOOKUP($BI32,'35条リスト'!$A$3:$C$9998,2,FALSE),"")))))))</f>
        <v/>
      </c>
      <c r="BK32" s="296" t="str">
        <f t="shared" si="28"/>
        <v/>
      </c>
      <c r="BL32" s="296" t="str">
        <f>IFERROR(VLOOKUP($X32,点検表４リスト用!$A$2:$B$10,2,FALSE),"")</f>
        <v/>
      </c>
      <c r="BM32" s="296" t="str">
        <f>IF($AJ32="特","",IFERROR(VLOOKUP($BI32,'35条リスト'!$A$3:$C$9998,3,FALSE),""))</f>
        <v/>
      </c>
      <c r="BN32" s="357" t="str">
        <f t="shared" si="29"/>
        <v/>
      </c>
      <c r="BO32" s="297" t="str">
        <f t="shared" si="30"/>
        <v/>
      </c>
      <c r="BP32" s="297" t="str">
        <f t="shared" si="36"/>
        <v/>
      </c>
      <c r="BQ32" s="296">
        <f t="shared" si="34"/>
        <v>0</v>
      </c>
      <c r="BR32" s="296" t="str">
        <f>IF(COUNTIF(点検表４リスト用!X$2:X$83,J32),1,IF(COUNTIF(点検表４リスト用!Y$2:Y$100,J32),2,IF(COUNTIF(点検表４リスト用!Z$2:Z$100,J32),3,IF(COUNTIF(点検表４リスト用!AA$2:AA$100,J32),4,""))))</f>
        <v/>
      </c>
      <c r="BS32" s="579" t="str">
        <f t="shared" si="32"/>
        <v/>
      </c>
    </row>
    <row r="33" spans="1:71">
      <c r="A33" s="289"/>
      <c r="B33" s="445"/>
      <c r="C33" s="290"/>
      <c r="D33" s="291"/>
      <c r="E33" s="291"/>
      <c r="F33" s="291"/>
      <c r="G33" s="292"/>
      <c r="H33" s="300"/>
      <c r="I33" s="292"/>
      <c r="J33" s="292"/>
      <c r="K33" s="292"/>
      <c r="L33" s="292"/>
      <c r="M33" s="290"/>
      <c r="N33" s="290"/>
      <c r="O33" s="292"/>
      <c r="P33" s="292"/>
      <c r="Q33" s="481" t="str">
        <f t="shared" si="0"/>
        <v/>
      </c>
      <c r="R33" s="481" t="str">
        <f t="shared" si="1"/>
        <v/>
      </c>
      <c r="S33" s="482" t="str">
        <f t="shared" si="2"/>
        <v/>
      </c>
      <c r="T33" s="482" t="str">
        <f t="shared" si="33"/>
        <v/>
      </c>
      <c r="U33" s="483" t="str">
        <f t="shared" si="4"/>
        <v/>
      </c>
      <c r="V33" s="483" t="str">
        <f t="shared" si="5"/>
        <v/>
      </c>
      <c r="W33" s="483" t="str">
        <f t="shared" si="6"/>
        <v/>
      </c>
      <c r="X33" s="293"/>
      <c r="Y33" s="289"/>
      <c r="Z33" s="473" t="str">
        <f>IF($BR33&lt;&gt;"","確認",IF(COUNTIF(点検表４リスト用!AB$2:AB$100,J33),"○",IF(OR($BP33="【3】",$BP33="【2】",$BP33="【1】"),"○",$BP33)))</f>
        <v/>
      </c>
      <c r="AA33" s="532"/>
      <c r="AB33" s="294" t="str">
        <f>IF(COUNTIF(環境性能の高いＵＤタクシー!$A:$A,点検表４!J33),"○","")</f>
        <v/>
      </c>
      <c r="AC33" s="295" t="str">
        <f t="shared" si="7"/>
        <v/>
      </c>
      <c r="AD33" s="296" t="b">
        <f t="shared" si="8"/>
        <v>0</v>
      </c>
      <c r="AE33" s="296" t="b">
        <f t="shared" si="9"/>
        <v>0</v>
      </c>
      <c r="AF33" s="296" t="str">
        <f t="shared" si="10"/>
        <v/>
      </c>
      <c r="AG33" s="296">
        <f t="shared" si="11"/>
        <v>1</v>
      </c>
      <c r="AH33" s="296">
        <f t="shared" si="12"/>
        <v>0</v>
      </c>
      <c r="AI33" s="296">
        <f t="shared" si="13"/>
        <v>0</v>
      </c>
      <c r="AJ33" s="296" t="str">
        <f>IFERROR(VLOOKUP($I33,点検表４リスト用!$D$2:$G$10,2,FALSE),"")</f>
        <v/>
      </c>
      <c r="AK33" s="296" t="str">
        <f>IFERROR(VLOOKUP($I33,点検表４リスト用!$D$2:$G$10,3,FALSE),"")</f>
        <v/>
      </c>
      <c r="AL33" s="296" t="str">
        <f>IFERROR(VLOOKUP($I33,点検表４リスト用!$D$2:$G$10,4,FALSE),"")</f>
        <v/>
      </c>
      <c r="AM33" s="296" t="str">
        <f>IFERROR(VLOOKUP(LEFT($E33,1),点検表４リスト用!$I$2:$J$11,2,FALSE),"")</f>
        <v/>
      </c>
      <c r="AN33" s="296" t="b">
        <f>IF(IFERROR(VLOOKUP($J33,軽乗用車一覧!$A$2:$A$88,1,FALSE),"")&lt;&gt;"",TRUE,FALSE)</f>
        <v>0</v>
      </c>
      <c r="AO33" s="296" t="b">
        <f t="shared" si="14"/>
        <v>0</v>
      </c>
      <c r="AP33" s="296" t="b">
        <f t="shared" si="15"/>
        <v>1</v>
      </c>
      <c r="AQ33" s="296" t="str">
        <f t="shared" si="16"/>
        <v/>
      </c>
      <c r="AR33" s="296" t="str">
        <f t="shared" si="17"/>
        <v/>
      </c>
      <c r="AS33" s="296">
        <f t="shared" si="18"/>
        <v>1</v>
      </c>
      <c r="AT33" s="296">
        <f t="shared" si="19"/>
        <v>1</v>
      </c>
      <c r="AU33" s="296" t="str">
        <f t="shared" si="20"/>
        <v/>
      </c>
      <c r="AV33" s="296" t="str">
        <f>IFERROR(VLOOKUP($L33,点検表４リスト用!$L$2:$M$11,2,FALSE),"")</f>
        <v/>
      </c>
      <c r="AW33" s="296" t="str">
        <f>IFERROR(VLOOKUP($AU33,排出係数!$H$4:$N$1000,7,FALSE),"")</f>
        <v/>
      </c>
      <c r="AX33" s="296" t="str">
        <f t="shared" si="35"/>
        <v/>
      </c>
      <c r="AY33" s="296" t="str">
        <f t="shared" si="22"/>
        <v>1</v>
      </c>
      <c r="AZ33" s="296" t="str">
        <f>IFERROR(VLOOKUP($AU33,排出係数!$A$4:$G$10000,$AT33+2,FALSE),"")</f>
        <v/>
      </c>
      <c r="BA33" s="296">
        <f>IFERROR(VLOOKUP($AT33,点検表４リスト用!$P$2:$T$6,2,FALSE),"")</f>
        <v>0.48</v>
      </c>
      <c r="BB33" s="296" t="str">
        <f t="shared" si="23"/>
        <v/>
      </c>
      <c r="BC33" s="296" t="str">
        <f t="shared" si="24"/>
        <v/>
      </c>
      <c r="BD33" s="296" t="str">
        <f>IFERROR(VLOOKUP($AU33,排出係数!$H$4:$M$10000,$AT33+2,FALSE),"")</f>
        <v/>
      </c>
      <c r="BE33" s="296">
        <f>IFERROR(VLOOKUP($AT33,点検表４リスト用!$P$2:$T$6,IF($N33="H17",5,3),FALSE),"")</f>
        <v>5.5E-2</v>
      </c>
      <c r="BF33" s="296">
        <f t="shared" si="25"/>
        <v>0</v>
      </c>
      <c r="BG33" s="296">
        <f t="shared" si="26"/>
        <v>0</v>
      </c>
      <c r="BH33" s="296" t="str">
        <f>IFERROR(VLOOKUP($L33,点検表４リスト用!$L$2:$N$11,3,FALSE),"")</f>
        <v/>
      </c>
      <c r="BI33" s="296" t="str">
        <f t="shared" si="27"/>
        <v/>
      </c>
      <c r="BJ33" s="296" t="str">
        <f>IF($AJ33="特","",IF($BO33="確認",MSG_電気・燃料電池車確認,IF($BR33=1,日野自動車新型式,IF($BR33=2,日野自動車新型式②,IF($BR33=3,日野自動車新型式③,IF($BR33=4,日野自動車新型式④,IFERROR(VLOOKUP($BI33,'35条リスト'!$A$3:$C$9998,2,FALSE),"")))))))</f>
        <v/>
      </c>
      <c r="BK33" s="296" t="str">
        <f t="shared" si="28"/>
        <v/>
      </c>
      <c r="BL33" s="296" t="str">
        <f>IFERROR(VLOOKUP($X33,点検表４リスト用!$A$2:$B$10,2,FALSE),"")</f>
        <v/>
      </c>
      <c r="BM33" s="296" t="str">
        <f>IF($AJ33="特","",IFERROR(VLOOKUP($BI33,'35条リスト'!$A$3:$C$9998,3,FALSE),""))</f>
        <v/>
      </c>
      <c r="BN33" s="357" t="str">
        <f t="shared" si="29"/>
        <v/>
      </c>
      <c r="BO33" s="297" t="str">
        <f t="shared" si="30"/>
        <v/>
      </c>
      <c r="BP33" s="297" t="str">
        <f t="shared" si="36"/>
        <v/>
      </c>
      <c r="BQ33" s="296">
        <f t="shared" si="34"/>
        <v>0</v>
      </c>
      <c r="BR33" s="296" t="str">
        <f>IF(COUNTIF(点検表４リスト用!X$2:X$83,J33),1,IF(COUNTIF(点検表４リスト用!Y$2:Y$100,J33),2,IF(COUNTIF(点検表４リスト用!Z$2:Z$100,J33),3,IF(COUNTIF(点検表４リスト用!AA$2:AA$100,J33),4,""))))</f>
        <v/>
      </c>
      <c r="BS33" s="579" t="str">
        <f t="shared" si="32"/>
        <v/>
      </c>
    </row>
    <row r="34" spans="1:71">
      <c r="A34" s="289"/>
      <c r="B34" s="445"/>
      <c r="C34" s="290"/>
      <c r="D34" s="291"/>
      <c r="E34" s="291"/>
      <c r="F34" s="291"/>
      <c r="G34" s="292"/>
      <c r="H34" s="300"/>
      <c r="I34" s="292"/>
      <c r="J34" s="292"/>
      <c r="K34" s="292"/>
      <c r="L34" s="292"/>
      <c r="M34" s="290"/>
      <c r="N34" s="290"/>
      <c r="O34" s="292"/>
      <c r="P34" s="292"/>
      <c r="Q34" s="481" t="str">
        <f t="shared" si="0"/>
        <v/>
      </c>
      <c r="R34" s="481" t="str">
        <f t="shared" si="1"/>
        <v/>
      </c>
      <c r="S34" s="482" t="str">
        <f t="shared" si="2"/>
        <v/>
      </c>
      <c r="T34" s="482" t="str">
        <f t="shared" si="33"/>
        <v/>
      </c>
      <c r="U34" s="483" t="str">
        <f t="shared" si="4"/>
        <v/>
      </c>
      <c r="V34" s="483" t="str">
        <f t="shared" si="5"/>
        <v/>
      </c>
      <c r="W34" s="483" t="str">
        <f t="shared" si="6"/>
        <v/>
      </c>
      <c r="X34" s="293"/>
      <c r="Y34" s="289"/>
      <c r="Z34" s="473" t="str">
        <f>IF($BR34&lt;&gt;"","確認",IF(COUNTIF(点検表４リスト用!AB$2:AB$100,J34),"○",IF(OR($BP34="【3】",$BP34="【2】",$BP34="【1】"),"○",$BP34)))</f>
        <v/>
      </c>
      <c r="AA34" s="532"/>
      <c r="AB34" s="294" t="str">
        <f>IF(COUNTIF(環境性能の高いＵＤタクシー!$A:$A,点検表４!J34),"○","")</f>
        <v/>
      </c>
      <c r="AC34" s="295" t="str">
        <f t="shared" si="7"/>
        <v/>
      </c>
      <c r="AD34" s="296" t="b">
        <f t="shared" si="8"/>
        <v>0</v>
      </c>
      <c r="AE34" s="296" t="b">
        <f t="shared" si="9"/>
        <v>0</v>
      </c>
      <c r="AF34" s="296" t="str">
        <f t="shared" si="10"/>
        <v/>
      </c>
      <c r="AG34" s="296">
        <f t="shared" si="11"/>
        <v>1</v>
      </c>
      <c r="AH34" s="296">
        <f t="shared" si="12"/>
        <v>0</v>
      </c>
      <c r="AI34" s="296">
        <f t="shared" si="13"/>
        <v>0</v>
      </c>
      <c r="AJ34" s="296" t="str">
        <f>IFERROR(VLOOKUP($I34,点検表４リスト用!$D$2:$G$10,2,FALSE),"")</f>
        <v/>
      </c>
      <c r="AK34" s="296" t="str">
        <f>IFERROR(VLOOKUP($I34,点検表４リスト用!$D$2:$G$10,3,FALSE),"")</f>
        <v/>
      </c>
      <c r="AL34" s="296" t="str">
        <f>IFERROR(VLOOKUP($I34,点検表４リスト用!$D$2:$G$10,4,FALSE),"")</f>
        <v/>
      </c>
      <c r="AM34" s="296" t="str">
        <f>IFERROR(VLOOKUP(LEFT($E34,1),点検表４リスト用!$I$2:$J$11,2,FALSE),"")</f>
        <v/>
      </c>
      <c r="AN34" s="296" t="b">
        <f>IF(IFERROR(VLOOKUP($J34,軽乗用車一覧!$A$2:$A$88,1,FALSE),"")&lt;&gt;"",TRUE,FALSE)</f>
        <v>0</v>
      </c>
      <c r="AO34" s="296" t="b">
        <f t="shared" si="14"/>
        <v>0</v>
      </c>
      <c r="AP34" s="296" t="b">
        <f t="shared" si="15"/>
        <v>1</v>
      </c>
      <c r="AQ34" s="296" t="str">
        <f t="shared" si="16"/>
        <v/>
      </c>
      <c r="AR34" s="296" t="str">
        <f t="shared" si="17"/>
        <v/>
      </c>
      <c r="AS34" s="296">
        <f t="shared" si="18"/>
        <v>1</v>
      </c>
      <c r="AT34" s="296">
        <f t="shared" si="19"/>
        <v>1</v>
      </c>
      <c r="AU34" s="296" t="str">
        <f t="shared" si="20"/>
        <v/>
      </c>
      <c r="AV34" s="296" t="str">
        <f>IFERROR(VLOOKUP($L34,点検表４リスト用!$L$2:$M$11,2,FALSE),"")</f>
        <v/>
      </c>
      <c r="AW34" s="296" t="str">
        <f>IFERROR(VLOOKUP($AU34,排出係数!$H$4:$N$1000,7,FALSE),"")</f>
        <v/>
      </c>
      <c r="AX34" s="296" t="str">
        <f t="shared" si="35"/>
        <v/>
      </c>
      <c r="AY34" s="296" t="str">
        <f t="shared" si="22"/>
        <v>1</v>
      </c>
      <c r="AZ34" s="296" t="str">
        <f>IFERROR(VLOOKUP($AU34,排出係数!$A$4:$G$10000,$AT34+2,FALSE),"")</f>
        <v/>
      </c>
      <c r="BA34" s="296">
        <f>IFERROR(VLOOKUP($AT34,点検表４リスト用!$P$2:$T$6,2,FALSE),"")</f>
        <v>0.48</v>
      </c>
      <c r="BB34" s="296" t="str">
        <f t="shared" si="23"/>
        <v/>
      </c>
      <c r="BC34" s="296" t="str">
        <f t="shared" si="24"/>
        <v/>
      </c>
      <c r="BD34" s="296" t="str">
        <f>IFERROR(VLOOKUP($AU34,排出係数!$H$4:$M$10000,$AT34+2,FALSE),"")</f>
        <v/>
      </c>
      <c r="BE34" s="296">
        <f>IFERROR(VLOOKUP($AT34,点検表４リスト用!$P$2:$T$6,IF($N34="H17",5,3),FALSE),"")</f>
        <v>5.5E-2</v>
      </c>
      <c r="BF34" s="296">
        <f t="shared" si="25"/>
        <v>0</v>
      </c>
      <c r="BG34" s="296">
        <f t="shared" si="26"/>
        <v>0</v>
      </c>
      <c r="BH34" s="296" t="str">
        <f>IFERROR(VLOOKUP($L34,点検表４リスト用!$L$2:$N$11,3,FALSE),"")</f>
        <v/>
      </c>
      <c r="BI34" s="296" t="str">
        <f t="shared" si="27"/>
        <v/>
      </c>
      <c r="BJ34" s="296" t="str">
        <f>IF($AJ34="特","",IF($BO34="確認",MSG_電気・燃料電池車確認,IF($BR34=1,日野自動車新型式,IF($BR34=2,日野自動車新型式②,IF($BR34=3,日野自動車新型式③,IF($BR34=4,日野自動車新型式④,IFERROR(VLOOKUP($BI34,'35条リスト'!$A$3:$C$9998,2,FALSE),"")))))))</f>
        <v/>
      </c>
      <c r="BK34" s="296" t="str">
        <f t="shared" si="28"/>
        <v/>
      </c>
      <c r="BL34" s="296" t="str">
        <f>IFERROR(VLOOKUP($X34,点検表４リスト用!$A$2:$B$10,2,FALSE),"")</f>
        <v/>
      </c>
      <c r="BM34" s="296" t="str">
        <f>IF($AJ34="特","",IFERROR(VLOOKUP($BI34,'35条リスト'!$A$3:$C$9998,3,FALSE),""))</f>
        <v/>
      </c>
      <c r="BN34" s="357" t="str">
        <f t="shared" si="29"/>
        <v/>
      </c>
      <c r="BO34" s="297" t="str">
        <f t="shared" si="30"/>
        <v/>
      </c>
      <c r="BP34" s="297" t="str">
        <f t="shared" si="36"/>
        <v/>
      </c>
      <c r="BQ34" s="296">
        <f t="shared" si="34"/>
        <v>0</v>
      </c>
      <c r="BR34" s="296" t="str">
        <f>IF(COUNTIF(点検表４リスト用!X$2:X$83,J34),1,IF(COUNTIF(点検表４リスト用!Y$2:Y$100,J34),2,IF(COUNTIF(点検表４リスト用!Z$2:Z$100,J34),3,IF(COUNTIF(点検表４リスト用!AA$2:AA$100,J34),4,""))))</f>
        <v/>
      </c>
      <c r="BS34" s="579" t="str">
        <f t="shared" si="32"/>
        <v/>
      </c>
    </row>
    <row r="35" spans="1:71">
      <c r="A35" s="289"/>
      <c r="B35" s="445"/>
      <c r="C35" s="290"/>
      <c r="D35" s="291"/>
      <c r="E35" s="291"/>
      <c r="F35" s="291"/>
      <c r="G35" s="292"/>
      <c r="H35" s="300"/>
      <c r="I35" s="292"/>
      <c r="J35" s="292"/>
      <c r="K35" s="292"/>
      <c r="L35" s="292"/>
      <c r="M35" s="290"/>
      <c r="N35" s="290"/>
      <c r="O35" s="292"/>
      <c r="P35" s="292"/>
      <c r="Q35" s="481" t="str">
        <f t="shared" si="0"/>
        <v/>
      </c>
      <c r="R35" s="481" t="str">
        <f t="shared" si="1"/>
        <v/>
      </c>
      <c r="S35" s="482" t="str">
        <f t="shared" si="2"/>
        <v/>
      </c>
      <c r="T35" s="482" t="str">
        <f t="shared" si="33"/>
        <v/>
      </c>
      <c r="U35" s="483" t="str">
        <f t="shared" si="4"/>
        <v/>
      </c>
      <c r="V35" s="483" t="str">
        <f t="shared" si="5"/>
        <v/>
      </c>
      <c r="W35" s="483" t="str">
        <f t="shared" si="6"/>
        <v/>
      </c>
      <c r="X35" s="293"/>
      <c r="Y35" s="289"/>
      <c r="Z35" s="473" t="str">
        <f>IF($BR35&lt;&gt;"","確認",IF(COUNTIF(点検表４リスト用!AB$2:AB$100,J35),"○",IF(OR($BP35="【3】",$BP35="【2】",$BP35="【1】"),"○",$BP35)))</f>
        <v/>
      </c>
      <c r="AA35" s="532"/>
      <c r="AB35" s="294" t="str">
        <f>IF(COUNTIF(環境性能の高いＵＤタクシー!$A:$A,点検表４!J35),"○","")</f>
        <v/>
      </c>
      <c r="AC35" s="295" t="str">
        <f t="shared" si="7"/>
        <v/>
      </c>
      <c r="AD35" s="296" t="b">
        <f t="shared" si="8"/>
        <v>0</v>
      </c>
      <c r="AE35" s="296" t="b">
        <f t="shared" si="9"/>
        <v>0</v>
      </c>
      <c r="AF35" s="296" t="str">
        <f t="shared" si="10"/>
        <v/>
      </c>
      <c r="AG35" s="296">
        <f t="shared" si="11"/>
        <v>1</v>
      </c>
      <c r="AH35" s="296">
        <f t="shared" si="12"/>
        <v>0</v>
      </c>
      <c r="AI35" s="296">
        <f t="shared" si="13"/>
        <v>0</v>
      </c>
      <c r="AJ35" s="296" t="str">
        <f>IFERROR(VLOOKUP($I35,点検表４リスト用!$D$2:$G$10,2,FALSE),"")</f>
        <v/>
      </c>
      <c r="AK35" s="296" t="str">
        <f>IFERROR(VLOOKUP($I35,点検表４リスト用!$D$2:$G$10,3,FALSE),"")</f>
        <v/>
      </c>
      <c r="AL35" s="296" t="str">
        <f>IFERROR(VLOOKUP($I35,点検表４リスト用!$D$2:$G$10,4,FALSE),"")</f>
        <v/>
      </c>
      <c r="AM35" s="296" t="str">
        <f>IFERROR(VLOOKUP(LEFT($E35,1),点検表４リスト用!$I$2:$J$11,2,FALSE),"")</f>
        <v/>
      </c>
      <c r="AN35" s="296" t="b">
        <f>IF(IFERROR(VLOOKUP($J35,軽乗用車一覧!$A$2:$A$88,1,FALSE),"")&lt;&gt;"",TRUE,FALSE)</f>
        <v>0</v>
      </c>
      <c r="AO35" s="296" t="b">
        <f t="shared" si="14"/>
        <v>0</v>
      </c>
      <c r="AP35" s="296" t="b">
        <f t="shared" si="15"/>
        <v>1</v>
      </c>
      <c r="AQ35" s="296" t="str">
        <f t="shared" si="16"/>
        <v/>
      </c>
      <c r="AR35" s="296" t="str">
        <f t="shared" si="17"/>
        <v/>
      </c>
      <c r="AS35" s="296">
        <f t="shared" si="18"/>
        <v>1</v>
      </c>
      <c r="AT35" s="296">
        <f t="shared" si="19"/>
        <v>1</v>
      </c>
      <c r="AU35" s="296" t="str">
        <f t="shared" si="20"/>
        <v/>
      </c>
      <c r="AV35" s="296" t="str">
        <f>IFERROR(VLOOKUP($L35,点検表４リスト用!$L$2:$M$11,2,FALSE),"")</f>
        <v/>
      </c>
      <c r="AW35" s="296" t="str">
        <f>IFERROR(VLOOKUP($AU35,排出係数!$H$4:$N$1000,7,FALSE),"")</f>
        <v/>
      </c>
      <c r="AX35" s="296" t="str">
        <f t="shared" si="35"/>
        <v/>
      </c>
      <c r="AY35" s="296" t="str">
        <f t="shared" si="22"/>
        <v>1</v>
      </c>
      <c r="AZ35" s="296" t="str">
        <f>IFERROR(VLOOKUP($AU35,排出係数!$A$4:$G$10000,$AT35+2,FALSE),"")</f>
        <v/>
      </c>
      <c r="BA35" s="296">
        <f>IFERROR(VLOOKUP($AT35,点検表４リスト用!$P$2:$T$6,2,FALSE),"")</f>
        <v>0.48</v>
      </c>
      <c r="BB35" s="296" t="str">
        <f t="shared" si="23"/>
        <v/>
      </c>
      <c r="BC35" s="296" t="str">
        <f t="shared" si="24"/>
        <v/>
      </c>
      <c r="BD35" s="296" t="str">
        <f>IFERROR(VLOOKUP($AU35,排出係数!$H$4:$M$10000,$AT35+2,FALSE),"")</f>
        <v/>
      </c>
      <c r="BE35" s="296">
        <f>IFERROR(VLOOKUP($AT35,点検表４リスト用!$P$2:$T$6,IF($N35="H17",5,3),FALSE),"")</f>
        <v>5.5E-2</v>
      </c>
      <c r="BF35" s="296">
        <f t="shared" si="25"/>
        <v>0</v>
      </c>
      <c r="BG35" s="296">
        <f t="shared" si="26"/>
        <v>0</v>
      </c>
      <c r="BH35" s="296" t="str">
        <f>IFERROR(VLOOKUP($L35,点検表４リスト用!$L$2:$N$11,3,FALSE),"")</f>
        <v/>
      </c>
      <c r="BI35" s="296" t="str">
        <f t="shared" si="27"/>
        <v/>
      </c>
      <c r="BJ35" s="296" t="str">
        <f>IF($AJ35="特","",IF($BO35="確認",MSG_電気・燃料電池車確認,IF($BR35=1,日野自動車新型式,IF($BR35=2,日野自動車新型式②,IF($BR35=3,日野自動車新型式③,IF($BR35=4,日野自動車新型式④,IFERROR(VLOOKUP($BI35,'35条リスト'!$A$3:$C$9998,2,FALSE),"")))))))</f>
        <v/>
      </c>
      <c r="BK35" s="296" t="str">
        <f t="shared" si="28"/>
        <v/>
      </c>
      <c r="BL35" s="296" t="str">
        <f>IFERROR(VLOOKUP($X35,点検表４リスト用!$A$2:$B$10,2,FALSE),"")</f>
        <v/>
      </c>
      <c r="BM35" s="296" t="str">
        <f>IF($AJ35="特","",IFERROR(VLOOKUP($BI35,'35条リスト'!$A$3:$C$9998,3,FALSE),""))</f>
        <v/>
      </c>
      <c r="BN35" s="357" t="str">
        <f t="shared" si="29"/>
        <v/>
      </c>
      <c r="BO35" s="297" t="str">
        <f t="shared" si="30"/>
        <v/>
      </c>
      <c r="BP35" s="297" t="str">
        <f t="shared" si="36"/>
        <v/>
      </c>
      <c r="BQ35" s="296">
        <f t="shared" si="34"/>
        <v>0</v>
      </c>
      <c r="BR35" s="296" t="str">
        <f>IF(COUNTIF(点検表４リスト用!X$2:X$83,J35),1,IF(COUNTIF(点検表４リスト用!Y$2:Y$100,J35),2,IF(COUNTIF(点検表４リスト用!Z$2:Z$100,J35),3,IF(COUNTIF(点検表４リスト用!AA$2:AA$100,J35),4,""))))</f>
        <v/>
      </c>
      <c r="BS35" s="579" t="str">
        <f t="shared" si="32"/>
        <v/>
      </c>
    </row>
    <row r="36" spans="1:71">
      <c r="A36" s="289"/>
      <c r="B36" s="445"/>
      <c r="C36" s="290"/>
      <c r="D36" s="291"/>
      <c r="E36" s="291"/>
      <c r="F36" s="291"/>
      <c r="G36" s="292"/>
      <c r="H36" s="300"/>
      <c r="I36" s="292"/>
      <c r="J36" s="292"/>
      <c r="K36" s="292"/>
      <c r="L36" s="292"/>
      <c r="M36" s="290"/>
      <c r="N36" s="290"/>
      <c r="O36" s="292"/>
      <c r="P36" s="292"/>
      <c r="Q36" s="481" t="str">
        <f t="shared" si="0"/>
        <v/>
      </c>
      <c r="R36" s="481" t="str">
        <f t="shared" si="1"/>
        <v/>
      </c>
      <c r="S36" s="482" t="str">
        <f t="shared" si="2"/>
        <v/>
      </c>
      <c r="T36" s="482" t="str">
        <f t="shared" si="33"/>
        <v/>
      </c>
      <c r="U36" s="483" t="str">
        <f t="shared" si="4"/>
        <v/>
      </c>
      <c r="V36" s="483" t="str">
        <f t="shared" si="5"/>
        <v/>
      </c>
      <c r="W36" s="483" t="str">
        <f t="shared" si="6"/>
        <v/>
      </c>
      <c r="X36" s="293"/>
      <c r="Y36" s="289"/>
      <c r="Z36" s="473" t="str">
        <f>IF($BR36&lt;&gt;"","確認",IF(COUNTIF(点検表４リスト用!AB$2:AB$100,J36),"○",IF(OR($BP36="【3】",$BP36="【2】",$BP36="【1】"),"○",$BP36)))</f>
        <v/>
      </c>
      <c r="AA36" s="532"/>
      <c r="AB36" s="294" t="str">
        <f>IF(COUNTIF(環境性能の高いＵＤタクシー!$A:$A,点検表４!J36),"○","")</f>
        <v/>
      </c>
      <c r="AC36" s="295" t="str">
        <f t="shared" si="7"/>
        <v/>
      </c>
      <c r="AD36" s="296" t="b">
        <f t="shared" si="8"/>
        <v>0</v>
      </c>
      <c r="AE36" s="296" t="b">
        <f t="shared" si="9"/>
        <v>0</v>
      </c>
      <c r="AF36" s="296" t="str">
        <f t="shared" si="10"/>
        <v/>
      </c>
      <c r="AG36" s="296">
        <f t="shared" si="11"/>
        <v>1</v>
      </c>
      <c r="AH36" s="296">
        <f t="shared" si="12"/>
        <v>0</v>
      </c>
      <c r="AI36" s="296">
        <f t="shared" si="13"/>
        <v>0</v>
      </c>
      <c r="AJ36" s="296" t="str">
        <f>IFERROR(VLOOKUP($I36,点検表４リスト用!$D$2:$G$10,2,FALSE),"")</f>
        <v/>
      </c>
      <c r="AK36" s="296" t="str">
        <f>IFERROR(VLOOKUP($I36,点検表４リスト用!$D$2:$G$10,3,FALSE),"")</f>
        <v/>
      </c>
      <c r="AL36" s="296" t="str">
        <f>IFERROR(VLOOKUP($I36,点検表４リスト用!$D$2:$G$10,4,FALSE),"")</f>
        <v/>
      </c>
      <c r="AM36" s="296" t="str">
        <f>IFERROR(VLOOKUP(LEFT($E36,1),点検表４リスト用!$I$2:$J$11,2,FALSE),"")</f>
        <v/>
      </c>
      <c r="AN36" s="296" t="b">
        <f>IF(IFERROR(VLOOKUP($J36,軽乗用車一覧!$A$2:$A$88,1,FALSE),"")&lt;&gt;"",TRUE,FALSE)</f>
        <v>0</v>
      </c>
      <c r="AO36" s="296" t="b">
        <f t="shared" si="14"/>
        <v>0</v>
      </c>
      <c r="AP36" s="296" t="b">
        <f t="shared" si="15"/>
        <v>1</v>
      </c>
      <c r="AQ36" s="296" t="str">
        <f t="shared" si="16"/>
        <v/>
      </c>
      <c r="AR36" s="296" t="str">
        <f t="shared" si="17"/>
        <v/>
      </c>
      <c r="AS36" s="296">
        <f t="shared" si="18"/>
        <v>1</v>
      </c>
      <c r="AT36" s="296">
        <f t="shared" si="19"/>
        <v>1</v>
      </c>
      <c r="AU36" s="296" t="str">
        <f t="shared" si="20"/>
        <v/>
      </c>
      <c r="AV36" s="296" t="str">
        <f>IFERROR(VLOOKUP($L36,点検表４リスト用!$L$2:$M$11,2,FALSE),"")</f>
        <v/>
      </c>
      <c r="AW36" s="296" t="str">
        <f>IFERROR(VLOOKUP($AU36,排出係数!$H$4:$N$1000,7,FALSE),"")</f>
        <v/>
      </c>
      <c r="AX36" s="296" t="str">
        <f t="shared" si="35"/>
        <v/>
      </c>
      <c r="AY36" s="296" t="str">
        <f t="shared" si="22"/>
        <v>1</v>
      </c>
      <c r="AZ36" s="296" t="str">
        <f>IFERROR(VLOOKUP($AU36,排出係数!$A$4:$G$10000,$AT36+2,FALSE),"")</f>
        <v/>
      </c>
      <c r="BA36" s="296">
        <f>IFERROR(VLOOKUP($AT36,点検表４リスト用!$P$2:$T$6,2,FALSE),"")</f>
        <v>0.48</v>
      </c>
      <c r="BB36" s="296" t="str">
        <f t="shared" si="23"/>
        <v/>
      </c>
      <c r="BC36" s="296" t="str">
        <f t="shared" si="24"/>
        <v/>
      </c>
      <c r="BD36" s="296" t="str">
        <f>IFERROR(VLOOKUP($AU36,排出係数!$H$4:$M$10000,$AT36+2,FALSE),"")</f>
        <v/>
      </c>
      <c r="BE36" s="296">
        <f>IFERROR(VLOOKUP($AT36,点検表４リスト用!$P$2:$T$6,IF($N36="H17",5,3),FALSE),"")</f>
        <v>5.5E-2</v>
      </c>
      <c r="BF36" s="296">
        <f t="shared" si="25"/>
        <v>0</v>
      </c>
      <c r="BG36" s="296">
        <f t="shared" si="26"/>
        <v>0</v>
      </c>
      <c r="BH36" s="296" t="str">
        <f>IFERROR(VLOOKUP($L36,点検表４リスト用!$L$2:$N$11,3,FALSE),"")</f>
        <v/>
      </c>
      <c r="BI36" s="296" t="str">
        <f t="shared" si="27"/>
        <v/>
      </c>
      <c r="BJ36" s="296" t="str">
        <f>IF($AJ36="特","",IF($BO36="確認",MSG_電気・燃料電池車確認,IF($BR36=1,日野自動車新型式,IF($BR36=2,日野自動車新型式②,IF($BR36=3,日野自動車新型式③,IF($BR36=4,日野自動車新型式④,IFERROR(VLOOKUP($BI36,'35条リスト'!$A$3:$C$9998,2,FALSE),"")))))))</f>
        <v/>
      </c>
      <c r="BK36" s="296" t="str">
        <f t="shared" si="28"/>
        <v/>
      </c>
      <c r="BL36" s="296" t="str">
        <f>IFERROR(VLOOKUP($X36,点検表４リスト用!$A$2:$B$10,2,FALSE),"")</f>
        <v/>
      </c>
      <c r="BM36" s="296" t="str">
        <f>IF($AJ36="特","",IFERROR(VLOOKUP($BI36,'35条リスト'!$A$3:$C$9998,3,FALSE),""))</f>
        <v/>
      </c>
      <c r="BN36" s="357" t="str">
        <f t="shared" si="29"/>
        <v/>
      </c>
      <c r="BO36" s="297" t="str">
        <f t="shared" si="30"/>
        <v/>
      </c>
      <c r="BP36" s="297" t="str">
        <f t="shared" si="36"/>
        <v/>
      </c>
      <c r="BQ36" s="296">
        <f t="shared" si="34"/>
        <v>0</v>
      </c>
      <c r="BR36" s="296" t="str">
        <f>IF(COUNTIF(点検表４リスト用!X$2:X$83,J36),1,IF(COUNTIF(点検表４リスト用!Y$2:Y$100,J36),2,IF(COUNTIF(点検表４リスト用!Z$2:Z$100,J36),3,IF(COUNTIF(点検表４リスト用!AA$2:AA$100,J36),4,""))))</f>
        <v/>
      </c>
      <c r="BS36" s="579" t="str">
        <f t="shared" si="32"/>
        <v/>
      </c>
    </row>
    <row r="37" spans="1:71">
      <c r="A37" s="289"/>
      <c r="B37" s="445"/>
      <c r="C37" s="290"/>
      <c r="D37" s="291"/>
      <c r="E37" s="291"/>
      <c r="F37" s="291"/>
      <c r="G37" s="292"/>
      <c r="H37" s="300"/>
      <c r="I37" s="292"/>
      <c r="J37" s="292"/>
      <c r="K37" s="292"/>
      <c r="L37" s="292"/>
      <c r="M37" s="290"/>
      <c r="N37" s="290"/>
      <c r="O37" s="292"/>
      <c r="P37" s="292"/>
      <c r="Q37" s="481" t="str">
        <f t="shared" si="0"/>
        <v/>
      </c>
      <c r="R37" s="481" t="str">
        <f t="shared" si="1"/>
        <v/>
      </c>
      <c r="S37" s="482" t="str">
        <f t="shared" si="2"/>
        <v/>
      </c>
      <c r="T37" s="482" t="str">
        <f t="shared" si="33"/>
        <v/>
      </c>
      <c r="U37" s="483" t="str">
        <f t="shared" si="4"/>
        <v/>
      </c>
      <c r="V37" s="483" t="str">
        <f t="shared" si="5"/>
        <v/>
      </c>
      <c r="W37" s="483" t="str">
        <f t="shared" si="6"/>
        <v/>
      </c>
      <c r="X37" s="293"/>
      <c r="Y37" s="289"/>
      <c r="Z37" s="473" t="str">
        <f>IF($BR37&lt;&gt;"","確認",IF(COUNTIF(点検表４リスト用!AB$2:AB$100,J37),"○",IF(OR($BP37="【3】",$BP37="【2】",$BP37="【1】"),"○",$BP37)))</f>
        <v/>
      </c>
      <c r="AA37" s="532"/>
      <c r="AB37" s="294" t="str">
        <f>IF(COUNTIF(環境性能の高いＵＤタクシー!$A:$A,点検表４!J37),"○","")</f>
        <v/>
      </c>
      <c r="AC37" s="295" t="str">
        <f t="shared" si="7"/>
        <v/>
      </c>
      <c r="AD37" s="296" t="b">
        <f t="shared" si="8"/>
        <v>0</v>
      </c>
      <c r="AE37" s="296" t="b">
        <f t="shared" si="9"/>
        <v>0</v>
      </c>
      <c r="AF37" s="296" t="str">
        <f t="shared" si="10"/>
        <v/>
      </c>
      <c r="AG37" s="296">
        <f t="shared" si="11"/>
        <v>1</v>
      </c>
      <c r="AH37" s="296">
        <f t="shared" si="12"/>
        <v>0</v>
      </c>
      <c r="AI37" s="296">
        <f t="shared" si="13"/>
        <v>0</v>
      </c>
      <c r="AJ37" s="296" t="str">
        <f>IFERROR(VLOOKUP($I37,点検表４リスト用!$D$2:$G$10,2,FALSE),"")</f>
        <v/>
      </c>
      <c r="AK37" s="296" t="str">
        <f>IFERROR(VLOOKUP($I37,点検表４リスト用!$D$2:$G$10,3,FALSE),"")</f>
        <v/>
      </c>
      <c r="AL37" s="296" t="str">
        <f>IFERROR(VLOOKUP($I37,点検表４リスト用!$D$2:$G$10,4,FALSE),"")</f>
        <v/>
      </c>
      <c r="AM37" s="296" t="str">
        <f>IFERROR(VLOOKUP(LEFT($E37,1),点検表４リスト用!$I$2:$J$11,2,FALSE),"")</f>
        <v/>
      </c>
      <c r="AN37" s="296" t="b">
        <f>IF(IFERROR(VLOOKUP($J37,軽乗用車一覧!$A$2:$A$88,1,FALSE),"")&lt;&gt;"",TRUE,FALSE)</f>
        <v>0</v>
      </c>
      <c r="AO37" s="296" t="b">
        <f t="shared" si="14"/>
        <v>0</v>
      </c>
      <c r="AP37" s="296" t="b">
        <f t="shared" si="15"/>
        <v>1</v>
      </c>
      <c r="AQ37" s="296" t="str">
        <f t="shared" si="16"/>
        <v/>
      </c>
      <c r="AR37" s="296" t="str">
        <f t="shared" si="17"/>
        <v/>
      </c>
      <c r="AS37" s="296">
        <f t="shared" si="18"/>
        <v>1</v>
      </c>
      <c r="AT37" s="296">
        <f t="shared" si="19"/>
        <v>1</v>
      </c>
      <c r="AU37" s="296" t="str">
        <f t="shared" si="20"/>
        <v/>
      </c>
      <c r="AV37" s="296" t="str">
        <f>IFERROR(VLOOKUP($L37,点検表４リスト用!$L$2:$M$11,2,FALSE),"")</f>
        <v/>
      </c>
      <c r="AW37" s="296" t="str">
        <f>IFERROR(VLOOKUP($AU37,排出係数!$H$4:$N$1000,7,FALSE),"")</f>
        <v/>
      </c>
      <c r="AX37" s="296" t="str">
        <f t="shared" si="35"/>
        <v/>
      </c>
      <c r="AY37" s="296" t="str">
        <f t="shared" si="22"/>
        <v>1</v>
      </c>
      <c r="AZ37" s="296" t="str">
        <f>IFERROR(VLOOKUP($AU37,排出係数!$A$4:$G$10000,$AT37+2,FALSE),"")</f>
        <v/>
      </c>
      <c r="BA37" s="296">
        <f>IFERROR(VLOOKUP($AT37,点検表４リスト用!$P$2:$T$6,2,FALSE),"")</f>
        <v>0.48</v>
      </c>
      <c r="BB37" s="296" t="str">
        <f t="shared" si="23"/>
        <v/>
      </c>
      <c r="BC37" s="296" t="str">
        <f t="shared" si="24"/>
        <v/>
      </c>
      <c r="BD37" s="296" t="str">
        <f>IFERROR(VLOOKUP($AU37,排出係数!$H$4:$M$10000,$AT37+2,FALSE),"")</f>
        <v/>
      </c>
      <c r="BE37" s="296">
        <f>IFERROR(VLOOKUP($AT37,点検表４リスト用!$P$2:$T$6,IF($N37="H17",5,3),FALSE),"")</f>
        <v>5.5E-2</v>
      </c>
      <c r="BF37" s="296">
        <f t="shared" si="25"/>
        <v>0</v>
      </c>
      <c r="BG37" s="296">
        <f t="shared" si="26"/>
        <v>0</v>
      </c>
      <c r="BH37" s="296" t="str">
        <f>IFERROR(VLOOKUP($L37,点検表４リスト用!$L$2:$N$11,3,FALSE),"")</f>
        <v/>
      </c>
      <c r="BI37" s="296" t="str">
        <f t="shared" si="27"/>
        <v/>
      </c>
      <c r="BJ37" s="296" t="str">
        <f>IF($AJ37="特","",IF($BO37="確認",MSG_電気・燃料電池車確認,IF($BR37=1,日野自動車新型式,IF($BR37=2,日野自動車新型式②,IF($BR37=3,日野自動車新型式③,IF($BR37=4,日野自動車新型式④,IFERROR(VLOOKUP($BI37,'35条リスト'!$A$3:$C$9998,2,FALSE),"")))))))</f>
        <v/>
      </c>
      <c r="BK37" s="296" t="str">
        <f t="shared" si="28"/>
        <v/>
      </c>
      <c r="BL37" s="296" t="str">
        <f>IFERROR(VLOOKUP($X37,点検表４リスト用!$A$2:$B$10,2,FALSE),"")</f>
        <v/>
      </c>
      <c r="BM37" s="296" t="str">
        <f>IF($AJ37="特","",IFERROR(VLOOKUP($BI37,'35条リスト'!$A$3:$C$9998,3,FALSE),""))</f>
        <v/>
      </c>
      <c r="BN37" s="357" t="str">
        <f t="shared" si="29"/>
        <v/>
      </c>
      <c r="BO37" s="297" t="str">
        <f t="shared" si="30"/>
        <v/>
      </c>
      <c r="BP37" s="297" t="str">
        <f t="shared" si="36"/>
        <v/>
      </c>
      <c r="BQ37" s="296">
        <f t="shared" si="34"/>
        <v>0</v>
      </c>
      <c r="BR37" s="296" t="str">
        <f>IF(COUNTIF(点検表４リスト用!X$2:X$83,J37),1,IF(COUNTIF(点検表４リスト用!Y$2:Y$100,J37),2,IF(COUNTIF(点検表４リスト用!Z$2:Z$100,J37),3,IF(COUNTIF(点検表４リスト用!AA$2:AA$100,J37),4,""))))</f>
        <v/>
      </c>
      <c r="BS37" s="579" t="str">
        <f t="shared" si="32"/>
        <v/>
      </c>
    </row>
    <row r="38" spans="1:71">
      <c r="A38" s="289"/>
      <c r="B38" s="445"/>
      <c r="C38" s="290"/>
      <c r="D38" s="291"/>
      <c r="E38" s="291"/>
      <c r="F38" s="291"/>
      <c r="G38" s="292"/>
      <c r="H38" s="300"/>
      <c r="I38" s="292"/>
      <c r="J38" s="292"/>
      <c r="K38" s="292"/>
      <c r="L38" s="292"/>
      <c r="M38" s="290"/>
      <c r="N38" s="290"/>
      <c r="O38" s="292"/>
      <c r="P38" s="292"/>
      <c r="Q38" s="481" t="str">
        <f t="shared" ref="Q38:Q69" si="37">IF($L38="","",IF(OR($AD38=TRUE,$AJ38="軽",J38="不明",J38="型式不明"),"-",IF(ISNUMBER($BC38)=TRUE,$BC38,"エラー")))</f>
        <v/>
      </c>
      <c r="R38" s="481" t="str">
        <f t="shared" ref="R38:R69" si="38">IF($L38="","",IF(OR($AD38=TRUE,$AJ38="軽",J38="不明",J38="型式不明"),"-",IF(ISNUMBER($BG38)=TRUE,$BG38,"エラー")))</f>
        <v/>
      </c>
      <c r="S38" s="482" t="str">
        <f t="shared" ref="S38:S69" si="39">IF($L38="","",IF($AD38=TRUE,"-",IF(ISNUMBER($BH38)=TRUE,$BH38,"エラー")))</f>
        <v/>
      </c>
      <c r="T38" s="482" t="str">
        <f t="shared" si="33"/>
        <v/>
      </c>
      <c r="U38" s="483" t="str">
        <f t="shared" ref="U38:U69" si="40">IF($L38="","",IF(OR($AD38=TRUE,$AJ38="軽",B38="減車",J38="不明",J38="型式不明"),"-",IFERROR($O38*$Q38*$AS38/1000,"エラー")))</f>
        <v/>
      </c>
      <c r="V38" s="483" t="str">
        <f t="shared" ref="V38:V69" si="41">IF($L38="","",IF(OR($AD38=TRUE,$AJ38="軽",B38="減車",J38="不明",J38="型式不明"),"-",IFERROR($O38*$R38*$AS38/1000,"エラー")))</f>
        <v/>
      </c>
      <c r="W38" s="483" t="str">
        <f t="shared" ref="W38:W69" si="42">IF($L38="","",IF(OR($AD38=TRUE,B38="減車"),"-",IFERROR($P38*$S38/1000,"エラー")))</f>
        <v/>
      </c>
      <c r="X38" s="293"/>
      <c r="Y38" s="289"/>
      <c r="Z38" s="473" t="str">
        <f>IF($BR38&lt;&gt;"","確認",IF(COUNTIF(点検表４リスト用!AB$2:AB$100,J38),"○",IF(OR($BP38="【3】",$BP38="【2】",$BP38="【1】"),"○",$BP38)))</f>
        <v/>
      </c>
      <c r="AA38" s="532"/>
      <c r="AB38" s="294" t="str">
        <f>IF(COUNTIF(環境性能の高いＵＤタクシー!$A:$A,点検表４!J38),"○","")</f>
        <v/>
      </c>
      <c r="AC38" s="295" t="str">
        <f t="shared" ref="AC38:AC69" si="43">IF(Z38="確認",BJ38,"")</f>
        <v/>
      </c>
      <c r="AD38" s="296" t="b">
        <f t="shared" si="8"/>
        <v>0</v>
      </c>
      <c r="AE38" s="296" t="b">
        <f t="shared" ref="AE38:AE69" si="44">IF(OR($AD38=TRUE,AND($I38&lt;&gt;"",$J38&lt;&gt;"",$K38&lt;&gt;"",$L38&lt;&gt;"")),TRUE,FALSE)</f>
        <v>0</v>
      </c>
      <c r="AF38" s="296" t="str">
        <f t="shared" si="10"/>
        <v/>
      </c>
      <c r="AG38" s="296">
        <f t="shared" si="11"/>
        <v>1</v>
      </c>
      <c r="AH38" s="296">
        <f t="shared" si="12"/>
        <v>0</v>
      </c>
      <c r="AI38" s="296">
        <f t="shared" si="13"/>
        <v>0</v>
      </c>
      <c r="AJ38" s="296" t="str">
        <f>IFERROR(VLOOKUP($I38,点検表４リスト用!$D$2:$G$10,2,FALSE),"")</f>
        <v/>
      </c>
      <c r="AK38" s="296" t="str">
        <f>IFERROR(VLOOKUP($I38,点検表４リスト用!$D$2:$G$10,3,FALSE),"")</f>
        <v/>
      </c>
      <c r="AL38" s="296" t="str">
        <f>IFERROR(VLOOKUP($I38,点検表４リスト用!$D$2:$G$10,4,FALSE),"")</f>
        <v/>
      </c>
      <c r="AM38" s="296" t="str">
        <f>IFERROR(VLOOKUP(LEFT($E38,1),点検表４リスト用!$I$2:$J$11,2,FALSE),"")</f>
        <v/>
      </c>
      <c r="AN38" s="296" t="b">
        <f>IF(IFERROR(VLOOKUP($J38,軽乗用車一覧!$A$2:$A$88,1,FALSE),"")&lt;&gt;"",TRUE,FALSE)</f>
        <v>0</v>
      </c>
      <c r="AO38" s="296" t="b">
        <f t="shared" ref="AO38:AO69" si="45">IF(OR(AND($AN38=TRUE,$I38&lt;&gt;"軽自動車（乗用）"),AND($AN38=FALSE,$I38="軽自動車（乗用）")),TRUE,FALSE)</f>
        <v>0</v>
      </c>
      <c r="AP38" s="296" t="b">
        <f t="shared" ref="AP38:AP69" si="46">IF(AND($E38&lt;&gt;"",$I38&lt;&gt;""),IF($AL38=$AM38,TRUE,IF(LEFT(E38,1)="8",TRUE,FALSE)),TRUE)</f>
        <v>1</v>
      </c>
      <c r="AQ38" s="296" t="str">
        <f t="shared" ref="AQ38:AQ69" si="47">$AK38&amp;IF($AK38&gt;=5,"",IF($K38&lt;=1700,1,IF($K38&lt;=2500,2,IF($K38&lt;=3500,3,IF($K38&lt;8000,4,5)))))</f>
        <v/>
      </c>
      <c r="AR38" s="296" t="str">
        <f t="shared" si="17"/>
        <v/>
      </c>
      <c r="AS38" s="296">
        <f t="shared" si="18"/>
        <v>1</v>
      </c>
      <c r="AT38" s="296">
        <f t="shared" ref="AT38:AT69" si="48">IF($AJ38="乗",0,IF(OR($AJ38="軽",$AJ38="特"),5,IF($K38&lt;=1700,1,IF($K38&lt;=2500,2,IF($K38&lt;=3500,3,4)))))</f>
        <v>1</v>
      </c>
      <c r="AU38" s="296" t="str">
        <f t="shared" si="20"/>
        <v/>
      </c>
      <c r="AV38" s="296" t="str">
        <f>IFERROR(VLOOKUP($L38,点検表４リスト用!$L$2:$M$11,2,FALSE),"")</f>
        <v/>
      </c>
      <c r="AW38" s="296" t="str">
        <f>IFERROR(VLOOKUP($AU38,排出係数!$H$4:$N$1000,7,FALSE),"")</f>
        <v/>
      </c>
      <c r="AX38" s="296" t="str">
        <f t="shared" si="35"/>
        <v/>
      </c>
      <c r="AY38" s="296" t="str">
        <f t="shared" si="22"/>
        <v>1</v>
      </c>
      <c r="AZ38" s="296" t="str">
        <f>IFERROR(VLOOKUP($AU38,排出係数!$A$4:$G$10000,$AT38+2,FALSE),"")</f>
        <v/>
      </c>
      <c r="BA38" s="296">
        <f>IFERROR(VLOOKUP($AT38,点検表４リスト用!$P$2:$T$6,2,FALSE),"")</f>
        <v>0.48</v>
      </c>
      <c r="BB38" s="296" t="str">
        <f t="shared" si="23"/>
        <v/>
      </c>
      <c r="BC38" s="296" t="str">
        <f t="shared" ref="BC38:BC69" si="49">IF(OR($AY38="電",$AY38="燃電"),0,IF(OR(AND($M38=1,$AV38="軽"),AND($M38=1,$AV38="ハ軽")),$BA38,$BB38))</f>
        <v/>
      </c>
      <c r="BD38" s="296" t="str">
        <f>IFERROR(VLOOKUP($AU38,排出係数!$H$4:$M$10000,$AT38+2,FALSE),"")</f>
        <v/>
      </c>
      <c r="BE38" s="296">
        <f>IFERROR(VLOOKUP($AT38,点検表４リスト用!$P$2:$T$6,IF($N38="H17",5,3),FALSE),"")</f>
        <v>5.5E-2</v>
      </c>
      <c r="BF38" s="296">
        <f t="shared" si="25"/>
        <v>0</v>
      </c>
      <c r="BG38" s="296">
        <f t="shared" ref="BG38:BG69" si="50">IF(OR($N38="H17",AND($M38=1,$N38="")),$BE38,$BF38)</f>
        <v>0</v>
      </c>
      <c r="BH38" s="296" t="str">
        <f>IFERROR(VLOOKUP($L38,点検表４リスト用!$L$2:$N$11,3,FALSE),"")</f>
        <v/>
      </c>
      <c r="BI38" s="296" t="str">
        <f t="shared" si="27"/>
        <v/>
      </c>
      <c r="BJ38" s="296" t="str">
        <f>IF($AJ38="特","",IF($BO38="確認",MSG_電気・燃料電池車確認,IF($BR38=1,日野自動車新型式,IF($BR38=2,日野自動車新型式②,IF($BR38=3,日野自動車新型式③,IF($BR38=4,日野自動車新型式④,IFERROR(VLOOKUP($BI38,'35条リスト'!$A$3:$C$9998,2,FALSE),"")))))))</f>
        <v/>
      </c>
      <c r="BK38" s="296" t="str">
        <f t="shared" si="28"/>
        <v/>
      </c>
      <c r="BL38" s="296" t="str">
        <f>IFERROR(VLOOKUP($X38,点検表４リスト用!$A$2:$B$10,2,FALSE),"")</f>
        <v/>
      </c>
      <c r="BM38" s="296" t="str">
        <f>IF($AJ38="特","",IFERROR(VLOOKUP($BI38,'35条リスト'!$A$3:$C$9998,3,FALSE),""))</f>
        <v/>
      </c>
      <c r="BN38" s="357" t="str">
        <f t="shared" ref="BN38:BN69" si="51">IF(AND($AR38="乗用",OR($L38="ハイブリッド（ガソリン）",$L38="ガソリン",$L38="ハイブリッド（ＬＰＧ）",$L38="液化石油ガス（ＬＰＧ）"),$BK38=75,$BL38=6),"【1】",IF(AND($AR38="乗用",$L38="プラグインハイブリッド",$BK38=75),"【2】",IF(AND($AR38="軽量",OR($L38="ハイブリッド（ガソリン）",$L38="ガソリン"),$BK38=75,$BL38=4),"【1】",IF(AND($AR38="中量",OR($L38="ハイブリッド（ガソリン）",$L38="ガソリン"),$BK38=75,OR($BL38=4,$BL38=3,$BL38=2,$BL38=1)),"【1】",IF(AND($AR38="中量",OR($L38="ハイブリッド（ガソリン）",$L38="ガソリン"),$BK38=50,OR($BL38=4,$BL38=3,$BL38=2)),"【1】",IF(AND($AR38="重量1",OR($L38="ハイブリッド（軽油）",$L38="軽油"),LEFT($J38,1)="2",OR($BL38=4,$BL38=3,$BL38=2,$BL38=1)),"【1】",IF(AND($AR38="重量2",OR($L38="ハイブリッド（軽油）",$L38="軽油"),LEFT($J38,1)="2",OR($BL38=4,$BL38=3,$BL38=2,$BL38=1,$BL38=0)),"【1】","")))))))</f>
        <v/>
      </c>
      <c r="BO38" s="297" t="str">
        <f t="shared" ref="BO38:BO69" si="52">IF(AND(OR($AV38="電",$AV38="燃電"),$AD38=FALSE),IF(LEFT($J38,1)&lt;&gt;"Z","確認","【3】"),"")</f>
        <v/>
      </c>
      <c r="BP38" s="297" t="str">
        <f t="shared" si="36"/>
        <v/>
      </c>
      <c r="BQ38" s="296">
        <f t="shared" si="34"/>
        <v>0</v>
      </c>
      <c r="BR38" s="296" t="str">
        <f>IF(COUNTIF(点検表４リスト用!X$2:X$83,J38),1,IF(COUNTIF(点検表４リスト用!Y$2:Y$100,J38),2,IF(COUNTIF(点検表４リスト用!Z$2:Z$100,J38),3,IF(COUNTIF(点検表４リスト用!AA$2:AA$100,J38),4,""))))</f>
        <v/>
      </c>
      <c r="BS38" s="579" t="str">
        <f t="shared" ref="BS38:BS69" si="53">IF(OR($J38="不明",$AW38=""),IF(LEFT($L38,1)="ハ","ハ",IF($L38="プラグインハイブリッド","Pハ",$AV38)),$AV38)</f>
        <v/>
      </c>
    </row>
    <row r="39" spans="1:71">
      <c r="A39" s="289"/>
      <c r="B39" s="445"/>
      <c r="C39" s="290"/>
      <c r="D39" s="291"/>
      <c r="E39" s="291"/>
      <c r="F39" s="291"/>
      <c r="G39" s="292"/>
      <c r="H39" s="300"/>
      <c r="I39" s="292"/>
      <c r="J39" s="292"/>
      <c r="K39" s="292"/>
      <c r="L39" s="292"/>
      <c r="M39" s="290"/>
      <c r="N39" s="290"/>
      <c r="O39" s="292"/>
      <c r="P39" s="292"/>
      <c r="Q39" s="481" t="str">
        <f t="shared" si="37"/>
        <v/>
      </c>
      <c r="R39" s="481" t="str">
        <f t="shared" si="38"/>
        <v/>
      </c>
      <c r="S39" s="482" t="str">
        <f t="shared" si="39"/>
        <v/>
      </c>
      <c r="T39" s="482" t="str">
        <f t="shared" si="33"/>
        <v/>
      </c>
      <c r="U39" s="483" t="str">
        <f t="shared" si="40"/>
        <v/>
      </c>
      <c r="V39" s="483" t="str">
        <f t="shared" si="41"/>
        <v/>
      </c>
      <c r="W39" s="483" t="str">
        <f t="shared" si="42"/>
        <v/>
      </c>
      <c r="X39" s="293"/>
      <c r="Y39" s="289"/>
      <c r="Z39" s="473" t="str">
        <f>IF($BR39&lt;&gt;"","確認",IF(COUNTIF(点検表４リスト用!AB$2:AB$100,J39),"○",IF(OR($BP39="【3】",$BP39="【2】",$BP39="【1】"),"○",$BP39)))</f>
        <v/>
      </c>
      <c r="AA39" s="532"/>
      <c r="AB39" s="294" t="str">
        <f>IF(COUNTIF(環境性能の高いＵＤタクシー!$A:$A,点検表４!J39),"○","")</f>
        <v/>
      </c>
      <c r="AC39" s="295" t="str">
        <f t="shared" si="43"/>
        <v/>
      </c>
      <c r="AD39" s="296" t="b">
        <f t="shared" si="8"/>
        <v>0</v>
      </c>
      <c r="AE39" s="296" t="b">
        <f t="shared" si="44"/>
        <v>0</v>
      </c>
      <c r="AF39" s="296" t="str">
        <f t="shared" si="10"/>
        <v/>
      </c>
      <c r="AG39" s="296">
        <f t="shared" si="11"/>
        <v>1</v>
      </c>
      <c r="AH39" s="296">
        <f t="shared" si="12"/>
        <v>0</v>
      </c>
      <c r="AI39" s="296">
        <f t="shared" si="13"/>
        <v>0</v>
      </c>
      <c r="AJ39" s="296" t="str">
        <f>IFERROR(VLOOKUP($I39,点検表４リスト用!$D$2:$G$10,2,FALSE),"")</f>
        <v/>
      </c>
      <c r="AK39" s="296" t="str">
        <f>IFERROR(VLOOKUP($I39,点検表４リスト用!$D$2:$G$10,3,FALSE),"")</f>
        <v/>
      </c>
      <c r="AL39" s="296" t="str">
        <f>IFERROR(VLOOKUP($I39,点検表４リスト用!$D$2:$G$10,4,FALSE),"")</f>
        <v/>
      </c>
      <c r="AM39" s="296" t="str">
        <f>IFERROR(VLOOKUP(LEFT($E39,1),点検表４リスト用!$I$2:$J$11,2,FALSE),"")</f>
        <v/>
      </c>
      <c r="AN39" s="296" t="b">
        <f>IF(IFERROR(VLOOKUP($J39,軽乗用車一覧!$A$2:$A$88,1,FALSE),"")&lt;&gt;"",TRUE,FALSE)</f>
        <v>0</v>
      </c>
      <c r="AO39" s="296" t="b">
        <f t="shared" si="45"/>
        <v>0</v>
      </c>
      <c r="AP39" s="296" t="b">
        <f t="shared" si="46"/>
        <v>1</v>
      </c>
      <c r="AQ39" s="296" t="str">
        <f t="shared" si="47"/>
        <v/>
      </c>
      <c r="AR39" s="296" t="str">
        <f t="shared" si="17"/>
        <v/>
      </c>
      <c r="AS39" s="296">
        <f t="shared" si="18"/>
        <v>1</v>
      </c>
      <c r="AT39" s="296">
        <f t="shared" si="48"/>
        <v>1</v>
      </c>
      <c r="AU39" s="296" t="str">
        <f t="shared" si="20"/>
        <v/>
      </c>
      <c r="AV39" s="296" t="str">
        <f>IFERROR(VLOOKUP($L39,点検表４リスト用!$L$2:$M$11,2,FALSE),"")</f>
        <v/>
      </c>
      <c r="AW39" s="296" t="str">
        <f>IFERROR(VLOOKUP($AU39,排出係数!$H$4:$N$1000,7,FALSE),"")</f>
        <v/>
      </c>
      <c r="AX39" s="296" t="str">
        <f t="shared" si="35"/>
        <v/>
      </c>
      <c r="AY39" s="296" t="str">
        <f t="shared" si="22"/>
        <v>1</v>
      </c>
      <c r="AZ39" s="296" t="str">
        <f>IFERROR(VLOOKUP($AU39,排出係数!$A$4:$G$10000,$AT39+2,FALSE),"")</f>
        <v/>
      </c>
      <c r="BA39" s="296">
        <f>IFERROR(VLOOKUP($AT39,点検表４リスト用!$P$2:$T$6,2,FALSE),"")</f>
        <v>0.48</v>
      </c>
      <c r="BB39" s="296" t="str">
        <f t="shared" si="23"/>
        <v/>
      </c>
      <c r="BC39" s="296" t="str">
        <f t="shared" si="49"/>
        <v/>
      </c>
      <c r="BD39" s="296" t="str">
        <f>IFERROR(VLOOKUP($AU39,排出係数!$H$4:$M$10000,$AT39+2,FALSE),"")</f>
        <v/>
      </c>
      <c r="BE39" s="296">
        <f>IFERROR(VLOOKUP($AT39,点検表４リスト用!$P$2:$T$6,IF($N39="H17",5,3),FALSE),"")</f>
        <v>5.5E-2</v>
      </c>
      <c r="BF39" s="296">
        <f t="shared" si="25"/>
        <v>0</v>
      </c>
      <c r="BG39" s="296">
        <f t="shared" si="50"/>
        <v>0</v>
      </c>
      <c r="BH39" s="296" t="str">
        <f>IFERROR(VLOOKUP($L39,点検表４リスト用!$L$2:$N$11,3,FALSE),"")</f>
        <v/>
      </c>
      <c r="BI39" s="296" t="str">
        <f t="shared" si="27"/>
        <v/>
      </c>
      <c r="BJ39" s="296" t="str">
        <f>IF($AJ39="特","",IF($BO39="確認",MSG_電気・燃料電池車確認,IF($BR39=1,日野自動車新型式,IF($BR39=2,日野自動車新型式②,IF($BR39=3,日野自動車新型式③,IF($BR39=4,日野自動車新型式④,IFERROR(VLOOKUP($BI39,'35条リスト'!$A$3:$C$9998,2,FALSE),"")))))))</f>
        <v/>
      </c>
      <c r="BK39" s="296" t="str">
        <f t="shared" si="28"/>
        <v/>
      </c>
      <c r="BL39" s="296" t="str">
        <f>IFERROR(VLOOKUP($X39,点検表４リスト用!$A$2:$B$10,2,FALSE),"")</f>
        <v/>
      </c>
      <c r="BM39" s="296" t="str">
        <f>IF($AJ39="特","",IFERROR(VLOOKUP($BI39,'35条リスト'!$A$3:$C$9998,3,FALSE),""))</f>
        <v/>
      </c>
      <c r="BN39" s="357" t="str">
        <f t="shared" si="51"/>
        <v/>
      </c>
      <c r="BO39" s="297" t="str">
        <f t="shared" si="52"/>
        <v/>
      </c>
      <c r="BP39" s="297" t="str">
        <f t="shared" si="36"/>
        <v/>
      </c>
      <c r="BQ39" s="296">
        <f t="shared" si="34"/>
        <v>0</v>
      </c>
      <c r="BR39" s="296" t="str">
        <f>IF(COUNTIF(点検表４リスト用!X$2:X$83,J39),1,IF(COUNTIF(点検表４リスト用!Y$2:Y$100,J39),2,IF(COUNTIF(点検表４リスト用!Z$2:Z$100,J39),3,IF(COUNTIF(点検表４リスト用!AA$2:AA$100,J39),4,""))))</f>
        <v/>
      </c>
      <c r="BS39" s="579" t="str">
        <f t="shared" si="53"/>
        <v/>
      </c>
    </row>
    <row r="40" spans="1:71">
      <c r="A40" s="289"/>
      <c r="B40" s="445"/>
      <c r="C40" s="290"/>
      <c r="D40" s="291"/>
      <c r="E40" s="291"/>
      <c r="F40" s="291"/>
      <c r="G40" s="292"/>
      <c r="H40" s="300"/>
      <c r="I40" s="292"/>
      <c r="J40" s="292"/>
      <c r="K40" s="292"/>
      <c r="L40" s="292"/>
      <c r="M40" s="290"/>
      <c r="N40" s="290"/>
      <c r="O40" s="292"/>
      <c r="P40" s="292"/>
      <c r="Q40" s="481" t="str">
        <f t="shared" si="37"/>
        <v/>
      </c>
      <c r="R40" s="481" t="str">
        <f t="shared" si="38"/>
        <v/>
      </c>
      <c r="S40" s="482" t="str">
        <f t="shared" si="39"/>
        <v/>
      </c>
      <c r="T40" s="482" t="str">
        <f t="shared" si="33"/>
        <v/>
      </c>
      <c r="U40" s="483" t="str">
        <f t="shared" si="40"/>
        <v/>
      </c>
      <c r="V40" s="483" t="str">
        <f t="shared" si="41"/>
        <v/>
      </c>
      <c r="W40" s="483" t="str">
        <f t="shared" si="42"/>
        <v/>
      </c>
      <c r="X40" s="293"/>
      <c r="Y40" s="289"/>
      <c r="Z40" s="473" t="str">
        <f>IF($BR40&lt;&gt;"","確認",IF(COUNTIF(点検表４リスト用!AB$2:AB$100,J40),"○",IF(OR($BP40="【3】",$BP40="【2】",$BP40="【1】"),"○",$BP40)))</f>
        <v/>
      </c>
      <c r="AA40" s="532"/>
      <c r="AB40" s="294" t="str">
        <f>IF(COUNTIF(環境性能の高いＵＤタクシー!$A:$A,点検表４!J40),"○","")</f>
        <v/>
      </c>
      <c r="AC40" s="295" t="str">
        <f t="shared" si="43"/>
        <v/>
      </c>
      <c r="AD40" s="296" t="b">
        <f t="shared" si="8"/>
        <v>0</v>
      </c>
      <c r="AE40" s="296" t="b">
        <f t="shared" si="44"/>
        <v>0</v>
      </c>
      <c r="AF40" s="296" t="str">
        <f t="shared" si="10"/>
        <v/>
      </c>
      <c r="AG40" s="296">
        <f t="shared" si="11"/>
        <v>1</v>
      </c>
      <c r="AH40" s="296">
        <f t="shared" si="12"/>
        <v>0</v>
      </c>
      <c r="AI40" s="296">
        <f t="shared" si="13"/>
        <v>0</v>
      </c>
      <c r="AJ40" s="296" t="str">
        <f>IFERROR(VLOOKUP($I40,点検表４リスト用!$D$2:$G$10,2,FALSE),"")</f>
        <v/>
      </c>
      <c r="AK40" s="296" t="str">
        <f>IFERROR(VLOOKUP($I40,点検表４リスト用!$D$2:$G$10,3,FALSE),"")</f>
        <v/>
      </c>
      <c r="AL40" s="296" t="str">
        <f>IFERROR(VLOOKUP($I40,点検表４リスト用!$D$2:$G$10,4,FALSE),"")</f>
        <v/>
      </c>
      <c r="AM40" s="296" t="str">
        <f>IFERROR(VLOOKUP(LEFT($E40,1),点検表４リスト用!$I$2:$J$11,2,FALSE),"")</f>
        <v/>
      </c>
      <c r="AN40" s="296" t="b">
        <f>IF(IFERROR(VLOOKUP($J40,軽乗用車一覧!$A$2:$A$88,1,FALSE),"")&lt;&gt;"",TRUE,FALSE)</f>
        <v>0</v>
      </c>
      <c r="AO40" s="296" t="b">
        <f t="shared" si="45"/>
        <v>0</v>
      </c>
      <c r="AP40" s="296" t="b">
        <f t="shared" si="46"/>
        <v>1</v>
      </c>
      <c r="AQ40" s="296" t="str">
        <f t="shared" si="47"/>
        <v/>
      </c>
      <c r="AR40" s="296" t="str">
        <f t="shared" si="17"/>
        <v/>
      </c>
      <c r="AS40" s="296">
        <f t="shared" si="18"/>
        <v>1</v>
      </c>
      <c r="AT40" s="296">
        <f t="shared" si="48"/>
        <v>1</v>
      </c>
      <c r="AU40" s="296" t="str">
        <f t="shared" si="20"/>
        <v/>
      </c>
      <c r="AV40" s="296" t="str">
        <f>IFERROR(VLOOKUP($L40,点検表４リスト用!$L$2:$M$11,2,FALSE),"")</f>
        <v/>
      </c>
      <c r="AW40" s="296" t="str">
        <f>IFERROR(VLOOKUP($AU40,排出係数!$H$4:$N$1000,7,FALSE),"")</f>
        <v/>
      </c>
      <c r="AX40" s="296" t="str">
        <f t="shared" si="35"/>
        <v/>
      </c>
      <c r="AY40" s="296" t="str">
        <f t="shared" si="22"/>
        <v>1</v>
      </c>
      <c r="AZ40" s="296" t="str">
        <f>IFERROR(VLOOKUP($AU40,排出係数!$A$4:$G$10000,$AT40+2,FALSE),"")</f>
        <v/>
      </c>
      <c r="BA40" s="296">
        <f>IFERROR(VLOOKUP($AT40,点検表４リスト用!$P$2:$T$6,2,FALSE),"")</f>
        <v>0.48</v>
      </c>
      <c r="BB40" s="296" t="str">
        <f t="shared" si="23"/>
        <v/>
      </c>
      <c r="BC40" s="296" t="str">
        <f t="shared" si="49"/>
        <v/>
      </c>
      <c r="BD40" s="296" t="str">
        <f>IFERROR(VLOOKUP($AU40,排出係数!$H$4:$M$10000,$AT40+2,FALSE),"")</f>
        <v/>
      </c>
      <c r="BE40" s="296">
        <f>IFERROR(VLOOKUP($AT40,点検表４リスト用!$P$2:$T$6,IF($N40="H17",5,3),FALSE),"")</f>
        <v>5.5E-2</v>
      </c>
      <c r="BF40" s="296">
        <f t="shared" si="25"/>
        <v>0</v>
      </c>
      <c r="BG40" s="296">
        <f t="shared" si="50"/>
        <v>0</v>
      </c>
      <c r="BH40" s="296" t="str">
        <f>IFERROR(VLOOKUP($L40,点検表４リスト用!$L$2:$N$11,3,FALSE),"")</f>
        <v/>
      </c>
      <c r="BI40" s="296" t="str">
        <f t="shared" si="27"/>
        <v/>
      </c>
      <c r="BJ40" s="296" t="str">
        <f>IF($AJ40="特","",IF($BO40="確認",MSG_電気・燃料電池車確認,IF($BR40=1,日野自動車新型式,IF($BR40=2,日野自動車新型式②,IF($BR40=3,日野自動車新型式③,IF($BR40=4,日野自動車新型式④,IFERROR(VLOOKUP($BI40,'35条リスト'!$A$3:$C$9998,2,FALSE),"")))))))</f>
        <v/>
      </c>
      <c r="BK40" s="296" t="str">
        <f t="shared" si="28"/>
        <v/>
      </c>
      <c r="BL40" s="296" t="str">
        <f>IFERROR(VLOOKUP($X40,点検表４リスト用!$A$2:$B$10,2,FALSE),"")</f>
        <v/>
      </c>
      <c r="BM40" s="296" t="str">
        <f>IF($AJ40="特","",IFERROR(VLOOKUP($BI40,'35条リスト'!$A$3:$C$9998,3,FALSE),""))</f>
        <v/>
      </c>
      <c r="BN40" s="357" t="str">
        <f t="shared" si="51"/>
        <v/>
      </c>
      <c r="BO40" s="297" t="str">
        <f t="shared" si="52"/>
        <v/>
      </c>
      <c r="BP40" s="297" t="str">
        <f t="shared" si="36"/>
        <v/>
      </c>
      <c r="BQ40" s="296">
        <f t="shared" si="34"/>
        <v>0</v>
      </c>
      <c r="BR40" s="296" t="str">
        <f>IF(COUNTIF(点検表４リスト用!X$2:X$83,J40),1,IF(COUNTIF(点検表４リスト用!Y$2:Y$100,J40),2,IF(COUNTIF(点検表４リスト用!Z$2:Z$100,J40),3,IF(COUNTIF(点検表４リスト用!AA$2:AA$100,J40),4,""))))</f>
        <v/>
      </c>
      <c r="BS40" s="579" t="str">
        <f t="shared" si="53"/>
        <v/>
      </c>
    </row>
    <row r="41" spans="1:71">
      <c r="A41" s="289"/>
      <c r="B41" s="445"/>
      <c r="C41" s="290"/>
      <c r="D41" s="291"/>
      <c r="E41" s="291"/>
      <c r="F41" s="291"/>
      <c r="G41" s="292"/>
      <c r="H41" s="300"/>
      <c r="I41" s="292"/>
      <c r="J41" s="292"/>
      <c r="K41" s="292"/>
      <c r="L41" s="292"/>
      <c r="M41" s="290"/>
      <c r="N41" s="290"/>
      <c r="O41" s="292"/>
      <c r="P41" s="292"/>
      <c r="Q41" s="481" t="str">
        <f t="shared" si="37"/>
        <v/>
      </c>
      <c r="R41" s="481" t="str">
        <f t="shared" si="38"/>
        <v/>
      </c>
      <c r="S41" s="482" t="str">
        <f t="shared" si="39"/>
        <v/>
      </c>
      <c r="T41" s="482" t="str">
        <f t="shared" si="33"/>
        <v/>
      </c>
      <c r="U41" s="483" t="str">
        <f t="shared" si="40"/>
        <v/>
      </c>
      <c r="V41" s="483" t="str">
        <f t="shared" si="41"/>
        <v/>
      </c>
      <c r="W41" s="483" t="str">
        <f t="shared" si="42"/>
        <v/>
      </c>
      <c r="X41" s="293"/>
      <c r="Y41" s="289"/>
      <c r="Z41" s="473" t="str">
        <f>IF($BR41&lt;&gt;"","確認",IF(COUNTIF(点検表４リスト用!AB$2:AB$100,J41),"○",IF(OR($BP41="【3】",$BP41="【2】",$BP41="【1】"),"○",$BP41)))</f>
        <v/>
      </c>
      <c r="AA41" s="532"/>
      <c r="AB41" s="294" t="str">
        <f>IF(COUNTIF(環境性能の高いＵＤタクシー!$A:$A,点検表４!J41),"○","")</f>
        <v/>
      </c>
      <c r="AC41" s="295" t="str">
        <f t="shared" si="43"/>
        <v/>
      </c>
      <c r="AD41" s="296" t="b">
        <f t="shared" si="8"/>
        <v>0</v>
      </c>
      <c r="AE41" s="296" t="b">
        <f t="shared" si="44"/>
        <v>0</v>
      </c>
      <c r="AF41" s="296" t="str">
        <f t="shared" si="10"/>
        <v/>
      </c>
      <c r="AG41" s="296">
        <f t="shared" si="11"/>
        <v>1</v>
      </c>
      <c r="AH41" s="296">
        <f t="shared" si="12"/>
        <v>0</v>
      </c>
      <c r="AI41" s="296">
        <f t="shared" si="13"/>
        <v>0</v>
      </c>
      <c r="AJ41" s="296" t="str">
        <f>IFERROR(VLOOKUP($I41,点検表４リスト用!$D$2:$G$10,2,FALSE),"")</f>
        <v/>
      </c>
      <c r="AK41" s="296" t="str">
        <f>IFERROR(VLOOKUP($I41,点検表４リスト用!$D$2:$G$10,3,FALSE),"")</f>
        <v/>
      </c>
      <c r="AL41" s="296" t="str">
        <f>IFERROR(VLOOKUP($I41,点検表４リスト用!$D$2:$G$10,4,FALSE),"")</f>
        <v/>
      </c>
      <c r="AM41" s="296" t="str">
        <f>IFERROR(VLOOKUP(LEFT($E41,1),点検表４リスト用!$I$2:$J$11,2,FALSE),"")</f>
        <v/>
      </c>
      <c r="AN41" s="296" t="b">
        <f>IF(IFERROR(VLOOKUP($J41,軽乗用車一覧!$A$2:$A$88,1,FALSE),"")&lt;&gt;"",TRUE,FALSE)</f>
        <v>0</v>
      </c>
      <c r="AO41" s="296" t="b">
        <f t="shared" si="45"/>
        <v>0</v>
      </c>
      <c r="AP41" s="296" t="b">
        <f t="shared" si="46"/>
        <v>1</v>
      </c>
      <c r="AQ41" s="296" t="str">
        <f t="shared" si="47"/>
        <v/>
      </c>
      <c r="AR41" s="296" t="str">
        <f t="shared" si="17"/>
        <v/>
      </c>
      <c r="AS41" s="296">
        <f t="shared" si="18"/>
        <v>1</v>
      </c>
      <c r="AT41" s="296">
        <f t="shared" si="48"/>
        <v>1</v>
      </c>
      <c r="AU41" s="296" t="str">
        <f t="shared" si="20"/>
        <v/>
      </c>
      <c r="AV41" s="296" t="str">
        <f>IFERROR(VLOOKUP($L41,点検表４リスト用!$L$2:$M$11,2,FALSE),"")</f>
        <v/>
      </c>
      <c r="AW41" s="296" t="str">
        <f>IFERROR(VLOOKUP($AU41,排出係数!$H$4:$N$1000,7,FALSE),"")</f>
        <v/>
      </c>
      <c r="AX41" s="296" t="str">
        <f t="shared" si="35"/>
        <v/>
      </c>
      <c r="AY41" s="296" t="str">
        <f t="shared" si="22"/>
        <v>1</v>
      </c>
      <c r="AZ41" s="296" t="str">
        <f>IFERROR(VLOOKUP($AU41,排出係数!$A$4:$G$10000,$AT41+2,FALSE),"")</f>
        <v/>
      </c>
      <c r="BA41" s="296">
        <f>IFERROR(VLOOKUP($AT41,点検表４リスト用!$P$2:$T$6,2,FALSE),"")</f>
        <v>0.48</v>
      </c>
      <c r="BB41" s="296" t="str">
        <f t="shared" si="23"/>
        <v/>
      </c>
      <c r="BC41" s="296" t="str">
        <f t="shared" si="49"/>
        <v/>
      </c>
      <c r="BD41" s="296" t="str">
        <f>IFERROR(VLOOKUP($AU41,排出係数!$H$4:$M$10000,$AT41+2,FALSE),"")</f>
        <v/>
      </c>
      <c r="BE41" s="296">
        <f>IFERROR(VLOOKUP($AT41,点検表４リスト用!$P$2:$T$6,IF($N41="H17",5,3),FALSE),"")</f>
        <v>5.5E-2</v>
      </c>
      <c r="BF41" s="296">
        <f t="shared" si="25"/>
        <v>0</v>
      </c>
      <c r="BG41" s="296">
        <f t="shared" si="50"/>
        <v>0</v>
      </c>
      <c r="BH41" s="296" t="str">
        <f>IFERROR(VLOOKUP($L41,点検表４リスト用!$L$2:$N$11,3,FALSE),"")</f>
        <v/>
      </c>
      <c r="BI41" s="296" t="str">
        <f t="shared" si="27"/>
        <v/>
      </c>
      <c r="BJ41" s="296" t="str">
        <f>IF($AJ41="特","",IF($BO41="確認",MSG_電気・燃料電池車確認,IF($BR41=1,日野自動車新型式,IF($BR41=2,日野自動車新型式②,IF($BR41=3,日野自動車新型式③,IF($BR41=4,日野自動車新型式④,IFERROR(VLOOKUP($BI41,'35条リスト'!$A$3:$C$9998,2,FALSE),"")))))))</f>
        <v/>
      </c>
      <c r="BK41" s="296" t="str">
        <f t="shared" si="28"/>
        <v/>
      </c>
      <c r="BL41" s="296" t="str">
        <f>IFERROR(VLOOKUP($X41,点検表４リスト用!$A$2:$B$10,2,FALSE),"")</f>
        <v/>
      </c>
      <c r="BM41" s="296" t="str">
        <f>IF($AJ41="特","",IFERROR(VLOOKUP($BI41,'35条リスト'!$A$3:$C$9998,3,FALSE),""))</f>
        <v/>
      </c>
      <c r="BN41" s="357" t="str">
        <f t="shared" si="51"/>
        <v/>
      </c>
      <c r="BO41" s="297" t="str">
        <f t="shared" si="52"/>
        <v/>
      </c>
      <c r="BP41" s="297" t="str">
        <f t="shared" si="36"/>
        <v/>
      </c>
      <c r="BQ41" s="296">
        <f t="shared" si="34"/>
        <v>0</v>
      </c>
      <c r="BR41" s="296" t="str">
        <f>IF(COUNTIF(点検表４リスト用!X$2:X$83,J41),1,IF(COUNTIF(点検表４リスト用!Y$2:Y$100,J41),2,IF(COUNTIF(点検表４リスト用!Z$2:Z$100,J41),3,IF(COUNTIF(点検表４リスト用!AA$2:AA$100,J41),4,""))))</f>
        <v/>
      </c>
      <c r="BS41" s="579" t="str">
        <f t="shared" si="53"/>
        <v/>
      </c>
    </row>
    <row r="42" spans="1:71">
      <c r="A42" s="289"/>
      <c r="B42" s="445"/>
      <c r="C42" s="290"/>
      <c r="D42" s="291"/>
      <c r="E42" s="291"/>
      <c r="F42" s="291"/>
      <c r="G42" s="292"/>
      <c r="H42" s="300"/>
      <c r="I42" s="292"/>
      <c r="J42" s="292"/>
      <c r="K42" s="292"/>
      <c r="L42" s="292"/>
      <c r="M42" s="290"/>
      <c r="N42" s="290"/>
      <c r="O42" s="292"/>
      <c r="P42" s="292"/>
      <c r="Q42" s="481" t="str">
        <f t="shared" si="37"/>
        <v/>
      </c>
      <c r="R42" s="481" t="str">
        <f t="shared" si="38"/>
        <v/>
      </c>
      <c r="S42" s="482" t="str">
        <f t="shared" si="39"/>
        <v/>
      </c>
      <c r="T42" s="482" t="str">
        <f t="shared" si="33"/>
        <v/>
      </c>
      <c r="U42" s="483" t="str">
        <f t="shared" si="40"/>
        <v/>
      </c>
      <c r="V42" s="483" t="str">
        <f t="shared" si="41"/>
        <v/>
      </c>
      <c r="W42" s="483" t="str">
        <f t="shared" si="42"/>
        <v/>
      </c>
      <c r="X42" s="293"/>
      <c r="Y42" s="289"/>
      <c r="Z42" s="473" t="str">
        <f>IF($BR42&lt;&gt;"","確認",IF(COUNTIF(点検表４リスト用!AB$2:AB$100,J42),"○",IF(OR($BP42="【3】",$BP42="【2】",$BP42="【1】"),"○",$BP42)))</f>
        <v/>
      </c>
      <c r="AA42" s="532"/>
      <c r="AB42" s="294" t="str">
        <f>IF(COUNTIF(環境性能の高いＵＤタクシー!$A:$A,点検表４!J42),"○","")</f>
        <v/>
      </c>
      <c r="AC42" s="295" t="str">
        <f t="shared" si="43"/>
        <v/>
      </c>
      <c r="AD42" s="296" t="b">
        <f t="shared" si="8"/>
        <v>0</v>
      </c>
      <c r="AE42" s="296" t="b">
        <f t="shared" si="44"/>
        <v>0</v>
      </c>
      <c r="AF42" s="296" t="str">
        <f t="shared" si="10"/>
        <v/>
      </c>
      <c r="AG42" s="296">
        <f t="shared" si="11"/>
        <v>1</v>
      </c>
      <c r="AH42" s="296">
        <f t="shared" si="12"/>
        <v>0</v>
      </c>
      <c r="AI42" s="296">
        <f t="shared" si="13"/>
        <v>0</v>
      </c>
      <c r="AJ42" s="296" t="str">
        <f>IFERROR(VLOOKUP($I42,点検表４リスト用!$D$2:$G$10,2,FALSE),"")</f>
        <v/>
      </c>
      <c r="AK42" s="296" t="str">
        <f>IFERROR(VLOOKUP($I42,点検表４リスト用!$D$2:$G$10,3,FALSE),"")</f>
        <v/>
      </c>
      <c r="AL42" s="296" t="str">
        <f>IFERROR(VLOOKUP($I42,点検表４リスト用!$D$2:$G$10,4,FALSE),"")</f>
        <v/>
      </c>
      <c r="AM42" s="296" t="str">
        <f>IFERROR(VLOOKUP(LEFT($E42,1),点検表４リスト用!$I$2:$J$11,2,FALSE),"")</f>
        <v/>
      </c>
      <c r="AN42" s="296" t="b">
        <f>IF(IFERROR(VLOOKUP($J42,軽乗用車一覧!$A$2:$A$88,1,FALSE),"")&lt;&gt;"",TRUE,FALSE)</f>
        <v>0</v>
      </c>
      <c r="AO42" s="296" t="b">
        <f t="shared" si="45"/>
        <v>0</v>
      </c>
      <c r="AP42" s="296" t="b">
        <f t="shared" si="46"/>
        <v>1</v>
      </c>
      <c r="AQ42" s="296" t="str">
        <f t="shared" si="47"/>
        <v/>
      </c>
      <c r="AR42" s="296" t="str">
        <f t="shared" si="17"/>
        <v/>
      </c>
      <c r="AS42" s="296">
        <f t="shared" si="18"/>
        <v>1</v>
      </c>
      <c r="AT42" s="296">
        <f t="shared" si="48"/>
        <v>1</v>
      </c>
      <c r="AU42" s="296" t="str">
        <f t="shared" si="20"/>
        <v/>
      </c>
      <c r="AV42" s="296" t="str">
        <f>IFERROR(VLOOKUP($L42,点検表４リスト用!$L$2:$M$11,2,FALSE),"")</f>
        <v/>
      </c>
      <c r="AW42" s="296" t="str">
        <f>IFERROR(VLOOKUP($AU42,排出係数!$H$4:$N$1000,7,FALSE),"")</f>
        <v/>
      </c>
      <c r="AX42" s="296" t="str">
        <f t="shared" si="35"/>
        <v/>
      </c>
      <c r="AY42" s="296" t="str">
        <f t="shared" si="22"/>
        <v>1</v>
      </c>
      <c r="AZ42" s="296" t="str">
        <f>IFERROR(VLOOKUP($AU42,排出係数!$A$4:$G$10000,$AT42+2,FALSE),"")</f>
        <v/>
      </c>
      <c r="BA42" s="296">
        <f>IFERROR(VLOOKUP($AT42,点検表４リスト用!$P$2:$T$6,2,FALSE),"")</f>
        <v>0.48</v>
      </c>
      <c r="BB42" s="296" t="str">
        <f t="shared" si="23"/>
        <v/>
      </c>
      <c r="BC42" s="296" t="str">
        <f t="shared" si="49"/>
        <v/>
      </c>
      <c r="BD42" s="296" t="str">
        <f>IFERROR(VLOOKUP($AU42,排出係数!$H$4:$M$10000,$AT42+2,FALSE),"")</f>
        <v/>
      </c>
      <c r="BE42" s="296">
        <f>IFERROR(VLOOKUP($AT42,点検表４リスト用!$P$2:$T$6,IF($N42="H17",5,3),FALSE),"")</f>
        <v>5.5E-2</v>
      </c>
      <c r="BF42" s="296">
        <f t="shared" si="25"/>
        <v>0</v>
      </c>
      <c r="BG42" s="296">
        <f t="shared" si="50"/>
        <v>0</v>
      </c>
      <c r="BH42" s="296" t="str">
        <f>IFERROR(VLOOKUP($L42,点検表４リスト用!$L$2:$N$11,3,FALSE),"")</f>
        <v/>
      </c>
      <c r="BI42" s="296" t="str">
        <f t="shared" si="27"/>
        <v/>
      </c>
      <c r="BJ42" s="296" t="str">
        <f>IF($AJ42="特","",IF($BO42="確認",MSG_電気・燃料電池車確認,IF($BR42=1,日野自動車新型式,IF($BR42=2,日野自動車新型式②,IF($BR42=3,日野自動車新型式③,IF($BR42=4,日野自動車新型式④,IFERROR(VLOOKUP($BI42,'35条リスト'!$A$3:$C$9998,2,FALSE),"")))))))</f>
        <v/>
      </c>
      <c r="BK42" s="296" t="str">
        <f t="shared" si="28"/>
        <v/>
      </c>
      <c r="BL42" s="296" t="str">
        <f>IFERROR(VLOOKUP($X42,点検表４リスト用!$A$2:$B$10,2,FALSE),"")</f>
        <v/>
      </c>
      <c r="BM42" s="296" t="str">
        <f>IF($AJ42="特","",IFERROR(VLOOKUP($BI42,'35条リスト'!$A$3:$C$9998,3,FALSE),""))</f>
        <v/>
      </c>
      <c r="BN42" s="357" t="str">
        <f t="shared" si="51"/>
        <v/>
      </c>
      <c r="BO42" s="297" t="str">
        <f t="shared" si="52"/>
        <v/>
      </c>
      <c r="BP42" s="297" t="str">
        <f t="shared" si="36"/>
        <v/>
      </c>
      <c r="BQ42" s="296">
        <f t="shared" si="34"/>
        <v>0</v>
      </c>
      <c r="BR42" s="296" t="str">
        <f>IF(COUNTIF(点検表４リスト用!X$2:X$83,J42),1,IF(COUNTIF(点検表４リスト用!Y$2:Y$100,J42),2,IF(COUNTIF(点検表４リスト用!Z$2:Z$100,J42),3,IF(COUNTIF(点検表４リスト用!AA$2:AA$100,J42),4,""))))</f>
        <v/>
      </c>
      <c r="BS42" s="579" t="str">
        <f t="shared" si="53"/>
        <v/>
      </c>
    </row>
    <row r="43" spans="1:71">
      <c r="A43" s="289"/>
      <c r="B43" s="445"/>
      <c r="C43" s="290"/>
      <c r="D43" s="291"/>
      <c r="E43" s="291"/>
      <c r="F43" s="291"/>
      <c r="G43" s="292"/>
      <c r="H43" s="300"/>
      <c r="I43" s="292"/>
      <c r="J43" s="292"/>
      <c r="K43" s="292"/>
      <c r="L43" s="292"/>
      <c r="M43" s="290"/>
      <c r="N43" s="290"/>
      <c r="O43" s="292"/>
      <c r="P43" s="292"/>
      <c r="Q43" s="481" t="str">
        <f t="shared" si="37"/>
        <v/>
      </c>
      <c r="R43" s="481" t="str">
        <f t="shared" si="38"/>
        <v/>
      </c>
      <c r="S43" s="482" t="str">
        <f t="shared" si="39"/>
        <v/>
      </c>
      <c r="T43" s="482" t="str">
        <f t="shared" si="33"/>
        <v/>
      </c>
      <c r="U43" s="483" t="str">
        <f t="shared" si="40"/>
        <v/>
      </c>
      <c r="V43" s="483" t="str">
        <f t="shared" si="41"/>
        <v/>
      </c>
      <c r="W43" s="483" t="str">
        <f t="shared" si="42"/>
        <v/>
      </c>
      <c r="X43" s="293"/>
      <c r="Y43" s="289"/>
      <c r="Z43" s="473" t="str">
        <f>IF($BR43&lt;&gt;"","確認",IF(COUNTIF(点検表４リスト用!AB$2:AB$100,J43),"○",IF(OR($BP43="【3】",$BP43="【2】",$BP43="【1】"),"○",$BP43)))</f>
        <v/>
      </c>
      <c r="AA43" s="532"/>
      <c r="AB43" s="294" t="str">
        <f>IF(COUNTIF(環境性能の高いＵＤタクシー!$A:$A,点検表４!J43),"○","")</f>
        <v/>
      </c>
      <c r="AC43" s="295" t="str">
        <f t="shared" si="43"/>
        <v/>
      </c>
      <c r="AD43" s="296" t="b">
        <f t="shared" si="8"/>
        <v>0</v>
      </c>
      <c r="AE43" s="296" t="b">
        <f t="shared" si="44"/>
        <v>0</v>
      </c>
      <c r="AF43" s="296" t="str">
        <f t="shared" si="10"/>
        <v/>
      </c>
      <c r="AG43" s="296">
        <f t="shared" si="11"/>
        <v>1</v>
      </c>
      <c r="AH43" s="296">
        <f t="shared" si="12"/>
        <v>0</v>
      </c>
      <c r="AI43" s="296">
        <f t="shared" si="13"/>
        <v>0</v>
      </c>
      <c r="AJ43" s="296" t="str">
        <f>IFERROR(VLOOKUP($I43,点検表４リスト用!$D$2:$G$10,2,FALSE),"")</f>
        <v/>
      </c>
      <c r="AK43" s="296" t="str">
        <f>IFERROR(VLOOKUP($I43,点検表４リスト用!$D$2:$G$10,3,FALSE),"")</f>
        <v/>
      </c>
      <c r="AL43" s="296" t="str">
        <f>IFERROR(VLOOKUP($I43,点検表４リスト用!$D$2:$G$10,4,FALSE),"")</f>
        <v/>
      </c>
      <c r="AM43" s="296" t="str">
        <f>IFERROR(VLOOKUP(LEFT($E43,1),点検表４リスト用!$I$2:$J$11,2,FALSE),"")</f>
        <v/>
      </c>
      <c r="AN43" s="296" t="b">
        <f>IF(IFERROR(VLOOKUP($J43,軽乗用車一覧!$A$2:$A$88,1,FALSE),"")&lt;&gt;"",TRUE,FALSE)</f>
        <v>0</v>
      </c>
      <c r="AO43" s="296" t="b">
        <f t="shared" si="45"/>
        <v>0</v>
      </c>
      <c r="AP43" s="296" t="b">
        <f t="shared" si="46"/>
        <v>1</v>
      </c>
      <c r="AQ43" s="296" t="str">
        <f t="shared" si="47"/>
        <v/>
      </c>
      <c r="AR43" s="296" t="str">
        <f t="shared" si="17"/>
        <v/>
      </c>
      <c r="AS43" s="296">
        <f t="shared" si="18"/>
        <v>1</v>
      </c>
      <c r="AT43" s="296">
        <f t="shared" si="48"/>
        <v>1</v>
      </c>
      <c r="AU43" s="296" t="str">
        <f t="shared" si="20"/>
        <v/>
      </c>
      <c r="AV43" s="296" t="str">
        <f>IFERROR(VLOOKUP($L43,点検表４リスト用!$L$2:$M$11,2,FALSE),"")</f>
        <v/>
      </c>
      <c r="AW43" s="296" t="str">
        <f>IFERROR(VLOOKUP($AU43,排出係数!$H$4:$N$1000,7,FALSE),"")</f>
        <v/>
      </c>
      <c r="AX43" s="296" t="str">
        <f t="shared" si="35"/>
        <v/>
      </c>
      <c r="AY43" s="296" t="str">
        <f t="shared" si="22"/>
        <v>1</v>
      </c>
      <c r="AZ43" s="296" t="str">
        <f>IFERROR(VLOOKUP($AU43,排出係数!$A$4:$G$10000,$AT43+2,FALSE),"")</f>
        <v/>
      </c>
      <c r="BA43" s="296">
        <f>IFERROR(VLOOKUP($AT43,点検表４リスト用!$P$2:$T$6,2,FALSE),"")</f>
        <v>0.48</v>
      </c>
      <c r="BB43" s="296" t="str">
        <f t="shared" si="23"/>
        <v/>
      </c>
      <c r="BC43" s="296" t="str">
        <f t="shared" si="49"/>
        <v/>
      </c>
      <c r="BD43" s="296" t="str">
        <f>IFERROR(VLOOKUP($AU43,排出係数!$H$4:$M$10000,$AT43+2,FALSE),"")</f>
        <v/>
      </c>
      <c r="BE43" s="296">
        <f>IFERROR(VLOOKUP($AT43,点検表４リスト用!$P$2:$T$6,IF($N43="H17",5,3),FALSE),"")</f>
        <v>5.5E-2</v>
      </c>
      <c r="BF43" s="296">
        <f t="shared" si="25"/>
        <v>0</v>
      </c>
      <c r="BG43" s="296">
        <f t="shared" si="50"/>
        <v>0</v>
      </c>
      <c r="BH43" s="296" t="str">
        <f>IFERROR(VLOOKUP($L43,点検表４リスト用!$L$2:$N$11,3,FALSE),"")</f>
        <v/>
      </c>
      <c r="BI43" s="296" t="str">
        <f t="shared" si="27"/>
        <v/>
      </c>
      <c r="BJ43" s="296" t="str">
        <f>IF($AJ43="特","",IF($BO43="確認",MSG_電気・燃料電池車確認,IF($BR43=1,日野自動車新型式,IF($BR43=2,日野自動車新型式②,IF($BR43=3,日野自動車新型式③,IF($BR43=4,日野自動車新型式④,IFERROR(VLOOKUP($BI43,'35条リスト'!$A$3:$C$9998,2,FALSE),"")))))))</f>
        <v/>
      </c>
      <c r="BK43" s="296" t="str">
        <f t="shared" si="28"/>
        <v/>
      </c>
      <c r="BL43" s="296" t="str">
        <f>IFERROR(VLOOKUP($X43,点検表４リスト用!$A$2:$B$10,2,FALSE),"")</f>
        <v/>
      </c>
      <c r="BM43" s="296" t="str">
        <f>IF($AJ43="特","",IFERROR(VLOOKUP($BI43,'35条リスト'!$A$3:$C$9998,3,FALSE),""))</f>
        <v/>
      </c>
      <c r="BN43" s="357" t="str">
        <f t="shared" si="51"/>
        <v/>
      </c>
      <c r="BO43" s="297" t="str">
        <f t="shared" si="52"/>
        <v/>
      </c>
      <c r="BP43" s="297" t="str">
        <f t="shared" si="36"/>
        <v/>
      </c>
      <c r="BQ43" s="296">
        <f t="shared" si="34"/>
        <v>0</v>
      </c>
      <c r="BR43" s="296" t="str">
        <f>IF(COUNTIF(点検表４リスト用!X$2:X$83,J43),1,IF(COUNTIF(点検表４リスト用!Y$2:Y$100,J43),2,IF(COUNTIF(点検表４リスト用!Z$2:Z$100,J43),3,IF(COUNTIF(点検表４リスト用!AA$2:AA$100,J43),4,""))))</f>
        <v/>
      </c>
      <c r="BS43" s="579" t="str">
        <f t="shared" si="53"/>
        <v/>
      </c>
    </row>
    <row r="44" spans="1:71">
      <c r="A44" s="289"/>
      <c r="B44" s="445"/>
      <c r="C44" s="290"/>
      <c r="D44" s="291"/>
      <c r="E44" s="291"/>
      <c r="F44" s="291"/>
      <c r="G44" s="292"/>
      <c r="H44" s="300"/>
      <c r="I44" s="292"/>
      <c r="J44" s="292"/>
      <c r="K44" s="292"/>
      <c r="L44" s="292"/>
      <c r="M44" s="290"/>
      <c r="N44" s="290"/>
      <c r="O44" s="292"/>
      <c r="P44" s="292"/>
      <c r="Q44" s="481" t="str">
        <f t="shared" si="37"/>
        <v/>
      </c>
      <c r="R44" s="481" t="str">
        <f t="shared" si="38"/>
        <v/>
      </c>
      <c r="S44" s="482" t="str">
        <f t="shared" si="39"/>
        <v/>
      </c>
      <c r="T44" s="482" t="str">
        <f t="shared" si="33"/>
        <v/>
      </c>
      <c r="U44" s="483" t="str">
        <f t="shared" si="40"/>
        <v/>
      </c>
      <c r="V44" s="483" t="str">
        <f t="shared" si="41"/>
        <v/>
      </c>
      <c r="W44" s="483" t="str">
        <f t="shared" si="42"/>
        <v/>
      </c>
      <c r="X44" s="293"/>
      <c r="Y44" s="289"/>
      <c r="Z44" s="473" t="str">
        <f>IF($BR44&lt;&gt;"","確認",IF(COUNTIF(点検表４リスト用!AB$2:AB$100,J44),"○",IF(OR($BP44="【3】",$BP44="【2】",$BP44="【1】"),"○",$BP44)))</f>
        <v/>
      </c>
      <c r="AA44" s="532"/>
      <c r="AB44" s="294" t="str">
        <f>IF(COUNTIF(環境性能の高いＵＤタクシー!$A:$A,点検表４!J44),"○","")</f>
        <v/>
      </c>
      <c r="AC44" s="295" t="str">
        <f t="shared" si="43"/>
        <v/>
      </c>
      <c r="AD44" s="296" t="b">
        <f t="shared" si="8"/>
        <v>0</v>
      </c>
      <c r="AE44" s="296" t="b">
        <f t="shared" si="44"/>
        <v>0</v>
      </c>
      <c r="AF44" s="296" t="str">
        <f t="shared" si="10"/>
        <v/>
      </c>
      <c r="AG44" s="296">
        <f t="shared" si="11"/>
        <v>1</v>
      </c>
      <c r="AH44" s="296">
        <f t="shared" si="12"/>
        <v>0</v>
      </c>
      <c r="AI44" s="296">
        <f t="shared" si="13"/>
        <v>0</v>
      </c>
      <c r="AJ44" s="296" t="str">
        <f>IFERROR(VLOOKUP($I44,点検表４リスト用!$D$2:$G$10,2,FALSE),"")</f>
        <v/>
      </c>
      <c r="AK44" s="296" t="str">
        <f>IFERROR(VLOOKUP($I44,点検表４リスト用!$D$2:$G$10,3,FALSE),"")</f>
        <v/>
      </c>
      <c r="AL44" s="296" t="str">
        <f>IFERROR(VLOOKUP($I44,点検表４リスト用!$D$2:$G$10,4,FALSE),"")</f>
        <v/>
      </c>
      <c r="AM44" s="296" t="str">
        <f>IFERROR(VLOOKUP(LEFT($E44,1),点検表４リスト用!$I$2:$J$11,2,FALSE),"")</f>
        <v/>
      </c>
      <c r="AN44" s="296" t="b">
        <f>IF(IFERROR(VLOOKUP($J44,軽乗用車一覧!$A$2:$A$88,1,FALSE),"")&lt;&gt;"",TRUE,FALSE)</f>
        <v>0</v>
      </c>
      <c r="AO44" s="296" t="b">
        <f t="shared" si="45"/>
        <v>0</v>
      </c>
      <c r="AP44" s="296" t="b">
        <f t="shared" si="46"/>
        <v>1</v>
      </c>
      <c r="AQ44" s="296" t="str">
        <f t="shared" si="47"/>
        <v/>
      </c>
      <c r="AR44" s="296" t="str">
        <f t="shared" si="17"/>
        <v/>
      </c>
      <c r="AS44" s="296">
        <f t="shared" si="18"/>
        <v>1</v>
      </c>
      <c r="AT44" s="296">
        <f t="shared" si="48"/>
        <v>1</v>
      </c>
      <c r="AU44" s="296" t="str">
        <f t="shared" si="20"/>
        <v/>
      </c>
      <c r="AV44" s="296" t="str">
        <f>IFERROR(VLOOKUP($L44,点検表４リスト用!$L$2:$M$11,2,FALSE),"")</f>
        <v/>
      </c>
      <c r="AW44" s="296" t="str">
        <f>IFERROR(VLOOKUP($AU44,排出係数!$H$4:$N$1000,7,FALSE),"")</f>
        <v/>
      </c>
      <c r="AX44" s="296" t="str">
        <f t="shared" si="35"/>
        <v/>
      </c>
      <c r="AY44" s="296" t="str">
        <f t="shared" si="22"/>
        <v>1</v>
      </c>
      <c r="AZ44" s="296" t="str">
        <f>IFERROR(VLOOKUP($AU44,排出係数!$A$4:$G$10000,$AT44+2,FALSE),"")</f>
        <v/>
      </c>
      <c r="BA44" s="296">
        <f>IFERROR(VLOOKUP($AT44,点検表４リスト用!$P$2:$T$6,2,FALSE),"")</f>
        <v>0.48</v>
      </c>
      <c r="BB44" s="296" t="str">
        <f t="shared" si="23"/>
        <v/>
      </c>
      <c r="BC44" s="296" t="str">
        <f t="shared" si="49"/>
        <v/>
      </c>
      <c r="BD44" s="296" t="str">
        <f>IFERROR(VLOOKUP($AU44,排出係数!$H$4:$M$10000,$AT44+2,FALSE),"")</f>
        <v/>
      </c>
      <c r="BE44" s="296">
        <f>IFERROR(VLOOKUP($AT44,点検表４リスト用!$P$2:$T$6,IF($N44="H17",5,3),FALSE),"")</f>
        <v>5.5E-2</v>
      </c>
      <c r="BF44" s="296">
        <f t="shared" si="25"/>
        <v>0</v>
      </c>
      <c r="BG44" s="296">
        <f t="shared" si="50"/>
        <v>0</v>
      </c>
      <c r="BH44" s="296" t="str">
        <f>IFERROR(VLOOKUP($L44,点検表４リスト用!$L$2:$N$11,3,FALSE),"")</f>
        <v/>
      </c>
      <c r="BI44" s="296" t="str">
        <f t="shared" si="27"/>
        <v/>
      </c>
      <c r="BJ44" s="296" t="str">
        <f>IF($AJ44="特","",IF($BO44="確認",MSG_電気・燃料電池車確認,IF($BR44=1,日野自動車新型式,IF($BR44=2,日野自動車新型式②,IF($BR44=3,日野自動車新型式③,IF($BR44=4,日野自動車新型式④,IFERROR(VLOOKUP($BI44,'35条リスト'!$A$3:$C$9998,2,FALSE),"")))))))</f>
        <v/>
      </c>
      <c r="BK44" s="296" t="str">
        <f t="shared" si="28"/>
        <v/>
      </c>
      <c r="BL44" s="296" t="str">
        <f>IFERROR(VLOOKUP($X44,点検表４リスト用!$A$2:$B$10,2,FALSE),"")</f>
        <v/>
      </c>
      <c r="BM44" s="296" t="str">
        <f>IF($AJ44="特","",IFERROR(VLOOKUP($BI44,'35条リスト'!$A$3:$C$9998,3,FALSE),""))</f>
        <v/>
      </c>
      <c r="BN44" s="357" t="str">
        <f t="shared" si="51"/>
        <v/>
      </c>
      <c r="BO44" s="297" t="str">
        <f t="shared" si="52"/>
        <v/>
      </c>
      <c r="BP44" s="297" t="str">
        <f t="shared" si="36"/>
        <v/>
      </c>
      <c r="BQ44" s="296">
        <f t="shared" si="34"/>
        <v>0</v>
      </c>
      <c r="BR44" s="296" t="str">
        <f>IF(COUNTIF(点検表４リスト用!X$2:X$83,J44),1,IF(COUNTIF(点検表４リスト用!Y$2:Y$100,J44),2,IF(COUNTIF(点検表４リスト用!Z$2:Z$100,J44),3,IF(COUNTIF(点検表４リスト用!AA$2:AA$100,J44),4,""))))</f>
        <v/>
      </c>
      <c r="BS44" s="579" t="str">
        <f t="shared" si="53"/>
        <v/>
      </c>
    </row>
    <row r="45" spans="1:71">
      <c r="A45" s="289"/>
      <c r="B45" s="445"/>
      <c r="C45" s="290"/>
      <c r="D45" s="291"/>
      <c r="E45" s="291"/>
      <c r="F45" s="291"/>
      <c r="G45" s="292"/>
      <c r="H45" s="300"/>
      <c r="I45" s="292"/>
      <c r="J45" s="292"/>
      <c r="K45" s="292"/>
      <c r="L45" s="292"/>
      <c r="M45" s="290"/>
      <c r="N45" s="290"/>
      <c r="O45" s="292"/>
      <c r="P45" s="292"/>
      <c r="Q45" s="481" t="str">
        <f t="shared" si="37"/>
        <v/>
      </c>
      <c r="R45" s="481" t="str">
        <f t="shared" si="38"/>
        <v/>
      </c>
      <c r="S45" s="482" t="str">
        <f t="shared" si="39"/>
        <v/>
      </c>
      <c r="T45" s="482" t="str">
        <f t="shared" si="33"/>
        <v/>
      </c>
      <c r="U45" s="483" t="str">
        <f t="shared" si="40"/>
        <v/>
      </c>
      <c r="V45" s="483" t="str">
        <f t="shared" si="41"/>
        <v/>
      </c>
      <c r="W45" s="483" t="str">
        <f t="shared" si="42"/>
        <v/>
      </c>
      <c r="X45" s="293"/>
      <c r="Y45" s="289"/>
      <c r="Z45" s="473" t="str">
        <f>IF($BR45&lt;&gt;"","確認",IF(COUNTIF(点検表４リスト用!AB$2:AB$100,J45),"○",IF(OR($BP45="【3】",$BP45="【2】",$BP45="【1】"),"○",$BP45)))</f>
        <v/>
      </c>
      <c r="AA45" s="532"/>
      <c r="AB45" s="294" t="str">
        <f>IF(COUNTIF(環境性能の高いＵＤタクシー!$A:$A,点検表４!J45),"○","")</f>
        <v/>
      </c>
      <c r="AC45" s="295" t="str">
        <f t="shared" si="43"/>
        <v/>
      </c>
      <c r="AD45" s="296" t="b">
        <f t="shared" si="8"/>
        <v>0</v>
      </c>
      <c r="AE45" s="296" t="b">
        <f t="shared" si="44"/>
        <v>0</v>
      </c>
      <c r="AF45" s="296" t="str">
        <f t="shared" si="10"/>
        <v/>
      </c>
      <c r="AG45" s="296">
        <f t="shared" si="11"/>
        <v>1</v>
      </c>
      <c r="AH45" s="296">
        <f t="shared" si="12"/>
        <v>0</v>
      </c>
      <c r="AI45" s="296">
        <f t="shared" si="13"/>
        <v>0</v>
      </c>
      <c r="AJ45" s="296" t="str">
        <f>IFERROR(VLOOKUP($I45,点検表４リスト用!$D$2:$G$10,2,FALSE),"")</f>
        <v/>
      </c>
      <c r="AK45" s="296" t="str">
        <f>IFERROR(VLOOKUP($I45,点検表４リスト用!$D$2:$G$10,3,FALSE),"")</f>
        <v/>
      </c>
      <c r="AL45" s="296" t="str">
        <f>IFERROR(VLOOKUP($I45,点検表４リスト用!$D$2:$G$10,4,FALSE),"")</f>
        <v/>
      </c>
      <c r="AM45" s="296" t="str">
        <f>IFERROR(VLOOKUP(LEFT($E45,1),点検表４リスト用!$I$2:$J$11,2,FALSE),"")</f>
        <v/>
      </c>
      <c r="AN45" s="296" t="b">
        <f>IF(IFERROR(VLOOKUP($J45,軽乗用車一覧!$A$2:$A$88,1,FALSE),"")&lt;&gt;"",TRUE,FALSE)</f>
        <v>0</v>
      </c>
      <c r="AO45" s="296" t="b">
        <f t="shared" si="45"/>
        <v>0</v>
      </c>
      <c r="AP45" s="296" t="b">
        <f t="shared" si="46"/>
        <v>1</v>
      </c>
      <c r="AQ45" s="296" t="str">
        <f t="shared" si="47"/>
        <v/>
      </c>
      <c r="AR45" s="296" t="str">
        <f t="shared" si="17"/>
        <v/>
      </c>
      <c r="AS45" s="296">
        <f t="shared" si="18"/>
        <v>1</v>
      </c>
      <c r="AT45" s="296">
        <f t="shared" si="48"/>
        <v>1</v>
      </c>
      <c r="AU45" s="296" t="str">
        <f t="shared" si="20"/>
        <v/>
      </c>
      <c r="AV45" s="296" t="str">
        <f>IFERROR(VLOOKUP($L45,点検表４リスト用!$L$2:$M$11,2,FALSE),"")</f>
        <v/>
      </c>
      <c r="AW45" s="296" t="str">
        <f>IFERROR(VLOOKUP($AU45,排出係数!$H$4:$N$1000,7,FALSE),"")</f>
        <v/>
      </c>
      <c r="AX45" s="296" t="str">
        <f t="shared" si="35"/>
        <v/>
      </c>
      <c r="AY45" s="296" t="str">
        <f t="shared" si="22"/>
        <v>1</v>
      </c>
      <c r="AZ45" s="296" t="str">
        <f>IFERROR(VLOOKUP($AU45,排出係数!$A$4:$G$10000,$AT45+2,FALSE),"")</f>
        <v/>
      </c>
      <c r="BA45" s="296">
        <f>IFERROR(VLOOKUP($AT45,点検表４リスト用!$P$2:$T$6,2,FALSE),"")</f>
        <v>0.48</v>
      </c>
      <c r="BB45" s="296" t="str">
        <f t="shared" si="23"/>
        <v/>
      </c>
      <c r="BC45" s="296" t="str">
        <f t="shared" si="49"/>
        <v/>
      </c>
      <c r="BD45" s="296" t="str">
        <f>IFERROR(VLOOKUP($AU45,排出係数!$H$4:$M$10000,$AT45+2,FALSE),"")</f>
        <v/>
      </c>
      <c r="BE45" s="296">
        <f>IFERROR(VLOOKUP($AT45,点検表４リスト用!$P$2:$T$6,IF($N45="H17",5,3),FALSE),"")</f>
        <v>5.5E-2</v>
      </c>
      <c r="BF45" s="296">
        <f t="shared" si="25"/>
        <v>0</v>
      </c>
      <c r="BG45" s="296">
        <f t="shared" si="50"/>
        <v>0</v>
      </c>
      <c r="BH45" s="296" t="str">
        <f>IFERROR(VLOOKUP($L45,点検表４リスト用!$L$2:$N$11,3,FALSE),"")</f>
        <v/>
      </c>
      <c r="BI45" s="296" t="str">
        <f t="shared" si="27"/>
        <v/>
      </c>
      <c r="BJ45" s="296" t="str">
        <f>IF($AJ45="特","",IF($BO45="確認",MSG_電気・燃料電池車確認,IF($BR45=1,日野自動車新型式,IF($BR45=2,日野自動車新型式②,IF($BR45=3,日野自動車新型式③,IF($BR45=4,日野自動車新型式④,IFERROR(VLOOKUP($BI45,'35条リスト'!$A$3:$C$9998,2,FALSE),"")))))))</f>
        <v/>
      </c>
      <c r="BK45" s="296" t="str">
        <f t="shared" si="28"/>
        <v/>
      </c>
      <c r="BL45" s="296" t="str">
        <f>IFERROR(VLOOKUP($X45,点検表４リスト用!$A$2:$B$10,2,FALSE),"")</f>
        <v/>
      </c>
      <c r="BM45" s="296" t="str">
        <f>IF($AJ45="特","",IFERROR(VLOOKUP($BI45,'35条リスト'!$A$3:$C$9998,3,FALSE),""))</f>
        <v/>
      </c>
      <c r="BN45" s="357" t="str">
        <f t="shared" si="51"/>
        <v/>
      </c>
      <c r="BO45" s="297" t="str">
        <f t="shared" si="52"/>
        <v/>
      </c>
      <c r="BP45" s="297" t="str">
        <f t="shared" si="36"/>
        <v/>
      </c>
      <c r="BQ45" s="296">
        <f t="shared" si="34"/>
        <v>0</v>
      </c>
      <c r="BR45" s="296" t="str">
        <f>IF(COUNTIF(点検表４リスト用!X$2:X$83,J45),1,IF(COUNTIF(点検表４リスト用!Y$2:Y$100,J45),2,IF(COUNTIF(点検表４リスト用!Z$2:Z$100,J45),3,IF(COUNTIF(点検表４リスト用!AA$2:AA$100,J45),4,""))))</f>
        <v/>
      </c>
      <c r="BS45" s="579" t="str">
        <f t="shared" si="53"/>
        <v/>
      </c>
    </row>
    <row r="46" spans="1:71">
      <c r="A46" s="289"/>
      <c r="B46" s="445"/>
      <c r="C46" s="290"/>
      <c r="D46" s="291"/>
      <c r="E46" s="291"/>
      <c r="F46" s="291"/>
      <c r="G46" s="292"/>
      <c r="H46" s="300"/>
      <c r="I46" s="292"/>
      <c r="J46" s="292"/>
      <c r="K46" s="292"/>
      <c r="L46" s="292"/>
      <c r="M46" s="290"/>
      <c r="N46" s="290"/>
      <c r="O46" s="292"/>
      <c r="P46" s="292"/>
      <c r="Q46" s="481" t="str">
        <f t="shared" si="37"/>
        <v/>
      </c>
      <c r="R46" s="481" t="str">
        <f t="shared" si="38"/>
        <v/>
      </c>
      <c r="S46" s="482" t="str">
        <f t="shared" si="39"/>
        <v/>
      </c>
      <c r="T46" s="482" t="str">
        <f t="shared" si="33"/>
        <v/>
      </c>
      <c r="U46" s="483" t="str">
        <f t="shared" si="40"/>
        <v/>
      </c>
      <c r="V46" s="483" t="str">
        <f t="shared" si="41"/>
        <v/>
      </c>
      <c r="W46" s="483" t="str">
        <f t="shared" si="42"/>
        <v/>
      </c>
      <c r="X46" s="293"/>
      <c r="Y46" s="289"/>
      <c r="Z46" s="473" t="str">
        <f>IF($BR46&lt;&gt;"","確認",IF(COUNTIF(点検表４リスト用!AB$2:AB$100,J46),"○",IF(OR($BP46="【3】",$BP46="【2】",$BP46="【1】"),"○",$BP46)))</f>
        <v/>
      </c>
      <c r="AA46" s="532"/>
      <c r="AB46" s="294" t="str">
        <f>IF(COUNTIF(環境性能の高いＵＤタクシー!$A:$A,点検表４!J46),"○","")</f>
        <v/>
      </c>
      <c r="AC46" s="295" t="str">
        <f t="shared" si="43"/>
        <v/>
      </c>
      <c r="AD46" s="296" t="b">
        <f t="shared" si="8"/>
        <v>0</v>
      </c>
      <c r="AE46" s="296" t="b">
        <f t="shared" si="44"/>
        <v>0</v>
      </c>
      <c r="AF46" s="296" t="str">
        <f t="shared" si="10"/>
        <v/>
      </c>
      <c r="AG46" s="296">
        <f t="shared" si="11"/>
        <v>1</v>
      </c>
      <c r="AH46" s="296">
        <f t="shared" si="12"/>
        <v>0</v>
      </c>
      <c r="AI46" s="296">
        <f t="shared" si="13"/>
        <v>0</v>
      </c>
      <c r="AJ46" s="296" t="str">
        <f>IFERROR(VLOOKUP($I46,点検表４リスト用!$D$2:$G$10,2,FALSE),"")</f>
        <v/>
      </c>
      <c r="AK46" s="296" t="str">
        <f>IFERROR(VLOOKUP($I46,点検表４リスト用!$D$2:$G$10,3,FALSE),"")</f>
        <v/>
      </c>
      <c r="AL46" s="296" t="str">
        <f>IFERROR(VLOOKUP($I46,点検表４リスト用!$D$2:$G$10,4,FALSE),"")</f>
        <v/>
      </c>
      <c r="AM46" s="296" t="str">
        <f>IFERROR(VLOOKUP(LEFT($E46,1),点検表４リスト用!$I$2:$J$11,2,FALSE),"")</f>
        <v/>
      </c>
      <c r="AN46" s="296" t="b">
        <f>IF(IFERROR(VLOOKUP($J46,軽乗用車一覧!$A$2:$A$88,1,FALSE),"")&lt;&gt;"",TRUE,FALSE)</f>
        <v>0</v>
      </c>
      <c r="AO46" s="296" t="b">
        <f t="shared" si="45"/>
        <v>0</v>
      </c>
      <c r="AP46" s="296" t="b">
        <f t="shared" si="46"/>
        <v>1</v>
      </c>
      <c r="AQ46" s="296" t="str">
        <f t="shared" si="47"/>
        <v/>
      </c>
      <c r="AR46" s="296" t="str">
        <f t="shared" si="17"/>
        <v/>
      </c>
      <c r="AS46" s="296">
        <f t="shared" si="18"/>
        <v>1</v>
      </c>
      <c r="AT46" s="296">
        <f t="shared" si="48"/>
        <v>1</v>
      </c>
      <c r="AU46" s="296" t="str">
        <f t="shared" si="20"/>
        <v/>
      </c>
      <c r="AV46" s="296" t="str">
        <f>IFERROR(VLOOKUP($L46,点検表４リスト用!$L$2:$M$11,2,FALSE),"")</f>
        <v/>
      </c>
      <c r="AW46" s="296" t="str">
        <f>IFERROR(VLOOKUP($AU46,排出係数!$H$4:$N$1000,7,FALSE),"")</f>
        <v/>
      </c>
      <c r="AX46" s="296" t="str">
        <f t="shared" si="35"/>
        <v/>
      </c>
      <c r="AY46" s="296" t="str">
        <f t="shared" si="22"/>
        <v>1</v>
      </c>
      <c r="AZ46" s="296" t="str">
        <f>IFERROR(VLOOKUP($AU46,排出係数!$A$4:$G$10000,$AT46+2,FALSE),"")</f>
        <v/>
      </c>
      <c r="BA46" s="296">
        <f>IFERROR(VLOOKUP($AT46,点検表４リスト用!$P$2:$T$6,2,FALSE),"")</f>
        <v>0.48</v>
      </c>
      <c r="BB46" s="296" t="str">
        <f t="shared" si="23"/>
        <v/>
      </c>
      <c r="BC46" s="296" t="str">
        <f t="shared" si="49"/>
        <v/>
      </c>
      <c r="BD46" s="296" t="str">
        <f>IFERROR(VLOOKUP($AU46,排出係数!$H$4:$M$10000,$AT46+2,FALSE),"")</f>
        <v/>
      </c>
      <c r="BE46" s="296">
        <f>IFERROR(VLOOKUP($AT46,点検表４リスト用!$P$2:$T$6,IF($N46="H17",5,3),FALSE),"")</f>
        <v>5.5E-2</v>
      </c>
      <c r="BF46" s="296">
        <f t="shared" si="25"/>
        <v>0</v>
      </c>
      <c r="BG46" s="296">
        <f t="shared" si="50"/>
        <v>0</v>
      </c>
      <c r="BH46" s="296" t="str">
        <f>IFERROR(VLOOKUP($L46,点検表４リスト用!$L$2:$N$11,3,FALSE),"")</f>
        <v/>
      </c>
      <c r="BI46" s="296" t="str">
        <f t="shared" si="27"/>
        <v/>
      </c>
      <c r="BJ46" s="296" t="str">
        <f>IF($AJ46="特","",IF($BO46="確認",MSG_電気・燃料電池車確認,IF($BR46=1,日野自動車新型式,IF($BR46=2,日野自動車新型式②,IF($BR46=3,日野自動車新型式③,IF($BR46=4,日野自動車新型式④,IFERROR(VLOOKUP($BI46,'35条リスト'!$A$3:$C$9998,2,FALSE),"")))))))</f>
        <v/>
      </c>
      <c r="BK46" s="296" t="str">
        <f t="shared" si="28"/>
        <v/>
      </c>
      <c r="BL46" s="296" t="str">
        <f>IFERROR(VLOOKUP($X46,点検表４リスト用!$A$2:$B$10,2,FALSE),"")</f>
        <v/>
      </c>
      <c r="BM46" s="296" t="str">
        <f>IF($AJ46="特","",IFERROR(VLOOKUP($BI46,'35条リスト'!$A$3:$C$9998,3,FALSE),""))</f>
        <v/>
      </c>
      <c r="BN46" s="357" t="str">
        <f t="shared" si="51"/>
        <v/>
      </c>
      <c r="BO46" s="297" t="str">
        <f t="shared" si="52"/>
        <v/>
      </c>
      <c r="BP46" s="297" t="str">
        <f t="shared" si="36"/>
        <v/>
      </c>
      <c r="BQ46" s="296">
        <f t="shared" si="34"/>
        <v>0</v>
      </c>
      <c r="BR46" s="296" t="str">
        <f>IF(COUNTIF(点検表４リスト用!X$2:X$83,J46),1,IF(COUNTIF(点検表４リスト用!Y$2:Y$100,J46),2,IF(COUNTIF(点検表４リスト用!Z$2:Z$100,J46),3,IF(COUNTIF(点検表４リスト用!AA$2:AA$100,J46),4,""))))</f>
        <v/>
      </c>
      <c r="BS46" s="579" t="str">
        <f t="shared" si="53"/>
        <v/>
      </c>
    </row>
    <row r="47" spans="1:71">
      <c r="A47" s="289"/>
      <c r="B47" s="445"/>
      <c r="C47" s="290"/>
      <c r="D47" s="291"/>
      <c r="E47" s="291"/>
      <c r="F47" s="291"/>
      <c r="G47" s="292"/>
      <c r="H47" s="300"/>
      <c r="I47" s="292"/>
      <c r="J47" s="292"/>
      <c r="K47" s="292"/>
      <c r="L47" s="292"/>
      <c r="M47" s="290"/>
      <c r="N47" s="290"/>
      <c r="O47" s="292"/>
      <c r="P47" s="292"/>
      <c r="Q47" s="481" t="str">
        <f t="shared" si="37"/>
        <v/>
      </c>
      <c r="R47" s="481" t="str">
        <f t="shared" si="38"/>
        <v/>
      </c>
      <c r="S47" s="482" t="str">
        <f t="shared" si="39"/>
        <v/>
      </c>
      <c r="T47" s="482" t="str">
        <f t="shared" si="33"/>
        <v/>
      </c>
      <c r="U47" s="483" t="str">
        <f t="shared" si="40"/>
        <v/>
      </c>
      <c r="V47" s="483" t="str">
        <f t="shared" si="41"/>
        <v/>
      </c>
      <c r="W47" s="483" t="str">
        <f t="shared" si="42"/>
        <v/>
      </c>
      <c r="X47" s="293"/>
      <c r="Y47" s="289"/>
      <c r="Z47" s="473" t="str">
        <f>IF($BR47&lt;&gt;"","確認",IF(COUNTIF(点検表４リスト用!AB$2:AB$100,J47),"○",IF(OR($BP47="【3】",$BP47="【2】",$BP47="【1】"),"○",$BP47)))</f>
        <v/>
      </c>
      <c r="AA47" s="532"/>
      <c r="AB47" s="294" t="str">
        <f>IF(COUNTIF(環境性能の高いＵＤタクシー!$A:$A,点検表４!J47),"○","")</f>
        <v/>
      </c>
      <c r="AC47" s="295" t="str">
        <f t="shared" si="43"/>
        <v/>
      </c>
      <c r="AD47" s="296" t="b">
        <f t="shared" si="8"/>
        <v>0</v>
      </c>
      <c r="AE47" s="296" t="b">
        <f t="shared" si="44"/>
        <v>0</v>
      </c>
      <c r="AF47" s="296" t="str">
        <f t="shared" si="10"/>
        <v/>
      </c>
      <c r="AG47" s="296">
        <f t="shared" si="11"/>
        <v>1</v>
      </c>
      <c r="AH47" s="296">
        <f t="shared" si="12"/>
        <v>0</v>
      </c>
      <c r="AI47" s="296">
        <f t="shared" si="13"/>
        <v>0</v>
      </c>
      <c r="AJ47" s="296" t="str">
        <f>IFERROR(VLOOKUP($I47,点検表４リスト用!$D$2:$G$10,2,FALSE),"")</f>
        <v/>
      </c>
      <c r="AK47" s="296" t="str">
        <f>IFERROR(VLOOKUP($I47,点検表４リスト用!$D$2:$G$10,3,FALSE),"")</f>
        <v/>
      </c>
      <c r="AL47" s="296" t="str">
        <f>IFERROR(VLOOKUP($I47,点検表４リスト用!$D$2:$G$10,4,FALSE),"")</f>
        <v/>
      </c>
      <c r="AM47" s="296" t="str">
        <f>IFERROR(VLOOKUP(LEFT($E47,1),点検表４リスト用!$I$2:$J$11,2,FALSE),"")</f>
        <v/>
      </c>
      <c r="AN47" s="296" t="b">
        <f>IF(IFERROR(VLOOKUP($J47,軽乗用車一覧!$A$2:$A$88,1,FALSE),"")&lt;&gt;"",TRUE,FALSE)</f>
        <v>0</v>
      </c>
      <c r="AO47" s="296" t="b">
        <f t="shared" si="45"/>
        <v>0</v>
      </c>
      <c r="AP47" s="296" t="b">
        <f t="shared" si="46"/>
        <v>1</v>
      </c>
      <c r="AQ47" s="296" t="str">
        <f t="shared" si="47"/>
        <v/>
      </c>
      <c r="AR47" s="296" t="str">
        <f t="shared" si="17"/>
        <v/>
      </c>
      <c r="AS47" s="296">
        <f t="shared" si="18"/>
        <v>1</v>
      </c>
      <c r="AT47" s="296">
        <f t="shared" si="48"/>
        <v>1</v>
      </c>
      <c r="AU47" s="296" t="str">
        <f t="shared" si="20"/>
        <v/>
      </c>
      <c r="AV47" s="296" t="str">
        <f>IFERROR(VLOOKUP($L47,点検表４リスト用!$L$2:$M$11,2,FALSE),"")</f>
        <v/>
      </c>
      <c r="AW47" s="296" t="str">
        <f>IFERROR(VLOOKUP($AU47,排出係数!$H$4:$N$1000,7,FALSE),"")</f>
        <v/>
      </c>
      <c r="AX47" s="296" t="str">
        <f t="shared" si="35"/>
        <v/>
      </c>
      <c r="AY47" s="296" t="str">
        <f t="shared" si="22"/>
        <v>1</v>
      </c>
      <c r="AZ47" s="296" t="str">
        <f>IFERROR(VLOOKUP($AU47,排出係数!$A$4:$G$10000,$AT47+2,FALSE),"")</f>
        <v/>
      </c>
      <c r="BA47" s="296">
        <f>IFERROR(VLOOKUP($AT47,点検表４リスト用!$P$2:$T$6,2,FALSE),"")</f>
        <v>0.48</v>
      </c>
      <c r="BB47" s="296" t="str">
        <f t="shared" si="23"/>
        <v/>
      </c>
      <c r="BC47" s="296" t="str">
        <f t="shared" si="49"/>
        <v/>
      </c>
      <c r="BD47" s="296" t="str">
        <f>IFERROR(VLOOKUP($AU47,排出係数!$H$4:$M$10000,$AT47+2,FALSE),"")</f>
        <v/>
      </c>
      <c r="BE47" s="296">
        <f>IFERROR(VLOOKUP($AT47,点検表４リスト用!$P$2:$T$6,IF($N47="H17",5,3),FALSE),"")</f>
        <v>5.5E-2</v>
      </c>
      <c r="BF47" s="296">
        <f t="shared" si="25"/>
        <v>0</v>
      </c>
      <c r="BG47" s="296">
        <f t="shared" si="50"/>
        <v>0</v>
      </c>
      <c r="BH47" s="296" t="str">
        <f>IFERROR(VLOOKUP($L47,点検表４リスト用!$L$2:$N$11,3,FALSE),"")</f>
        <v/>
      </c>
      <c r="BI47" s="296" t="str">
        <f t="shared" si="27"/>
        <v/>
      </c>
      <c r="BJ47" s="296" t="str">
        <f>IF($AJ47="特","",IF($BO47="確認",MSG_電気・燃料電池車確認,IF($BR47=1,日野自動車新型式,IF($BR47=2,日野自動車新型式②,IF($BR47=3,日野自動車新型式③,IF($BR47=4,日野自動車新型式④,IFERROR(VLOOKUP($BI47,'35条リスト'!$A$3:$C$9998,2,FALSE),"")))))))</f>
        <v/>
      </c>
      <c r="BK47" s="296" t="str">
        <f t="shared" si="28"/>
        <v/>
      </c>
      <c r="BL47" s="296" t="str">
        <f>IFERROR(VLOOKUP($X47,点検表４リスト用!$A$2:$B$10,2,FALSE),"")</f>
        <v/>
      </c>
      <c r="BM47" s="296" t="str">
        <f>IF($AJ47="特","",IFERROR(VLOOKUP($BI47,'35条リスト'!$A$3:$C$9998,3,FALSE),""))</f>
        <v/>
      </c>
      <c r="BN47" s="357" t="str">
        <f t="shared" si="51"/>
        <v/>
      </c>
      <c r="BO47" s="297" t="str">
        <f t="shared" si="52"/>
        <v/>
      </c>
      <c r="BP47" s="297" t="str">
        <f t="shared" si="36"/>
        <v/>
      </c>
      <c r="BQ47" s="296">
        <f t="shared" si="34"/>
        <v>0</v>
      </c>
      <c r="BR47" s="296" t="str">
        <f>IF(COUNTIF(点検表４リスト用!X$2:X$83,J47),1,IF(COUNTIF(点検表４リスト用!Y$2:Y$100,J47),2,IF(COUNTIF(点検表４リスト用!Z$2:Z$100,J47),3,IF(COUNTIF(点検表４リスト用!AA$2:AA$100,J47),4,""))))</f>
        <v/>
      </c>
      <c r="BS47" s="579" t="str">
        <f t="shared" si="53"/>
        <v/>
      </c>
    </row>
    <row r="48" spans="1:71">
      <c r="A48" s="289"/>
      <c r="B48" s="445"/>
      <c r="C48" s="290"/>
      <c r="D48" s="291"/>
      <c r="E48" s="291"/>
      <c r="F48" s="291"/>
      <c r="G48" s="292"/>
      <c r="H48" s="300"/>
      <c r="I48" s="292"/>
      <c r="J48" s="292"/>
      <c r="K48" s="292"/>
      <c r="L48" s="292"/>
      <c r="M48" s="290"/>
      <c r="N48" s="290"/>
      <c r="O48" s="292"/>
      <c r="P48" s="292"/>
      <c r="Q48" s="481" t="str">
        <f t="shared" si="37"/>
        <v/>
      </c>
      <c r="R48" s="481" t="str">
        <f t="shared" si="38"/>
        <v/>
      </c>
      <c r="S48" s="482" t="str">
        <f t="shared" si="39"/>
        <v/>
      </c>
      <c r="T48" s="482" t="str">
        <f t="shared" si="33"/>
        <v/>
      </c>
      <c r="U48" s="483" t="str">
        <f t="shared" si="40"/>
        <v/>
      </c>
      <c r="V48" s="483" t="str">
        <f t="shared" si="41"/>
        <v/>
      </c>
      <c r="W48" s="483" t="str">
        <f t="shared" si="42"/>
        <v/>
      </c>
      <c r="X48" s="293"/>
      <c r="Y48" s="289"/>
      <c r="Z48" s="473" t="str">
        <f>IF($BR48&lt;&gt;"","確認",IF(COUNTIF(点検表４リスト用!AB$2:AB$100,J48),"○",IF(OR($BP48="【3】",$BP48="【2】",$BP48="【1】"),"○",$BP48)))</f>
        <v/>
      </c>
      <c r="AA48" s="532"/>
      <c r="AB48" s="294" t="str">
        <f>IF(COUNTIF(環境性能の高いＵＤタクシー!$A:$A,点検表４!J48),"○","")</f>
        <v/>
      </c>
      <c r="AC48" s="295" t="str">
        <f t="shared" si="43"/>
        <v/>
      </c>
      <c r="AD48" s="296" t="b">
        <f t="shared" si="8"/>
        <v>0</v>
      </c>
      <c r="AE48" s="296" t="b">
        <f t="shared" si="44"/>
        <v>0</v>
      </c>
      <c r="AF48" s="296" t="str">
        <f t="shared" si="10"/>
        <v/>
      </c>
      <c r="AG48" s="296">
        <f t="shared" si="11"/>
        <v>1</v>
      </c>
      <c r="AH48" s="296">
        <f t="shared" si="12"/>
        <v>0</v>
      </c>
      <c r="AI48" s="296">
        <f t="shared" si="13"/>
        <v>0</v>
      </c>
      <c r="AJ48" s="296" t="str">
        <f>IFERROR(VLOOKUP($I48,点検表４リスト用!$D$2:$G$10,2,FALSE),"")</f>
        <v/>
      </c>
      <c r="AK48" s="296" t="str">
        <f>IFERROR(VLOOKUP($I48,点検表４リスト用!$D$2:$G$10,3,FALSE),"")</f>
        <v/>
      </c>
      <c r="AL48" s="296" t="str">
        <f>IFERROR(VLOOKUP($I48,点検表４リスト用!$D$2:$G$10,4,FALSE),"")</f>
        <v/>
      </c>
      <c r="AM48" s="296" t="str">
        <f>IFERROR(VLOOKUP(LEFT($E48,1),点検表４リスト用!$I$2:$J$11,2,FALSE),"")</f>
        <v/>
      </c>
      <c r="AN48" s="296" t="b">
        <f>IF(IFERROR(VLOOKUP($J48,軽乗用車一覧!$A$2:$A$88,1,FALSE),"")&lt;&gt;"",TRUE,FALSE)</f>
        <v>0</v>
      </c>
      <c r="AO48" s="296" t="b">
        <f t="shared" si="45"/>
        <v>0</v>
      </c>
      <c r="AP48" s="296" t="b">
        <f t="shared" si="46"/>
        <v>1</v>
      </c>
      <c r="AQ48" s="296" t="str">
        <f t="shared" si="47"/>
        <v/>
      </c>
      <c r="AR48" s="296" t="str">
        <f t="shared" si="17"/>
        <v/>
      </c>
      <c r="AS48" s="296">
        <f t="shared" si="18"/>
        <v>1</v>
      </c>
      <c r="AT48" s="296">
        <f t="shared" si="48"/>
        <v>1</v>
      </c>
      <c r="AU48" s="296" t="str">
        <f t="shared" si="20"/>
        <v/>
      </c>
      <c r="AV48" s="296" t="str">
        <f>IFERROR(VLOOKUP($L48,点検表４リスト用!$L$2:$M$11,2,FALSE),"")</f>
        <v/>
      </c>
      <c r="AW48" s="296" t="str">
        <f>IFERROR(VLOOKUP($AU48,排出係数!$H$4:$N$1000,7,FALSE),"")</f>
        <v/>
      </c>
      <c r="AX48" s="296" t="str">
        <f t="shared" si="35"/>
        <v/>
      </c>
      <c r="AY48" s="296" t="str">
        <f t="shared" si="22"/>
        <v>1</v>
      </c>
      <c r="AZ48" s="296" t="str">
        <f>IFERROR(VLOOKUP($AU48,排出係数!$A$4:$G$10000,$AT48+2,FALSE),"")</f>
        <v/>
      </c>
      <c r="BA48" s="296">
        <f>IFERROR(VLOOKUP($AT48,点検表４リスト用!$P$2:$T$6,2,FALSE),"")</f>
        <v>0.48</v>
      </c>
      <c r="BB48" s="296" t="str">
        <f t="shared" si="23"/>
        <v/>
      </c>
      <c r="BC48" s="296" t="str">
        <f t="shared" si="49"/>
        <v/>
      </c>
      <c r="BD48" s="296" t="str">
        <f>IFERROR(VLOOKUP($AU48,排出係数!$H$4:$M$10000,$AT48+2,FALSE),"")</f>
        <v/>
      </c>
      <c r="BE48" s="296">
        <f>IFERROR(VLOOKUP($AT48,点検表４リスト用!$P$2:$T$6,IF($N48="H17",5,3),FALSE),"")</f>
        <v>5.5E-2</v>
      </c>
      <c r="BF48" s="296">
        <f t="shared" si="25"/>
        <v>0</v>
      </c>
      <c r="BG48" s="296">
        <f t="shared" si="50"/>
        <v>0</v>
      </c>
      <c r="BH48" s="296" t="str">
        <f>IFERROR(VLOOKUP($L48,点検表４リスト用!$L$2:$N$11,3,FALSE),"")</f>
        <v/>
      </c>
      <c r="BI48" s="296" t="str">
        <f t="shared" si="27"/>
        <v/>
      </c>
      <c r="BJ48" s="296" t="str">
        <f>IF($AJ48="特","",IF($BO48="確認",MSG_電気・燃料電池車確認,IF($BR48=1,日野自動車新型式,IF($BR48=2,日野自動車新型式②,IF($BR48=3,日野自動車新型式③,IF($BR48=4,日野自動車新型式④,IFERROR(VLOOKUP($BI48,'35条リスト'!$A$3:$C$9998,2,FALSE),"")))))))</f>
        <v/>
      </c>
      <c r="BK48" s="296" t="str">
        <f t="shared" si="28"/>
        <v/>
      </c>
      <c r="BL48" s="296" t="str">
        <f>IFERROR(VLOOKUP($X48,点検表４リスト用!$A$2:$B$10,2,FALSE),"")</f>
        <v/>
      </c>
      <c r="BM48" s="296" t="str">
        <f>IF($AJ48="特","",IFERROR(VLOOKUP($BI48,'35条リスト'!$A$3:$C$9998,3,FALSE),""))</f>
        <v/>
      </c>
      <c r="BN48" s="357" t="str">
        <f t="shared" si="51"/>
        <v/>
      </c>
      <c r="BO48" s="297" t="str">
        <f t="shared" si="52"/>
        <v/>
      </c>
      <c r="BP48" s="297" t="str">
        <f t="shared" si="36"/>
        <v/>
      </c>
      <c r="BQ48" s="296">
        <f t="shared" si="34"/>
        <v>0</v>
      </c>
      <c r="BR48" s="296" t="str">
        <f>IF(COUNTIF(点検表４リスト用!X$2:X$83,J48),1,IF(COUNTIF(点検表４リスト用!Y$2:Y$100,J48),2,IF(COUNTIF(点検表４リスト用!Z$2:Z$100,J48),3,IF(COUNTIF(点検表４リスト用!AA$2:AA$100,J48),4,""))))</f>
        <v/>
      </c>
      <c r="BS48" s="579" t="str">
        <f t="shared" si="53"/>
        <v/>
      </c>
    </row>
    <row r="49" spans="1:71">
      <c r="A49" s="289"/>
      <c r="B49" s="445"/>
      <c r="C49" s="290"/>
      <c r="D49" s="291"/>
      <c r="E49" s="291"/>
      <c r="F49" s="291"/>
      <c r="G49" s="292"/>
      <c r="H49" s="300"/>
      <c r="I49" s="292"/>
      <c r="J49" s="292"/>
      <c r="K49" s="292"/>
      <c r="L49" s="292"/>
      <c r="M49" s="290"/>
      <c r="N49" s="290"/>
      <c r="O49" s="292"/>
      <c r="P49" s="292"/>
      <c r="Q49" s="481" t="str">
        <f t="shared" si="37"/>
        <v/>
      </c>
      <c r="R49" s="481" t="str">
        <f t="shared" si="38"/>
        <v/>
      </c>
      <c r="S49" s="482" t="str">
        <f t="shared" si="39"/>
        <v/>
      </c>
      <c r="T49" s="482" t="str">
        <f t="shared" si="33"/>
        <v/>
      </c>
      <c r="U49" s="483" t="str">
        <f t="shared" si="40"/>
        <v/>
      </c>
      <c r="V49" s="483" t="str">
        <f t="shared" si="41"/>
        <v/>
      </c>
      <c r="W49" s="483" t="str">
        <f t="shared" si="42"/>
        <v/>
      </c>
      <c r="X49" s="293"/>
      <c r="Y49" s="289"/>
      <c r="Z49" s="473" t="str">
        <f>IF($BR49&lt;&gt;"","確認",IF(COUNTIF(点検表４リスト用!AB$2:AB$100,J49),"○",IF(OR($BP49="【3】",$BP49="【2】",$BP49="【1】"),"○",$BP49)))</f>
        <v/>
      </c>
      <c r="AA49" s="532"/>
      <c r="AB49" s="294" t="str">
        <f>IF(COUNTIF(環境性能の高いＵＤタクシー!$A:$A,点検表４!J49),"○","")</f>
        <v/>
      </c>
      <c r="AC49" s="295" t="str">
        <f t="shared" si="43"/>
        <v/>
      </c>
      <c r="AD49" s="296" t="b">
        <f t="shared" si="8"/>
        <v>0</v>
      </c>
      <c r="AE49" s="296" t="b">
        <f t="shared" si="44"/>
        <v>0</v>
      </c>
      <c r="AF49" s="296" t="str">
        <f t="shared" si="10"/>
        <v/>
      </c>
      <c r="AG49" s="296">
        <f t="shared" si="11"/>
        <v>1</v>
      </c>
      <c r="AH49" s="296">
        <f t="shared" si="12"/>
        <v>0</v>
      </c>
      <c r="AI49" s="296">
        <f t="shared" si="13"/>
        <v>0</v>
      </c>
      <c r="AJ49" s="296" t="str">
        <f>IFERROR(VLOOKUP($I49,点検表４リスト用!$D$2:$G$10,2,FALSE),"")</f>
        <v/>
      </c>
      <c r="AK49" s="296" t="str">
        <f>IFERROR(VLOOKUP($I49,点検表４リスト用!$D$2:$G$10,3,FALSE),"")</f>
        <v/>
      </c>
      <c r="AL49" s="296" t="str">
        <f>IFERROR(VLOOKUP($I49,点検表４リスト用!$D$2:$G$10,4,FALSE),"")</f>
        <v/>
      </c>
      <c r="AM49" s="296" t="str">
        <f>IFERROR(VLOOKUP(LEFT($E49,1),点検表４リスト用!$I$2:$J$11,2,FALSE),"")</f>
        <v/>
      </c>
      <c r="AN49" s="296" t="b">
        <f>IF(IFERROR(VLOOKUP($J49,軽乗用車一覧!$A$2:$A$88,1,FALSE),"")&lt;&gt;"",TRUE,FALSE)</f>
        <v>0</v>
      </c>
      <c r="AO49" s="296" t="b">
        <f t="shared" si="45"/>
        <v>0</v>
      </c>
      <c r="AP49" s="296" t="b">
        <f t="shared" si="46"/>
        <v>1</v>
      </c>
      <c r="AQ49" s="296" t="str">
        <f t="shared" si="47"/>
        <v/>
      </c>
      <c r="AR49" s="296" t="str">
        <f t="shared" si="17"/>
        <v/>
      </c>
      <c r="AS49" s="296">
        <f t="shared" si="18"/>
        <v>1</v>
      </c>
      <c r="AT49" s="296">
        <f t="shared" si="48"/>
        <v>1</v>
      </c>
      <c r="AU49" s="296" t="str">
        <f t="shared" si="20"/>
        <v/>
      </c>
      <c r="AV49" s="296" t="str">
        <f>IFERROR(VLOOKUP($L49,点検表４リスト用!$L$2:$M$11,2,FALSE),"")</f>
        <v/>
      </c>
      <c r="AW49" s="296" t="str">
        <f>IFERROR(VLOOKUP($AU49,排出係数!$H$4:$N$1000,7,FALSE),"")</f>
        <v/>
      </c>
      <c r="AX49" s="296" t="str">
        <f t="shared" si="35"/>
        <v/>
      </c>
      <c r="AY49" s="296" t="str">
        <f t="shared" si="22"/>
        <v>1</v>
      </c>
      <c r="AZ49" s="296" t="str">
        <f>IFERROR(VLOOKUP($AU49,排出係数!$A$4:$G$10000,$AT49+2,FALSE),"")</f>
        <v/>
      </c>
      <c r="BA49" s="296">
        <f>IFERROR(VLOOKUP($AT49,点検表４リスト用!$P$2:$T$6,2,FALSE),"")</f>
        <v>0.48</v>
      </c>
      <c r="BB49" s="296" t="str">
        <f t="shared" si="23"/>
        <v/>
      </c>
      <c r="BC49" s="296" t="str">
        <f t="shared" si="49"/>
        <v/>
      </c>
      <c r="BD49" s="296" t="str">
        <f>IFERROR(VLOOKUP($AU49,排出係数!$H$4:$M$10000,$AT49+2,FALSE),"")</f>
        <v/>
      </c>
      <c r="BE49" s="296">
        <f>IFERROR(VLOOKUP($AT49,点検表４リスト用!$P$2:$T$6,IF($N49="H17",5,3),FALSE),"")</f>
        <v>5.5E-2</v>
      </c>
      <c r="BF49" s="296">
        <f t="shared" si="25"/>
        <v>0</v>
      </c>
      <c r="BG49" s="296">
        <f t="shared" si="50"/>
        <v>0</v>
      </c>
      <c r="BH49" s="296" t="str">
        <f>IFERROR(VLOOKUP($L49,点検表４リスト用!$L$2:$N$11,3,FALSE),"")</f>
        <v/>
      </c>
      <c r="BI49" s="296" t="str">
        <f t="shared" si="27"/>
        <v/>
      </c>
      <c r="BJ49" s="296" t="str">
        <f>IF($AJ49="特","",IF($BO49="確認",MSG_電気・燃料電池車確認,IF($BR49=1,日野自動車新型式,IF($BR49=2,日野自動車新型式②,IF($BR49=3,日野自動車新型式③,IF($BR49=4,日野自動車新型式④,IFERROR(VLOOKUP($BI49,'35条リスト'!$A$3:$C$9998,2,FALSE),"")))))))</f>
        <v/>
      </c>
      <c r="BK49" s="296" t="str">
        <f t="shared" si="28"/>
        <v/>
      </c>
      <c r="BL49" s="296" t="str">
        <f>IFERROR(VLOOKUP($X49,点検表４リスト用!$A$2:$B$10,2,FALSE),"")</f>
        <v/>
      </c>
      <c r="BM49" s="296" t="str">
        <f>IF($AJ49="特","",IFERROR(VLOOKUP($BI49,'35条リスト'!$A$3:$C$9998,3,FALSE),""))</f>
        <v/>
      </c>
      <c r="BN49" s="357" t="str">
        <f t="shared" si="51"/>
        <v/>
      </c>
      <c r="BO49" s="297" t="str">
        <f t="shared" si="52"/>
        <v/>
      </c>
      <c r="BP49" s="297" t="str">
        <f t="shared" si="36"/>
        <v/>
      </c>
      <c r="BQ49" s="296">
        <f t="shared" si="34"/>
        <v>0</v>
      </c>
      <c r="BR49" s="296" t="str">
        <f>IF(COUNTIF(点検表４リスト用!X$2:X$83,J49),1,IF(COUNTIF(点検表４リスト用!Y$2:Y$100,J49),2,IF(COUNTIF(点検表４リスト用!Z$2:Z$100,J49),3,IF(COUNTIF(点検表４リスト用!AA$2:AA$100,J49),4,""))))</f>
        <v/>
      </c>
      <c r="BS49" s="579" t="str">
        <f t="shared" si="53"/>
        <v/>
      </c>
    </row>
    <row r="50" spans="1:71">
      <c r="A50" s="289"/>
      <c r="B50" s="445"/>
      <c r="C50" s="290"/>
      <c r="D50" s="291"/>
      <c r="E50" s="291"/>
      <c r="F50" s="291"/>
      <c r="G50" s="292"/>
      <c r="H50" s="300"/>
      <c r="I50" s="292"/>
      <c r="J50" s="292"/>
      <c r="K50" s="292"/>
      <c r="L50" s="292"/>
      <c r="M50" s="290"/>
      <c r="N50" s="290"/>
      <c r="O50" s="292"/>
      <c r="P50" s="292"/>
      <c r="Q50" s="481" t="str">
        <f t="shared" si="37"/>
        <v/>
      </c>
      <c r="R50" s="481" t="str">
        <f t="shared" si="38"/>
        <v/>
      </c>
      <c r="S50" s="482" t="str">
        <f t="shared" si="39"/>
        <v/>
      </c>
      <c r="T50" s="482" t="str">
        <f t="shared" si="33"/>
        <v/>
      </c>
      <c r="U50" s="483" t="str">
        <f t="shared" si="40"/>
        <v/>
      </c>
      <c r="V50" s="483" t="str">
        <f t="shared" si="41"/>
        <v/>
      </c>
      <c r="W50" s="483" t="str">
        <f t="shared" si="42"/>
        <v/>
      </c>
      <c r="X50" s="293"/>
      <c r="Y50" s="289"/>
      <c r="Z50" s="473" t="str">
        <f>IF($BR50&lt;&gt;"","確認",IF(COUNTIF(点検表４リスト用!AB$2:AB$100,J50),"○",IF(OR($BP50="【3】",$BP50="【2】",$BP50="【1】"),"○",$BP50)))</f>
        <v/>
      </c>
      <c r="AA50" s="532"/>
      <c r="AB50" s="294" t="str">
        <f>IF(COUNTIF(環境性能の高いＵＤタクシー!$A:$A,点検表４!J50),"○","")</f>
        <v/>
      </c>
      <c r="AC50" s="295" t="str">
        <f t="shared" si="43"/>
        <v/>
      </c>
      <c r="AD50" s="296" t="b">
        <f t="shared" si="8"/>
        <v>0</v>
      </c>
      <c r="AE50" s="296" t="b">
        <f t="shared" si="44"/>
        <v>0</v>
      </c>
      <c r="AF50" s="296" t="str">
        <f t="shared" si="10"/>
        <v/>
      </c>
      <c r="AG50" s="296">
        <f t="shared" si="11"/>
        <v>1</v>
      </c>
      <c r="AH50" s="296">
        <f t="shared" si="12"/>
        <v>0</v>
      </c>
      <c r="AI50" s="296">
        <f t="shared" si="13"/>
        <v>0</v>
      </c>
      <c r="AJ50" s="296" t="str">
        <f>IFERROR(VLOOKUP($I50,点検表４リスト用!$D$2:$G$10,2,FALSE),"")</f>
        <v/>
      </c>
      <c r="AK50" s="296" t="str">
        <f>IFERROR(VLOOKUP($I50,点検表４リスト用!$D$2:$G$10,3,FALSE),"")</f>
        <v/>
      </c>
      <c r="AL50" s="296" t="str">
        <f>IFERROR(VLOOKUP($I50,点検表４リスト用!$D$2:$G$10,4,FALSE),"")</f>
        <v/>
      </c>
      <c r="AM50" s="296" t="str">
        <f>IFERROR(VLOOKUP(LEFT($E50,1),点検表４リスト用!$I$2:$J$11,2,FALSE),"")</f>
        <v/>
      </c>
      <c r="AN50" s="296" t="b">
        <f>IF(IFERROR(VLOOKUP($J50,軽乗用車一覧!$A$2:$A$88,1,FALSE),"")&lt;&gt;"",TRUE,FALSE)</f>
        <v>0</v>
      </c>
      <c r="AO50" s="296" t="b">
        <f t="shared" si="45"/>
        <v>0</v>
      </c>
      <c r="AP50" s="296" t="b">
        <f t="shared" si="46"/>
        <v>1</v>
      </c>
      <c r="AQ50" s="296" t="str">
        <f t="shared" si="47"/>
        <v/>
      </c>
      <c r="AR50" s="296" t="str">
        <f t="shared" si="17"/>
        <v/>
      </c>
      <c r="AS50" s="296">
        <f t="shared" si="18"/>
        <v>1</v>
      </c>
      <c r="AT50" s="296">
        <f t="shared" si="48"/>
        <v>1</v>
      </c>
      <c r="AU50" s="296" t="str">
        <f t="shared" si="20"/>
        <v/>
      </c>
      <c r="AV50" s="296" t="str">
        <f>IFERROR(VLOOKUP($L50,点検表４リスト用!$L$2:$M$11,2,FALSE),"")</f>
        <v/>
      </c>
      <c r="AW50" s="296" t="str">
        <f>IFERROR(VLOOKUP($AU50,排出係数!$H$4:$N$1000,7,FALSE),"")</f>
        <v/>
      </c>
      <c r="AX50" s="296" t="str">
        <f t="shared" si="35"/>
        <v/>
      </c>
      <c r="AY50" s="296" t="str">
        <f t="shared" si="22"/>
        <v>1</v>
      </c>
      <c r="AZ50" s="296" t="str">
        <f>IFERROR(VLOOKUP($AU50,排出係数!$A$4:$G$10000,$AT50+2,FALSE),"")</f>
        <v/>
      </c>
      <c r="BA50" s="296">
        <f>IFERROR(VLOOKUP($AT50,点検表４リスト用!$P$2:$T$6,2,FALSE),"")</f>
        <v>0.48</v>
      </c>
      <c r="BB50" s="296" t="str">
        <f t="shared" si="23"/>
        <v/>
      </c>
      <c r="BC50" s="296" t="str">
        <f t="shared" si="49"/>
        <v/>
      </c>
      <c r="BD50" s="296" t="str">
        <f>IFERROR(VLOOKUP($AU50,排出係数!$H$4:$M$10000,$AT50+2,FALSE),"")</f>
        <v/>
      </c>
      <c r="BE50" s="296">
        <f>IFERROR(VLOOKUP($AT50,点検表４リスト用!$P$2:$T$6,IF($N50="H17",5,3),FALSE),"")</f>
        <v>5.5E-2</v>
      </c>
      <c r="BF50" s="296">
        <f t="shared" si="25"/>
        <v>0</v>
      </c>
      <c r="BG50" s="296">
        <f t="shared" si="50"/>
        <v>0</v>
      </c>
      <c r="BH50" s="296" t="str">
        <f>IFERROR(VLOOKUP($L50,点検表４リスト用!$L$2:$N$11,3,FALSE),"")</f>
        <v/>
      </c>
      <c r="BI50" s="296" t="str">
        <f t="shared" si="27"/>
        <v/>
      </c>
      <c r="BJ50" s="296" t="str">
        <f>IF($AJ50="特","",IF($BO50="確認",MSG_電気・燃料電池車確認,IF($BR50=1,日野自動車新型式,IF($BR50=2,日野自動車新型式②,IF($BR50=3,日野自動車新型式③,IF($BR50=4,日野自動車新型式④,IFERROR(VLOOKUP($BI50,'35条リスト'!$A$3:$C$9998,2,FALSE),"")))))))</f>
        <v/>
      </c>
      <c r="BK50" s="296" t="str">
        <f t="shared" si="28"/>
        <v/>
      </c>
      <c r="BL50" s="296" t="str">
        <f>IFERROR(VLOOKUP($X50,点検表４リスト用!$A$2:$B$10,2,FALSE),"")</f>
        <v/>
      </c>
      <c r="BM50" s="296" t="str">
        <f>IF($AJ50="特","",IFERROR(VLOOKUP($BI50,'35条リスト'!$A$3:$C$9998,3,FALSE),""))</f>
        <v/>
      </c>
      <c r="BN50" s="357" t="str">
        <f t="shared" si="51"/>
        <v/>
      </c>
      <c r="BO50" s="297" t="str">
        <f t="shared" si="52"/>
        <v/>
      </c>
      <c r="BP50" s="297" t="str">
        <f t="shared" si="36"/>
        <v/>
      </c>
      <c r="BQ50" s="296">
        <f t="shared" si="34"/>
        <v>0</v>
      </c>
      <c r="BR50" s="296" t="str">
        <f>IF(COUNTIF(点検表４リスト用!X$2:X$83,J50),1,IF(COUNTIF(点検表４リスト用!Y$2:Y$100,J50),2,IF(COUNTIF(点検表４リスト用!Z$2:Z$100,J50),3,IF(COUNTIF(点検表４リスト用!AA$2:AA$100,J50),4,""))))</f>
        <v/>
      </c>
      <c r="BS50" s="579" t="str">
        <f t="shared" si="53"/>
        <v/>
      </c>
    </row>
    <row r="51" spans="1:71">
      <c r="A51" s="289"/>
      <c r="B51" s="445"/>
      <c r="C51" s="290"/>
      <c r="D51" s="291"/>
      <c r="E51" s="291"/>
      <c r="F51" s="291"/>
      <c r="G51" s="292"/>
      <c r="H51" s="300"/>
      <c r="I51" s="292"/>
      <c r="J51" s="292"/>
      <c r="K51" s="292"/>
      <c r="L51" s="292"/>
      <c r="M51" s="290"/>
      <c r="N51" s="290"/>
      <c r="O51" s="292"/>
      <c r="P51" s="292"/>
      <c r="Q51" s="481" t="str">
        <f t="shared" si="37"/>
        <v/>
      </c>
      <c r="R51" s="481" t="str">
        <f t="shared" si="38"/>
        <v/>
      </c>
      <c r="S51" s="482" t="str">
        <f t="shared" si="39"/>
        <v/>
      </c>
      <c r="T51" s="482" t="str">
        <f t="shared" si="33"/>
        <v/>
      </c>
      <c r="U51" s="483" t="str">
        <f t="shared" si="40"/>
        <v/>
      </c>
      <c r="V51" s="483" t="str">
        <f t="shared" si="41"/>
        <v/>
      </c>
      <c r="W51" s="483" t="str">
        <f t="shared" si="42"/>
        <v/>
      </c>
      <c r="X51" s="293"/>
      <c r="Y51" s="289"/>
      <c r="Z51" s="473" t="str">
        <f>IF($BR51&lt;&gt;"","確認",IF(COUNTIF(点検表４リスト用!AB$2:AB$100,J51),"○",IF(OR($BP51="【3】",$BP51="【2】",$BP51="【1】"),"○",$BP51)))</f>
        <v/>
      </c>
      <c r="AA51" s="532"/>
      <c r="AB51" s="294" t="str">
        <f>IF(COUNTIF(環境性能の高いＵＤタクシー!$A:$A,点検表４!J51),"○","")</f>
        <v/>
      </c>
      <c r="AC51" s="295" t="str">
        <f t="shared" si="43"/>
        <v/>
      </c>
      <c r="AD51" s="296" t="b">
        <f t="shared" si="8"/>
        <v>0</v>
      </c>
      <c r="AE51" s="296" t="b">
        <f t="shared" si="44"/>
        <v>0</v>
      </c>
      <c r="AF51" s="296" t="str">
        <f t="shared" si="10"/>
        <v/>
      </c>
      <c r="AG51" s="296">
        <f t="shared" si="11"/>
        <v>1</v>
      </c>
      <c r="AH51" s="296">
        <f t="shared" si="12"/>
        <v>0</v>
      </c>
      <c r="AI51" s="296">
        <f t="shared" si="13"/>
        <v>0</v>
      </c>
      <c r="AJ51" s="296" t="str">
        <f>IFERROR(VLOOKUP($I51,点検表４リスト用!$D$2:$G$10,2,FALSE),"")</f>
        <v/>
      </c>
      <c r="AK51" s="296" t="str">
        <f>IFERROR(VLOOKUP($I51,点検表４リスト用!$D$2:$G$10,3,FALSE),"")</f>
        <v/>
      </c>
      <c r="AL51" s="296" t="str">
        <f>IFERROR(VLOOKUP($I51,点検表４リスト用!$D$2:$G$10,4,FALSE),"")</f>
        <v/>
      </c>
      <c r="AM51" s="296" t="str">
        <f>IFERROR(VLOOKUP(LEFT($E51,1),点検表４リスト用!$I$2:$J$11,2,FALSE),"")</f>
        <v/>
      </c>
      <c r="AN51" s="296" t="b">
        <f>IF(IFERROR(VLOOKUP($J51,軽乗用車一覧!$A$2:$A$88,1,FALSE),"")&lt;&gt;"",TRUE,FALSE)</f>
        <v>0</v>
      </c>
      <c r="AO51" s="296" t="b">
        <f t="shared" si="45"/>
        <v>0</v>
      </c>
      <c r="AP51" s="296" t="b">
        <f t="shared" si="46"/>
        <v>1</v>
      </c>
      <c r="AQ51" s="296" t="str">
        <f t="shared" si="47"/>
        <v/>
      </c>
      <c r="AR51" s="296" t="str">
        <f t="shared" si="17"/>
        <v/>
      </c>
      <c r="AS51" s="296">
        <f t="shared" si="18"/>
        <v>1</v>
      </c>
      <c r="AT51" s="296">
        <f t="shared" si="48"/>
        <v>1</v>
      </c>
      <c r="AU51" s="296" t="str">
        <f t="shared" si="20"/>
        <v/>
      </c>
      <c r="AV51" s="296" t="str">
        <f>IFERROR(VLOOKUP($L51,点検表４リスト用!$L$2:$M$11,2,FALSE),"")</f>
        <v/>
      </c>
      <c r="AW51" s="296" t="str">
        <f>IFERROR(VLOOKUP($AU51,排出係数!$H$4:$N$1000,7,FALSE),"")</f>
        <v/>
      </c>
      <c r="AX51" s="296" t="str">
        <f t="shared" si="35"/>
        <v/>
      </c>
      <c r="AY51" s="296" t="str">
        <f t="shared" si="22"/>
        <v>1</v>
      </c>
      <c r="AZ51" s="296" t="str">
        <f>IFERROR(VLOOKUP($AU51,排出係数!$A$4:$G$10000,$AT51+2,FALSE),"")</f>
        <v/>
      </c>
      <c r="BA51" s="296">
        <f>IFERROR(VLOOKUP($AT51,点検表４リスト用!$P$2:$T$6,2,FALSE),"")</f>
        <v>0.48</v>
      </c>
      <c r="BB51" s="296" t="str">
        <f t="shared" si="23"/>
        <v/>
      </c>
      <c r="BC51" s="296" t="str">
        <f t="shared" si="49"/>
        <v/>
      </c>
      <c r="BD51" s="296" t="str">
        <f>IFERROR(VLOOKUP($AU51,排出係数!$H$4:$M$10000,$AT51+2,FALSE),"")</f>
        <v/>
      </c>
      <c r="BE51" s="296">
        <f>IFERROR(VLOOKUP($AT51,点検表４リスト用!$P$2:$T$6,IF($N51="H17",5,3),FALSE),"")</f>
        <v>5.5E-2</v>
      </c>
      <c r="BF51" s="296">
        <f t="shared" si="25"/>
        <v>0</v>
      </c>
      <c r="BG51" s="296">
        <f t="shared" si="50"/>
        <v>0</v>
      </c>
      <c r="BH51" s="296" t="str">
        <f>IFERROR(VLOOKUP($L51,点検表４リスト用!$L$2:$N$11,3,FALSE),"")</f>
        <v/>
      </c>
      <c r="BI51" s="296" t="str">
        <f t="shared" si="27"/>
        <v/>
      </c>
      <c r="BJ51" s="296" t="str">
        <f>IF($AJ51="特","",IF($BO51="確認",MSG_電気・燃料電池車確認,IF($BR51=1,日野自動車新型式,IF($BR51=2,日野自動車新型式②,IF($BR51=3,日野自動車新型式③,IF($BR51=4,日野自動車新型式④,IFERROR(VLOOKUP($BI51,'35条リスト'!$A$3:$C$9998,2,FALSE),"")))))))</f>
        <v/>
      </c>
      <c r="BK51" s="296" t="str">
        <f t="shared" si="28"/>
        <v/>
      </c>
      <c r="BL51" s="296" t="str">
        <f>IFERROR(VLOOKUP($X51,点検表４リスト用!$A$2:$B$10,2,FALSE),"")</f>
        <v/>
      </c>
      <c r="BM51" s="296" t="str">
        <f>IF($AJ51="特","",IFERROR(VLOOKUP($BI51,'35条リスト'!$A$3:$C$9998,3,FALSE),""))</f>
        <v/>
      </c>
      <c r="BN51" s="357" t="str">
        <f t="shared" si="51"/>
        <v/>
      </c>
      <c r="BO51" s="297" t="str">
        <f t="shared" si="52"/>
        <v/>
      </c>
      <c r="BP51" s="297" t="str">
        <f t="shared" si="36"/>
        <v/>
      </c>
      <c r="BQ51" s="296">
        <f t="shared" si="34"/>
        <v>0</v>
      </c>
      <c r="BR51" s="296" t="str">
        <f>IF(COUNTIF(点検表４リスト用!X$2:X$83,J51),1,IF(COUNTIF(点検表４リスト用!Y$2:Y$100,J51),2,IF(COUNTIF(点検表４リスト用!Z$2:Z$100,J51),3,IF(COUNTIF(点検表４リスト用!AA$2:AA$100,J51),4,""))))</f>
        <v/>
      </c>
      <c r="BS51" s="579" t="str">
        <f t="shared" si="53"/>
        <v/>
      </c>
    </row>
    <row r="52" spans="1:71">
      <c r="A52" s="289"/>
      <c r="B52" s="445"/>
      <c r="C52" s="290"/>
      <c r="D52" s="291"/>
      <c r="E52" s="291"/>
      <c r="F52" s="291"/>
      <c r="G52" s="292"/>
      <c r="H52" s="300"/>
      <c r="I52" s="292"/>
      <c r="J52" s="292"/>
      <c r="K52" s="292"/>
      <c r="L52" s="292"/>
      <c r="M52" s="290"/>
      <c r="N52" s="290"/>
      <c r="O52" s="292"/>
      <c r="P52" s="292"/>
      <c r="Q52" s="481" t="str">
        <f t="shared" si="37"/>
        <v/>
      </c>
      <c r="R52" s="481" t="str">
        <f t="shared" si="38"/>
        <v/>
      </c>
      <c r="S52" s="482" t="str">
        <f t="shared" si="39"/>
        <v/>
      </c>
      <c r="T52" s="482" t="str">
        <f t="shared" si="33"/>
        <v/>
      </c>
      <c r="U52" s="483" t="str">
        <f t="shared" si="40"/>
        <v/>
      </c>
      <c r="V52" s="483" t="str">
        <f t="shared" si="41"/>
        <v/>
      </c>
      <c r="W52" s="483" t="str">
        <f t="shared" si="42"/>
        <v/>
      </c>
      <c r="X52" s="293"/>
      <c r="Y52" s="289"/>
      <c r="Z52" s="473" t="str">
        <f>IF($BR52&lt;&gt;"","確認",IF(COUNTIF(点検表４リスト用!AB$2:AB$100,J52),"○",IF(OR($BP52="【3】",$BP52="【2】",$BP52="【1】"),"○",$BP52)))</f>
        <v/>
      </c>
      <c r="AA52" s="532"/>
      <c r="AB52" s="294" t="str">
        <f>IF(COUNTIF(環境性能の高いＵＤタクシー!$A:$A,点検表４!J52),"○","")</f>
        <v/>
      </c>
      <c r="AC52" s="295" t="str">
        <f t="shared" si="43"/>
        <v/>
      </c>
      <c r="AD52" s="296" t="b">
        <f t="shared" si="8"/>
        <v>0</v>
      </c>
      <c r="AE52" s="296" t="b">
        <f t="shared" si="44"/>
        <v>0</v>
      </c>
      <c r="AF52" s="296" t="str">
        <f t="shared" si="10"/>
        <v/>
      </c>
      <c r="AG52" s="296">
        <f t="shared" si="11"/>
        <v>1</v>
      </c>
      <c r="AH52" s="296">
        <f t="shared" si="12"/>
        <v>0</v>
      </c>
      <c r="AI52" s="296">
        <f t="shared" si="13"/>
        <v>0</v>
      </c>
      <c r="AJ52" s="296" t="str">
        <f>IFERROR(VLOOKUP($I52,点検表４リスト用!$D$2:$G$10,2,FALSE),"")</f>
        <v/>
      </c>
      <c r="AK52" s="296" t="str">
        <f>IFERROR(VLOOKUP($I52,点検表４リスト用!$D$2:$G$10,3,FALSE),"")</f>
        <v/>
      </c>
      <c r="AL52" s="296" t="str">
        <f>IFERROR(VLOOKUP($I52,点検表４リスト用!$D$2:$G$10,4,FALSE),"")</f>
        <v/>
      </c>
      <c r="AM52" s="296" t="str">
        <f>IFERROR(VLOOKUP(LEFT($E52,1),点検表４リスト用!$I$2:$J$11,2,FALSE),"")</f>
        <v/>
      </c>
      <c r="AN52" s="296" t="b">
        <f>IF(IFERROR(VLOOKUP($J52,軽乗用車一覧!$A$2:$A$88,1,FALSE),"")&lt;&gt;"",TRUE,FALSE)</f>
        <v>0</v>
      </c>
      <c r="AO52" s="296" t="b">
        <f t="shared" si="45"/>
        <v>0</v>
      </c>
      <c r="AP52" s="296" t="b">
        <f t="shared" si="46"/>
        <v>1</v>
      </c>
      <c r="AQ52" s="296" t="str">
        <f t="shared" si="47"/>
        <v/>
      </c>
      <c r="AR52" s="296" t="str">
        <f t="shared" si="17"/>
        <v/>
      </c>
      <c r="AS52" s="296">
        <f t="shared" si="18"/>
        <v>1</v>
      </c>
      <c r="AT52" s="296">
        <f t="shared" si="48"/>
        <v>1</v>
      </c>
      <c r="AU52" s="296" t="str">
        <f t="shared" si="20"/>
        <v/>
      </c>
      <c r="AV52" s="296" t="str">
        <f>IFERROR(VLOOKUP($L52,点検表４リスト用!$L$2:$M$11,2,FALSE),"")</f>
        <v/>
      </c>
      <c r="AW52" s="296" t="str">
        <f>IFERROR(VLOOKUP($AU52,排出係数!$H$4:$N$1000,7,FALSE),"")</f>
        <v/>
      </c>
      <c r="AX52" s="296" t="str">
        <f t="shared" si="35"/>
        <v/>
      </c>
      <c r="AY52" s="296" t="str">
        <f t="shared" si="22"/>
        <v>1</v>
      </c>
      <c r="AZ52" s="296" t="str">
        <f>IFERROR(VLOOKUP($AU52,排出係数!$A$4:$G$10000,$AT52+2,FALSE),"")</f>
        <v/>
      </c>
      <c r="BA52" s="296">
        <f>IFERROR(VLOOKUP($AT52,点検表４リスト用!$P$2:$T$6,2,FALSE),"")</f>
        <v>0.48</v>
      </c>
      <c r="BB52" s="296" t="str">
        <f t="shared" si="23"/>
        <v/>
      </c>
      <c r="BC52" s="296" t="str">
        <f t="shared" si="49"/>
        <v/>
      </c>
      <c r="BD52" s="296" t="str">
        <f>IFERROR(VLOOKUP($AU52,排出係数!$H$4:$M$10000,$AT52+2,FALSE),"")</f>
        <v/>
      </c>
      <c r="BE52" s="296">
        <f>IFERROR(VLOOKUP($AT52,点検表４リスト用!$P$2:$T$6,IF($N52="H17",5,3),FALSE),"")</f>
        <v>5.5E-2</v>
      </c>
      <c r="BF52" s="296">
        <f t="shared" si="25"/>
        <v>0</v>
      </c>
      <c r="BG52" s="296">
        <f t="shared" si="50"/>
        <v>0</v>
      </c>
      <c r="BH52" s="296" t="str">
        <f>IFERROR(VLOOKUP($L52,点検表４リスト用!$L$2:$N$11,3,FALSE),"")</f>
        <v/>
      </c>
      <c r="BI52" s="296" t="str">
        <f t="shared" si="27"/>
        <v/>
      </c>
      <c r="BJ52" s="296" t="str">
        <f>IF($AJ52="特","",IF($BO52="確認",MSG_電気・燃料電池車確認,IF($BR52=1,日野自動車新型式,IF($BR52=2,日野自動車新型式②,IF($BR52=3,日野自動車新型式③,IF($BR52=4,日野自動車新型式④,IFERROR(VLOOKUP($BI52,'35条リスト'!$A$3:$C$9998,2,FALSE),"")))))))</f>
        <v/>
      </c>
      <c r="BK52" s="296" t="str">
        <f t="shared" si="28"/>
        <v/>
      </c>
      <c r="BL52" s="296" t="str">
        <f>IFERROR(VLOOKUP($X52,点検表４リスト用!$A$2:$B$10,2,FALSE),"")</f>
        <v/>
      </c>
      <c r="BM52" s="296" t="str">
        <f>IF($AJ52="特","",IFERROR(VLOOKUP($BI52,'35条リスト'!$A$3:$C$9998,3,FALSE),""))</f>
        <v/>
      </c>
      <c r="BN52" s="357" t="str">
        <f t="shared" si="51"/>
        <v/>
      </c>
      <c r="BO52" s="297" t="str">
        <f t="shared" si="52"/>
        <v/>
      </c>
      <c r="BP52" s="297" t="str">
        <f t="shared" si="36"/>
        <v/>
      </c>
      <c r="BQ52" s="296">
        <f t="shared" si="34"/>
        <v>0</v>
      </c>
      <c r="BR52" s="296" t="str">
        <f>IF(COUNTIF(点検表４リスト用!X$2:X$83,J52),1,IF(COUNTIF(点検表４リスト用!Y$2:Y$100,J52),2,IF(COUNTIF(点検表４リスト用!Z$2:Z$100,J52),3,IF(COUNTIF(点検表４リスト用!AA$2:AA$100,J52),4,""))))</f>
        <v/>
      </c>
      <c r="BS52" s="579" t="str">
        <f t="shared" si="53"/>
        <v/>
      </c>
    </row>
    <row r="53" spans="1:71">
      <c r="A53" s="289"/>
      <c r="B53" s="445"/>
      <c r="C53" s="290"/>
      <c r="D53" s="291"/>
      <c r="E53" s="291"/>
      <c r="F53" s="291"/>
      <c r="G53" s="292"/>
      <c r="H53" s="300"/>
      <c r="I53" s="292"/>
      <c r="J53" s="292"/>
      <c r="K53" s="292"/>
      <c r="L53" s="292"/>
      <c r="M53" s="290"/>
      <c r="N53" s="290"/>
      <c r="O53" s="292"/>
      <c r="P53" s="292"/>
      <c r="Q53" s="481" t="str">
        <f t="shared" si="37"/>
        <v/>
      </c>
      <c r="R53" s="481" t="str">
        <f t="shared" si="38"/>
        <v/>
      </c>
      <c r="S53" s="482" t="str">
        <f t="shared" si="39"/>
        <v/>
      </c>
      <c r="T53" s="482" t="str">
        <f t="shared" si="33"/>
        <v/>
      </c>
      <c r="U53" s="483" t="str">
        <f t="shared" si="40"/>
        <v/>
      </c>
      <c r="V53" s="483" t="str">
        <f t="shared" si="41"/>
        <v/>
      </c>
      <c r="W53" s="483" t="str">
        <f t="shared" si="42"/>
        <v/>
      </c>
      <c r="X53" s="293"/>
      <c r="Y53" s="289"/>
      <c r="Z53" s="473" t="str">
        <f>IF($BR53&lt;&gt;"","確認",IF(COUNTIF(点検表４リスト用!AB$2:AB$100,J53),"○",IF(OR($BP53="【3】",$BP53="【2】",$BP53="【1】"),"○",$BP53)))</f>
        <v/>
      </c>
      <c r="AA53" s="532"/>
      <c r="AB53" s="294" t="str">
        <f>IF(COUNTIF(環境性能の高いＵＤタクシー!$A:$A,点検表４!J53),"○","")</f>
        <v/>
      </c>
      <c r="AC53" s="295" t="str">
        <f t="shared" si="43"/>
        <v/>
      </c>
      <c r="AD53" s="296" t="b">
        <f t="shared" si="8"/>
        <v>0</v>
      </c>
      <c r="AE53" s="296" t="b">
        <f t="shared" si="44"/>
        <v>0</v>
      </c>
      <c r="AF53" s="296" t="str">
        <f t="shared" si="10"/>
        <v/>
      </c>
      <c r="AG53" s="296">
        <f t="shared" si="11"/>
        <v>1</v>
      </c>
      <c r="AH53" s="296">
        <f t="shared" si="12"/>
        <v>0</v>
      </c>
      <c r="AI53" s="296">
        <f t="shared" si="13"/>
        <v>0</v>
      </c>
      <c r="AJ53" s="296" t="str">
        <f>IFERROR(VLOOKUP($I53,点検表４リスト用!$D$2:$G$10,2,FALSE),"")</f>
        <v/>
      </c>
      <c r="AK53" s="296" t="str">
        <f>IFERROR(VLOOKUP($I53,点検表４リスト用!$D$2:$G$10,3,FALSE),"")</f>
        <v/>
      </c>
      <c r="AL53" s="296" t="str">
        <f>IFERROR(VLOOKUP($I53,点検表４リスト用!$D$2:$G$10,4,FALSE),"")</f>
        <v/>
      </c>
      <c r="AM53" s="296" t="str">
        <f>IFERROR(VLOOKUP(LEFT($E53,1),点検表４リスト用!$I$2:$J$11,2,FALSE),"")</f>
        <v/>
      </c>
      <c r="AN53" s="296" t="b">
        <f>IF(IFERROR(VLOOKUP($J53,軽乗用車一覧!$A$2:$A$88,1,FALSE),"")&lt;&gt;"",TRUE,FALSE)</f>
        <v>0</v>
      </c>
      <c r="AO53" s="296" t="b">
        <f t="shared" si="45"/>
        <v>0</v>
      </c>
      <c r="AP53" s="296" t="b">
        <f t="shared" si="46"/>
        <v>1</v>
      </c>
      <c r="AQ53" s="296" t="str">
        <f t="shared" si="47"/>
        <v/>
      </c>
      <c r="AR53" s="296" t="str">
        <f t="shared" si="17"/>
        <v/>
      </c>
      <c r="AS53" s="296">
        <f t="shared" si="18"/>
        <v>1</v>
      </c>
      <c r="AT53" s="296">
        <f t="shared" si="48"/>
        <v>1</v>
      </c>
      <c r="AU53" s="296" t="str">
        <f t="shared" si="20"/>
        <v/>
      </c>
      <c r="AV53" s="296" t="str">
        <f>IFERROR(VLOOKUP($L53,点検表４リスト用!$L$2:$M$11,2,FALSE),"")</f>
        <v/>
      </c>
      <c r="AW53" s="296" t="str">
        <f>IFERROR(VLOOKUP($AU53,排出係数!$H$4:$N$1000,7,FALSE),"")</f>
        <v/>
      </c>
      <c r="AX53" s="296" t="str">
        <f t="shared" si="35"/>
        <v/>
      </c>
      <c r="AY53" s="296" t="str">
        <f t="shared" si="22"/>
        <v>1</v>
      </c>
      <c r="AZ53" s="296" t="str">
        <f>IFERROR(VLOOKUP($AU53,排出係数!$A$4:$G$10000,$AT53+2,FALSE),"")</f>
        <v/>
      </c>
      <c r="BA53" s="296">
        <f>IFERROR(VLOOKUP($AT53,点検表４リスト用!$P$2:$T$6,2,FALSE),"")</f>
        <v>0.48</v>
      </c>
      <c r="BB53" s="296" t="str">
        <f t="shared" si="23"/>
        <v/>
      </c>
      <c r="BC53" s="296" t="str">
        <f t="shared" si="49"/>
        <v/>
      </c>
      <c r="BD53" s="296" t="str">
        <f>IFERROR(VLOOKUP($AU53,排出係数!$H$4:$M$10000,$AT53+2,FALSE),"")</f>
        <v/>
      </c>
      <c r="BE53" s="296">
        <f>IFERROR(VLOOKUP($AT53,点検表４リスト用!$P$2:$T$6,IF($N53="H17",5,3),FALSE),"")</f>
        <v>5.5E-2</v>
      </c>
      <c r="BF53" s="296">
        <f t="shared" si="25"/>
        <v>0</v>
      </c>
      <c r="BG53" s="296">
        <f t="shared" si="50"/>
        <v>0</v>
      </c>
      <c r="BH53" s="296" t="str">
        <f>IFERROR(VLOOKUP($L53,点検表４リスト用!$L$2:$N$11,3,FALSE),"")</f>
        <v/>
      </c>
      <c r="BI53" s="296" t="str">
        <f t="shared" si="27"/>
        <v/>
      </c>
      <c r="BJ53" s="296" t="str">
        <f>IF($AJ53="特","",IF($BO53="確認",MSG_電気・燃料電池車確認,IF($BR53=1,日野自動車新型式,IF($BR53=2,日野自動車新型式②,IF($BR53=3,日野自動車新型式③,IF($BR53=4,日野自動車新型式④,IFERROR(VLOOKUP($BI53,'35条リスト'!$A$3:$C$9998,2,FALSE),"")))))))</f>
        <v/>
      </c>
      <c r="BK53" s="296" t="str">
        <f t="shared" si="28"/>
        <v/>
      </c>
      <c r="BL53" s="296" t="str">
        <f>IFERROR(VLOOKUP($X53,点検表４リスト用!$A$2:$B$10,2,FALSE),"")</f>
        <v/>
      </c>
      <c r="BM53" s="296" t="str">
        <f>IF($AJ53="特","",IFERROR(VLOOKUP($BI53,'35条リスト'!$A$3:$C$9998,3,FALSE),""))</f>
        <v/>
      </c>
      <c r="BN53" s="357" t="str">
        <f t="shared" si="51"/>
        <v/>
      </c>
      <c r="BO53" s="297" t="str">
        <f t="shared" si="52"/>
        <v/>
      </c>
      <c r="BP53" s="297" t="str">
        <f t="shared" si="36"/>
        <v/>
      </c>
      <c r="BQ53" s="296">
        <f t="shared" si="34"/>
        <v>0</v>
      </c>
      <c r="BR53" s="296" t="str">
        <f>IF(COUNTIF(点検表４リスト用!X$2:X$83,J53),1,IF(COUNTIF(点検表４リスト用!Y$2:Y$100,J53),2,IF(COUNTIF(点検表４リスト用!Z$2:Z$100,J53),3,IF(COUNTIF(点検表４リスト用!AA$2:AA$100,J53),4,""))))</f>
        <v/>
      </c>
      <c r="BS53" s="579" t="str">
        <f t="shared" si="53"/>
        <v/>
      </c>
    </row>
    <row r="54" spans="1:71">
      <c r="A54" s="289"/>
      <c r="B54" s="445"/>
      <c r="C54" s="290"/>
      <c r="D54" s="291"/>
      <c r="E54" s="291"/>
      <c r="F54" s="291"/>
      <c r="G54" s="292"/>
      <c r="H54" s="300"/>
      <c r="I54" s="292"/>
      <c r="J54" s="292"/>
      <c r="K54" s="292"/>
      <c r="L54" s="292"/>
      <c r="M54" s="290"/>
      <c r="N54" s="290"/>
      <c r="O54" s="292"/>
      <c r="P54" s="292"/>
      <c r="Q54" s="481" t="str">
        <f t="shared" si="37"/>
        <v/>
      </c>
      <c r="R54" s="481" t="str">
        <f t="shared" si="38"/>
        <v/>
      </c>
      <c r="S54" s="482" t="str">
        <f t="shared" si="39"/>
        <v/>
      </c>
      <c r="T54" s="482" t="str">
        <f t="shared" si="33"/>
        <v/>
      </c>
      <c r="U54" s="483" t="str">
        <f t="shared" si="40"/>
        <v/>
      </c>
      <c r="V54" s="483" t="str">
        <f t="shared" si="41"/>
        <v/>
      </c>
      <c r="W54" s="483" t="str">
        <f t="shared" si="42"/>
        <v/>
      </c>
      <c r="X54" s="293"/>
      <c r="Y54" s="289"/>
      <c r="Z54" s="473" t="str">
        <f>IF($BR54&lt;&gt;"","確認",IF(COUNTIF(点検表４リスト用!AB$2:AB$100,J54),"○",IF(OR($BP54="【3】",$BP54="【2】",$BP54="【1】"),"○",$BP54)))</f>
        <v/>
      </c>
      <c r="AA54" s="532"/>
      <c r="AB54" s="294" t="str">
        <f>IF(COUNTIF(環境性能の高いＵＤタクシー!$A:$A,点検表４!J54),"○","")</f>
        <v/>
      </c>
      <c r="AC54" s="295" t="str">
        <f t="shared" si="43"/>
        <v/>
      </c>
      <c r="AD54" s="296" t="b">
        <f t="shared" si="8"/>
        <v>0</v>
      </c>
      <c r="AE54" s="296" t="b">
        <f t="shared" si="44"/>
        <v>0</v>
      </c>
      <c r="AF54" s="296" t="str">
        <f t="shared" si="10"/>
        <v/>
      </c>
      <c r="AG54" s="296">
        <f t="shared" si="11"/>
        <v>1</v>
      </c>
      <c r="AH54" s="296">
        <f t="shared" si="12"/>
        <v>0</v>
      </c>
      <c r="AI54" s="296">
        <f t="shared" si="13"/>
        <v>0</v>
      </c>
      <c r="AJ54" s="296" t="str">
        <f>IFERROR(VLOOKUP($I54,点検表４リスト用!$D$2:$G$10,2,FALSE),"")</f>
        <v/>
      </c>
      <c r="AK54" s="296" t="str">
        <f>IFERROR(VLOOKUP($I54,点検表４リスト用!$D$2:$G$10,3,FALSE),"")</f>
        <v/>
      </c>
      <c r="AL54" s="296" t="str">
        <f>IFERROR(VLOOKUP($I54,点検表４リスト用!$D$2:$G$10,4,FALSE),"")</f>
        <v/>
      </c>
      <c r="AM54" s="296" t="str">
        <f>IFERROR(VLOOKUP(LEFT($E54,1),点検表４リスト用!$I$2:$J$11,2,FALSE),"")</f>
        <v/>
      </c>
      <c r="AN54" s="296" t="b">
        <f>IF(IFERROR(VLOOKUP($J54,軽乗用車一覧!$A$2:$A$88,1,FALSE),"")&lt;&gt;"",TRUE,FALSE)</f>
        <v>0</v>
      </c>
      <c r="AO54" s="296" t="b">
        <f t="shared" si="45"/>
        <v>0</v>
      </c>
      <c r="AP54" s="296" t="b">
        <f t="shared" si="46"/>
        <v>1</v>
      </c>
      <c r="AQ54" s="296" t="str">
        <f t="shared" si="47"/>
        <v/>
      </c>
      <c r="AR54" s="296" t="str">
        <f t="shared" si="17"/>
        <v/>
      </c>
      <c r="AS54" s="296">
        <f t="shared" si="18"/>
        <v>1</v>
      </c>
      <c r="AT54" s="296">
        <f t="shared" si="48"/>
        <v>1</v>
      </c>
      <c r="AU54" s="296" t="str">
        <f t="shared" si="20"/>
        <v/>
      </c>
      <c r="AV54" s="296" t="str">
        <f>IFERROR(VLOOKUP($L54,点検表４リスト用!$L$2:$M$11,2,FALSE),"")</f>
        <v/>
      </c>
      <c r="AW54" s="296" t="str">
        <f>IFERROR(VLOOKUP($AU54,排出係数!$H$4:$N$1000,7,FALSE),"")</f>
        <v/>
      </c>
      <c r="AX54" s="296" t="str">
        <f t="shared" si="35"/>
        <v/>
      </c>
      <c r="AY54" s="296" t="str">
        <f t="shared" si="22"/>
        <v>1</v>
      </c>
      <c r="AZ54" s="296" t="str">
        <f>IFERROR(VLOOKUP($AU54,排出係数!$A$4:$G$10000,$AT54+2,FALSE),"")</f>
        <v/>
      </c>
      <c r="BA54" s="296">
        <f>IFERROR(VLOOKUP($AT54,点検表４リスト用!$P$2:$T$6,2,FALSE),"")</f>
        <v>0.48</v>
      </c>
      <c r="BB54" s="296" t="str">
        <f t="shared" si="23"/>
        <v/>
      </c>
      <c r="BC54" s="296" t="str">
        <f t="shared" si="49"/>
        <v/>
      </c>
      <c r="BD54" s="296" t="str">
        <f>IFERROR(VLOOKUP($AU54,排出係数!$H$4:$M$10000,$AT54+2,FALSE),"")</f>
        <v/>
      </c>
      <c r="BE54" s="296">
        <f>IFERROR(VLOOKUP($AT54,点検表４リスト用!$P$2:$T$6,IF($N54="H17",5,3),FALSE),"")</f>
        <v>5.5E-2</v>
      </c>
      <c r="BF54" s="296">
        <f t="shared" si="25"/>
        <v>0</v>
      </c>
      <c r="BG54" s="296">
        <f t="shared" si="50"/>
        <v>0</v>
      </c>
      <c r="BH54" s="296" t="str">
        <f>IFERROR(VLOOKUP($L54,点検表４リスト用!$L$2:$N$11,3,FALSE),"")</f>
        <v/>
      </c>
      <c r="BI54" s="296" t="str">
        <f t="shared" si="27"/>
        <v/>
      </c>
      <c r="BJ54" s="296" t="str">
        <f>IF($AJ54="特","",IF($BO54="確認",MSG_電気・燃料電池車確認,IF($BR54=1,日野自動車新型式,IF($BR54=2,日野自動車新型式②,IF($BR54=3,日野自動車新型式③,IF($BR54=4,日野自動車新型式④,IFERROR(VLOOKUP($BI54,'35条リスト'!$A$3:$C$9998,2,FALSE),"")))))))</f>
        <v/>
      </c>
      <c r="BK54" s="296" t="str">
        <f t="shared" si="28"/>
        <v/>
      </c>
      <c r="BL54" s="296" t="str">
        <f>IFERROR(VLOOKUP($X54,点検表４リスト用!$A$2:$B$10,2,FALSE),"")</f>
        <v/>
      </c>
      <c r="BM54" s="296" t="str">
        <f>IF($AJ54="特","",IFERROR(VLOOKUP($BI54,'35条リスト'!$A$3:$C$9998,3,FALSE),""))</f>
        <v/>
      </c>
      <c r="BN54" s="357" t="str">
        <f t="shared" si="51"/>
        <v/>
      </c>
      <c r="BO54" s="297" t="str">
        <f t="shared" si="52"/>
        <v/>
      </c>
      <c r="BP54" s="297" t="str">
        <f t="shared" si="36"/>
        <v/>
      </c>
      <c r="BQ54" s="296">
        <f t="shared" si="34"/>
        <v>0</v>
      </c>
      <c r="BR54" s="296" t="str">
        <f>IF(COUNTIF(点検表４リスト用!X$2:X$83,J54),1,IF(COUNTIF(点検表４リスト用!Y$2:Y$100,J54),2,IF(COUNTIF(点検表４リスト用!Z$2:Z$100,J54),3,IF(COUNTIF(点検表４リスト用!AA$2:AA$100,J54),4,""))))</f>
        <v/>
      </c>
      <c r="BS54" s="579" t="str">
        <f t="shared" si="53"/>
        <v/>
      </c>
    </row>
    <row r="55" spans="1:71">
      <c r="A55" s="289"/>
      <c r="B55" s="445"/>
      <c r="C55" s="290"/>
      <c r="D55" s="291"/>
      <c r="E55" s="291"/>
      <c r="F55" s="291"/>
      <c r="G55" s="292"/>
      <c r="H55" s="300"/>
      <c r="I55" s="292"/>
      <c r="J55" s="292"/>
      <c r="K55" s="292"/>
      <c r="L55" s="292"/>
      <c r="M55" s="290"/>
      <c r="N55" s="290"/>
      <c r="O55" s="292"/>
      <c r="P55" s="292"/>
      <c r="Q55" s="481" t="str">
        <f t="shared" si="37"/>
        <v/>
      </c>
      <c r="R55" s="481" t="str">
        <f t="shared" si="38"/>
        <v/>
      </c>
      <c r="S55" s="482" t="str">
        <f t="shared" si="39"/>
        <v/>
      </c>
      <c r="T55" s="482" t="str">
        <f t="shared" si="33"/>
        <v/>
      </c>
      <c r="U55" s="483" t="str">
        <f t="shared" si="40"/>
        <v/>
      </c>
      <c r="V55" s="483" t="str">
        <f t="shared" si="41"/>
        <v/>
      </c>
      <c r="W55" s="483" t="str">
        <f t="shared" si="42"/>
        <v/>
      </c>
      <c r="X55" s="293"/>
      <c r="Y55" s="289"/>
      <c r="Z55" s="473" t="str">
        <f>IF($BR55&lt;&gt;"","確認",IF(COUNTIF(点検表４リスト用!AB$2:AB$100,J55),"○",IF(OR($BP55="【3】",$BP55="【2】",$BP55="【1】"),"○",$BP55)))</f>
        <v/>
      </c>
      <c r="AA55" s="532"/>
      <c r="AB55" s="294" t="str">
        <f>IF(COUNTIF(環境性能の高いＵＤタクシー!$A:$A,点検表４!J55),"○","")</f>
        <v/>
      </c>
      <c r="AC55" s="295" t="str">
        <f t="shared" si="43"/>
        <v/>
      </c>
      <c r="AD55" s="296" t="b">
        <f t="shared" si="8"/>
        <v>0</v>
      </c>
      <c r="AE55" s="296" t="b">
        <f t="shared" si="44"/>
        <v>0</v>
      </c>
      <c r="AF55" s="296" t="str">
        <f t="shared" si="10"/>
        <v/>
      </c>
      <c r="AG55" s="296">
        <f t="shared" si="11"/>
        <v>1</v>
      </c>
      <c r="AH55" s="296">
        <f t="shared" si="12"/>
        <v>0</v>
      </c>
      <c r="AI55" s="296">
        <f t="shared" si="13"/>
        <v>0</v>
      </c>
      <c r="AJ55" s="296" t="str">
        <f>IFERROR(VLOOKUP($I55,点検表４リスト用!$D$2:$G$10,2,FALSE),"")</f>
        <v/>
      </c>
      <c r="AK55" s="296" t="str">
        <f>IFERROR(VLOOKUP($I55,点検表４リスト用!$D$2:$G$10,3,FALSE),"")</f>
        <v/>
      </c>
      <c r="AL55" s="296" t="str">
        <f>IFERROR(VLOOKUP($I55,点検表４リスト用!$D$2:$G$10,4,FALSE),"")</f>
        <v/>
      </c>
      <c r="AM55" s="296" t="str">
        <f>IFERROR(VLOOKUP(LEFT($E55,1),点検表４リスト用!$I$2:$J$11,2,FALSE),"")</f>
        <v/>
      </c>
      <c r="AN55" s="296" t="b">
        <f>IF(IFERROR(VLOOKUP($J55,軽乗用車一覧!$A$2:$A$88,1,FALSE),"")&lt;&gt;"",TRUE,FALSE)</f>
        <v>0</v>
      </c>
      <c r="AO55" s="296" t="b">
        <f t="shared" si="45"/>
        <v>0</v>
      </c>
      <c r="AP55" s="296" t="b">
        <f t="shared" si="46"/>
        <v>1</v>
      </c>
      <c r="AQ55" s="296" t="str">
        <f t="shared" si="47"/>
        <v/>
      </c>
      <c r="AR55" s="296" t="str">
        <f t="shared" si="17"/>
        <v/>
      </c>
      <c r="AS55" s="296">
        <f t="shared" si="18"/>
        <v>1</v>
      </c>
      <c r="AT55" s="296">
        <f t="shared" si="48"/>
        <v>1</v>
      </c>
      <c r="AU55" s="296" t="str">
        <f t="shared" si="20"/>
        <v/>
      </c>
      <c r="AV55" s="296" t="str">
        <f>IFERROR(VLOOKUP($L55,点検表４リスト用!$L$2:$M$11,2,FALSE),"")</f>
        <v/>
      </c>
      <c r="AW55" s="296" t="str">
        <f>IFERROR(VLOOKUP($AU55,排出係数!$H$4:$N$1000,7,FALSE),"")</f>
        <v/>
      </c>
      <c r="AX55" s="296" t="str">
        <f t="shared" si="35"/>
        <v/>
      </c>
      <c r="AY55" s="296" t="str">
        <f t="shared" si="22"/>
        <v>1</v>
      </c>
      <c r="AZ55" s="296" t="str">
        <f>IFERROR(VLOOKUP($AU55,排出係数!$A$4:$G$10000,$AT55+2,FALSE),"")</f>
        <v/>
      </c>
      <c r="BA55" s="296">
        <f>IFERROR(VLOOKUP($AT55,点検表４リスト用!$P$2:$T$6,2,FALSE),"")</f>
        <v>0.48</v>
      </c>
      <c r="BB55" s="296" t="str">
        <f t="shared" si="23"/>
        <v/>
      </c>
      <c r="BC55" s="296" t="str">
        <f t="shared" si="49"/>
        <v/>
      </c>
      <c r="BD55" s="296" t="str">
        <f>IFERROR(VLOOKUP($AU55,排出係数!$H$4:$M$10000,$AT55+2,FALSE),"")</f>
        <v/>
      </c>
      <c r="BE55" s="296">
        <f>IFERROR(VLOOKUP($AT55,点検表４リスト用!$P$2:$T$6,IF($N55="H17",5,3),FALSE),"")</f>
        <v>5.5E-2</v>
      </c>
      <c r="BF55" s="296">
        <f t="shared" si="25"/>
        <v>0</v>
      </c>
      <c r="BG55" s="296">
        <f t="shared" si="50"/>
        <v>0</v>
      </c>
      <c r="BH55" s="296" t="str">
        <f>IFERROR(VLOOKUP($L55,点検表４リスト用!$L$2:$N$11,3,FALSE),"")</f>
        <v/>
      </c>
      <c r="BI55" s="296" t="str">
        <f t="shared" si="27"/>
        <v/>
      </c>
      <c r="BJ55" s="296" t="str">
        <f>IF($AJ55="特","",IF($BO55="確認",MSG_電気・燃料電池車確認,IF($BR55=1,日野自動車新型式,IF($BR55=2,日野自動車新型式②,IF($BR55=3,日野自動車新型式③,IF($BR55=4,日野自動車新型式④,IFERROR(VLOOKUP($BI55,'35条リスト'!$A$3:$C$9998,2,FALSE),"")))))))</f>
        <v/>
      </c>
      <c r="BK55" s="296" t="str">
        <f t="shared" si="28"/>
        <v/>
      </c>
      <c r="BL55" s="296" t="str">
        <f>IFERROR(VLOOKUP($X55,点検表４リスト用!$A$2:$B$10,2,FALSE),"")</f>
        <v/>
      </c>
      <c r="BM55" s="296" t="str">
        <f>IF($AJ55="特","",IFERROR(VLOOKUP($BI55,'35条リスト'!$A$3:$C$9998,3,FALSE),""))</f>
        <v/>
      </c>
      <c r="BN55" s="357" t="str">
        <f t="shared" si="51"/>
        <v/>
      </c>
      <c r="BO55" s="297" t="str">
        <f t="shared" si="52"/>
        <v/>
      </c>
      <c r="BP55" s="297" t="str">
        <f t="shared" si="36"/>
        <v/>
      </c>
      <c r="BQ55" s="296">
        <f t="shared" si="34"/>
        <v>0</v>
      </c>
      <c r="BR55" s="296" t="str">
        <f>IF(COUNTIF(点検表４リスト用!X$2:X$83,J55),1,IF(COUNTIF(点検表４リスト用!Y$2:Y$100,J55),2,IF(COUNTIF(点検表４リスト用!Z$2:Z$100,J55),3,IF(COUNTIF(点検表４リスト用!AA$2:AA$100,J55),4,""))))</f>
        <v/>
      </c>
      <c r="BS55" s="579" t="str">
        <f t="shared" si="53"/>
        <v/>
      </c>
    </row>
    <row r="56" spans="1:71">
      <c r="A56" s="289"/>
      <c r="B56" s="445"/>
      <c r="C56" s="290"/>
      <c r="D56" s="291"/>
      <c r="E56" s="291"/>
      <c r="F56" s="291"/>
      <c r="G56" s="292"/>
      <c r="H56" s="300"/>
      <c r="I56" s="292"/>
      <c r="J56" s="292"/>
      <c r="K56" s="292"/>
      <c r="L56" s="292"/>
      <c r="M56" s="290"/>
      <c r="N56" s="290"/>
      <c r="O56" s="292"/>
      <c r="P56" s="292"/>
      <c r="Q56" s="481" t="str">
        <f t="shared" si="37"/>
        <v/>
      </c>
      <c r="R56" s="481" t="str">
        <f t="shared" si="38"/>
        <v/>
      </c>
      <c r="S56" s="482" t="str">
        <f t="shared" si="39"/>
        <v/>
      </c>
      <c r="T56" s="482" t="str">
        <f t="shared" si="33"/>
        <v/>
      </c>
      <c r="U56" s="483" t="str">
        <f t="shared" si="40"/>
        <v/>
      </c>
      <c r="V56" s="483" t="str">
        <f t="shared" si="41"/>
        <v/>
      </c>
      <c r="W56" s="483" t="str">
        <f t="shared" si="42"/>
        <v/>
      </c>
      <c r="X56" s="293"/>
      <c r="Y56" s="289"/>
      <c r="Z56" s="473" t="str">
        <f>IF($BR56&lt;&gt;"","確認",IF(COUNTIF(点検表４リスト用!AB$2:AB$100,J56),"○",IF(OR($BP56="【3】",$BP56="【2】",$BP56="【1】"),"○",$BP56)))</f>
        <v/>
      </c>
      <c r="AA56" s="532"/>
      <c r="AB56" s="294" t="str">
        <f>IF(COUNTIF(環境性能の高いＵＤタクシー!$A:$A,点検表４!J56),"○","")</f>
        <v/>
      </c>
      <c r="AC56" s="295" t="str">
        <f t="shared" si="43"/>
        <v/>
      </c>
      <c r="AD56" s="296" t="b">
        <f t="shared" si="8"/>
        <v>0</v>
      </c>
      <c r="AE56" s="296" t="b">
        <f t="shared" si="44"/>
        <v>0</v>
      </c>
      <c r="AF56" s="296" t="str">
        <f t="shared" si="10"/>
        <v/>
      </c>
      <c r="AG56" s="296">
        <f t="shared" si="11"/>
        <v>1</v>
      </c>
      <c r="AH56" s="296">
        <f t="shared" si="12"/>
        <v>0</v>
      </c>
      <c r="AI56" s="296">
        <f t="shared" si="13"/>
        <v>0</v>
      </c>
      <c r="AJ56" s="296" t="str">
        <f>IFERROR(VLOOKUP($I56,点検表４リスト用!$D$2:$G$10,2,FALSE),"")</f>
        <v/>
      </c>
      <c r="AK56" s="296" t="str">
        <f>IFERROR(VLOOKUP($I56,点検表４リスト用!$D$2:$G$10,3,FALSE),"")</f>
        <v/>
      </c>
      <c r="AL56" s="296" t="str">
        <f>IFERROR(VLOOKUP($I56,点検表４リスト用!$D$2:$G$10,4,FALSE),"")</f>
        <v/>
      </c>
      <c r="AM56" s="296" t="str">
        <f>IFERROR(VLOOKUP(LEFT($E56,1),点検表４リスト用!$I$2:$J$11,2,FALSE),"")</f>
        <v/>
      </c>
      <c r="AN56" s="296" t="b">
        <f>IF(IFERROR(VLOOKUP($J56,軽乗用車一覧!$A$2:$A$88,1,FALSE),"")&lt;&gt;"",TRUE,FALSE)</f>
        <v>0</v>
      </c>
      <c r="AO56" s="296" t="b">
        <f t="shared" si="45"/>
        <v>0</v>
      </c>
      <c r="AP56" s="296" t="b">
        <f t="shared" si="46"/>
        <v>1</v>
      </c>
      <c r="AQ56" s="296" t="str">
        <f t="shared" si="47"/>
        <v/>
      </c>
      <c r="AR56" s="296" t="str">
        <f t="shared" si="17"/>
        <v/>
      </c>
      <c r="AS56" s="296">
        <f t="shared" si="18"/>
        <v>1</v>
      </c>
      <c r="AT56" s="296">
        <f t="shared" si="48"/>
        <v>1</v>
      </c>
      <c r="AU56" s="296" t="str">
        <f t="shared" si="20"/>
        <v/>
      </c>
      <c r="AV56" s="296" t="str">
        <f>IFERROR(VLOOKUP($L56,点検表４リスト用!$L$2:$M$11,2,FALSE),"")</f>
        <v/>
      </c>
      <c r="AW56" s="296" t="str">
        <f>IFERROR(VLOOKUP($AU56,排出係数!$H$4:$N$1000,7,FALSE),"")</f>
        <v/>
      </c>
      <c r="AX56" s="296" t="str">
        <f t="shared" si="35"/>
        <v/>
      </c>
      <c r="AY56" s="296" t="str">
        <f t="shared" si="22"/>
        <v>1</v>
      </c>
      <c r="AZ56" s="296" t="str">
        <f>IFERROR(VLOOKUP($AU56,排出係数!$A$4:$G$10000,$AT56+2,FALSE),"")</f>
        <v/>
      </c>
      <c r="BA56" s="296">
        <f>IFERROR(VLOOKUP($AT56,点検表４リスト用!$P$2:$T$6,2,FALSE),"")</f>
        <v>0.48</v>
      </c>
      <c r="BB56" s="296" t="str">
        <f t="shared" si="23"/>
        <v/>
      </c>
      <c r="BC56" s="296" t="str">
        <f t="shared" si="49"/>
        <v/>
      </c>
      <c r="BD56" s="296" t="str">
        <f>IFERROR(VLOOKUP($AU56,排出係数!$H$4:$M$10000,$AT56+2,FALSE),"")</f>
        <v/>
      </c>
      <c r="BE56" s="296">
        <f>IFERROR(VLOOKUP($AT56,点検表４リスト用!$P$2:$T$6,IF($N56="H17",5,3),FALSE),"")</f>
        <v>5.5E-2</v>
      </c>
      <c r="BF56" s="296">
        <f t="shared" si="25"/>
        <v>0</v>
      </c>
      <c r="BG56" s="296">
        <f t="shared" si="50"/>
        <v>0</v>
      </c>
      <c r="BH56" s="296" t="str">
        <f>IFERROR(VLOOKUP($L56,点検表４リスト用!$L$2:$N$11,3,FALSE),"")</f>
        <v/>
      </c>
      <c r="BI56" s="296" t="str">
        <f t="shared" si="27"/>
        <v/>
      </c>
      <c r="BJ56" s="296" t="str">
        <f>IF($AJ56="特","",IF($BO56="確認",MSG_電気・燃料電池車確認,IF($BR56=1,日野自動車新型式,IF($BR56=2,日野自動車新型式②,IF($BR56=3,日野自動車新型式③,IF($BR56=4,日野自動車新型式④,IFERROR(VLOOKUP($BI56,'35条リスト'!$A$3:$C$9998,2,FALSE),"")))))))</f>
        <v/>
      </c>
      <c r="BK56" s="296" t="str">
        <f t="shared" si="28"/>
        <v/>
      </c>
      <c r="BL56" s="296" t="str">
        <f>IFERROR(VLOOKUP($X56,点検表４リスト用!$A$2:$B$10,2,FALSE),"")</f>
        <v/>
      </c>
      <c r="BM56" s="296" t="str">
        <f>IF($AJ56="特","",IFERROR(VLOOKUP($BI56,'35条リスト'!$A$3:$C$9998,3,FALSE),""))</f>
        <v/>
      </c>
      <c r="BN56" s="357" t="str">
        <f t="shared" si="51"/>
        <v/>
      </c>
      <c r="BO56" s="297" t="str">
        <f t="shared" si="52"/>
        <v/>
      </c>
      <c r="BP56" s="297" t="str">
        <f t="shared" si="36"/>
        <v/>
      </c>
      <c r="BQ56" s="296">
        <f t="shared" si="34"/>
        <v>0</v>
      </c>
      <c r="BR56" s="296" t="str">
        <f>IF(COUNTIF(点検表４リスト用!X$2:X$83,J56),1,IF(COUNTIF(点検表４リスト用!Y$2:Y$100,J56),2,IF(COUNTIF(点検表４リスト用!Z$2:Z$100,J56),3,IF(COUNTIF(点検表４リスト用!AA$2:AA$100,J56),4,""))))</f>
        <v/>
      </c>
      <c r="BS56" s="579" t="str">
        <f t="shared" si="53"/>
        <v/>
      </c>
    </row>
    <row r="57" spans="1:71">
      <c r="A57" s="289"/>
      <c r="B57" s="445"/>
      <c r="C57" s="290"/>
      <c r="D57" s="291"/>
      <c r="E57" s="291"/>
      <c r="F57" s="291"/>
      <c r="G57" s="292"/>
      <c r="H57" s="300"/>
      <c r="I57" s="292"/>
      <c r="J57" s="292"/>
      <c r="K57" s="292"/>
      <c r="L57" s="292"/>
      <c r="M57" s="290"/>
      <c r="N57" s="290"/>
      <c r="O57" s="292"/>
      <c r="P57" s="292"/>
      <c r="Q57" s="481" t="str">
        <f t="shared" si="37"/>
        <v/>
      </c>
      <c r="R57" s="481" t="str">
        <f t="shared" si="38"/>
        <v/>
      </c>
      <c r="S57" s="482" t="str">
        <f t="shared" si="39"/>
        <v/>
      </c>
      <c r="T57" s="482" t="str">
        <f t="shared" si="33"/>
        <v/>
      </c>
      <c r="U57" s="483" t="str">
        <f t="shared" si="40"/>
        <v/>
      </c>
      <c r="V57" s="483" t="str">
        <f t="shared" si="41"/>
        <v/>
      </c>
      <c r="W57" s="483" t="str">
        <f t="shared" si="42"/>
        <v/>
      </c>
      <c r="X57" s="293"/>
      <c r="Y57" s="289"/>
      <c r="Z57" s="473" t="str">
        <f>IF($BR57&lt;&gt;"","確認",IF(COUNTIF(点検表４リスト用!AB$2:AB$100,J57),"○",IF(OR($BP57="【3】",$BP57="【2】",$BP57="【1】"),"○",$BP57)))</f>
        <v/>
      </c>
      <c r="AA57" s="532"/>
      <c r="AB57" s="294" t="str">
        <f>IF(COUNTIF(環境性能の高いＵＤタクシー!$A:$A,点検表４!J57),"○","")</f>
        <v/>
      </c>
      <c r="AC57" s="295" t="str">
        <f t="shared" si="43"/>
        <v/>
      </c>
      <c r="AD57" s="296" t="b">
        <f t="shared" si="8"/>
        <v>0</v>
      </c>
      <c r="AE57" s="296" t="b">
        <f t="shared" si="44"/>
        <v>0</v>
      </c>
      <c r="AF57" s="296" t="str">
        <f t="shared" si="10"/>
        <v/>
      </c>
      <c r="AG57" s="296">
        <f t="shared" si="11"/>
        <v>1</v>
      </c>
      <c r="AH57" s="296">
        <f t="shared" si="12"/>
        <v>0</v>
      </c>
      <c r="AI57" s="296">
        <f t="shared" si="13"/>
        <v>0</v>
      </c>
      <c r="AJ57" s="296" t="str">
        <f>IFERROR(VLOOKUP($I57,点検表４リスト用!$D$2:$G$10,2,FALSE),"")</f>
        <v/>
      </c>
      <c r="AK57" s="296" t="str">
        <f>IFERROR(VLOOKUP($I57,点検表４リスト用!$D$2:$G$10,3,FALSE),"")</f>
        <v/>
      </c>
      <c r="AL57" s="296" t="str">
        <f>IFERROR(VLOOKUP($I57,点検表４リスト用!$D$2:$G$10,4,FALSE),"")</f>
        <v/>
      </c>
      <c r="AM57" s="296" t="str">
        <f>IFERROR(VLOOKUP(LEFT($E57,1),点検表４リスト用!$I$2:$J$11,2,FALSE),"")</f>
        <v/>
      </c>
      <c r="AN57" s="296" t="b">
        <f>IF(IFERROR(VLOOKUP($J57,軽乗用車一覧!$A$2:$A$88,1,FALSE),"")&lt;&gt;"",TRUE,FALSE)</f>
        <v>0</v>
      </c>
      <c r="AO57" s="296" t="b">
        <f t="shared" si="45"/>
        <v>0</v>
      </c>
      <c r="AP57" s="296" t="b">
        <f t="shared" si="46"/>
        <v>1</v>
      </c>
      <c r="AQ57" s="296" t="str">
        <f t="shared" si="47"/>
        <v/>
      </c>
      <c r="AR57" s="296" t="str">
        <f t="shared" si="17"/>
        <v/>
      </c>
      <c r="AS57" s="296">
        <f t="shared" si="18"/>
        <v>1</v>
      </c>
      <c r="AT57" s="296">
        <f t="shared" si="48"/>
        <v>1</v>
      </c>
      <c r="AU57" s="296" t="str">
        <f t="shared" si="20"/>
        <v/>
      </c>
      <c r="AV57" s="296" t="str">
        <f>IFERROR(VLOOKUP($L57,点検表４リスト用!$L$2:$M$11,2,FALSE),"")</f>
        <v/>
      </c>
      <c r="AW57" s="296" t="str">
        <f>IFERROR(VLOOKUP($AU57,排出係数!$H$4:$N$1000,7,FALSE),"")</f>
        <v/>
      </c>
      <c r="AX57" s="296" t="str">
        <f t="shared" si="35"/>
        <v/>
      </c>
      <c r="AY57" s="296" t="str">
        <f t="shared" si="22"/>
        <v>1</v>
      </c>
      <c r="AZ57" s="296" t="str">
        <f>IFERROR(VLOOKUP($AU57,排出係数!$A$4:$G$10000,$AT57+2,FALSE),"")</f>
        <v/>
      </c>
      <c r="BA57" s="296">
        <f>IFERROR(VLOOKUP($AT57,点検表４リスト用!$P$2:$T$6,2,FALSE),"")</f>
        <v>0.48</v>
      </c>
      <c r="BB57" s="296" t="str">
        <f t="shared" si="23"/>
        <v/>
      </c>
      <c r="BC57" s="296" t="str">
        <f t="shared" si="49"/>
        <v/>
      </c>
      <c r="BD57" s="296" t="str">
        <f>IFERROR(VLOOKUP($AU57,排出係数!$H$4:$M$10000,$AT57+2,FALSE),"")</f>
        <v/>
      </c>
      <c r="BE57" s="296">
        <f>IFERROR(VLOOKUP($AT57,点検表４リスト用!$P$2:$T$6,IF($N57="H17",5,3),FALSE),"")</f>
        <v>5.5E-2</v>
      </c>
      <c r="BF57" s="296">
        <f t="shared" si="25"/>
        <v>0</v>
      </c>
      <c r="BG57" s="296">
        <f t="shared" si="50"/>
        <v>0</v>
      </c>
      <c r="BH57" s="296" t="str">
        <f>IFERROR(VLOOKUP($L57,点検表４リスト用!$L$2:$N$11,3,FALSE),"")</f>
        <v/>
      </c>
      <c r="BI57" s="296" t="str">
        <f t="shared" si="27"/>
        <v/>
      </c>
      <c r="BJ57" s="296" t="str">
        <f>IF($AJ57="特","",IF($BO57="確認",MSG_電気・燃料電池車確認,IF($BR57=1,日野自動車新型式,IF($BR57=2,日野自動車新型式②,IF($BR57=3,日野自動車新型式③,IF($BR57=4,日野自動車新型式④,IFERROR(VLOOKUP($BI57,'35条リスト'!$A$3:$C$9998,2,FALSE),"")))))))</f>
        <v/>
      </c>
      <c r="BK57" s="296" t="str">
        <f t="shared" si="28"/>
        <v/>
      </c>
      <c r="BL57" s="296" t="str">
        <f>IFERROR(VLOOKUP($X57,点検表４リスト用!$A$2:$B$10,2,FALSE),"")</f>
        <v/>
      </c>
      <c r="BM57" s="296" t="str">
        <f>IF($AJ57="特","",IFERROR(VLOOKUP($BI57,'35条リスト'!$A$3:$C$9998,3,FALSE),""))</f>
        <v/>
      </c>
      <c r="BN57" s="357" t="str">
        <f t="shared" si="51"/>
        <v/>
      </c>
      <c r="BO57" s="297" t="str">
        <f t="shared" si="52"/>
        <v/>
      </c>
      <c r="BP57" s="297" t="str">
        <f t="shared" si="36"/>
        <v/>
      </c>
      <c r="BQ57" s="296">
        <f t="shared" si="34"/>
        <v>0</v>
      </c>
      <c r="BR57" s="296" t="str">
        <f>IF(COUNTIF(点検表４リスト用!X$2:X$83,J57),1,IF(COUNTIF(点検表４リスト用!Y$2:Y$100,J57),2,IF(COUNTIF(点検表４リスト用!Z$2:Z$100,J57),3,IF(COUNTIF(点検表４リスト用!AA$2:AA$100,J57),4,""))))</f>
        <v/>
      </c>
      <c r="BS57" s="579" t="str">
        <f t="shared" si="53"/>
        <v/>
      </c>
    </row>
    <row r="58" spans="1:71">
      <c r="A58" s="289"/>
      <c r="B58" s="445"/>
      <c r="C58" s="290"/>
      <c r="D58" s="291"/>
      <c r="E58" s="291"/>
      <c r="F58" s="291"/>
      <c r="G58" s="292"/>
      <c r="H58" s="300"/>
      <c r="I58" s="292"/>
      <c r="J58" s="292"/>
      <c r="K58" s="292"/>
      <c r="L58" s="292"/>
      <c r="M58" s="290"/>
      <c r="N58" s="290"/>
      <c r="O58" s="292"/>
      <c r="P58" s="292"/>
      <c r="Q58" s="481" t="str">
        <f t="shared" si="37"/>
        <v/>
      </c>
      <c r="R58" s="481" t="str">
        <f t="shared" si="38"/>
        <v/>
      </c>
      <c r="S58" s="482" t="str">
        <f t="shared" si="39"/>
        <v/>
      </c>
      <c r="T58" s="482" t="str">
        <f t="shared" si="33"/>
        <v/>
      </c>
      <c r="U58" s="483" t="str">
        <f t="shared" si="40"/>
        <v/>
      </c>
      <c r="V58" s="483" t="str">
        <f t="shared" si="41"/>
        <v/>
      </c>
      <c r="W58" s="483" t="str">
        <f t="shared" si="42"/>
        <v/>
      </c>
      <c r="X58" s="293"/>
      <c r="Y58" s="289"/>
      <c r="Z58" s="473" t="str">
        <f>IF($BR58&lt;&gt;"","確認",IF(COUNTIF(点検表４リスト用!AB$2:AB$100,J58),"○",IF(OR($BP58="【3】",$BP58="【2】",$BP58="【1】"),"○",$BP58)))</f>
        <v/>
      </c>
      <c r="AA58" s="532"/>
      <c r="AB58" s="294" t="str">
        <f>IF(COUNTIF(環境性能の高いＵＤタクシー!$A:$A,点検表４!J58),"○","")</f>
        <v/>
      </c>
      <c r="AC58" s="295" t="str">
        <f t="shared" si="43"/>
        <v/>
      </c>
      <c r="AD58" s="296" t="b">
        <f t="shared" si="8"/>
        <v>0</v>
      </c>
      <c r="AE58" s="296" t="b">
        <f t="shared" si="44"/>
        <v>0</v>
      </c>
      <c r="AF58" s="296" t="str">
        <f t="shared" si="10"/>
        <v/>
      </c>
      <c r="AG58" s="296">
        <f t="shared" si="11"/>
        <v>1</v>
      </c>
      <c r="AH58" s="296">
        <f t="shared" si="12"/>
        <v>0</v>
      </c>
      <c r="AI58" s="296">
        <f t="shared" si="13"/>
        <v>0</v>
      </c>
      <c r="AJ58" s="296" t="str">
        <f>IFERROR(VLOOKUP($I58,点検表４リスト用!$D$2:$G$10,2,FALSE),"")</f>
        <v/>
      </c>
      <c r="AK58" s="296" t="str">
        <f>IFERROR(VLOOKUP($I58,点検表４リスト用!$D$2:$G$10,3,FALSE),"")</f>
        <v/>
      </c>
      <c r="AL58" s="296" t="str">
        <f>IFERROR(VLOOKUP($I58,点検表４リスト用!$D$2:$G$10,4,FALSE),"")</f>
        <v/>
      </c>
      <c r="AM58" s="296" t="str">
        <f>IFERROR(VLOOKUP(LEFT($E58,1),点検表４リスト用!$I$2:$J$11,2,FALSE),"")</f>
        <v/>
      </c>
      <c r="AN58" s="296" t="b">
        <f>IF(IFERROR(VLOOKUP($J58,軽乗用車一覧!$A$2:$A$88,1,FALSE),"")&lt;&gt;"",TRUE,FALSE)</f>
        <v>0</v>
      </c>
      <c r="AO58" s="296" t="b">
        <f t="shared" si="45"/>
        <v>0</v>
      </c>
      <c r="AP58" s="296" t="b">
        <f t="shared" si="46"/>
        <v>1</v>
      </c>
      <c r="AQ58" s="296" t="str">
        <f t="shared" si="47"/>
        <v/>
      </c>
      <c r="AR58" s="296" t="str">
        <f t="shared" si="17"/>
        <v/>
      </c>
      <c r="AS58" s="296">
        <f t="shared" si="18"/>
        <v>1</v>
      </c>
      <c r="AT58" s="296">
        <f t="shared" si="48"/>
        <v>1</v>
      </c>
      <c r="AU58" s="296" t="str">
        <f t="shared" si="20"/>
        <v/>
      </c>
      <c r="AV58" s="296" t="str">
        <f>IFERROR(VLOOKUP($L58,点検表４リスト用!$L$2:$M$11,2,FALSE),"")</f>
        <v/>
      </c>
      <c r="AW58" s="296" t="str">
        <f>IFERROR(VLOOKUP($AU58,排出係数!$H$4:$N$1000,7,FALSE),"")</f>
        <v/>
      </c>
      <c r="AX58" s="296" t="str">
        <f t="shared" si="35"/>
        <v/>
      </c>
      <c r="AY58" s="296" t="str">
        <f t="shared" si="22"/>
        <v>1</v>
      </c>
      <c r="AZ58" s="296" t="str">
        <f>IFERROR(VLOOKUP($AU58,排出係数!$A$4:$G$10000,$AT58+2,FALSE),"")</f>
        <v/>
      </c>
      <c r="BA58" s="296">
        <f>IFERROR(VLOOKUP($AT58,点検表４リスト用!$P$2:$T$6,2,FALSE),"")</f>
        <v>0.48</v>
      </c>
      <c r="BB58" s="296" t="str">
        <f t="shared" si="23"/>
        <v/>
      </c>
      <c r="BC58" s="296" t="str">
        <f t="shared" si="49"/>
        <v/>
      </c>
      <c r="BD58" s="296" t="str">
        <f>IFERROR(VLOOKUP($AU58,排出係数!$H$4:$M$10000,$AT58+2,FALSE),"")</f>
        <v/>
      </c>
      <c r="BE58" s="296">
        <f>IFERROR(VLOOKUP($AT58,点検表４リスト用!$P$2:$T$6,IF($N58="H17",5,3),FALSE),"")</f>
        <v>5.5E-2</v>
      </c>
      <c r="BF58" s="296">
        <f t="shared" si="25"/>
        <v>0</v>
      </c>
      <c r="BG58" s="296">
        <f t="shared" si="50"/>
        <v>0</v>
      </c>
      <c r="BH58" s="296" t="str">
        <f>IFERROR(VLOOKUP($L58,点検表４リスト用!$L$2:$N$11,3,FALSE),"")</f>
        <v/>
      </c>
      <c r="BI58" s="296" t="str">
        <f t="shared" si="27"/>
        <v/>
      </c>
      <c r="BJ58" s="296" t="str">
        <f>IF($AJ58="特","",IF($BO58="確認",MSG_電気・燃料電池車確認,IF($BR58=1,日野自動車新型式,IF($BR58=2,日野自動車新型式②,IF($BR58=3,日野自動車新型式③,IF($BR58=4,日野自動車新型式④,IFERROR(VLOOKUP($BI58,'35条リスト'!$A$3:$C$9998,2,FALSE),"")))))))</f>
        <v/>
      </c>
      <c r="BK58" s="296" t="str">
        <f t="shared" si="28"/>
        <v/>
      </c>
      <c r="BL58" s="296" t="str">
        <f>IFERROR(VLOOKUP($X58,点検表４リスト用!$A$2:$B$10,2,FALSE),"")</f>
        <v/>
      </c>
      <c r="BM58" s="296" t="str">
        <f>IF($AJ58="特","",IFERROR(VLOOKUP($BI58,'35条リスト'!$A$3:$C$9998,3,FALSE),""))</f>
        <v/>
      </c>
      <c r="BN58" s="357" t="str">
        <f t="shared" si="51"/>
        <v/>
      </c>
      <c r="BO58" s="297" t="str">
        <f t="shared" si="52"/>
        <v/>
      </c>
      <c r="BP58" s="297" t="str">
        <f t="shared" si="36"/>
        <v/>
      </c>
      <c r="BQ58" s="296">
        <f t="shared" si="34"/>
        <v>0</v>
      </c>
      <c r="BR58" s="296" t="str">
        <f>IF(COUNTIF(点検表４リスト用!X$2:X$83,J58),1,IF(COUNTIF(点検表４リスト用!Y$2:Y$100,J58),2,IF(COUNTIF(点検表４リスト用!Z$2:Z$100,J58),3,IF(COUNTIF(点検表４リスト用!AA$2:AA$100,J58),4,""))))</f>
        <v/>
      </c>
      <c r="BS58" s="579" t="str">
        <f t="shared" si="53"/>
        <v/>
      </c>
    </row>
    <row r="59" spans="1:71">
      <c r="A59" s="289"/>
      <c r="B59" s="445"/>
      <c r="C59" s="290"/>
      <c r="D59" s="291"/>
      <c r="E59" s="291"/>
      <c r="F59" s="291"/>
      <c r="G59" s="292"/>
      <c r="H59" s="300"/>
      <c r="I59" s="292"/>
      <c r="J59" s="292"/>
      <c r="K59" s="292"/>
      <c r="L59" s="292"/>
      <c r="M59" s="290"/>
      <c r="N59" s="290"/>
      <c r="O59" s="292"/>
      <c r="P59" s="292"/>
      <c r="Q59" s="481" t="str">
        <f t="shared" si="37"/>
        <v/>
      </c>
      <c r="R59" s="481" t="str">
        <f t="shared" si="38"/>
        <v/>
      </c>
      <c r="S59" s="482" t="str">
        <f t="shared" si="39"/>
        <v/>
      </c>
      <c r="T59" s="482" t="str">
        <f t="shared" si="33"/>
        <v/>
      </c>
      <c r="U59" s="483" t="str">
        <f t="shared" si="40"/>
        <v/>
      </c>
      <c r="V59" s="483" t="str">
        <f t="shared" si="41"/>
        <v/>
      </c>
      <c r="W59" s="483" t="str">
        <f t="shared" si="42"/>
        <v/>
      </c>
      <c r="X59" s="293"/>
      <c r="Y59" s="289"/>
      <c r="Z59" s="473" t="str">
        <f>IF($BR59&lt;&gt;"","確認",IF(COUNTIF(点検表４リスト用!AB$2:AB$100,J59),"○",IF(OR($BP59="【3】",$BP59="【2】",$BP59="【1】"),"○",$BP59)))</f>
        <v/>
      </c>
      <c r="AA59" s="532"/>
      <c r="AB59" s="294" t="str">
        <f>IF(COUNTIF(環境性能の高いＵＤタクシー!$A:$A,点検表４!J59),"○","")</f>
        <v/>
      </c>
      <c r="AC59" s="295" t="str">
        <f t="shared" si="43"/>
        <v/>
      </c>
      <c r="AD59" s="296" t="b">
        <f t="shared" si="8"/>
        <v>0</v>
      </c>
      <c r="AE59" s="296" t="b">
        <f t="shared" si="44"/>
        <v>0</v>
      </c>
      <c r="AF59" s="296" t="str">
        <f t="shared" si="10"/>
        <v/>
      </c>
      <c r="AG59" s="296">
        <f t="shared" si="11"/>
        <v>1</v>
      </c>
      <c r="AH59" s="296">
        <f t="shared" si="12"/>
        <v>0</v>
      </c>
      <c r="AI59" s="296">
        <f t="shared" si="13"/>
        <v>0</v>
      </c>
      <c r="AJ59" s="296" t="str">
        <f>IFERROR(VLOOKUP($I59,点検表４リスト用!$D$2:$G$10,2,FALSE),"")</f>
        <v/>
      </c>
      <c r="AK59" s="296" t="str">
        <f>IFERROR(VLOOKUP($I59,点検表４リスト用!$D$2:$G$10,3,FALSE),"")</f>
        <v/>
      </c>
      <c r="AL59" s="296" t="str">
        <f>IFERROR(VLOOKUP($I59,点検表４リスト用!$D$2:$G$10,4,FALSE),"")</f>
        <v/>
      </c>
      <c r="AM59" s="296" t="str">
        <f>IFERROR(VLOOKUP(LEFT($E59,1),点検表４リスト用!$I$2:$J$11,2,FALSE),"")</f>
        <v/>
      </c>
      <c r="AN59" s="296" t="b">
        <f>IF(IFERROR(VLOOKUP($J59,軽乗用車一覧!$A$2:$A$88,1,FALSE),"")&lt;&gt;"",TRUE,FALSE)</f>
        <v>0</v>
      </c>
      <c r="AO59" s="296" t="b">
        <f t="shared" si="45"/>
        <v>0</v>
      </c>
      <c r="AP59" s="296" t="b">
        <f t="shared" si="46"/>
        <v>1</v>
      </c>
      <c r="AQ59" s="296" t="str">
        <f t="shared" si="47"/>
        <v/>
      </c>
      <c r="AR59" s="296" t="str">
        <f t="shared" si="17"/>
        <v/>
      </c>
      <c r="AS59" s="296">
        <f t="shared" si="18"/>
        <v>1</v>
      </c>
      <c r="AT59" s="296">
        <f t="shared" si="48"/>
        <v>1</v>
      </c>
      <c r="AU59" s="296" t="str">
        <f t="shared" si="20"/>
        <v/>
      </c>
      <c r="AV59" s="296" t="str">
        <f>IFERROR(VLOOKUP($L59,点検表４リスト用!$L$2:$M$11,2,FALSE),"")</f>
        <v/>
      </c>
      <c r="AW59" s="296" t="str">
        <f>IFERROR(VLOOKUP($AU59,排出係数!$H$4:$N$1000,7,FALSE),"")</f>
        <v/>
      </c>
      <c r="AX59" s="296" t="str">
        <f t="shared" si="35"/>
        <v/>
      </c>
      <c r="AY59" s="296" t="str">
        <f t="shared" si="22"/>
        <v>1</v>
      </c>
      <c r="AZ59" s="296" t="str">
        <f>IFERROR(VLOOKUP($AU59,排出係数!$A$4:$G$10000,$AT59+2,FALSE),"")</f>
        <v/>
      </c>
      <c r="BA59" s="296">
        <f>IFERROR(VLOOKUP($AT59,点検表４リスト用!$P$2:$T$6,2,FALSE),"")</f>
        <v>0.48</v>
      </c>
      <c r="BB59" s="296" t="str">
        <f t="shared" si="23"/>
        <v/>
      </c>
      <c r="BC59" s="296" t="str">
        <f t="shared" si="49"/>
        <v/>
      </c>
      <c r="BD59" s="296" t="str">
        <f>IFERROR(VLOOKUP($AU59,排出係数!$H$4:$M$10000,$AT59+2,FALSE),"")</f>
        <v/>
      </c>
      <c r="BE59" s="296">
        <f>IFERROR(VLOOKUP($AT59,点検表４リスト用!$P$2:$T$6,IF($N59="H17",5,3),FALSE),"")</f>
        <v>5.5E-2</v>
      </c>
      <c r="BF59" s="296">
        <f t="shared" si="25"/>
        <v>0</v>
      </c>
      <c r="BG59" s="296">
        <f t="shared" si="50"/>
        <v>0</v>
      </c>
      <c r="BH59" s="296" t="str">
        <f>IFERROR(VLOOKUP($L59,点検表４リスト用!$L$2:$N$11,3,FALSE),"")</f>
        <v/>
      </c>
      <c r="BI59" s="296" t="str">
        <f t="shared" si="27"/>
        <v/>
      </c>
      <c r="BJ59" s="296" t="str">
        <f>IF($AJ59="特","",IF($BO59="確認",MSG_電気・燃料電池車確認,IF($BR59=1,日野自動車新型式,IF($BR59=2,日野自動車新型式②,IF($BR59=3,日野自動車新型式③,IF($BR59=4,日野自動車新型式④,IFERROR(VLOOKUP($BI59,'35条リスト'!$A$3:$C$9998,2,FALSE),"")))))))</f>
        <v/>
      </c>
      <c r="BK59" s="296" t="str">
        <f t="shared" si="28"/>
        <v/>
      </c>
      <c r="BL59" s="296" t="str">
        <f>IFERROR(VLOOKUP($X59,点検表４リスト用!$A$2:$B$10,2,FALSE),"")</f>
        <v/>
      </c>
      <c r="BM59" s="296" t="str">
        <f>IF($AJ59="特","",IFERROR(VLOOKUP($BI59,'35条リスト'!$A$3:$C$9998,3,FALSE),""))</f>
        <v/>
      </c>
      <c r="BN59" s="357" t="str">
        <f t="shared" si="51"/>
        <v/>
      </c>
      <c r="BO59" s="297" t="str">
        <f t="shared" si="52"/>
        <v/>
      </c>
      <c r="BP59" s="297" t="str">
        <f t="shared" si="36"/>
        <v/>
      </c>
      <c r="BQ59" s="296">
        <f t="shared" si="34"/>
        <v>0</v>
      </c>
      <c r="BR59" s="296" t="str">
        <f>IF(COUNTIF(点検表４リスト用!X$2:X$83,J59),1,IF(COUNTIF(点検表４リスト用!Y$2:Y$100,J59),2,IF(COUNTIF(点検表４リスト用!Z$2:Z$100,J59),3,IF(COUNTIF(点検表４リスト用!AA$2:AA$100,J59),4,""))))</f>
        <v/>
      </c>
      <c r="BS59" s="579" t="str">
        <f t="shared" si="53"/>
        <v/>
      </c>
    </row>
    <row r="60" spans="1:71">
      <c r="A60" s="289"/>
      <c r="B60" s="445"/>
      <c r="C60" s="290"/>
      <c r="D60" s="291"/>
      <c r="E60" s="291"/>
      <c r="F60" s="291"/>
      <c r="G60" s="292"/>
      <c r="H60" s="300"/>
      <c r="I60" s="292"/>
      <c r="J60" s="292"/>
      <c r="K60" s="292"/>
      <c r="L60" s="292"/>
      <c r="M60" s="290"/>
      <c r="N60" s="290"/>
      <c r="O60" s="292"/>
      <c r="P60" s="292"/>
      <c r="Q60" s="481" t="str">
        <f t="shared" si="37"/>
        <v/>
      </c>
      <c r="R60" s="481" t="str">
        <f t="shared" si="38"/>
        <v/>
      </c>
      <c r="S60" s="482" t="str">
        <f t="shared" si="39"/>
        <v/>
      </c>
      <c r="T60" s="482" t="str">
        <f t="shared" si="33"/>
        <v/>
      </c>
      <c r="U60" s="483" t="str">
        <f t="shared" si="40"/>
        <v/>
      </c>
      <c r="V60" s="483" t="str">
        <f t="shared" si="41"/>
        <v/>
      </c>
      <c r="W60" s="483" t="str">
        <f t="shared" si="42"/>
        <v/>
      </c>
      <c r="X60" s="293"/>
      <c r="Y60" s="289"/>
      <c r="Z60" s="473" t="str">
        <f>IF($BR60&lt;&gt;"","確認",IF(COUNTIF(点検表４リスト用!AB$2:AB$100,J60),"○",IF(OR($BP60="【3】",$BP60="【2】",$BP60="【1】"),"○",$BP60)))</f>
        <v/>
      </c>
      <c r="AA60" s="532"/>
      <c r="AB60" s="294" t="str">
        <f>IF(COUNTIF(環境性能の高いＵＤタクシー!$A:$A,点検表４!J60),"○","")</f>
        <v/>
      </c>
      <c r="AC60" s="295" t="str">
        <f t="shared" si="43"/>
        <v/>
      </c>
      <c r="AD60" s="296" t="b">
        <f t="shared" si="8"/>
        <v>0</v>
      </c>
      <c r="AE60" s="296" t="b">
        <f t="shared" si="44"/>
        <v>0</v>
      </c>
      <c r="AF60" s="296" t="str">
        <f t="shared" si="10"/>
        <v/>
      </c>
      <c r="AG60" s="296">
        <f t="shared" si="11"/>
        <v>1</v>
      </c>
      <c r="AH60" s="296">
        <f t="shared" si="12"/>
        <v>0</v>
      </c>
      <c r="AI60" s="296">
        <f t="shared" si="13"/>
        <v>0</v>
      </c>
      <c r="AJ60" s="296" t="str">
        <f>IFERROR(VLOOKUP($I60,点検表４リスト用!$D$2:$G$10,2,FALSE),"")</f>
        <v/>
      </c>
      <c r="AK60" s="296" t="str">
        <f>IFERROR(VLOOKUP($I60,点検表４リスト用!$D$2:$G$10,3,FALSE),"")</f>
        <v/>
      </c>
      <c r="AL60" s="296" t="str">
        <f>IFERROR(VLOOKUP($I60,点検表４リスト用!$D$2:$G$10,4,FALSE),"")</f>
        <v/>
      </c>
      <c r="AM60" s="296" t="str">
        <f>IFERROR(VLOOKUP(LEFT($E60,1),点検表４リスト用!$I$2:$J$11,2,FALSE),"")</f>
        <v/>
      </c>
      <c r="AN60" s="296" t="b">
        <f>IF(IFERROR(VLOOKUP($J60,軽乗用車一覧!$A$2:$A$88,1,FALSE),"")&lt;&gt;"",TRUE,FALSE)</f>
        <v>0</v>
      </c>
      <c r="AO60" s="296" t="b">
        <f t="shared" si="45"/>
        <v>0</v>
      </c>
      <c r="AP60" s="296" t="b">
        <f t="shared" si="46"/>
        <v>1</v>
      </c>
      <c r="AQ60" s="296" t="str">
        <f t="shared" si="47"/>
        <v/>
      </c>
      <c r="AR60" s="296" t="str">
        <f t="shared" si="17"/>
        <v/>
      </c>
      <c r="AS60" s="296">
        <f t="shared" si="18"/>
        <v>1</v>
      </c>
      <c r="AT60" s="296">
        <f t="shared" si="48"/>
        <v>1</v>
      </c>
      <c r="AU60" s="296" t="str">
        <f t="shared" si="20"/>
        <v/>
      </c>
      <c r="AV60" s="296" t="str">
        <f>IFERROR(VLOOKUP($L60,点検表４リスト用!$L$2:$M$11,2,FALSE),"")</f>
        <v/>
      </c>
      <c r="AW60" s="296" t="str">
        <f>IFERROR(VLOOKUP($AU60,排出係数!$H$4:$N$1000,7,FALSE),"")</f>
        <v/>
      </c>
      <c r="AX60" s="296" t="str">
        <f t="shared" si="35"/>
        <v/>
      </c>
      <c r="AY60" s="296" t="str">
        <f t="shared" si="22"/>
        <v>1</v>
      </c>
      <c r="AZ60" s="296" t="str">
        <f>IFERROR(VLOOKUP($AU60,排出係数!$A$4:$G$10000,$AT60+2,FALSE),"")</f>
        <v/>
      </c>
      <c r="BA60" s="296">
        <f>IFERROR(VLOOKUP($AT60,点検表４リスト用!$P$2:$T$6,2,FALSE),"")</f>
        <v>0.48</v>
      </c>
      <c r="BB60" s="296" t="str">
        <f t="shared" si="23"/>
        <v/>
      </c>
      <c r="BC60" s="296" t="str">
        <f t="shared" si="49"/>
        <v/>
      </c>
      <c r="BD60" s="296" t="str">
        <f>IFERROR(VLOOKUP($AU60,排出係数!$H$4:$M$10000,$AT60+2,FALSE),"")</f>
        <v/>
      </c>
      <c r="BE60" s="296">
        <f>IFERROR(VLOOKUP($AT60,点検表４リスト用!$P$2:$T$6,IF($N60="H17",5,3),FALSE),"")</f>
        <v>5.5E-2</v>
      </c>
      <c r="BF60" s="296">
        <f t="shared" si="25"/>
        <v>0</v>
      </c>
      <c r="BG60" s="296">
        <f t="shared" si="50"/>
        <v>0</v>
      </c>
      <c r="BH60" s="296" t="str">
        <f>IFERROR(VLOOKUP($L60,点検表４リスト用!$L$2:$N$11,3,FALSE),"")</f>
        <v/>
      </c>
      <c r="BI60" s="296" t="str">
        <f t="shared" si="27"/>
        <v/>
      </c>
      <c r="BJ60" s="296" t="str">
        <f>IF($AJ60="特","",IF($BO60="確認",MSG_電気・燃料電池車確認,IF($BR60=1,日野自動車新型式,IF($BR60=2,日野自動車新型式②,IF($BR60=3,日野自動車新型式③,IF($BR60=4,日野自動車新型式④,IFERROR(VLOOKUP($BI60,'35条リスト'!$A$3:$C$9998,2,FALSE),"")))))))</f>
        <v/>
      </c>
      <c r="BK60" s="296" t="str">
        <f t="shared" si="28"/>
        <v/>
      </c>
      <c r="BL60" s="296" t="str">
        <f>IFERROR(VLOOKUP($X60,点検表４リスト用!$A$2:$B$10,2,FALSE),"")</f>
        <v/>
      </c>
      <c r="BM60" s="296" t="str">
        <f>IF($AJ60="特","",IFERROR(VLOOKUP($BI60,'35条リスト'!$A$3:$C$9998,3,FALSE),""))</f>
        <v/>
      </c>
      <c r="BN60" s="357" t="str">
        <f t="shared" si="51"/>
        <v/>
      </c>
      <c r="BO60" s="297" t="str">
        <f t="shared" si="52"/>
        <v/>
      </c>
      <c r="BP60" s="297" t="str">
        <f t="shared" si="36"/>
        <v/>
      </c>
      <c r="BQ60" s="296">
        <f t="shared" si="34"/>
        <v>0</v>
      </c>
      <c r="BR60" s="296" t="str">
        <f>IF(COUNTIF(点検表４リスト用!X$2:X$83,J60),1,IF(COUNTIF(点検表４リスト用!Y$2:Y$100,J60),2,IF(COUNTIF(点検表４リスト用!Z$2:Z$100,J60),3,IF(COUNTIF(点検表４リスト用!AA$2:AA$100,J60),4,""))))</f>
        <v/>
      </c>
      <c r="BS60" s="579" t="str">
        <f t="shared" si="53"/>
        <v/>
      </c>
    </row>
    <row r="61" spans="1:71">
      <c r="A61" s="289"/>
      <c r="B61" s="445"/>
      <c r="C61" s="290"/>
      <c r="D61" s="291"/>
      <c r="E61" s="291"/>
      <c r="F61" s="291"/>
      <c r="G61" s="292"/>
      <c r="H61" s="300"/>
      <c r="I61" s="292"/>
      <c r="J61" s="292"/>
      <c r="K61" s="292"/>
      <c r="L61" s="292"/>
      <c r="M61" s="290"/>
      <c r="N61" s="290"/>
      <c r="O61" s="292"/>
      <c r="P61" s="292"/>
      <c r="Q61" s="481" t="str">
        <f t="shared" si="37"/>
        <v/>
      </c>
      <c r="R61" s="481" t="str">
        <f t="shared" si="38"/>
        <v/>
      </c>
      <c r="S61" s="482" t="str">
        <f t="shared" si="39"/>
        <v/>
      </c>
      <c r="T61" s="482" t="str">
        <f t="shared" si="33"/>
        <v/>
      </c>
      <c r="U61" s="483" t="str">
        <f t="shared" si="40"/>
        <v/>
      </c>
      <c r="V61" s="483" t="str">
        <f t="shared" si="41"/>
        <v/>
      </c>
      <c r="W61" s="483" t="str">
        <f t="shared" si="42"/>
        <v/>
      </c>
      <c r="X61" s="293"/>
      <c r="Y61" s="289"/>
      <c r="Z61" s="473" t="str">
        <f>IF($BR61&lt;&gt;"","確認",IF(COUNTIF(点検表４リスト用!AB$2:AB$100,J61),"○",IF(OR($BP61="【3】",$BP61="【2】",$BP61="【1】"),"○",$BP61)))</f>
        <v/>
      </c>
      <c r="AA61" s="532"/>
      <c r="AB61" s="294" t="str">
        <f>IF(COUNTIF(環境性能の高いＵＤタクシー!$A:$A,点検表４!J61),"○","")</f>
        <v/>
      </c>
      <c r="AC61" s="295" t="str">
        <f t="shared" si="43"/>
        <v/>
      </c>
      <c r="AD61" s="296" t="b">
        <f t="shared" si="8"/>
        <v>0</v>
      </c>
      <c r="AE61" s="296" t="b">
        <f t="shared" si="44"/>
        <v>0</v>
      </c>
      <c r="AF61" s="296" t="str">
        <f t="shared" si="10"/>
        <v/>
      </c>
      <c r="AG61" s="296">
        <f t="shared" si="11"/>
        <v>1</v>
      </c>
      <c r="AH61" s="296">
        <f t="shared" si="12"/>
        <v>0</v>
      </c>
      <c r="AI61" s="296">
        <f t="shared" si="13"/>
        <v>0</v>
      </c>
      <c r="AJ61" s="296" t="str">
        <f>IFERROR(VLOOKUP($I61,点検表４リスト用!$D$2:$G$10,2,FALSE),"")</f>
        <v/>
      </c>
      <c r="AK61" s="296" t="str">
        <f>IFERROR(VLOOKUP($I61,点検表４リスト用!$D$2:$G$10,3,FALSE),"")</f>
        <v/>
      </c>
      <c r="AL61" s="296" t="str">
        <f>IFERROR(VLOOKUP($I61,点検表４リスト用!$D$2:$G$10,4,FALSE),"")</f>
        <v/>
      </c>
      <c r="AM61" s="296" t="str">
        <f>IFERROR(VLOOKUP(LEFT($E61,1),点検表４リスト用!$I$2:$J$11,2,FALSE),"")</f>
        <v/>
      </c>
      <c r="AN61" s="296" t="b">
        <f>IF(IFERROR(VLOOKUP($J61,軽乗用車一覧!$A$2:$A$88,1,FALSE),"")&lt;&gt;"",TRUE,FALSE)</f>
        <v>0</v>
      </c>
      <c r="AO61" s="296" t="b">
        <f t="shared" si="45"/>
        <v>0</v>
      </c>
      <c r="AP61" s="296" t="b">
        <f t="shared" si="46"/>
        <v>1</v>
      </c>
      <c r="AQ61" s="296" t="str">
        <f t="shared" si="47"/>
        <v/>
      </c>
      <c r="AR61" s="296" t="str">
        <f t="shared" si="17"/>
        <v/>
      </c>
      <c r="AS61" s="296">
        <f t="shared" si="18"/>
        <v>1</v>
      </c>
      <c r="AT61" s="296">
        <f t="shared" si="48"/>
        <v>1</v>
      </c>
      <c r="AU61" s="296" t="str">
        <f t="shared" si="20"/>
        <v/>
      </c>
      <c r="AV61" s="296" t="str">
        <f>IFERROR(VLOOKUP($L61,点検表４リスト用!$L$2:$M$11,2,FALSE),"")</f>
        <v/>
      </c>
      <c r="AW61" s="296" t="str">
        <f>IFERROR(VLOOKUP($AU61,排出係数!$H$4:$N$1000,7,FALSE),"")</f>
        <v/>
      </c>
      <c r="AX61" s="296" t="str">
        <f t="shared" si="35"/>
        <v/>
      </c>
      <c r="AY61" s="296" t="str">
        <f t="shared" si="22"/>
        <v>1</v>
      </c>
      <c r="AZ61" s="296" t="str">
        <f>IFERROR(VLOOKUP($AU61,排出係数!$A$4:$G$10000,$AT61+2,FALSE),"")</f>
        <v/>
      </c>
      <c r="BA61" s="296">
        <f>IFERROR(VLOOKUP($AT61,点検表４リスト用!$P$2:$T$6,2,FALSE),"")</f>
        <v>0.48</v>
      </c>
      <c r="BB61" s="296" t="str">
        <f t="shared" si="23"/>
        <v/>
      </c>
      <c r="BC61" s="296" t="str">
        <f t="shared" si="49"/>
        <v/>
      </c>
      <c r="BD61" s="296" t="str">
        <f>IFERROR(VLOOKUP($AU61,排出係数!$H$4:$M$10000,$AT61+2,FALSE),"")</f>
        <v/>
      </c>
      <c r="BE61" s="296">
        <f>IFERROR(VLOOKUP($AT61,点検表４リスト用!$P$2:$T$6,IF($N61="H17",5,3),FALSE),"")</f>
        <v>5.5E-2</v>
      </c>
      <c r="BF61" s="296">
        <f t="shared" si="25"/>
        <v>0</v>
      </c>
      <c r="BG61" s="296">
        <f t="shared" si="50"/>
        <v>0</v>
      </c>
      <c r="BH61" s="296" t="str">
        <f>IFERROR(VLOOKUP($L61,点検表４リスト用!$L$2:$N$11,3,FALSE),"")</f>
        <v/>
      </c>
      <c r="BI61" s="296" t="str">
        <f t="shared" si="27"/>
        <v/>
      </c>
      <c r="BJ61" s="296" t="str">
        <f>IF($AJ61="特","",IF($BO61="確認",MSG_電気・燃料電池車確認,IF($BR61=1,日野自動車新型式,IF($BR61=2,日野自動車新型式②,IF($BR61=3,日野自動車新型式③,IF($BR61=4,日野自動車新型式④,IFERROR(VLOOKUP($BI61,'35条リスト'!$A$3:$C$9998,2,FALSE),"")))))))</f>
        <v/>
      </c>
      <c r="BK61" s="296" t="str">
        <f t="shared" si="28"/>
        <v/>
      </c>
      <c r="BL61" s="296" t="str">
        <f>IFERROR(VLOOKUP($X61,点検表４リスト用!$A$2:$B$10,2,FALSE),"")</f>
        <v/>
      </c>
      <c r="BM61" s="296" t="str">
        <f>IF($AJ61="特","",IFERROR(VLOOKUP($BI61,'35条リスト'!$A$3:$C$9998,3,FALSE),""))</f>
        <v/>
      </c>
      <c r="BN61" s="357" t="str">
        <f t="shared" si="51"/>
        <v/>
      </c>
      <c r="BO61" s="297" t="str">
        <f t="shared" si="52"/>
        <v/>
      </c>
      <c r="BP61" s="297" t="str">
        <f t="shared" si="36"/>
        <v/>
      </c>
      <c r="BQ61" s="296">
        <f t="shared" si="34"/>
        <v>0</v>
      </c>
      <c r="BR61" s="296" t="str">
        <f>IF(COUNTIF(点検表４リスト用!X$2:X$83,J61),1,IF(COUNTIF(点検表４リスト用!Y$2:Y$100,J61),2,IF(COUNTIF(点検表４リスト用!Z$2:Z$100,J61),3,IF(COUNTIF(点検表４リスト用!AA$2:AA$100,J61),4,""))))</f>
        <v/>
      </c>
      <c r="BS61" s="579" t="str">
        <f t="shared" si="53"/>
        <v/>
      </c>
    </row>
    <row r="62" spans="1:71">
      <c r="A62" s="289"/>
      <c r="B62" s="445"/>
      <c r="C62" s="290"/>
      <c r="D62" s="291"/>
      <c r="E62" s="291"/>
      <c r="F62" s="291"/>
      <c r="G62" s="292"/>
      <c r="H62" s="300"/>
      <c r="I62" s="292"/>
      <c r="J62" s="292"/>
      <c r="K62" s="292"/>
      <c r="L62" s="292"/>
      <c r="M62" s="290"/>
      <c r="N62" s="290"/>
      <c r="O62" s="292"/>
      <c r="P62" s="292"/>
      <c r="Q62" s="481" t="str">
        <f t="shared" si="37"/>
        <v/>
      </c>
      <c r="R62" s="481" t="str">
        <f t="shared" si="38"/>
        <v/>
      </c>
      <c r="S62" s="482" t="str">
        <f t="shared" si="39"/>
        <v/>
      </c>
      <c r="T62" s="482" t="str">
        <f t="shared" si="33"/>
        <v/>
      </c>
      <c r="U62" s="483" t="str">
        <f t="shared" si="40"/>
        <v/>
      </c>
      <c r="V62" s="483" t="str">
        <f t="shared" si="41"/>
        <v/>
      </c>
      <c r="W62" s="483" t="str">
        <f t="shared" si="42"/>
        <v/>
      </c>
      <c r="X62" s="293"/>
      <c r="Y62" s="289"/>
      <c r="Z62" s="473" t="str">
        <f>IF($BR62&lt;&gt;"","確認",IF(COUNTIF(点検表４リスト用!AB$2:AB$100,J62),"○",IF(OR($BP62="【3】",$BP62="【2】",$BP62="【1】"),"○",$BP62)))</f>
        <v/>
      </c>
      <c r="AA62" s="532"/>
      <c r="AB62" s="294" t="str">
        <f>IF(COUNTIF(環境性能の高いＵＤタクシー!$A:$A,点検表４!J62),"○","")</f>
        <v/>
      </c>
      <c r="AC62" s="295" t="str">
        <f t="shared" si="43"/>
        <v/>
      </c>
      <c r="AD62" s="296" t="b">
        <f t="shared" si="8"/>
        <v>0</v>
      </c>
      <c r="AE62" s="296" t="b">
        <f t="shared" si="44"/>
        <v>0</v>
      </c>
      <c r="AF62" s="296" t="str">
        <f t="shared" si="10"/>
        <v/>
      </c>
      <c r="AG62" s="296">
        <f t="shared" si="11"/>
        <v>1</v>
      </c>
      <c r="AH62" s="296">
        <f t="shared" si="12"/>
        <v>0</v>
      </c>
      <c r="AI62" s="296">
        <f t="shared" si="13"/>
        <v>0</v>
      </c>
      <c r="AJ62" s="296" t="str">
        <f>IFERROR(VLOOKUP($I62,点検表４リスト用!$D$2:$G$10,2,FALSE),"")</f>
        <v/>
      </c>
      <c r="AK62" s="296" t="str">
        <f>IFERROR(VLOOKUP($I62,点検表４リスト用!$D$2:$G$10,3,FALSE),"")</f>
        <v/>
      </c>
      <c r="AL62" s="296" t="str">
        <f>IFERROR(VLOOKUP($I62,点検表４リスト用!$D$2:$G$10,4,FALSE),"")</f>
        <v/>
      </c>
      <c r="AM62" s="296" t="str">
        <f>IFERROR(VLOOKUP(LEFT($E62,1),点検表４リスト用!$I$2:$J$11,2,FALSE),"")</f>
        <v/>
      </c>
      <c r="AN62" s="296" t="b">
        <f>IF(IFERROR(VLOOKUP($J62,軽乗用車一覧!$A$2:$A$88,1,FALSE),"")&lt;&gt;"",TRUE,FALSE)</f>
        <v>0</v>
      </c>
      <c r="AO62" s="296" t="b">
        <f t="shared" si="45"/>
        <v>0</v>
      </c>
      <c r="AP62" s="296" t="b">
        <f t="shared" si="46"/>
        <v>1</v>
      </c>
      <c r="AQ62" s="296" t="str">
        <f t="shared" si="47"/>
        <v/>
      </c>
      <c r="AR62" s="296" t="str">
        <f t="shared" si="17"/>
        <v/>
      </c>
      <c r="AS62" s="296">
        <f t="shared" si="18"/>
        <v>1</v>
      </c>
      <c r="AT62" s="296">
        <f t="shared" si="48"/>
        <v>1</v>
      </c>
      <c r="AU62" s="296" t="str">
        <f t="shared" si="20"/>
        <v/>
      </c>
      <c r="AV62" s="296" t="str">
        <f>IFERROR(VLOOKUP($L62,点検表４リスト用!$L$2:$M$11,2,FALSE),"")</f>
        <v/>
      </c>
      <c r="AW62" s="296" t="str">
        <f>IFERROR(VLOOKUP($AU62,排出係数!$H$4:$N$1000,7,FALSE),"")</f>
        <v/>
      </c>
      <c r="AX62" s="296" t="str">
        <f t="shared" si="35"/>
        <v/>
      </c>
      <c r="AY62" s="296" t="str">
        <f t="shared" si="22"/>
        <v>1</v>
      </c>
      <c r="AZ62" s="296" t="str">
        <f>IFERROR(VLOOKUP($AU62,排出係数!$A$4:$G$10000,$AT62+2,FALSE),"")</f>
        <v/>
      </c>
      <c r="BA62" s="296">
        <f>IFERROR(VLOOKUP($AT62,点検表４リスト用!$P$2:$T$6,2,FALSE),"")</f>
        <v>0.48</v>
      </c>
      <c r="BB62" s="296" t="str">
        <f t="shared" si="23"/>
        <v/>
      </c>
      <c r="BC62" s="296" t="str">
        <f t="shared" si="49"/>
        <v/>
      </c>
      <c r="BD62" s="296" t="str">
        <f>IFERROR(VLOOKUP($AU62,排出係数!$H$4:$M$10000,$AT62+2,FALSE),"")</f>
        <v/>
      </c>
      <c r="BE62" s="296">
        <f>IFERROR(VLOOKUP($AT62,点検表４リスト用!$P$2:$T$6,IF($N62="H17",5,3),FALSE),"")</f>
        <v>5.5E-2</v>
      </c>
      <c r="BF62" s="296">
        <f t="shared" si="25"/>
        <v>0</v>
      </c>
      <c r="BG62" s="296">
        <f t="shared" si="50"/>
        <v>0</v>
      </c>
      <c r="BH62" s="296" t="str">
        <f>IFERROR(VLOOKUP($L62,点検表４リスト用!$L$2:$N$11,3,FALSE),"")</f>
        <v/>
      </c>
      <c r="BI62" s="296" t="str">
        <f t="shared" si="27"/>
        <v/>
      </c>
      <c r="BJ62" s="296" t="str">
        <f>IF($AJ62="特","",IF($BO62="確認",MSG_電気・燃料電池車確認,IF($BR62=1,日野自動車新型式,IF($BR62=2,日野自動車新型式②,IF($BR62=3,日野自動車新型式③,IF($BR62=4,日野自動車新型式④,IFERROR(VLOOKUP($BI62,'35条リスト'!$A$3:$C$9998,2,FALSE),"")))))))</f>
        <v/>
      </c>
      <c r="BK62" s="296" t="str">
        <f t="shared" si="28"/>
        <v/>
      </c>
      <c r="BL62" s="296" t="str">
        <f>IFERROR(VLOOKUP($X62,点検表４リスト用!$A$2:$B$10,2,FALSE),"")</f>
        <v/>
      </c>
      <c r="BM62" s="296" t="str">
        <f>IF($AJ62="特","",IFERROR(VLOOKUP($BI62,'35条リスト'!$A$3:$C$9998,3,FALSE),""))</f>
        <v/>
      </c>
      <c r="BN62" s="357" t="str">
        <f t="shared" si="51"/>
        <v/>
      </c>
      <c r="BO62" s="297" t="str">
        <f t="shared" si="52"/>
        <v/>
      </c>
      <c r="BP62" s="297" t="str">
        <f t="shared" si="36"/>
        <v/>
      </c>
      <c r="BQ62" s="296">
        <f t="shared" si="34"/>
        <v>0</v>
      </c>
      <c r="BR62" s="296" t="str">
        <f>IF(COUNTIF(点検表４リスト用!X$2:X$83,J62),1,IF(COUNTIF(点検表４リスト用!Y$2:Y$100,J62),2,IF(COUNTIF(点検表４リスト用!Z$2:Z$100,J62),3,IF(COUNTIF(点検表４リスト用!AA$2:AA$100,J62),4,""))))</f>
        <v/>
      </c>
      <c r="BS62" s="579" t="str">
        <f t="shared" si="53"/>
        <v/>
      </c>
    </row>
    <row r="63" spans="1:71">
      <c r="A63" s="289"/>
      <c r="B63" s="445"/>
      <c r="C63" s="290"/>
      <c r="D63" s="291"/>
      <c r="E63" s="291"/>
      <c r="F63" s="291"/>
      <c r="G63" s="292"/>
      <c r="H63" s="300"/>
      <c r="I63" s="292"/>
      <c r="J63" s="292"/>
      <c r="K63" s="292"/>
      <c r="L63" s="292"/>
      <c r="M63" s="290"/>
      <c r="N63" s="290"/>
      <c r="O63" s="292"/>
      <c r="P63" s="292"/>
      <c r="Q63" s="481" t="str">
        <f t="shared" si="37"/>
        <v/>
      </c>
      <c r="R63" s="481" t="str">
        <f t="shared" si="38"/>
        <v/>
      </c>
      <c r="S63" s="482" t="str">
        <f t="shared" si="39"/>
        <v/>
      </c>
      <c r="T63" s="482" t="str">
        <f t="shared" si="33"/>
        <v/>
      </c>
      <c r="U63" s="483" t="str">
        <f t="shared" si="40"/>
        <v/>
      </c>
      <c r="V63" s="483" t="str">
        <f t="shared" si="41"/>
        <v/>
      </c>
      <c r="W63" s="483" t="str">
        <f t="shared" si="42"/>
        <v/>
      </c>
      <c r="X63" s="293"/>
      <c r="Y63" s="289"/>
      <c r="Z63" s="473" t="str">
        <f>IF($BR63&lt;&gt;"","確認",IF(COUNTIF(点検表４リスト用!AB$2:AB$100,J63),"○",IF(OR($BP63="【3】",$BP63="【2】",$BP63="【1】"),"○",$BP63)))</f>
        <v/>
      </c>
      <c r="AA63" s="532"/>
      <c r="AB63" s="294" t="str">
        <f>IF(COUNTIF(環境性能の高いＵＤタクシー!$A:$A,点検表４!J63),"○","")</f>
        <v/>
      </c>
      <c r="AC63" s="295" t="str">
        <f t="shared" si="43"/>
        <v/>
      </c>
      <c r="AD63" s="296" t="b">
        <f t="shared" si="8"/>
        <v>0</v>
      </c>
      <c r="AE63" s="296" t="b">
        <f t="shared" si="44"/>
        <v>0</v>
      </c>
      <c r="AF63" s="296" t="str">
        <f t="shared" si="10"/>
        <v/>
      </c>
      <c r="AG63" s="296">
        <f t="shared" si="11"/>
        <v>1</v>
      </c>
      <c r="AH63" s="296">
        <f t="shared" si="12"/>
        <v>0</v>
      </c>
      <c r="AI63" s="296">
        <f t="shared" si="13"/>
        <v>0</v>
      </c>
      <c r="AJ63" s="296" t="str">
        <f>IFERROR(VLOOKUP($I63,点検表４リスト用!$D$2:$G$10,2,FALSE),"")</f>
        <v/>
      </c>
      <c r="AK63" s="296" t="str">
        <f>IFERROR(VLOOKUP($I63,点検表４リスト用!$D$2:$G$10,3,FALSE),"")</f>
        <v/>
      </c>
      <c r="AL63" s="296" t="str">
        <f>IFERROR(VLOOKUP($I63,点検表４リスト用!$D$2:$G$10,4,FALSE),"")</f>
        <v/>
      </c>
      <c r="AM63" s="296" t="str">
        <f>IFERROR(VLOOKUP(LEFT($E63,1),点検表４リスト用!$I$2:$J$11,2,FALSE),"")</f>
        <v/>
      </c>
      <c r="AN63" s="296" t="b">
        <f>IF(IFERROR(VLOOKUP($J63,軽乗用車一覧!$A$2:$A$88,1,FALSE),"")&lt;&gt;"",TRUE,FALSE)</f>
        <v>0</v>
      </c>
      <c r="AO63" s="296" t="b">
        <f t="shared" si="45"/>
        <v>0</v>
      </c>
      <c r="AP63" s="296" t="b">
        <f t="shared" si="46"/>
        <v>1</v>
      </c>
      <c r="AQ63" s="296" t="str">
        <f t="shared" si="47"/>
        <v/>
      </c>
      <c r="AR63" s="296" t="str">
        <f t="shared" si="17"/>
        <v/>
      </c>
      <c r="AS63" s="296">
        <f t="shared" si="18"/>
        <v>1</v>
      </c>
      <c r="AT63" s="296">
        <f t="shared" si="48"/>
        <v>1</v>
      </c>
      <c r="AU63" s="296" t="str">
        <f t="shared" si="20"/>
        <v/>
      </c>
      <c r="AV63" s="296" t="str">
        <f>IFERROR(VLOOKUP($L63,点検表４リスト用!$L$2:$M$11,2,FALSE),"")</f>
        <v/>
      </c>
      <c r="AW63" s="296" t="str">
        <f>IFERROR(VLOOKUP($AU63,排出係数!$H$4:$N$1000,7,FALSE),"")</f>
        <v/>
      </c>
      <c r="AX63" s="296" t="str">
        <f t="shared" si="35"/>
        <v/>
      </c>
      <c r="AY63" s="296" t="str">
        <f t="shared" si="22"/>
        <v>1</v>
      </c>
      <c r="AZ63" s="296" t="str">
        <f>IFERROR(VLOOKUP($AU63,排出係数!$A$4:$G$10000,$AT63+2,FALSE),"")</f>
        <v/>
      </c>
      <c r="BA63" s="296">
        <f>IFERROR(VLOOKUP($AT63,点検表４リスト用!$P$2:$T$6,2,FALSE),"")</f>
        <v>0.48</v>
      </c>
      <c r="BB63" s="296" t="str">
        <f t="shared" si="23"/>
        <v/>
      </c>
      <c r="BC63" s="296" t="str">
        <f t="shared" si="49"/>
        <v/>
      </c>
      <c r="BD63" s="296" t="str">
        <f>IFERROR(VLOOKUP($AU63,排出係数!$H$4:$M$10000,$AT63+2,FALSE),"")</f>
        <v/>
      </c>
      <c r="BE63" s="296">
        <f>IFERROR(VLOOKUP($AT63,点検表４リスト用!$P$2:$T$6,IF($N63="H17",5,3),FALSE),"")</f>
        <v>5.5E-2</v>
      </c>
      <c r="BF63" s="296">
        <f t="shared" si="25"/>
        <v>0</v>
      </c>
      <c r="BG63" s="296">
        <f t="shared" si="50"/>
        <v>0</v>
      </c>
      <c r="BH63" s="296" t="str">
        <f>IFERROR(VLOOKUP($L63,点検表４リスト用!$L$2:$N$11,3,FALSE),"")</f>
        <v/>
      </c>
      <c r="BI63" s="296" t="str">
        <f t="shared" si="27"/>
        <v/>
      </c>
      <c r="BJ63" s="296" t="str">
        <f>IF($AJ63="特","",IF($BO63="確認",MSG_電気・燃料電池車確認,IF($BR63=1,日野自動車新型式,IF($BR63=2,日野自動車新型式②,IF($BR63=3,日野自動車新型式③,IF($BR63=4,日野自動車新型式④,IFERROR(VLOOKUP($BI63,'35条リスト'!$A$3:$C$9998,2,FALSE),"")))))))</f>
        <v/>
      </c>
      <c r="BK63" s="296" t="str">
        <f t="shared" si="28"/>
        <v/>
      </c>
      <c r="BL63" s="296" t="str">
        <f>IFERROR(VLOOKUP($X63,点検表４リスト用!$A$2:$B$10,2,FALSE),"")</f>
        <v/>
      </c>
      <c r="BM63" s="296" t="str">
        <f>IF($AJ63="特","",IFERROR(VLOOKUP($BI63,'35条リスト'!$A$3:$C$9998,3,FALSE),""))</f>
        <v/>
      </c>
      <c r="BN63" s="357" t="str">
        <f t="shared" si="51"/>
        <v/>
      </c>
      <c r="BO63" s="297" t="str">
        <f t="shared" si="52"/>
        <v/>
      </c>
      <c r="BP63" s="297" t="str">
        <f t="shared" si="36"/>
        <v/>
      </c>
      <c r="BQ63" s="296">
        <f t="shared" si="34"/>
        <v>0</v>
      </c>
      <c r="BR63" s="296" t="str">
        <f>IF(COUNTIF(点検表４リスト用!X$2:X$83,J63),1,IF(COUNTIF(点検表４リスト用!Y$2:Y$100,J63),2,IF(COUNTIF(点検表４リスト用!Z$2:Z$100,J63),3,IF(COUNTIF(点検表４リスト用!AA$2:AA$100,J63),4,""))))</f>
        <v/>
      </c>
      <c r="BS63" s="579" t="str">
        <f t="shared" si="53"/>
        <v/>
      </c>
    </row>
    <row r="64" spans="1:71">
      <c r="A64" s="289"/>
      <c r="B64" s="445"/>
      <c r="C64" s="290"/>
      <c r="D64" s="291"/>
      <c r="E64" s="291"/>
      <c r="F64" s="291"/>
      <c r="G64" s="292"/>
      <c r="H64" s="300"/>
      <c r="I64" s="292"/>
      <c r="J64" s="292"/>
      <c r="K64" s="292"/>
      <c r="L64" s="292"/>
      <c r="M64" s="290"/>
      <c r="N64" s="290"/>
      <c r="O64" s="292"/>
      <c r="P64" s="292"/>
      <c r="Q64" s="481" t="str">
        <f t="shared" si="37"/>
        <v/>
      </c>
      <c r="R64" s="481" t="str">
        <f t="shared" si="38"/>
        <v/>
      </c>
      <c r="S64" s="482" t="str">
        <f t="shared" si="39"/>
        <v/>
      </c>
      <c r="T64" s="482" t="str">
        <f t="shared" si="33"/>
        <v/>
      </c>
      <c r="U64" s="483" t="str">
        <f t="shared" si="40"/>
        <v/>
      </c>
      <c r="V64" s="483" t="str">
        <f t="shared" si="41"/>
        <v/>
      </c>
      <c r="W64" s="483" t="str">
        <f t="shared" si="42"/>
        <v/>
      </c>
      <c r="X64" s="293"/>
      <c r="Y64" s="289"/>
      <c r="Z64" s="473" t="str">
        <f>IF($BR64&lt;&gt;"","確認",IF(COUNTIF(点検表４リスト用!AB$2:AB$100,J64),"○",IF(OR($BP64="【3】",$BP64="【2】",$BP64="【1】"),"○",$BP64)))</f>
        <v/>
      </c>
      <c r="AA64" s="532"/>
      <c r="AB64" s="294" t="str">
        <f>IF(COUNTIF(環境性能の高いＵＤタクシー!$A:$A,点検表４!J64),"○","")</f>
        <v/>
      </c>
      <c r="AC64" s="295" t="str">
        <f t="shared" si="43"/>
        <v/>
      </c>
      <c r="AD64" s="296" t="b">
        <f t="shared" si="8"/>
        <v>0</v>
      </c>
      <c r="AE64" s="296" t="b">
        <f t="shared" si="44"/>
        <v>0</v>
      </c>
      <c r="AF64" s="296" t="str">
        <f t="shared" si="10"/>
        <v/>
      </c>
      <c r="AG64" s="296">
        <f t="shared" si="11"/>
        <v>1</v>
      </c>
      <c r="AH64" s="296">
        <f t="shared" si="12"/>
        <v>0</v>
      </c>
      <c r="AI64" s="296">
        <f t="shared" si="13"/>
        <v>0</v>
      </c>
      <c r="AJ64" s="296" t="str">
        <f>IFERROR(VLOOKUP($I64,点検表４リスト用!$D$2:$G$10,2,FALSE),"")</f>
        <v/>
      </c>
      <c r="AK64" s="296" t="str">
        <f>IFERROR(VLOOKUP($I64,点検表４リスト用!$D$2:$G$10,3,FALSE),"")</f>
        <v/>
      </c>
      <c r="AL64" s="296" t="str">
        <f>IFERROR(VLOOKUP($I64,点検表４リスト用!$D$2:$G$10,4,FALSE),"")</f>
        <v/>
      </c>
      <c r="AM64" s="296" t="str">
        <f>IFERROR(VLOOKUP(LEFT($E64,1),点検表４リスト用!$I$2:$J$11,2,FALSE),"")</f>
        <v/>
      </c>
      <c r="AN64" s="296" t="b">
        <f>IF(IFERROR(VLOOKUP($J64,軽乗用車一覧!$A$2:$A$88,1,FALSE),"")&lt;&gt;"",TRUE,FALSE)</f>
        <v>0</v>
      </c>
      <c r="AO64" s="296" t="b">
        <f t="shared" si="45"/>
        <v>0</v>
      </c>
      <c r="AP64" s="296" t="b">
        <f t="shared" si="46"/>
        <v>1</v>
      </c>
      <c r="AQ64" s="296" t="str">
        <f t="shared" si="47"/>
        <v/>
      </c>
      <c r="AR64" s="296" t="str">
        <f t="shared" si="17"/>
        <v/>
      </c>
      <c r="AS64" s="296">
        <f t="shared" si="18"/>
        <v>1</v>
      </c>
      <c r="AT64" s="296">
        <f t="shared" si="48"/>
        <v>1</v>
      </c>
      <c r="AU64" s="296" t="str">
        <f t="shared" si="20"/>
        <v/>
      </c>
      <c r="AV64" s="296" t="str">
        <f>IFERROR(VLOOKUP($L64,点検表４リスト用!$L$2:$M$11,2,FALSE),"")</f>
        <v/>
      </c>
      <c r="AW64" s="296" t="str">
        <f>IFERROR(VLOOKUP($AU64,排出係数!$H$4:$N$1000,7,FALSE),"")</f>
        <v/>
      </c>
      <c r="AX64" s="296" t="str">
        <f t="shared" si="35"/>
        <v/>
      </c>
      <c r="AY64" s="296" t="str">
        <f t="shared" si="22"/>
        <v>1</v>
      </c>
      <c r="AZ64" s="296" t="str">
        <f>IFERROR(VLOOKUP($AU64,排出係数!$A$4:$G$10000,$AT64+2,FALSE),"")</f>
        <v/>
      </c>
      <c r="BA64" s="296">
        <f>IFERROR(VLOOKUP($AT64,点検表４リスト用!$P$2:$T$6,2,FALSE),"")</f>
        <v>0.48</v>
      </c>
      <c r="BB64" s="296" t="str">
        <f t="shared" si="23"/>
        <v/>
      </c>
      <c r="BC64" s="296" t="str">
        <f t="shared" si="49"/>
        <v/>
      </c>
      <c r="BD64" s="296" t="str">
        <f>IFERROR(VLOOKUP($AU64,排出係数!$H$4:$M$10000,$AT64+2,FALSE),"")</f>
        <v/>
      </c>
      <c r="BE64" s="296">
        <f>IFERROR(VLOOKUP($AT64,点検表４リスト用!$P$2:$T$6,IF($N64="H17",5,3),FALSE),"")</f>
        <v>5.5E-2</v>
      </c>
      <c r="BF64" s="296">
        <f t="shared" si="25"/>
        <v>0</v>
      </c>
      <c r="BG64" s="296">
        <f t="shared" si="50"/>
        <v>0</v>
      </c>
      <c r="BH64" s="296" t="str">
        <f>IFERROR(VLOOKUP($L64,点検表４リスト用!$L$2:$N$11,3,FALSE),"")</f>
        <v/>
      </c>
      <c r="BI64" s="296" t="str">
        <f t="shared" si="27"/>
        <v/>
      </c>
      <c r="BJ64" s="296" t="str">
        <f>IF($AJ64="特","",IF($BO64="確認",MSG_電気・燃料電池車確認,IF($BR64=1,日野自動車新型式,IF($BR64=2,日野自動車新型式②,IF($BR64=3,日野自動車新型式③,IF($BR64=4,日野自動車新型式④,IFERROR(VLOOKUP($BI64,'35条リスト'!$A$3:$C$9998,2,FALSE),"")))))))</f>
        <v/>
      </c>
      <c r="BK64" s="296" t="str">
        <f t="shared" si="28"/>
        <v/>
      </c>
      <c r="BL64" s="296" t="str">
        <f>IFERROR(VLOOKUP($X64,点検表４リスト用!$A$2:$B$10,2,FALSE),"")</f>
        <v/>
      </c>
      <c r="BM64" s="296" t="str">
        <f>IF($AJ64="特","",IFERROR(VLOOKUP($BI64,'35条リスト'!$A$3:$C$9998,3,FALSE),""))</f>
        <v/>
      </c>
      <c r="BN64" s="357" t="str">
        <f t="shared" si="51"/>
        <v/>
      </c>
      <c r="BO64" s="297" t="str">
        <f t="shared" si="52"/>
        <v/>
      </c>
      <c r="BP64" s="297" t="str">
        <f t="shared" si="36"/>
        <v/>
      </c>
      <c r="BQ64" s="296">
        <f t="shared" si="34"/>
        <v>0</v>
      </c>
      <c r="BR64" s="296" t="str">
        <f>IF(COUNTIF(点検表４リスト用!X$2:X$83,J64),1,IF(COUNTIF(点検表４リスト用!Y$2:Y$100,J64),2,IF(COUNTIF(点検表４リスト用!Z$2:Z$100,J64),3,IF(COUNTIF(点検表４リスト用!AA$2:AA$100,J64),4,""))))</f>
        <v/>
      </c>
      <c r="BS64" s="579" t="str">
        <f t="shared" si="53"/>
        <v/>
      </c>
    </row>
    <row r="65" spans="1:71">
      <c r="A65" s="289"/>
      <c r="B65" s="445"/>
      <c r="C65" s="290"/>
      <c r="D65" s="291"/>
      <c r="E65" s="291"/>
      <c r="F65" s="291"/>
      <c r="G65" s="292"/>
      <c r="H65" s="300"/>
      <c r="I65" s="292"/>
      <c r="J65" s="292"/>
      <c r="K65" s="292"/>
      <c r="L65" s="292"/>
      <c r="M65" s="290"/>
      <c r="N65" s="290"/>
      <c r="O65" s="292"/>
      <c r="P65" s="292"/>
      <c r="Q65" s="481" t="str">
        <f t="shared" si="37"/>
        <v/>
      </c>
      <c r="R65" s="481" t="str">
        <f t="shared" si="38"/>
        <v/>
      </c>
      <c r="S65" s="482" t="str">
        <f t="shared" si="39"/>
        <v/>
      </c>
      <c r="T65" s="482" t="str">
        <f t="shared" si="33"/>
        <v/>
      </c>
      <c r="U65" s="483" t="str">
        <f t="shared" si="40"/>
        <v/>
      </c>
      <c r="V65" s="483" t="str">
        <f t="shared" si="41"/>
        <v/>
      </c>
      <c r="W65" s="483" t="str">
        <f t="shared" si="42"/>
        <v/>
      </c>
      <c r="X65" s="293"/>
      <c r="Y65" s="289"/>
      <c r="Z65" s="473" t="str">
        <f>IF($BR65&lt;&gt;"","確認",IF(COUNTIF(点検表４リスト用!AB$2:AB$100,J65),"○",IF(OR($BP65="【3】",$BP65="【2】",$BP65="【1】"),"○",$BP65)))</f>
        <v/>
      </c>
      <c r="AA65" s="532"/>
      <c r="AB65" s="294" t="str">
        <f>IF(COUNTIF(環境性能の高いＵＤタクシー!$A:$A,点検表４!J65),"○","")</f>
        <v/>
      </c>
      <c r="AC65" s="295" t="str">
        <f t="shared" si="43"/>
        <v/>
      </c>
      <c r="AD65" s="296" t="b">
        <f t="shared" si="8"/>
        <v>0</v>
      </c>
      <c r="AE65" s="296" t="b">
        <f t="shared" si="44"/>
        <v>0</v>
      </c>
      <c r="AF65" s="296" t="str">
        <f t="shared" si="10"/>
        <v/>
      </c>
      <c r="AG65" s="296">
        <f t="shared" si="11"/>
        <v>1</v>
      </c>
      <c r="AH65" s="296">
        <f t="shared" si="12"/>
        <v>0</v>
      </c>
      <c r="AI65" s="296">
        <f t="shared" si="13"/>
        <v>0</v>
      </c>
      <c r="AJ65" s="296" t="str">
        <f>IFERROR(VLOOKUP($I65,点検表４リスト用!$D$2:$G$10,2,FALSE),"")</f>
        <v/>
      </c>
      <c r="AK65" s="296" t="str">
        <f>IFERROR(VLOOKUP($I65,点検表４リスト用!$D$2:$G$10,3,FALSE),"")</f>
        <v/>
      </c>
      <c r="AL65" s="296" t="str">
        <f>IFERROR(VLOOKUP($I65,点検表４リスト用!$D$2:$G$10,4,FALSE),"")</f>
        <v/>
      </c>
      <c r="AM65" s="296" t="str">
        <f>IFERROR(VLOOKUP(LEFT($E65,1),点検表４リスト用!$I$2:$J$11,2,FALSE),"")</f>
        <v/>
      </c>
      <c r="AN65" s="296" t="b">
        <f>IF(IFERROR(VLOOKUP($J65,軽乗用車一覧!$A$2:$A$88,1,FALSE),"")&lt;&gt;"",TRUE,FALSE)</f>
        <v>0</v>
      </c>
      <c r="AO65" s="296" t="b">
        <f t="shared" si="45"/>
        <v>0</v>
      </c>
      <c r="AP65" s="296" t="b">
        <f t="shared" si="46"/>
        <v>1</v>
      </c>
      <c r="AQ65" s="296" t="str">
        <f t="shared" si="47"/>
        <v/>
      </c>
      <c r="AR65" s="296" t="str">
        <f t="shared" si="17"/>
        <v/>
      </c>
      <c r="AS65" s="296">
        <f t="shared" si="18"/>
        <v>1</v>
      </c>
      <c r="AT65" s="296">
        <f t="shared" si="48"/>
        <v>1</v>
      </c>
      <c r="AU65" s="296" t="str">
        <f t="shared" si="20"/>
        <v/>
      </c>
      <c r="AV65" s="296" t="str">
        <f>IFERROR(VLOOKUP($L65,点検表４リスト用!$L$2:$M$11,2,FALSE),"")</f>
        <v/>
      </c>
      <c r="AW65" s="296" t="str">
        <f>IFERROR(VLOOKUP($AU65,排出係数!$H$4:$N$1000,7,FALSE),"")</f>
        <v/>
      </c>
      <c r="AX65" s="296" t="str">
        <f t="shared" si="35"/>
        <v/>
      </c>
      <c r="AY65" s="296" t="str">
        <f t="shared" si="22"/>
        <v>1</v>
      </c>
      <c r="AZ65" s="296" t="str">
        <f>IFERROR(VLOOKUP($AU65,排出係数!$A$4:$G$10000,$AT65+2,FALSE),"")</f>
        <v/>
      </c>
      <c r="BA65" s="296">
        <f>IFERROR(VLOOKUP($AT65,点検表４リスト用!$P$2:$T$6,2,FALSE),"")</f>
        <v>0.48</v>
      </c>
      <c r="BB65" s="296" t="str">
        <f t="shared" si="23"/>
        <v/>
      </c>
      <c r="BC65" s="296" t="str">
        <f t="shared" si="49"/>
        <v/>
      </c>
      <c r="BD65" s="296" t="str">
        <f>IFERROR(VLOOKUP($AU65,排出係数!$H$4:$M$10000,$AT65+2,FALSE),"")</f>
        <v/>
      </c>
      <c r="BE65" s="296">
        <f>IFERROR(VLOOKUP($AT65,点検表４リスト用!$P$2:$T$6,IF($N65="H17",5,3),FALSE),"")</f>
        <v>5.5E-2</v>
      </c>
      <c r="BF65" s="296">
        <f t="shared" si="25"/>
        <v>0</v>
      </c>
      <c r="BG65" s="296">
        <f t="shared" si="50"/>
        <v>0</v>
      </c>
      <c r="BH65" s="296" t="str">
        <f>IFERROR(VLOOKUP($L65,点検表４リスト用!$L$2:$N$11,3,FALSE),"")</f>
        <v/>
      </c>
      <c r="BI65" s="296" t="str">
        <f t="shared" si="27"/>
        <v/>
      </c>
      <c r="BJ65" s="296" t="str">
        <f>IF($AJ65="特","",IF($BO65="確認",MSG_電気・燃料電池車確認,IF($BR65=1,日野自動車新型式,IF($BR65=2,日野自動車新型式②,IF($BR65=3,日野自動車新型式③,IF($BR65=4,日野自動車新型式④,IFERROR(VLOOKUP($BI65,'35条リスト'!$A$3:$C$9998,2,FALSE),"")))))))</f>
        <v/>
      </c>
      <c r="BK65" s="296" t="str">
        <f t="shared" si="28"/>
        <v/>
      </c>
      <c r="BL65" s="296" t="str">
        <f>IFERROR(VLOOKUP($X65,点検表４リスト用!$A$2:$B$10,2,FALSE),"")</f>
        <v/>
      </c>
      <c r="BM65" s="296" t="str">
        <f>IF($AJ65="特","",IFERROR(VLOOKUP($BI65,'35条リスト'!$A$3:$C$9998,3,FALSE),""))</f>
        <v/>
      </c>
      <c r="BN65" s="357" t="str">
        <f t="shared" si="51"/>
        <v/>
      </c>
      <c r="BO65" s="297" t="str">
        <f t="shared" si="52"/>
        <v/>
      </c>
      <c r="BP65" s="297" t="str">
        <f t="shared" si="36"/>
        <v/>
      </c>
      <c r="BQ65" s="296">
        <f t="shared" si="34"/>
        <v>0</v>
      </c>
      <c r="BR65" s="296" t="str">
        <f>IF(COUNTIF(点検表４リスト用!X$2:X$83,J65),1,IF(COUNTIF(点検表４リスト用!Y$2:Y$100,J65),2,IF(COUNTIF(点検表４リスト用!Z$2:Z$100,J65),3,IF(COUNTIF(点検表４リスト用!AA$2:AA$100,J65),4,""))))</f>
        <v/>
      </c>
      <c r="BS65" s="579" t="str">
        <f t="shared" si="53"/>
        <v/>
      </c>
    </row>
    <row r="66" spans="1:71">
      <c r="A66" s="289"/>
      <c r="B66" s="445"/>
      <c r="C66" s="290"/>
      <c r="D66" s="291"/>
      <c r="E66" s="291"/>
      <c r="F66" s="291"/>
      <c r="G66" s="292"/>
      <c r="H66" s="300"/>
      <c r="I66" s="292"/>
      <c r="J66" s="292"/>
      <c r="K66" s="292"/>
      <c r="L66" s="292"/>
      <c r="M66" s="290"/>
      <c r="N66" s="290"/>
      <c r="O66" s="292"/>
      <c r="P66" s="292"/>
      <c r="Q66" s="481" t="str">
        <f t="shared" si="37"/>
        <v/>
      </c>
      <c r="R66" s="481" t="str">
        <f t="shared" si="38"/>
        <v/>
      </c>
      <c r="S66" s="482" t="str">
        <f t="shared" si="39"/>
        <v/>
      </c>
      <c r="T66" s="482" t="str">
        <f t="shared" si="33"/>
        <v/>
      </c>
      <c r="U66" s="483" t="str">
        <f t="shared" si="40"/>
        <v/>
      </c>
      <c r="V66" s="483" t="str">
        <f t="shared" si="41"/>
        <v/>
      </c>
      <c r="W66" s="483" t="str">
        <f t="shared" si="42"/>
        <v/>
      </c>
      <c r="X66" s="293"/>
      <c r="Y66" s="289"/>
      <c r="Z66" s="473" t="str">
        <f>IF($BR66&lt;&gt;"","確認",IF(COUNTIF(点検表４リスト用!AB$2:AB$100,J66),"○",IF(OR($BP66="【3】",$BP66="【2】",$BP66="【1】"),"○",$BP66)))</f>
        <v/>
      </c>
      <c r="AA66" s="532"/>
      <c r="AB66" s="294" t="str">
        <f>IF(COUNTIF(環境性能の高いＵＤタクシー!$A:$A,点検表４!J66),"○","")</f>
        <v/>
      </c>
      <c r="AC66" s="295" t="str">
        <f t="shared" si="43"/>
        <v/>
      </c>
      <c r="AD66" s="296" t="b">
        <f t="shared" si="8"/>
        <v>0</v>
      </c>
      <c r="AE66" s="296" t="b">
        <f t="shared" si="44"/>
        <v>0</v>
      </c>
      <c r="AF66" s="296" t="str">
        <f t="shared" si="10"/>
        <v/>
      </c>
      <c r="AG66" s="296">
        <f t="shared" si="11"/>
        <v>1</v>
      </c>
      <c r="AH66" s="296">
        <f t="shared" si="12"/>
        <v>0</v>
      </c>
      <c r="AI66" s="296">
        <f t="shared" si="13"/>
        <v>0</v>
      </c>
      <c r="AJ66" s="296" t="str">
        <f>IFERROR(VLOOKUP($I66,点検表４リスト用!$D$2:$G$10,2,FALSE),"")</f>
        <v/>
      </c>
      <c r="AK66" s="296" t="str">
        <f>IFERROR(VLOOKUP($I66,点検表４リスト用!$D$2:$G$10,3,FALSE),"")</f>
        <v/>
      </c>
      <c r="AL66" s="296" t="str">
        <f>IFERROR(VLOOKUP($I66,点検表４リスト用!$D$2:$G$10,4,FALSE),"")</f>
        <v/>
      </c>
      <c r="AM66" s="296" t="str">
        <f>IFERROR(VLOOKUP(LEFT($E66,1),点検表４リスト用!$I$2:$J$11,2,FALSE),"")</f>
        <v/>
      </c>
      <c r="AN66" s="296" t="b">
        <f>IF(IFERROR(VLOOKUP($J66,軽乗用車一覧!$A$2:$A$88,1,FALSE),"")&lt;&gt;"",TRUE,FALSE)</f>
        <v>0</v>
      </c>
      <c r="AO66" s="296" t="b">
        <f t="shared" si="45"/>
        <v>0</v>
      </c>
      <c r="AP66" s="296" t="b">
        <f t="shared" si="46"/>
        <v>1</v>
      </c>
      <c r="AQ66" s="296" t="str">
        <f t="shared" si="47"/>
        <v/>
      </c>
      <c r="AR66" s="296" t="str">
        <f t="shared" si="17"/>
        <v/>
      </c>
      <c r="AS66" s="296">
        <f t="shared" si="18"/>
        <v>1</v>
      </c>
      <c r="AT66" s="296">
        <f t="shared" si="48"/>
        <v>1</v>
      </c>
      <c r="AU66" s="296" t="str">
        <f t="shared" si="20"/>
        <v/>
      </c>
      <c r="AV66" s="296" t="str">
        <f>IFERROR(VLOOKUP($L66,点検表４リスト用!$L$2:$M$11,2,FALSE),"")</f>
        <v/>
      </c>
      <c r="AW66" s="296" t="str">
        <f>IFERROR(VLOOKUP($AU66,排出係数!$H$4:$N$1000,7,FALSE),"")</f>
        <v/>
      </c>
      <c r="AX66" s="296" t="str">
        <f t="shared" si="35"/>
        <v/>
      </c>
      <c r="AY66" s="296" t="str">
        <f t="shared" si="22"/>
        <v>1</v>
      </c>
      <c r="AZ66" s="296" t="str">
        <f>IFERROR(VLOOKUP($AU66,排出係数!$A$4:$G$10000,$AT66+2,FALSE),"")</f>
        <v/>
      </c>
      <c r="BA66" s="296">
        <f>IFERROR(VLOOKUP($AT66,点検表４リスト用!$P$2:$T$6,2,FALSE),"")</f>
        <v>0.48</v>
      </c>
      <c r="BB66" s="296" t="str">
        <f t="shared" si="23"/>
        <v/>
      </c>
      <c r="BC66" s="296" t="str">
        <f t="shared" si="49"/>
        <v/>
      </c>
      <c r="BD66" s="296" t="str">
        <f>IFERROR(VLOOKUP($AU66,排出係数!$H$4:$M$10000,$AT66+2,FALSE),"")</f>
        <v/>
      </c>
      <c r="BE66" s="296">
        <f>IFERROR(VLOOKUP($AT66,点検表４リスト用!$P$2:$T$6,IF($N66="H17",5,3),FALSE),"")</f>
        <v>5.5E-2</v>
      </c>
      <c r="BF66" s="296">
        <f t="shared" si="25"/>
        <v>0</v>
      </c>
      <c r="BG66" s="296">
        <f t="shared" si="50"/>
        <v>0</v>
      </c>
      <c r="BH66" s="296" t="str">
        <f>IFERROR(VLOOKUP($L66,点検表４リスト用!$L$2:$N$11,3,FALSE),"")</f>
        <v/>
      </c>
      <c r="BI66" s="296" t="str">
        <f t="shared" si="27"/>
        <v/>
      </c>
      <c r="BJ66" s="296" t="str">
        <f>IF($AJ66="特","",IF($BO66="確認",MSG_電気・燃料電池車確認,IF($BR66=1,日野自動車新型式,IF($BR66=2,日野自動車新型式②,IF($BR66=3,日野自動車新型式③,IF($BR66=4,日野自動車新型式④,IFERROR(VLOOKUP($BI66,'35条リスト'!$A$3:$C$9998,2,FALSE),"")))))))</f>
        <v/>
      </c>
      <c r="BK66" s="296" t="str">
        <f t="shared" si="28"/>
        <v/>
      </c>
      <c r="BL66" s="296" t="str">
        <f>IFERROR(VLOOKUP($X66,点検表４リスト用!$A$2:$B$10,2,FALSE),"")</f>
        <v/>
      </c>
      <c r="BM66" s="296" t="str">
        <f>IF($AJ66="特","",IFERROR(VLOOKUP($BI66,'35条リスト'!$A$3:$C$9998,3,FALSE),""))</f>
        <v/>
      </c>
      <c r="BN66" s="357" t="str">
        <f t="shared" si="51"/>
        <v/>
      </c>
      <c r="BO66" s="297" t="str">
        <f t="shared" si="52"/>
        <v/>
      </c>
      <c r="BP66" s="297" t="str">
        <f t="shared" si="36"/>
        <v/>
      </c>
      <c r="BQ66" s="296">
        <f t="shared" si="34"/>
        <v>0</v>
      </c>
      <c r="BR66" s="296" t="str">
        <f>IF(COUNTIF(点検表４リスト用!X$2:X$83,J66),1,IF(COUNTIF(点検表４リスト用!Y$2:Y$100,J66),2,IF(COUNTIF(点検表４リスト用!Z$2:Z$100,J66),3,IF(COUNTIF(点検表４リスト用!AA$2:AA$100,J66),4,""))))</f>
        <v/>
      </c>
      <c r="BS66" s="579" t="str">
        <f t="shared" si="53"/>
        <v/>
      </c>
    </row>
    <row r="67" spans="1:71">
      <c r="A67" s="289"/>
      <c r="B67" s="445"/>
      <c r="C67" s="290"/>
      <c r="D67" s="291"/>
      <c r="E67" s="291"/>
      <c r="F67" s="291"/>
      <c r="G67" s="292"/>
      <c r="H67" s="300"/>
      <c r="I67" s="292"/>
      <c r="J67" s="292"/>
      <c r="K67" s="292"/>
      <c r="L67" s="292"/>
      <c r="M67" s="290"/>
      <c r="N67" s="290"/>
      <c r="O67" s="292"/>
      <c r="P67" s="292"/>
      <c r="Q67" s="481" t="str">
        <f t="shared" si="37"/>
        <v/>
      </c>
      <c r="R67" s="481" t="str">
        <f t="shared" si="38"/>
        <v/>
      </c>
      <c r="S67" s="482" t="str">
        <f t="shared" si="39"/>
        <v/>
      </c>
      <c r="T67" s="482" t="str">
        <f t="shared" si="33"/>
        <v/>
      </c>
      <c r="U67" s="483" t="str">
        <f t="shared" si="40"/>
        <v/>
      </c>
      <c r="V67" s="483" t="str">
        <f t="shared" si="41"/>
        <v/>
      </c>
      <c r="W67" s="483" t="str">
        <f t="shared" si="42"/>
        <v/>
      </c>
      <c r="X67" s="293"/>
      <c r="Y67" s="289"/>
      <c r="Z67" s="473" t="str">
        <f>IF($BR67&lt;&gt;"","確認",IF(COUNTIF(点検表４リスト用!AB$2:AB$100,J67),"○",IF(OR($BP67="【3】",$BP67="【2】",$BP67="【1】"),"○",$BP67)))</f>
        <v/>
      </c>
      <c r="AA67" s="532"/>
      <c r="AB67" s="294" t="str">
        <f>IF(COUNTIF(環境性能の高いＵＤタクシー!$A:$A,点検表４!J67),"○","")</f>
        <v/>
      </c>
      <c r="AC67" s="295" t="str">
        <f t="shared" si="43"/>
        <v/>
      </c>
      <c r="AD67" s="296" t="b">
        <f t="shared" si="8"/>
        <v>0</v>
      </c>
      <c r="AE67" s="296" t="b">
        <f t="shared" si="44"/>
        <v>0</v>
      </c>
      <c r="AF67" s="296" t="str">
        <f t="shared" si="10"/>
        <v/>
      </c>
      <c r="AG67" s="296">
        <f t="shared" si="11"/>
        <v>1</v>
      </c>
      <c r="AH67" s="296">
        <f t="shared" si="12"/>
        <v>0</v>
      </c>
      <c r="AI67" s="296">
        <f t="shared" si="13"/>
        <v>0</v>
      </c>
      <c r="AJ67" s="296" t="str">
        <f>IFERROR(VLOOKUP($I67,点検表４リスト用!$D$2:$G$10,2,FALSE),"")</f>
        <v/>
      </c>
      <c r="AK67" s="296" t="str">
        <f>IFERROR(VLOOKUP($I67,点検表４リスト用!$D$2:$G$10,3,FALSE),"")</f>
        <v/>
      </c>
      <c r="AL67" s="296" t="str">
        <f>IFERROR(VLOOKUP($I67,点検表４リスト用!$D$2:$G$10,4,FALSE),"")</f>
        <v/>
      </c>
      <c r="AM67" s="296" t="str">
        <f>IFERROR(VLOOKUP(LEFT($E67,1),点検表４リスト用!$I$2:$J$11,2,FALSE),"")</f>
        <v/>
      </c>
      <c r="AN67" s="296" t="b">
        <f>IF(IFERROR(VLOOKUP($J67,軽乗用車一覧!$A$2:$A$88,1,FALSE),"")&lt;&gt;"",TRUE,FALSE)</f>
        <v>0</v>
      </c>
      <c r="AO67" s="296" t="b">
        <f t="shared" si="45"/>
        <v>0</v>
      </c>
      <c r="AP67" s="296" t="b">
        <f t="shared" si="46"/>
        <v>1</v>
      </c>
      <c r="AQ67" s="296" t="str">
        <f t="shared" si="47"/>
        <v/>
      </c>
      <c r="AR67" s="296" t="str">
        <f t="shared" si="17"/>
        <v/>
      </c>
      <c r="AS67" s="296">
        <f t="shared" si="18"/>
        <v>1</v>
      </c>
      <c r="AT67" s="296">
        <f t="shared" si="48"/>
        <v>1</v>
      </c>
      <c r="AU67" s="296" t="str">
        <f t="shared" si="20"/>
        <v/>
      </c>
      <c r="AV67" s="296" t="str">
        <f>IFERROR(VLOOKUP($L67,点検表４リスト用!$L$2:$M$11,2,FALSE),"")</f>
        <v/>
      </c>
      <c r="AW67" s="296" t="str">
        <f>IFERROR(VLOOKUP($AU67,排出係数!$H$4:$N$1000,7,FALSE),"")</f>
        <v/>
      </c>
      <c r="AX67" s="296" t="str">
        <f t="shared" si="35"/>
        <v/>
      </c>
      <c r="AY67" s="296" t="str">
        <f t="shared" si="22"/>
        <v>1</v>
      </c>
      <c r="AZ67" s="296" t="str">
        <f>IFERROR(VLOOKUP($AU67,排出係数!$A$4:$G$10000,$AT67+2,FALSE),"")</f>
        <v/>
      </c>
      <c r="BA67" s="296">
        <f>IFERROR(VLOOKUP($AT67,点検表４リスト用!$P$2:$T$6,2,FALSE),"")</f>
        <v>0.48</v>
      </c>
      <c r="BB67" s="296" t="str">
        <f t="shared" si="23"/>
        <v/>
      </c>
      <c r="BC67" s="296" t="str">
        <f t="shared" si="49"/>
        <v/>
      </c>
      <c r="BD67" s="296" t="str">
        <f>IFERROR(VLOOKUP($AU67,排出係数!$H$4:$M$10000,$AT67+2,FALSE),"")</f>
        <v/>
      </c>
      <c r="BE67" s="296">
        <f>IFERROR(VLOOKUP($AT67,点検表４リスト用!$P$2:$T$6,IF($N67="H17",5,3),FALSE),"")</f>
        <v>5.5E-2</v>
      </c>
      <c r="BF67" s="296">
        <f t="shared" si="25"/>
        <v>0</v>
      </c>
      <c r="BG67" s="296">
        <f t="shared" si="50"/>
        <v>0</v>
      </c>
      <c r="BH67" s="296" t="str">
        <f>IFERROR(VLOOKUP($L67,点検表４リスト用!$L$2:$N$11,3,FALSE),"")</f>
        <v/>
      </c>
      <c r="BI67" s="296" t="str">
        <f t="shared" si="27"/>
        <v/>
      </c>
      <c r="BJ67" s="296" t="str">
        <f>IF($AJ67="特","",IF($BO67="確認",MSG_電気・燃料電池車確認,IF($BR67=1,日野自動車新型式,IF($BR67=2,日野自動車新型式②,IF($BR67=3,日野自動車新型式③,IF($BR67=4,日野自動車新型式④,IFERROR(VLOOKUP($BI67,'35条リスト'!$A$3:$C$9998,2,FALSE),"")))))))</f>
        <v/>
      </c>
      <c r="BK67" s="296" t="str">
        <f t="shared" si="28"/>
        <v/>
      </c>
      <c r="BL67" s="296" t="str">
        <f>IFERROR(VLOOKUP($X67,点検表４リスト用!$A$2:$B$10,2,FALSE),"")</f>
        <v/>
      </c>
      <c r="BM67" s="296" t="str">
        <f>IF($AJ67="特","",IFERROR(VLOOKUP($BI67,'35条リスト'!$A$3:$C$9998,3,FALSE),""))</f>
        <v/>
      </c>
      <c r="BN67" s="357" t="str">
        <f t="shared" si="51"/>
        <v/>
      </c>
      <c r="BO67" s="297" t="str">
        <f t="shared" si="52"/>
        <v/>
      </c>
      <c r="BP67" s="297" t="str">
        <f t="shared" si="36"/>
        <v/>
      </c>
      <c r="BQ67" s="296">
        <f t="shared" si="34"/>
        <v>0</v>
      </c>
      <c r="BR67" s="296" t="str">
        <f>IF(COUNTIF(点検表４リスト用!X$2:X$83,J67),1,IF(COUNTIF(点検表４リスト用!Y$2:Y$100,J67),2,IF(COUNTIF(点検表４リスト用!Z$2:Z$100,J67),3,IF(COUNTIF(点検表４リスト用!AA$2:AA$100,J67),4,""))))</f>
        <v/>
      </c>
      <c r="BS67" s="579" t="str">
        <f t="shared" si="53"/>
        <v/>
      </c>
    </row>
    <row r="68" spans="1:71">
      <c r="A68" s="289"/>
      <c r="B68" s="445"/>
      <c r="C68" s="290"/>
      <c r="D68" s="291"/>
      <c r="E68" s="291"/>
      <c r="F68" s="291"/>
      <c r="G68" s="292"/>
      <c r="H68" s="300"/>
      <c r="I68" s="292"/>
      <c r="J68" s="292"/>
      <c r="K68" s="292"/>
      <c r="L68" s="292"/>
      <c r="M68" s="290"/>
      <c r="N68" s="290"/>
      <c r="O68" s="292"/>
      <c r="P68" s="292"/>
      <c r="Q68" s="481" t="str">
        <f t="shared" si="37"/>
        <v/>
      </c>
      <c r="R68" s="481" t="str">
        <f t="shared" si="38"/>
        <v/>
      </c>
      <c r="S68" s="482" t="str">
        <f t="shared" si="39"/>
        <v/>
      </c>
      <c r="T68" s="482" t="str">
        <f t="shared" si="33"/>
        <v/>
      </c>
      <c r="U68" s="483" t="str">
        <f t="shared" si="40"/>
        <v/>
      </c>
      <c r="V68" s="483" t="str">
        <f t="shared" si="41"/>
        <v/>
      </c>
      <c r="W68" s="483" t="str">
        <f t="shared" si="42"/>
        <v/>
      </c>
      <c r="X68" s="293"/>
      <c r="Y68" s="289"/>
      <c r="Z68" s="473" t="str">
        <f>IF($BR68&lt;&gt;"","確認",IF(COUNTIF(点検表４リスト用!AB$2:AB$100,J68),"○",IF(OR($BP68="【3】",$BP68="【2】",$BP68="【1】"),"○",$BP68)))</f>
        <v/>
      </c>
      <c r="AA68" s="532"/>
      <c r="AB68" s="294" t="str">
        <f>IF(COUNTIF(環境性能の高いＵＤタクシー!$A:$A,点検表４!J68),"○","")</f>
        <v/>
      </c>
      <c r="AC68" s="295" t="str">
        <f t="shared" si="43"/>
        <v/>
      </c>
      <c r="AD68" s="296" t="b">
        <f t="shared" si="8"/>
        <v>0</v>
      </c>
      <c r="AE68" s="296" t="b">
        <f t="shared" si="44"/>
        <v>0</v>
      </c>
      <c r="AF68" s="296" t="str">
        <f t="shared" si="10"/>
        <v/>
      </c>
      <c r="AG68" s="296">
        <f t="shared" si="11"/>
        <v>1</v>
      </c>
      <c r="AH68" s="296">
        <f t="shared" si="12"/>
        <v>0</v>
      </c>
      <c r="AI68" s="296">
        <f t="shared" si="13"/>
        <v>0</v>
      </c>
      <c r="AJ68" s="296" t="str">
        <f>IFERROR(VLOOKUP($I68,点検表４リスト用!$D$2:$G$10,2,FALSE),"")</f>
        <v/>
      </c>
      <c r="AK68" s="296" t="str">
        <f>IFERROR(VLOOKUP($I68,点検表４リスト用!$D$2:$G$10,3,FALSE),"")</f>
        <v/>
      </c>
      <c r="AL68" s="296" t="str">
        <f>IFERROR(VLOOKUP($I68,点検表４リスト用!$D$2:$G$10,4,FALSE),"")</f>
        <v/>
      </c>
      <c r="AM68" s="296" t="str">
        <f>IFERROR(VLOOKUP(LEFT($E68,1),点検表４リスト用!$I$2:$J$11,2,FALSE),"")</f>
        <v/>
      </c>
      <c r="AN68" s="296" t="b">
        <f>IF(IFERROR(VLOOKUP($J68,軽乗用車一覧!$A$2:$A$88,1,FALSE),"")&lt;&gt;"",TRUE,FALSE)</f>
        <v>0</v>
      </c>
      <c r="AO68" s="296" t="b">
        <f t="shared" si="45"/>
        <v>0</v>
      </c>
      <c r="AP68" s="296" t="b">
        <f t="shared" si="46"/>
        <v>1</v>
      </c>
      <c r="AQ68" s="296" t="str">
        <f t="shared" si="47"/>
        <v/>
      </c>
      <c r="AR68" s="296" t="str">
        <f t="shared" si="17"/>
        <v/>
      </c>
      <c r="AS68" s="296">
        <f t="shared" si="18"/>
        <v>1</v>
      </c>
      <c r="AT68" s="296">
        <f t="shared" si="48"/>
        <v>1</v>
      </c>
      <c r="AU68" s="296" t="str">
        <f t="shared" si="20"/>
        <v/>
      </c>
      <c r="AV68" s="296" t="str">
        <f>IFERROR(VLOOKUP($L68,点検表４リスト用!$L$2:$M$11,2,FALSE),"")</f>
        <v/>
      </c>
      <c r="AW68" s="296" t="str">
        <f>IFERROR(VLOOKUP($AU68,排出係数!$H$4:$N$1000,7,FALSE),"")</f>
        <v/>
      </c>
      <c r="AX68" s="296" t="str">
        <f t="shared" si="35"/>
        <v/>
      </c>
      <c r="AY68" s="296" t="str">
        <f t="shared" si="22"/>
        <v>1</v>
      </c>
      <c r="AZ68" s="296" t="str">
        <f>IFERROR(VLOOKUP($AU68,排出係数!$A$4:$G$10000,$AT68+2,FALSE),"")</f>
        <v/>
      </c>
      <c r="BA68" s="296">
        <f>IFERROR(VLOOKUP($AT68,点検表４リスト用!$P$2:$T$6,2,FALSE),"")</f>
        <v>0.48</v>
      </c>
      <c r="BB68" s="296" t="str">
        <f t="shared" si="23"/>
        <v/>
      </c>
      <c r="BC68" s="296" t="str">
        <f t="shared" si="49"/>
        <v/>
      </c>
      <c r="BD68" s="296" t="str">
        <f>IFERROR(VLOOKUP($AU68,排出係数!$H$4:$M$10000,$AT68+2,FALSE),"")</f>
        <v/>
      </c>
      <c r="BE68" s="296">
        <f>IFERROR(VLOOKUP($AT68,点検表４リスト用!$P$2:$T$6,IF($N68="H17",5,3),FALSE),"")</f>
        <v>5.5E-2</v>
      </c>
      <c r="BF68" s="296">
        <f t="shared" si="25"/>
        <v>0</v>
      </c>
      <c r="BG68" s="296">
        <f t="shared" si="50"/>
        <v>0</v>
      </c>
      <c r="BH68" s="296" t="str">
        <f>IFERROR(VLOOKUP($L68,点検表４リスト用!$L$2:$N$11,3,FALSE),"")</f>
        <v/>
      </c>
      <c r="BI68" s="296" t="str">
        <f t="shared" si="27"/>
        <v/>
      </c>
      <c r="BJ68" s="296" t="str">
        <f>IF($AJ68="特","",IF($BO68="確認",MSG_電気・燃料電池車確認,IF($BR68=1,日野自動車新型式,IF($BR68=2,日野自動車新型式②,IF($BR68=3,日野自動車新型式③,IF($BR68=4,日野自動車新型式④,IFERROR(VLOOKUP($BI68,'35条リスト'!$A$3:$C$9998,2,FALSE),"")))))))</f>
        <v/>
      </c>
      <c r="BK68" s="296" t="str">
        <f t="shared" si="28"/>
        <v/>
      </c>
      <c r="BL68" s="296" t="str">
        <f>IFERROR(VLOOKUP($X68,点検表４リスト用!$A$2:$B$10,2,FALSE),"")</f>
        <v/>
      </c>
      <c r="BM68" s="296" t="str">
        <f>IF($AJ68="特","",IFERROR(VLOOKUP($BI68,'35条リスト'!$A$3:$C$9998,3,FALSE),""))</f>
        <v/>
      </c>
      <c r="BN68" s="357" t="str">
        <f t="shared" si="51"/>
        <v/>
      </c>
      <c r="BO68" s="297" t="str">
        <f t="shared" si="52"/>
        <v/>
      </c>
      <c r="BP68" s="297" t="str">
        <f t="shared" si="36"/>
        <v/>
      </c>
      <c r="BQ68" s="296">
        <f t="shared" si="34"/>
        <v>0</v>
      </c>
      <c r="BR68" s="296" t="str">
        <f>IF(COUNTIF(点検表４リスト用!X$2:X$83,J68),1,IF(COUNTIF(点検表４リスト用!Y$2:Y$100,J68),2,IF(COUNTIF(点検表４リスト用!Z$2:Z$100,J68),3,IF(COUNTIF(点検表４リスト用!AA$2:AA$100,J68),4,""))))</f>
        <v/>
      </c>
      <c r="BS68" s="579" t="str">
        <f t="shared" si="53"/>
        <v/>
      </c>
    </row>
    <row r="69" spans="1:71">
      <c r="A69" s="289"/>
      <c r="B69" s="445"/>
      <c r="C69" s="290"/>
      <c r="D69" s="291"/>
      <c r="E69" s="291"/>
      <c r="F69" s="291"/>
      <c r="G69" s="292"/>
      <c r="H69" s="300"/>
      <c r="I69" s="292"/>
      <c r="J69" s="292"/>
      <c r="K69" s="292"/>
      <c r="L69" s="292"/>
      <c r="M69" s="290"/>
      <c r="N69" s="290"/>
      <c r="O69" s="292"/>
      <c r="P69" s="292"/>
      <c r="Q69" s="481" t="str">
        <f t="shared" si="37"/>
        <v/>
      </c>
      <c r="R69" s="481" t="str">
        <f t="shared" si="38"/>
        <v/>
      </c>
      <c r="S69" s="482" t="str">
        <f t="shared" si="39"/>
        <v/>
      </c>
      <c r="T69" s="482" t="str">
        <f t="shared" si="33"/>
        <v/>
      </c>
      <c r="U69" s="483" t="str">
        <f t="shared" si="40"/>
        <v/>
      </c>
      <c r="V69" s="483" t="str">
        <f t="shared" si="41"/>
        <v/>
      </c>
      <c r="W69" s="483" t="str">
        <f t="shared" si="42"/>
        <v/>
      </c>
      <c r="X69" s="293"/>
      <c r="Y69" s="289"/>
      <c r="Z69" s="473" t="str">
        <f>IF($BR69&lt;&gt;"","確認",IF(COUNTIF(点検表４リスト用!AB$2:AB$100,J69),"○",IF(OR($BP69="【3】",$BP69="【2】",$BP69="【1】"),"○",$BP69)))</f>
        <v/>
      </c>
      <c r="AA69" s="532"/>
      <c r="AB69" s="294" t="str">
        <f>IF(COUNTIF(環境性能の高いＵＤタクシー!$A:$A,点検表４!J69),"○","")</f>
        <v/>
      </c>
      <c r="AC69" s="295" t="str">
        <f t="shared" si="43"/>
        <v/>
      </c>
      <c r="AD69" s="296" t="b">
        <f t="shared" si="8"/>
        <v>0</v>
      </c>
      <c r="AE69" s="296" t="b">
        <f t="shared" si="44"/>
        <v>0</v>
      </c>
      <c r="AF69" s="296" t="str">
        <f t="shared" si="10"/>
        <v/>
      </c>
      <c r="AG69" s="296">
        <f t="shared" si="11"/>
        <v>1</v>
      </c>
      <c r="AH69" s="296">
        <f t="shared" si="12"/>
        <v>0</v>
      </c>
      <c r="AI69" s="296">
        <f t="shared" si="13"/>
        <v>0</v>
      </c>
      <c r="AJ69" s="296" t="str">
        <f>IFERROR(VLOOKUP($I69,点検表４リスト用!$D$2:$G$10,2,FALSE),"")</f>
        <v/>
      </c>
      <c r="AK69" s="296" t="str">
        <f>IFERROR(VLOOKUP($I69,点検表４リスト用!$D$2:$G$10,3,FALSE),"")</f>
        <v/>
      </c>
      <c r="AL69" s="296" t="str">
        <f>IFERROR(VLOOKUP($I69,点検表４リスト用!$D$2:$G$10,4,FALSE),"")</f>
        <v/>
      </c>
      <c r="AM69" s="296" t="str">
        <f>IFERROR(VLOOKUP(LEFT($E69,1),点検表４リスト用!$I$2:$J$11,2,FALSE),"")</f>
        <v/>
      </c>
      <c r="AN69" s="296" t="b">
        <f>IF(IFERROR(VLOOKUP($J69,軽乗用車一覧!$A$2:$A$88,1,FALSE),"")&lt;&gt;"",TRUE,FALSE)</f>
        <v>0</v>
      </c>
      <c r="AO69" s="296" t="b">
        <f t="shared" si="45"/>
        <v>0</v>
      </c>
      <c r="AP69" s="296" t="b">
        <f t="shared" si="46"/>
        <v>1</v>
      </c>
      <c r="AQ69" s="296" t="str">
        <f t="shared" si="47"/>
        <v/>
      </c>
      <c r="AR69" s="296" t="str">
        <f t="shared" si="17"/>
        <v/>
      </c>
      <c r="AS69" s="296">
        <f t="shared" si="18"/>
        <v>1</v>
      </c>
      <c r="AT69" s="296">
        <f t="shared" si="48"/>
        <v>1</v>
      </c>
      <c r="AU69" s="296" t="str">
        <f t="shared" si="20"/>
        <v/>
      </c>
      <c r="AV69" s="296" t="str">
        <f>IFERROR(VLOOKUP($L69,点検表４リスト用!$L$2:$M$11,2,FALSE),"")</f>
        <v/>
      </c>
      <c r="AW69" s="296" t="str">
        <f>IFERROR(VLOOKUP($AU69,排出係数!$H$4:$N$1000,7,FALSE),"")</f>
        <v/>
      </c>
      <c r="AX69" s="296" t="str">
        <f t="shared" si="35"/>
        <v/>
      </c>
      <c r="AY69" s="296" t="str">
        <f t="shared" si="22"/>
        <v>1</v>
      </c>
      <c r="AZ69" s="296" t="str">
        <f>IFERROR(VLOOKUP($AU69,排出係数!$A$4:$G$10000,$AT69+2,FALSE),"")</f>
        <v/>
      </c>
      <c r="BA69" s="296">
        <f>IFERROR(VLOOKUP($AT69,点検表４リスト用!$P$2:$T$6,2,FALSE),"")</f>
        <v>0.48</v>
      </c>
      <c r="BB69" s="296" t="str">
        <f t="shared" si="23"/>
        <v/>
      </c>
      <c r="BC69" s="296" t="str">
        <f t="shared" si="49"/>
        <v/>
      </c>
      <c r="BD69" s="296" t="str">
        <f>IFERROR(VLOOKUP($AU69,排出係数!$H$4:$M$10000,$AT69+2,FALSE),"")</f>
        <v/>
      </c>
      <c r="BE69" s="296">
        <f>IFERROR(VLOOKUP($AT69,点検表４リスト用!$P$2:$T$6,IF($N69="H17",5,3),FALSE),"")</f>
        <v>5.5E-2</v>
      </c>
      <c r="BF69" s="296">
        <f t="shared" si="25"/>
        <v>0</v>
      </c>
      <c r="BG69" s="296">
        <f t="shared" si="50"/>
        <v>0</v>
      </c>
      <c r="BH69" s="296" t="str">
        <f>IFERROR(VLOOKUP($L69,点検表４リスト用!$L$2:$N$11,3,FALSE),"")</f>
        <v/>
      </c>
      <c r="BI69" s="296" t="str">
        <f t="shared" si="27"/>
        <v/>
      </c>
      <c r="BJ69" s="296" t="str">
        <f>IF($AJ69="特","",IF($BO69="確認",MSG_電気・燃料電池車確認,IF($BR69=1,日野自動車新型式,IF($BR69=2,日野自動車新型式②,IF($BR69=3,日野自動車新型式③,IF($BR69=4,日野自動車新型式④,IFERROR(VLOOKUP($BI69,'35条リスト'!$A$3:$C$9998,2,FALSE),"")))))))</f>
        <v/>
      </c>
      <c r="BK69" s="296" t="str">
        <f t="shared" si="28"/>
        <v/>
      </c>
      <c r="BL69" s="296" t="str">
        <f>IFERROR(VLOOKUP($X69,点検表４リスト用!$A$2:$B$10,2,FALSE),"")</f>
        <v/>
      </c>
      <c r="BM69" s="296" t="str">
        <f>IF($AJ69="特","",IFERROR(VLOOKUP($BI69,'35条リスト'!$A$3:$C$9998,3,FALSE),""))</f>
        <v/>
      </c>
      <c r="BN69" s="357" t="str">
        <f t="shared" si="51"/>
        <v/>
      </c>
      <c r="BO69" s="297" t="str">
        <f t="shared" si="52"/>
        <v/>
      </c>
      <c r="BP69" s="297" t="str">
        <f t="shared" si="36"/>
        <v/>
      </c>
      <c r="BQ69" s="296">
        <f t="shared" si="34"/>
        <v>0</v>
      </c>
      <c r="BR69" s="296" t="str">
        <f>IF(COUNTIF(点検表４リスト用!X$2:X$83,J69),1,IF(COUNTIF(点検表４リスト用!Y$2:Y$100,J69),2,IF(COUNTIF(点検表４リスト用!Z$2:Z$100,J69),3,IF(COUNTIF(点検表４リスト用!AA$2:AA$100,J69),4,""))))</f>
        <v/>
      </c>
      <c r="BS69" s="579" t="str">
        <f t="shared" si="53"/>
        <v/>
      </c>
    </row>
    <row r="70" spans="1:71">
      <c r="A70" s="289"/>
      <c r="B70" s="445"/>
      <c r="C70" s="290"/>
      <c r="D70" s="291"/>
      <c r="E70" s="291"/>
      <c r="F70" s="291"/>
      <c r="G70" s="292"/>
      <c r="H70" s="300"/>
      <c r="I70" s="292"/>
      <c r="J70" s="292"/>
      <c r="K70" s="292"/>
      <c r="L70" s="292"/>
      <c r="M70" s="290"/>
      <c r="N70" s="290"/>
      <c r="O70" s="292"/>
      <c r="P70" s="292"/>
      <c r="Q70" s="481" t="str">
        <f t="shared" ref="Q70:Q101" si="54">IF($L70="","",IF(OR($AD70=TRUE,$AJ70="軽",J70="不明",J70="型式不明"),"-",IF(ISNUMBER($BC70)=TRUE,$BC70,"エラー")))</f>
        <v/>
      </c>
      <c r="R70" s="481" t="str">
        <f t="shared" ref="R70:R101" si="55">IF($L70="","",IF(OR($AD70=TRUE,$AJ70="軽",J70="不明",J70="型式不明"),"-",IF(ISNUMBER($BG70)=TRUE,$BG70,"エラー")))</f>
        <v/>
      </c>
      <c r="S70" s="482" t="str">
        <f t="shared" ref="S70:S101" si="56">IF($L70="","",IF($AD70=TRUE,"-",IF(ISNUMBER($BH70)=TRUE,$BH70,"エラー")))</f>
        <v/>
      </c>
      <c r="T70" s="482" t="str">
        <f t="shared" si="33"/>
        <v/>
      </c>
      <c r="U70" s="483" t="str">
        <f t="shared" ref="U70:U101" si="57">IF($L70="","",IF(OR($AD70=TRUE,$AJ70="軽",B70="減車",J70="不明",J70="型式不明"),"-",IFERROR($O70*$Q70*$AS70/1000,"エラー")))</f>
        <v/>
      </c>
      <c r="V70" s="483" t="str">
        <f t="shared" ref="V70:V101" si="58">IF($L70="","",IF(OR($AD70=TRUE,$AJ70="軽",B70="減車",J70="不明",J70="型式不明"),"-",IFERROR($O70*$R70*$AS70/1000,"エラー")))</f>
        <v/>
      </c>
      <c r="W70" s="483" t="str">
        <f t="shared" ref="W70:W101" si="59">IF($L70="","",IF(OR($AD70=TRUE,B70="減車"),"-",IFERROR($P70*$S70/1000,"エラー")))</f>
        <v/>
      </c>
      <c r="X70" s="293"/>
      <c r="Y70" s="289"/>
      <c r="Z70" s="473" t="str">
        <f>IF($BR70&lt;&gt;"","確認",IF(COUNTIF(点検表４リスト用!AB$2:AB$100,J70),"○",IF(OR($BP70="【3】",$BP70="【2】",$BP70="【1】"),"○",$BP70)))</f>
        <v/>
      </c>
      <c r="AA70" s="532"/>
      <c r="AB70" s="294" t="str">
        <f>IF(COUNTIF(環境性能の高いＵＤタクシー!$A:$A,点検表４!J70),"○","")</f>
        <v/>
      </c>
      <c r="AC70" s="295" t="str">
        <f t="shared" ref="AC70:AC101" si="60">IF(Z70="確認",BJ70,"")</f>
        <v/>
      </c>
      <c r="AD70" s="296" t="b">
        <f t="shared" ref="AD70:AD133" si="61">IF(OR($I70="大型特殊自動車",$I70="小型特殊自動車",$Y70=3),TRUE,FALSE)</f>
        <v>0</v>
      </c>
      <c r="AE70" s="296" t="b">
        <f t="shared" ref="AE70:AE101" si="62">IF(OR($AD70=TRUE,AND($I70&lt;&gt;"",$J70&lt;&gt;"",$K70&lt;&gt;"",$L70&lt;&gt;"")),TRUE,FALSE)</f>
        <v>0</v>
      </c>
      <c r="AF70" s="296" t="str">
        <f t="shared" ref="AF70:AF133" si="63">IF($AE70=TRUE,ROW()-5,"")</f>
        <v/>
      </c>
      <c r="AG70" s="296">
        <f t="shared" ref="AG70:AG133" si="64">IF($B70="減車",0,1)</f>
        <v>1</v>
      </c>
      <c r="AH70" s="296">
        <f t="shared" ref="AH70:AH133" si="65">IF($B70="増車",1,0)</f>
        <v>0</v>
      </c>
      <c r="AI70" s="296">
        <f t="shared" ref="AI70:AI133" si="66">IF($B70="減車",1,0)</f>
        <v>0</v>
      </c>
      <c r="AJ70" s="296" t="str">
        <f>IFERROR(VLOOKUP($I70,点検表４リスト用!$D$2:$G$10,2,FALSE),"")</f>
        <v/>
      </c>
      <c r="AK70" s="296" t="str">
        <f>IFERROR(VLOOKUP($I70,点検表４リスト用!$D$2:$G$10,3,FALSE),"")</f>
        <v/>
      </c>
      <c r="AL70" s="296" t="str">
        <f>IFERROR(VLOOKUP($I70,点検表４リスト用!$D$2:$G$10,4,FALSE),"")</f>
        <v/>
      </c>
      <c r="AM70" s="296" t="str">
        <f>IFERROR(VLOOKUP(LEFT($E70,1),点検表４リスト用!$I$2:$J$11,2,FALSE),"")</f>
        <v/>
      </c>
      <c r="AN70" s="296" t="b">
        <f>IF(IFERROR(VLOOKUP($J70,軽乗用車一覧!$A$2:$A$88,1,FALSE),"")&lt;&gt;"",TRUE,FALSE)</f>
        <v>0</v>
      </c>
      <c r="AO70" s="296" t="b">
        <f t="shared" ref="AO70:AO101" si="67">IF(OR(AND($AN70=TRUE,$I70&lt;&gt;"軽自動車（乗用）"),AND($AN70=FALSE,$I70="軽自動車（乗用）")),TRUE,FALSE)</f>
        <v>0</v>
      </c>
      <c r="AP70" s="296" t="b">
        <f t="shared" ref="AP70:AP101" si="68">IF(AND($E70&lt;&gt;"",$I70&lt;&gt;""),IF($AL70=$AM70,TRUE,IF(LEFT(E70,1)="8",TRUE,FALSE)),TRUE)</f>
        <v>1</v>
      </c>
      <c r="AQ70" s="296" t="str">
        <f t="shared" ref="AQ70:AQ101" si="69">$AK70&amp;IF($AK70&gt;=5,"",IF($K70&lt;=1700,1,IF($K70&lt;=2500,2,IF($K70&lt;=3500,3,IF($K70&lt;8000,4,5)))))</f>
        <v/>
      </c>
      <c r="AR70" s="296" t="str">
        <f t="shared" ref="AR70:AR133" si="70">IF(OR($I70="小型・普通乗用車",$I70="軽自動車（乗用）"),"乗用",IF(AND($K70&gt;1,$K70&lt;=1700),"軽量",IF(AND($K70&gt;1700,$K70&lt;=3500),"中量",IF(AND($K70&gt;3500,$K70&lt;=7500),"重量1",IF($K70&gt;7500,"重量2","")))))</f>
        <v/>
      </c>
      <c r="AS70" s="296">
        <f t="shared" ref="AS70:AS133" si="71">IF($K70&gt;3500,$K70/1000,1)</f>
        <v>1</v>
      </c>
      <c r="AT70" s="296">
        <f t="shared" ref="AT70:AT101" si="72">IF($AJ70="乗",0,IF(OR($AJ70="軽",$AJ70="特"),5,IF($K70&lt;=1700,1,IF($K70&lt;=2500,2,IF($K70&lt;=3500,3,4)))))</f>
        <v>1</v>
      </c>
      <c r="AU70" s="296" t="str">
        <f t="shared" ref="AU70:AU133" si="73">IFERROR(LEFT($J70,SEARCH("-",$J70,1)-1),"")</f>
        <v/>
      </c>
      <c r="AV70" s="296" t="str">
        <f>IFERROR(VLOOKUP($L70,点検表４リスト用!$L$2:$M$11,2,FALSE),"")</f>
        <v/>
      </c>
      <c r="AW70" s="296" t="str">
        <f>IFERROR(VLOOKUP($AU70,排出係数!$H$4:$N$1000,7,FALSE),"")</f>
        <v/>
      </c>
      <c r="AX70" s="296" t="str">
        <f t="shared" si="35"/>
        <v/>
      </c>
      <c r="AY70" s="296" t="str">
        <f t="shared" ref="AY70:AY133" si="74">IF(OR($AV70="電",$AV70="燃電"),$AV70,$AJ70&amp;$AT70&amp;$AV70&amp;$AU70)</f>
        <v>1</v>
      </c>
      <c r="AZ70" s="296" t="str">
        <f>IFERROR(VLOOKUP($AU70,排出係数!$A$4:$G$10000,$AT70+2,FALSE),"")</f>
        <v/>
      </c>
      <c r="BA70" s="296">
        <f>IFERROR(VLOOKUP($AT70,点検表４リスト用!$P$2:$T$6,2,FALSE),"")</f>
        <v>0.48</v>
      </c>
      <c r="BB70" s="296" t="str">
        <f t="shared" ref="BB70:BB133" si="75">IF(OR($AV70="C",$AV70="ハガ",$AV70="ハ軽"),$AZ70/2,$AZ70)</f>
        <v/>
      </c>
      <c r="BC70" s="296" t="str">
        <f t="shared" ref="BC70:BC101" si="76">IF(OR($AY70="電",$AY70="燃電"),0,IF(OR(AND($M70=1,$AV70="軽"),AND($M70=1,$AV70="ハ軽")),$BA70,$BB70))</f>
        <v/>
      </c>
      <c r="BD70" s="296" t="str">
        <f>IFERROR(VLOOKUP($AU70,排出係数!$H$4:$M$10000,$AT70+2,FALSE),"")</f>
        <v/>
      </c>
      <c r="BE70" s="296">
        <f>IFERROR(VLOOKUP($AT70,点検表４リスト用!$P$2:$T$6,IF($N70="H17",5,3),FALSE),"")</f>
        <v>5.5E-2</v>
      </c>
      <c r="BF70" s="296">
        <f t="shared" ref="BF70:BF133" si="77">IF($AV70="軽",$BD70,IF($AV70="ハ軽",$BD70/2,0))</f>
        <v>0</v>
      </c>
      <c r="BG70" s="296">
        <f t="shared" ref="BG70:BG101" si="78">IF(OR($N70="H17",AND($M70=1,$N70="")),$BE70,$BF70)</f>
        <v>0</v>
      </c>
      <c r="BH70" s="296" t="str">
        <f>IFERROR(VLOOKUP($L70,点検表４リスト用!$L$2:$N$11,3,FALSE),"")</f>
        <v/>
      </c>
      <c r="BI70" s="296" t="str">
        <f t="shared" ref="BI70:BI133" si="79">LEFT($L70,2)&amp;IF(AND($Y70=1,RIGHT($J70,1)="改"),LEFT($J70,LEN($J70)-1),$J70)</f>
        <v/>
      </c>
      <c r="BJ70" s="296" t="str">
        <f>IF($AJ70="特","",IF($BO70="確認",MSG_電気・燃料電池車確認,IF($BR70=1,日野自動車新型式,IF($BR70=2,日野自動車新型式②,IF($BR70=3,日野自動車新型式③,IF($BR70=4,日野自動車新型式④,IFERROR(VLOOKUP($BI70,'35条リスト'!$A$3:$C$9998,2,FALSE),"")))))))</f>
        <v/>
      </c>
      <c r="BK70" s="296" t="str">
        <f t="shared" ref="BK70:BK133" si="80">IF(OR(LEFT($J70,1)="D",LEFT($J70,1)="6"),75,IF(OR(LEFT($J70,1)="C",LEFT($J70,1)="5"),50,""))</f>
        <v/>
      </c>
      <c r="BL70" s="296" t="str">
        <f>IFERROR(VLOOKUP($X70,点検表４リスト用!$A$2:$B$10,2,FALSE),"")</f>
        <v/>
      </c>
      <c r="BM70" s="296" t="str">
        <f>IF($AJ70="特","",IFERROR(VLOOKUP($BI70,'35条リスト'!$A$3:$C$9998,3,FALSE),""))</f>
        <v/>
      </c>
      <c r="BN70" s="357" t="str">
        <f t="shared" ref="BN70:BN101" si="81">IF(AND($AR70="乗用",OR($L70="ハイブリッド（ガソリン）",$L70="ガソリン",$L70="ハイブリッド（ＬＰＧ）",$L70="液化石油ガス（ＬＰＧ）"),$BK70=75,$BL70=6),"【1】",IF(AND($AR70="乗用",$L70="プラグインハイブリッド",$BK70=75),"【2】",IF(AND($AR70="軽量",OR($L70="ハイブリッド（ガソリン）",$L70="ガソリン"),$BK70=75,$BL70=4),"【1】",IF(AND($AR70="中量",OR($L70="ハイブリッド（ガソリン）",$L70="ガソリン"),$BK70=75,OR($BL70=4,$BL70=3,$BL70=2,$BL70=1)),"【1】",IF(AND($AR70="中量",OR($L70="ハイブリッド（ガソリン）",$L70="ガソリン"),$BK70=50,OR($BL70=4,$BL70=3,$BL70=2)),"【1】",IF(AND($AR70="重量1",OR($L70="ハイブリッド（軽油）",$L70="軽油"),LEFT($J70,1)="2",OR($BL70=4,$BL70=3,$BL70=2,$BL70=1)),"【1】",IF(AND($AR70="重量2",OR($L70="ハイブリッド（軽油）",$L70="軽油"),LEFT($J70,1)="2",OR($BL70=4,$BL70=3,$BL70=2,$BL70=1,$BL70=0)),"【1】","")))))))</f>
        <v/>
      </c>
      <c r="BO70" s="297" t="str">
        <f t="shared" ref="BO70:BO101" si="82">IF(AND(OR($AV70="電",$AV70="燃電"),$AD70=FALSE),IF(LEFT($J70,1)&lt;&gt;"Z","確認","【3】"),"")</f>
        <v/>
      </c>
      <c r="BP70" s="297" t="str">
        <f t="shared" si="36"/>
        <v/>
      </c>
      <c r="BQ70" s="296">
        <f t="shared" si="34"/>
        <v>0</v>
      </c>
      <c r="BR70" s="296" t="str">
        <f>IF(COUNTIF(点検表４リスト用!X$2:X$83,J70),1,IF(COUNTIF(点検表４リスト用!Y$2:Y$100,J70),2,IF(COUNTIF(点検表４リスト用!Z$2:Z$100,J70),3,IF(COUNTIF(点検表４リスト用!AA$2:AA$100,J70),4,""))))</f>
        <v/>
      </c>
      <c r="BS70" s="579" t="str">
        <f t="shared" ref="BS70:BS101" si="83">IF(OR($J70="不明",$AW70=""),IF(LEFT($L70,1)="ハ","ハ",IF($L70="プラグインハイブリッド","Pハ",$AV70)),$AV70)</f>
        <v/>
      </c>
    </row>
    <row r="71" spans="1:71">
      <c r="A71" s="289"/>
      <c r="B71" s="445"/>
      <c r="C71" s="290"/>
      <c r="D71" s="291"/>
      <c r="E71" s="291"/>
      <c r="F71" s="291"/>
      <c r="G71" s="292"/>
      <c r="H71" s="300"/>
      <c r="I71" s="292"/>
      <c r="J71" s="292"/>
      <c r="K71" s="292"/>
      <c r="L71" s="292"/>
      <c r="M71" s="290"/>
      <c r="N71" s="290"/>
      <c r="O71" s="292"/>
      <c r="P71" s="292"/>
      <c r="Q71" s="481" t="str">
        <f t="shared" si="54"/>
        <v/>
      </c>
      <c r="R71" s="481" t="str">
        <f t="shared" si="55"/>
        <v/>
      </c>
      <c r="S71" s="482" t="str">
        <f t="shared" si="56"/>
        <v/>
      </c>
      <c r="T71" s="482" t="str">
        <f t="shared" ref="T71:T134" si="84">IF(OR(O71="",P71="",P71=0),"",IFERROR(O71/P71,"エラー"))</f>
        <v/>
      </c>
      <c r="U71" s="483" t="str">
        <f t="shared" si="57"/>
        <v/>
      </c>
      <c r="V71" s="483" t="str">
        <f t="shared" si="58"/>
        <v/>
      </c>
      <c r="W71" s="483" t="str">
        <f t="shared" si="59"/>
        <v/>
      </c>
      <c r="X71" s="293"/>
      <c r="Y71" s="289"/>
      <c r="Z71" s="473" t="str">
        <f>IF($BR71&lt;&gt;"","確認",IF(COUNTIF(点検表４リスト用!AB$2:AB$100,J71),"○",IF(OR($BP71="【3】",$BP71="【2】",$BP71="【1】"),"○",$BP71)))</f>
        <v/>
      </c>
      <c r="AA71" s="532"/>
      <c r="AB71" s="294" t="str">
        <f>IF(COUNTIF(環境性能の高いＵＤタクシー!$A:$A,点検表４!J71),"○","")</f>
        <v/>
      </c>
      <c r="AC71" s="295" t="str">
        <f t="shared" si="60"/>
        <v/>
      </c>
      <c r="AD71" s="296" t="b">
        <f t="shared" si="61"/>
        <v>0</v>
      </c>
      <c r="AE71" s="296" t="b">
        <f t="shared" si="62"/>
        <v>0</v>
      </c>
      <c r="AF71" s="296" t="str">
        <f t="shared" si="63"/>
        <v/>
      </c>
      <c r="AG71" s="296">
        <f t="shared" si="64"/>
        <v>1</v>
      </c>
      <c r="AH71" s="296">
        <f t="shared" si="65"/>
        <v>0</v>
      </c>
      <c r="AI71" s="296">
        <f t="shared" si="66"/>
        <v>0</v>
      </c>
      <c r="AJ71" s="296" t="str">
        <f>IFERROR(VLOOKUP($I71,点検表４リスト用!$D$2:$G$10,2,FALSE),"")</f>
        <v/>
      </c>
      <c r="AK71" s="296" t="str">
        <f>IFERROR(VLOOKUP($I71,点検表４リスト用!$D$2:$G$10,3,FALSE),"")</f>
        <v/>
      </c>
      <c r="AL71" s="296" t="str">
        <f>IFERROR(VLOOKUP($I71,点検表４リスト用!$D$2:$G$10,4,FALSE),"")</f>
        <v/>
      </c>
      <c r="AM71" s="296" t="str">
        <f>IFERROR(VLOOKUP(LEFT($E71,1),点検表４リスト用!$I$2:$J$11,2,FALSE),"")</f>
        <v/>
      </c>
      <c r="AN71" s="296" t="b">
        <f>IF(IFERROR(VLOOKUP($J71,軽乗用車一覧!$A$2:$A$88,1,FALSE),"")&lt;&gt;"",TRUE,FALSE)</f>
        <v>0</v>
      </c>
      <c r="AO71" s="296" t="b">
        <f t="shared" si="67"/>
        <v>0</v>
      </c>
      <c r="AP71" s="296" t="b">
        <f t="shared" si="68"/>
        <v>1</v>
      </c>
      <c r="AQ71" s="296" t="str">
        <f t="shared" si="69"/>
        <v/>
      </c>
      <c r="AR71" s="296" t="str">
        <f t="shared" si="70"/>
        <v/>
      </c>
      <c r="AS71" s="296">
        <f t="shared" si="71"/>
        <v>1</v>
      </c>
      <c r="AT71" s="296">
        <f t="shared" si="72"/>
        <v>1</v>
      </c>
      <c r="AU71" s="296" t="str">
        <f t="shared" si="73"/>
        <v/>
      </c>
      <c r="AV71" s="296" t="str">
        <f>IFERROR(VLOOKUP($L71,点検表４リスト用!$L$2:$M$11,2,FALSE),"")</f>
        <v/>
      </c>
      <c r="AW71" s="296" t="str">
        <f>IFERROR(VLOOKUP($AU71,排出係数!$H$4:$N$1000,7,FALSE),"")</f>
        <v/>
      </c>
      <c r="AX71" s="296" t="str">
        <f t="shared" si="35"/>
        <v/>
      </c>
      <c r="AY71" s="296" t="str">
        <f t="shared" si="74"/>
        <v>1</v>
      </c>
      <c r="AZ71" s="296" t="str">
        <f>IFERROR(VLOOKUP($AU71,排出係数!$A$4:$G$10000,$AT71+2,FALSE),"")</f>
        <v/>
      </c>
      <c r="BA71" s="296">
        <f>IFERROR(VLOOKUP($AT71,点検表４リスト用!$P$2:$T$6,2,FALSE),"")</f>
        <v>0.48</v>
      </c>
      <c r="BB71" s="296" t="str">
        <f t="shared" si="75"/>
        <v/>
      </c>
      <c r="BC71" s="296" t="str">
        <f t="shared" si="76"/>
        <v/>
      </c>
      <c r="BD71" s="296" t="str">
        <f>IFERROR(VLOOKUP($AU71,排出係数!$H$4:$M$10000,$AT71+2,FALSE),"")</f>
        <v/>
      </c>
      <c r="BE71" s="296">
        <f>IFERROR(VLOOKUP($AT71,点検表４リスト用!$P$2:$T$6,IF($N71="H17",5,3),FALSE),"")</f>
        <v>5.5E-2</v>
      </c>
      <c r="BF71" s="296">
        <f t="shared" si="77"/>
        <v>0</v>
      </c>
      <c r="BG71" s="296">
        <f t="shared" si="78"/>
        <v>0</v>
      </c>
      <c r="BH71" s="296" t="str">
        <f>IFERROR(VLOOKUP($L71,点検表４リスト用!$L$2:$N$11,3,FALSE),"")</f>
        <v/>
      </c>
      <c r="BI71" s="296" t="str">
        <f t="shared" si="79"/>
        <v/>
      </c>
      <c r="BJ71" s="296" t="str">
        <f>IF($AJ71="特","",IF($BO71="確認",MSG_電気・燃料電池車確認,IF($BR71=1,日野自動車新型式,IF($BR71=2,日野自動車新型式②,IF($BR71=3,日野自動車新型式③,IF($BR71=4,日野自動車新型式④,IFERROR(VLOOKUP($BI71,'35条リスト'!$A$3:$C$9998,2,FALSE),"")))))))</f>
        <v/>
      </c>
      <c r="BK71" s="296" t="str">
        <f t="shared" si="80"/>
        <v/>
      </c>
      <c r="BL71" s="296" t="str">
        <f>IFERROR(VLOOKUP($X71,点検表４リスト用!$A$2:$B$10,2,FALSE),"")</f>
        <v/>
      </c>
      <c r="BM71" s="296" t="str">
        <f>IF($AJ71="特","",IFERROR(VLOOKUP($BI71,'35条リスト'!$A$3:$C$9998,3,FALSE),""))</f>
        <v/>
      </c>
      <c r="BN71" s="357" t="str">
        <f t="shared" si="81"/>
        <v/>
      </c>
      <c r="BO71" s="297" t="str">
        <f t="shared" si="82"/>
        <v/>
      </c>
      <c r="BP71" s="297" t="str">
        <f t="shared" si="36"/>
        <v/>
      </c>
      <c r="BQ71" s="296">
        <f t="shared" ref="BQ71:BQ134" si="85">IF($Z71="○",$Z71,IF($AA71="○",$AA71,0))</f>
        <v>0</v>
      </c>
      <c r="BR71" s="296" t="str">
        <f>IF(COUNTIF(点検表４リスト用!X$2:X$83,J71),1,IF(COUNTIF(点検表４リスト用!Y$2:Y$100,J71),2,IF(COUNTIF(点検表４リスト用!Z$2:Z$100,J71),3,IF(COUNTIF(点検表４リスト用!AA$2:AA$100,J71),4,""))))</f>
        <v/>
      </c>
      <c r="BS71" s="579" t="str">
        <f t="shared" si="83"/>
        <v/>
      </c>
    </row>
    <row r="72" spans="1:71">
      <c r="A72" s="289"/>
      <c r="B72" s="445"/>
      <c r="C72" s="290"/>
      <c r="D72" s="291"/>
      <c r="E72" s="291"/>
      <c r="F72" s="291"/>
      <c r="G72" s="292"/>
      <c r="H72" s="300"/>
      <c r="I72" s="292"/>
      <c r="J72" s="292"/>
      <c r="K72" s="292"/>
      <c r="L72" s="292"/>
      <c r="M72" s="290"/>
      <c r="N72" s="290"/>
      <c r="O72" s="292"/>
      <c r="P72" s="292"/>
      <c r="Q72" s="481" t="str">
        <f t="shared" si="54"/>
        <v/>
      </c>
      <c r="R72" s="481" t="str">
        <f t="shared" si="55"/>
        <v/>
      </c>
      <c r="S72" s="482" t="str">
        <f t="shared" si="56"/>
        <v/>
      </c>
      <c r="T72" s="482" t="str">
        <f t="shared" si="84"/>
        <v/>
      </c>
      <c r="U72" s="483" t="str">
        <f t="shared" si="57"/>
        <v/>
      </c>
      <c r="V72" s="483" t="str">
        <f t="shared" si="58"/>
        <v/>
      </c>
      <c r="W72" s="483" t="str">
        <f t="shared" si="59"/>
        <v/>
      </c>
      <c r="X72" s="293"/>
      <c r="Y72" s="289"/>
      <c r="Z72" s="473" t="str">
        <f>IF($BR72&lt;&gt;"","確認",IF(COUNTIF(点検表４リスト用!AB$2:AB$100,J72),"○",IF(OR($BP72="【3】",$BP72="【2】",$BP72="【1】"),"○",$BP72)))</f>
        <v/>
      </c>
      <c r="AA72" s="532"/>
      <c r="AB72" s="294" t="str">
        <f>IF(COUNTIF(環境性能の高いＵＤタクシー!$A:$A,点検表４!J72),"○","")</f>
        <v/>
      </c>
      <c r="AC72" s="295" t="str">
        <f t="shared" si="60"/>
        <v/>
      </c>
      <c r="AD72" s="296" t="b">
        <f t="shared" si="61"/>
        <v>0</v>
      </c>
      <c r="AE72" s="296" t="b">
        <f t="shared" si="62"/>
        <v>0</v>
      </c>
      <c r="AF72" s="296" t="str">
        <f t="shared" si="63"/>
        <v/>
      </c>
      <c r="AG72" s="296">
        <f t="shared" si="64"/>
        <v>1</v>
      </c>
      <c r="AH72" s="296">
        <f t="shared" si="65"/>
        <v>0</v>
      </c>
      <c r="AI72" s="296">
        <f t="shared" si="66"/>
        <v>0</v>
      </c>
      <c r="AJ72" s="296" t="str">
        <f>IFERROR(VLOOKUP($I72,点検表４リスト用!$D$2:$G$10,2,FALSE),"")</f>
        <v/>
      </c>
      <c r="AK72" s="296" t="str">
        <f>IFERROR(VLOOKUP($I72,点検表４リスト用!$D$2:$G$10,3,FALSE),"")</f>
        <v/>
      </c>
      <c r="AL72" s="296" t="str">
        <f>IFERROR(VLOOKUP($I72,点検表４リスト用!$D$2:$G$10,4,FALSE),"")</f>
        <v/>
      </c>
      <c r="AM72" s="296" t="str">
        <f>IFERROR(VLOOKUP(LEFT($E72,1),点検表４リスト用!$I$2:$J$11,2,FALSE),"")</f>
        <v/>
      </c>
      <c r="AN72" s="296" t="b">
        <f>IF(IFERROR(VLOOKUP($J72,軽乗用車一覧!$A$2:$A$88,1,FALSE),"")&lt;&gt;"",TRUE,FALSE)</f>
        <v>0</v>
      </c>
      <c r="AO72" s="296" t="b">
        <f t="shared" si="67"/>
        <v>0</v>
      </c>
      <c r="AP72" s="296" t="b">
        <f t="shared" si="68"/>
        <v>1</v>
      </c>
      <c r="AQ72" s="296" t="str">
        <f t="shared" si="69"/>
        <v/>
      </c>
      <c r="AR72" s="296" t="str">
        <f t="shared" si="70"/>
        <v/>
      </c>
      <c r="AS72" s="296">
        <f t="shared" si="71"/>
        <v>1</v>
      </c>
      <c r="AT72" s="296">
        <f t="shared" si="72"/>
        <v>1</v>
      </c>
      <c r="AU72" s="296" t="str">
        <f t="shared" si="73"/>
        <v/>
      </c>
      <c r="AV72" s="296" t="str">
        <f>IFERROR(VLOOKUP($L72,点検表４リスト用!$L$2:$M$11,2,FALSE),"")</f>
        <v/>
      </c>
      <c r="AW72" s="296" t="str">
        <f>IFERROR(VLOOKUP($AU72,排出係数!$H$4:$N$1000,7,FALSE),"")</f>
        <v/>
      </c>
      <c r="AX72" s="296" t="str">
        <f t="shared" si="35"/>
        <v/>
      </c>
      <c r="AY72" s="296" t="str">
        <f t="shared" si="74"/>
        <v>1</v>
      </c>
      <c r="AZ72" s="296" t="str">
        <f>IFERROR(VLOOKUP($AU72,排出係数!$A$4:$G$10000,$AT72+2,FALSE),"")</f>
        <v/>
      </c>
      <c r="BA72" s="296">
        <f>IFERROR(VLOOKUP($AT72,点検表４リスト用!$P$2:$T$6,2,FALSE),"")</f>
        <v>0.48</v>
      </c>
      <c r="BB72" s="296" t="str">
        <f t="shared" si="75"/>
        <v/>
      </c>
      <c r="BC72" s="296" t="str">
        <f t="shared" si="76"/>
        <v/>
      </c>
      <c r="BD72" s="296" t="str">
        <f>IFERROR(VLOOKUP($AU72,排出係数!$H$4:$M$10000,$AT72+2,FALSE),"")</f>
        <v/>
      </c>
      <c r="BE72" s="296">
        <f>IFERROR(VLOOKUP($AT72,点検表４リスト用!$P$2:$T$6,IF($N72="H17",5,3),FALSE),"")</f>
        <v>5.5E-2</v>
      </c>
      <c r="BF72" s="296">
        <f t="shared" si="77"/>
        <v>0</v>
      </c>
      <c r="BG72" s="296">
        <f t="shared" si="78"/>
        <v>0</v>
      </c>
      <c r="BH72" s="296" t="str">
        <f>IFERROR(VLOOKUP($L72,点検表４リスト用!$L$2:$N$11,3,FALSE),"")</f>
        <v/>
      </c>
      <c r="BI72" s="296" t="str">
        <f t="shared" si="79"/>
        <v/>
      </c>
      <c r="BJ72" s="296" t="str">
        <f>IF($AJ72="特","",IF($BO72="確認",MSG_電気・燃料電池車確認,IF($BR72=1,日野自動車新型式,IF($BR72=2,日野自動車新型式②,IF($BR72=3,日野自動車新型式③,IF($BR72=4,日野自動車新型式④,IFERROR(VLOOKUP($BI72,'35条リスト'!$A$3:$C$9998,2,FALSE),"")))))))</f>
        <v/>
      </c>
      <c r="BK72" s="296" t="str">
        <f t="shared" si="80"/>
        <v/>
      </c>
      <c r="BL72" s="296" t="str">
        <f>IFERROR(VLOOKUP($X72,点検表４リスト用!$A$2:$B$10,2,FALSE),"")</f>
        <v/>
      </c>
      <c r="BM72" s="296" t="str">
        <f>IF($AJ72="特","",IFERROR(VLOOKUP($BI72,'35条リスト'!$A$3:$C$9998,3,FALSE),""))</f>
        <v/>
      </c>
      <c r="BN72" s="357" t="str">
        <f t="shared" si="81"/>
        <v/>
      </c>
      <c r="BO72" s="297" t="str">
        <f t="shared" si="82"/>
        <v/>
      </c>
      <c r="BP72" s="297" t="str">
        <f t="shared" si="36"/>
        <v/>
      </c>
      <c r="BQ72" s="296">
        <f t="shared" si="85"/>
        <v>0</v>
      </c>
      <c r="BR72" s="296" t="str">
        <f>IF(COUNTIF(点検表４リスト用!X$2:X$83,J72),1,IF(COUNTIF(点検表４リスト用!Y$2:Y$100,J72),2,IF(COUNTIF(点検表４リスト用!Z$2:Z$100,J72),3,IF(COUNTIF(点検表４リスト用!AA$2:AA$100,J72),4,""))))</f>
        <v/>
      </c>
      <c r="BS72" s="579" t="str">
        <f t="shared" si="83"/>
        <v/>
      </c>
    </row>
    <row r="73" spans="1:71">
      <c r="A73" s="289"/>
      <c r="B73" s="445"/>
      <c r="C73" s="290"/>
      <c r="D73" s="291"/>
      <c r="E73" s="291"/>
      <c r="F73" s="291"/>
      <c r="G73" s="292"/>
      <c r="H73" s="300"/>
      <c r="I73" s="292"/>
      <c r="J73" s="292"/>
      <c r="K73" s="292"/>
      <c r="L73" s="292"/>
      <c r="M73" s="290"/>
      <c r="N73" s="290"/>
      <c r="O73" s="292"/>
      <c r="P73" s="292"/>
      <c r="Q73" s="481" t="str">
        <f t="shared" si="54"/>
        <v/>
      </c>
      <c r="R73" s="481" t="str">
        <f t="shared" si="55"/>
        <v/>
      </c>
      <c r="S73" s="482" t="str">
        <f t="shared" si="56"/>
        <v/>
      </c>
      <c r="T73" s="482" t="str">
        <f t="shared" si="84"/>
        <v/>
      </c>
      <c r="U73" s="483" t="str">
        <f t="shared" si="57"/>
        <v/>
      </c>
      <c r="V73" s="483" t="str">
        <f t="shared" si="58"/>
        <v/>
      </c>
      <c r="W73" s="483" t="str">
        <f t="shared" si="59"/>
        <v/>
      </c>
      <c r="X73" s="293"/>
      <c r="Y73" s="289"/>
      <c r="Z73" s="473" t="str">
        <f>IF($BR73&lt;&gt;"","確認",IF(COUNTIF(点検表４リスト用!AB$2:AB$100,J73),"○",IF(OR($BP73="【3】",$BP73="【2】",$BP73="【1】"),"○",$BP73)))</f>
        <v/>
      </c>
      <c r="AA73" s="532"/>
      <c r="AB73" s="294" t="str">
        <f>IF(COUNTIF(環境性能の高いＵＤタクシー!$A:$A,点検表４!J73),"○","")</f>
        <v/>
      </c>
      <c r="AC73" s="295" t="str">
        <f t="shared" si="60"/>
        <v/>
      </c>
      <c r="AD73" s="296" t="b">
        <f t="shared" si="61"/>
        <v>0</v>
      </c>
      <c r="AE73" s="296" t="b">
        <f t="shared" si="62"/>
        <v>0</v>
      </c>
      <c r="AF73" s="296" t="str">
        <f t="shared" si="63"/>
        <v/>
      </c>
      <c r="AG73" s="296">
        <f t="shared" si="64"/>
        <v>1</v>
      </c>
      <c r="AH73" s="296">
        <f t="shared" si="65"/>
        <v>0</v>
      </c>
      <c r="AI73" s="296">
        <f t="shared" si="66"/>
        <v>0</v>
      </c>
      <c r="AJ73" s="296" t="str">
        <f>IFERROR(VLOOKUP($I73,点検表４リスト用!$D$2:$G$10,2,FALSE),"")</f>
        <v/>
      </c>
      <c r="AK73" s="296" t="str">
        <f>IFERROR(VLOOKUP($I73,点検表４リスト用!$D$2:$G$10,3,FALSE),"")</f>
        <v/>
      </c>
      <c r="AL73" s="296" t="str">
        <f>IFERROR(VLOOKUP($I73,点検表４リスト用!$D$2:$G$10,4,FALSE),"")</f>
        <v/>
      </c>
      <c r="AM73" s="296" t="str">
        <f>IFERROR(VLOOKUP(LEFT($E73,1),点検表４リスト用!$I$2:$J$11,2,FALSE),"")</f>
        <v/>
      </c>
      <c r="AN73" s="296" t="b">
        <f>IF(IFERROR(VLOOKUP($J73,軽乗用車一覧!$A$2:$A$88,1,FALSE),"")&lt;&gt;"",TRUE,FALSE)</f>
        <v>0</v>
      </c>
      <c r="AO73" s="296" t="b">
        <f t="shared" si="67"/>
        <v>0</v>
      </c>
      <c r="AP73" s="296" t="b">
        <f t="shared" si="68"/>
        <v>1</v>
      </c>
      <c r="AQ73" s="296" t="str">
        <f t="shared" si="69"/>
        <v/>
      </c>
      <c r="AR73" s="296" t="str">
        <f t="shared" si="70"/>
        <v/>
      </c>
      <c r="AS73" s="296">
        <f t="shared" si="71"/>
        <v>1</v>
      </c>
      <c r="AT73" s="296">
        <f t="shared" si="72"/>
        <v>1</v>
      </c>
      <c r="AU73" s="296" t="str">
        <f t="shared" si="73"/>
        <v/>
      </c>
      <c r="AV73" s="296" t="str">
        <f>IFERROR(VLOOKUP($L73,点検表４リスト用!$L$2:$M$11,2,FALSE),"")</f>
        <v/>
      </c>
      <c r="AW73" s="296" t="str">
        <f>IFERROR(VLOOKUP($AU73,排出係数!$H$4:$N$1000,7,FALSE),"")</f>
        <v/>
      </c>
      <c r="AX73" s="296" t="str">
        <f t="shared" si="35"/>
        <v/>
      </c>
      <c r="AY73" s="296" t="str">
        <f t="shared" si="74"/>
        <v>1</v>
      </c>
      <c r="AZ73" s="296" t="str">
        <f>IFERROR(VLOOKUP($AU73,排出係数!$A$4:$G$10000,$AT73+2,FALSE),"")</f>
        <v/>
      </c>
      <c r="BA73" s="296">
        <f>IFERROR(VLOOKUP($AT73,点検表４リスト用!$P$2:$T$6,2,FALSE),"")</f>
        <v>0.48</v>
      </c>
      <c r="BB73" s="296" t="str">
        <f t="shared" si="75"/>
        <v/>
      </c>
      <c r="BC73" s="296" t="str">
        <f t="shared" si="76"/>
        <v/>
      </c>
      <c r="BD73" s="296" t="str">
        <f>IFERROR(VLOOKUP($AU73,排出係数!$H$4:$M$10000,$AT73+2,FALSE),"")</f>
        <v/>
      </c>
      <c r="BE73" s="296">
        <f>IFERROR(VLOOKUP($AT73,点検表４リスト用!$P$2:$T$6,IF($N73="H17",5,3),FALSE),"")</f>
        <v>5.5E-2</v>
      </c>
      <c r="BF73" s="296">
        <f t="shared" si="77"/>
        <v>0</v>
      </c>
      <c r="BG73" s="296">
        <f t="shared" si="78"/>
        <v>0</v>
      </c>
      <c r="BH73" s="296" t="str">
        <f>IFERROR(VLOOKUP($L73,点検表４リスト用!$L$2:$N$11,3,FALSE),"")</f>
        <v/>
      </c>
      <c r="BI73" s="296" t="str">
        <f t="shared" si="79"/>
        <v/>
      </c>
      <c r="BJ73" s="296" t="str">
        <f>IF($AJ73="特","",IF($BO73="確認",MSG_電気・燃料電池車確認,IF($BR73=1,日野自動車新型式,IF($BR73=2,日野自動車新型式②,IF($BR73=3,日野自動車新型式③,IF($BR73=4,日野自動車新型式④,IFERROR(VLOOKUP($BI73,'35条リスト'!$A$3:$C$9998,2,FALSE),"")))))))</f>
        <v/>
      </c>
      <c r="BK73" s="296" t="str">
        <f t="shared" si="80"/>
        <v/>
      </c>
      <c r="BL73" s="296" t="str">
        <f>IFERROR(VLOOKUP($X73,点検表４リスト用!$A$2:$B$10,2,FALSE),"")</f>
        <v/>
      </c>
      <c r="BM73" s="296" t="str">
        <f>IF($AJ73="特","",IFERROR(VLOOKUP($BI73,'35条リスト'!$A$3:$C$9998,3,FALSE),""))</f>
        <v/>
      </c>
      <c r="BN73" s="357" t="str">
        <f t="shared" si="81"/>
        <v/>
      </c>
      <c r="BO73" s="297" t="str">
        <f t="shared" si="82"/>
        <v/>
      </c>
      <c r="BP73" s="297" t="str">
        <f t="shared" si="36"/>
        <v/>
      </c>
      <c r="BQ73" s="296">
        <f t="shared" si="85"/>
        <v>0</v>
      </c>
      <c r="BR73" s="296" t="str">
        <f>IF(COUNTIF(点検表４リスト用!X$2:X$83,J73),1,IF(COUNTIF(点検表４リスト用!Y$2:Y$100,J73),2,IF(COUNTIF(点検表４リスト用!Z$2:Z$100,J73),3,IF(COUNTIF(点検表４リスト用!AA$2:AA$100,J73),4,""))))</f>
        <v/>
      </c>
      <c r="BS73" s="579" t="str">
        <f t="shared" si="83"/>
        <v/>
      </c>
    </row>
    <row r="74" spans="1:71">
      <c r="A74" s="289"/>
      <c r="B74" s="445"/>
      <c r="C74" s="290"/>
      <c r="D74" s="291"/>
      <c r="E74" s="291"/>
      <c r="F74" s="291"/>
      <c r="G74" s="292"/>
      <c r="H74" s="300"/>
      <c r="I74" s="292"/>
      <c r="J74" s="292"/>
      <c r="K74" s="292"/>
      <c r="L74" s="292"/>
      <c r="M74" s="290"/>
      <c r="N74" s="290"/>
      <c r="O74" s="292"/>
      <c r="P74" s="292"/>
      <c r="Q74" s="481" t="str">
        <f t="shared" si="54"/>
        <v/>
      </c>
      <c r="R74" s="481" t="str">
        <f t="shared" si="55"/>
        <v/>
      </c>
      <c r="S74" s="482" t="str">
        <f t="shared" si="56"/>
        <v/>
      </c>
      <c r="T74" s="482" t="str">
        <f t="shared" si="84"/>
        <v/>
      </c>
      <c r="U74" s="483" t="str">
        <f t="shared" si="57"/>
        <v/>
      </c>
      <c r="V74" s="483" t="str">
        <f t="shared" si="58"/>
        <v/>
      </c>
      <c r="W74" s="483" t="str">
        <f t="shared" si="59"/>
        <v/>
      </c>
      <c r="X74" s="293"/>
      <c r="Y74" s="289"/>
      <c r="Z74" s="473" t="str">
        <f>IF($BR74&lt;&gt;"","確認",IF(COUNTIF(点検表４リスト用!AB$2:AB$100,J74),"○",IF(OR($BP74="【3】",$BP74="【2】",$BP74="【1】"),"○",$BP74)))</f>
        <v/>
      </c>
      <c r="AA74" s="532"/>
      <c r="AB74" s="294" t="str">
        <f>IF(COUNTIF(環境性能の高いＵＤタクシー!$A:$A,点検表４!J74),"○","")</f>
        <v/>
      </c>
      <c r="AC74" s="295" t="str">
        <f t="shared" si="60"/>
        <v/>
      </c>
      <c r="AD74" s="296" t="b">
        <f t="shared" si="61"/>
        <v>0</v>
      </c>
      <c r="AE74" s="296" t="b">
        <f t="shared" si="62"/>
        <v>0</v>
      </c>
      <c r="AF74" s="296" t="str">
        <f t="shared" si="63"/>
        <v/>
      </c>
      <c r="AG74" s="296">
        <f t="shared" si="64"/>
        <v>1</v>
      </c>
      <c r="AH74" s="296">
        <f t="shared" si="65"/>
        <v>0</v>
      </c>
      <c r="AI74" s="296">
        <f t="shared" si="66"/>
        <v>0</v>
      </c>
      <c r="AJ74" s="296" t="str">
        <f>IFERROR(VLOOKUP($I74,点検表４リスト用!$D$2:$G$10,2,FALSE),"")</f>
        <v/>
      </c>
      <c r="AK74" s="296" t="str">
        <f>IFERROR(VLOOKUP($I74,点検表４リスト用!$D$2:$G$10,3,FALSE),"")</f>
        <v/>
      </c>
      <c r="AL74" s="296" t="str">
        <f>IFERROR(VLOOKUP($I74,点検表４リスト用!$D$2:$G$10,4,FALSE),"")</f>
        <v/>
      </c>
      <c r="AM74" s="296" t="str">
        <f>IFERROR(VLOOKUP(LEFT($E74,1),点検表４リスト用!$I$2:$J$11,2,FALSE),"")</f>
        <v/>
      </c>
      <c r="AN74" s="296" t="b">
        <f>IF(IFERROR(VLOOKUP($J74,軽乗用車一覧!$A$2:$A$88,1,FALSE),"")&lt;&gt;"",TRUE,FALSE)</f>
        <v>0</v>
      </c>
      <c r="AO74" s="296" t="b">
        <f t="shared" si="67"/>
        <v>0</v>
      </c>
      <c r="AP74" s="296" t="b">
        <f t="shared" si="68"/>
        <v>1</v>
      </c>
      <c r="AQ74" s="296" t="str">
        <f t="shared" si="69"/>
        <v/>
      </c>
      <c r="AR74" s="296" t="str">
        <f t="shared" si="70"/>
        <v/>
      </c>
      <c r="AS74" s="296">
        <f t="shared" si="71"/>
        <v>1</v>
      </c>
      <c r="AT74" s="296">
        <f t="shared" si="72"/>
        <v>1</v>
      </c>
      <c r="AU74" s="296" t="str">
        <f t="shared" si="73"/>
        <v/>
      </c>
      <c r="AV74" s="296" t="str">
        <f>IFERROR(VLOOKUP($L74,点検表４リスト用!$L$2:$M$11,2,FALSE),"")</f>
        <v/>
      </c>
      <c r="AW74" s="296" t="str">
        <f>IFERROR(VLOOKUP($AU74,排出係数!$H$4:$N$1000,7,FALSE),"")</f>
        <v/>
      </c>
      <c r="AX74" s="296" t="str">
        <f t="shared" si="35"/>
        <v/>
      </c>
      <c r="AY74" s="296" t="str">
        <f t="shared" si="74"/>
        <v>1</v>
      </c>
      <c r="AZ74" s="296" t="str">
        <f>IFERROR(VLOOKUP($AU74,排出係数!$A$4:$G$10000,$AT74+2,FALSE),"")</f>
        <v/>
      </c>
      <c r="BA74" s="296">
        <f>IFERROR(VLOOKUP($AT74,点検表４リスト用!$P$2:$T$6,2,FALSE),"")</f>
        <v>0.48</v>
      </c>
      <c r="BB74" s="296" t="str">
        <f t="shared" si="75"/>
        <v/>
      </c>
      <c r="BC74" s="296" t="str">
        <f t="shared" si="76"/>
        <v/>
      </c>
      <c r="BD74" s="296" t="str">
        <f>IFERROR(VLOOKUP($AU74,排出係数!$H$4:$M$10000,$AT74+2,FALSE),"")</f>
        <v/>
      </c>
      <c r="BE74" s="296">
        <f>IFERROR(VLOOKUP($AT74,点検表４リスト用!$P$2:$T$6,IF($N74="H17",5,3),FALSE),"")</f>
        <v>5.5E-2</v>
      </c>
      <c r="BF74" s="296">
        <f t="shared" si="77"/>
        <v>0</v>
      </c>
      <c r="BG74" s="296">
        <f t="shared" si="78"/>
        <v>0</v>
      </c>
      <c r="BH74" s="296" t="str">
        <f>IFERROR(VLOOKUP($L74,点検表４リスト用!$L$2:$N$11,3,FALSE),"")</f>
        <v/>
      </c>
      <c r="BI74" s="296" t="str">
        <f t="shared" si="79"/>
        <v/>
      </c>
      <c r="BJ74" s="296" t="str">
        <f>IF($AJ74="特","",IF($BO74="確認",MSG_電気・燃料電池車確認,IF($BR74=1,日野自動車新型式,IF($BR74=2,日野自動車新型式②,IF($BR74=3,日野自動車新型式③,IF($BR74=4,日野自動車新型式④,IFERROR(VLOOKUP($BI74,'35条リスト'!$A$3:$C$9998,2,FALSE),"")))))))</f>
        <v/>
      </c>
      <c r="BK74" s="296" t="str">
        <f t="shared" si="80"/>
        <v/>
      </c>
      <c r="BL74" s="296" t="str">
        <f>IFERROR(VLOOKUP($X74,点検表４リスト用!$A$2:$B$10,2,FALSE),"")</f>
        <v/>
      </c>
      <c r="BM74" s="296" t="str">
        <f>IF($AJ74="特","",IFERROR(VLOOKUP($BI74,'35条リスト'!$A$3:$C$9998,3,FALSE),""))</f>
        <v/>
      </c>
      <c r="BN74" s="357" t="str">
        <f t="shared" si="81"/>
        <v/>
      </c>
      <c r="BO74" s="297" t="str">
        <f t="shared" si="82"/>
        <v/>
      </c>
      <c r="BP74" s="297" t="str">
        <f t="shared" si="36"/>
        <v/>
      </c>
      <c r="BQ74" s="296">
        <f t="shared" si="85"/>
        <v>0</v>
      </c>
      <c r="BR74" s="296" t="str">
        <f>IF(COUNTIF(点検表４リスト用!X$2:X$83,J74),1,IF(COUNTIF(点検表４リスト用!Y$2:Y$100,J74),2,IF(COUNTIF(点検表４リスト用!Z$2:Z$100,J74),3,IF(COUNTIF(点検表４リスト用!AA$2:AA$100,J74),4,""))))</f>
        <v/>
      </c>
      <c r="BS74" s="579" t="str">
        <f t="shared" si="83"/>
        <v/>
      </c>
    </row>
    <row r="75" spans="1:71">
      <c r="A75" s="289"/>
      <c r="B75" s="445"/>
      <c r="C75" s="290"/>
      <c r="D75" s="291"/>
      <c r="E75" s="291"/>
      <c r="F75" s="291"/>
      <c r="G75" s="292"/>
      <c r="H75" s="300"/>
      <c r="I75" s="292"/>
      <c r="J75" s="292"/>
      <c r="K75" s="292"/>
      <c r="L75" s="292"/>
      <c r="M75" s="290"/>
      <c r="N75" s="290"/>
      <c r="O75" s="292"/>
      <c r="P75" s="292"/>
      <c r="Q75" s="481" t="str">
        <f t="shared" si="54"/>
        <v/>
      </c>
      <c r="R75" s="481" t="str">
        <f t="shared" si="55"/>
        <v/>
      </c>
      <c r="S75" s="482" t="str">
        <f t="shared" si="56"/>
        <v/>
      </c>
      <c r="T75" s="482" t="str">
        <f t="shared" si="84"/>
        <v/>
      </c>
      <c r="U75" s="483" t="str">
        <f t="shared" si="57"/>
        <v/>
      </c>
      <c r="V75" s="483" t="str">
        <f t="shared" si="58"/>
        <v/>
      </c>
      <c r="W75" s="483" t="str">
        <f t="shared" si="59"/>
        <v/>
      </c>
      <c r="X75" s="293"/>
      <c r="Y75" s="289"/>
      <c r="Z75" s="473" t="str">
        <f>IF($BR75&lt;&gt;"","確認",IF(COUNTIF(点検表４リスト用!AB$2:AB$100,J75),"○",IF(OR($BP75="【3】",$BP75="【2】",$BP75="【1】"),"○",$BP75)))</f>
        <v/>
      </c>
      <c r="AA75" s="532"/>
      <c r="AB75" s="294" t="str">
        <f>IF(COUNTIF(環境性能の高いＵＤタクシー!$A:$A,点検表４!J75),"○","")</f>
        <v/>
      </c>
      <c r="AC75" s="295" t="str">
        <f t="shared" si="60"/>
        <v/>
      </c>
      <c r="AD75" s="296" t="b">
        <f t="shared" si="61"/>
        <v>0</v>
      </c>
      <c r="AE75" s="296" t="b">
        <f t="shared" si="62"/>
        <v>0</v>
      </c>
      <c r="AF75" s="296" t="str">
        <f t="shared" si="63"/>
        <v/>
      </c>
      <c r="AG75" s="296">
        <f t="shared" si="64"/>
        <v>1</v>
      </c>
      <c r="AH75" s="296">
        <f t="shared" si="65"/>
        <v>0</v>
      </c>
      <c r="AI75" s="296">
        <f t="shared" si="66"/>
        <v>0</v>
      </c>
      <c r="AJ75" s="296" t="str">
        <f>IFERROR(VLOOKUP($I75,点検表４リスト用!$D$2:$G$10,2,FALSE),"")</f>
        <v/>
      </c>
      <c r="AK75" s="296" t="str">
        <f>IFERROR(VLOOKUP($I75,点検表４リスト用!$D$2:$G$10,3,FALSE),"")</f>
        <v/>
      </c>
      <c r="AL75" s="296" t="str">
        <f>IFERROR(VLOOKUP($I75,点検表４リスト用!$D$2:$G$10,4,FALSE),"")</f>
        <v/>
      </c>
      <c r="AM75" s="296" t="str">
        <f>IFERROR(VLOOKUP(LEFT($E75,1),点検表４リスト用!$I$2:$J$11,2,FALSE),"")</f>
        <v/>
      </c>
      <c r="AN75" s="296" t="b">
        <f>IF(IFERROR(VLOOKUP($J75,軽乗用車一覧!$A$2:$A$88,1,FALSE),"")&lt;&gt;"",TRUE,FALSE)</f>
        <v>0</v>
      </c>
      <c r="AO75" s="296" t="b">
        <f t="shared" si="67"/>
        <v>0</v>
      </c>
      <c r="AP75" s="296" t="b">
        <f t="shared" si="68"/>
        <v>1</v>
      </c>
      <c r="AQ75" s="296" t="str">
        <f t="shared" si="69"/>
        <v/>
      </c>
      <c r="AR75" s="296" t="str">
        <f t="shared" si="70"/>
        <v/>
      </c>
      <c r="AS75" s="296">
        <f t="shared" si="71"/>
        <v>1</v>
      </c>
      <c r="AT75" s="296">
        <f t="shared" si="72"/>
        <v>1</v>
      </c>
      <c r="AU75" s="296" t="str">
        <f t="shared" si="73"/>
        <v/>
      </c>
      <c r="AV75" s="296" t="str">
        <f>IFERROR(VLOOKUP($L75,点検表４リスト用!$L$2:$M$11,2,FALSE),"")</f>
        <v/>
      </c>
      <c r="AW75" s="296" t="str">
        <f>IFERROR(VLOOKUP($AU75,排出係数!$H$4:$N$1000,7,FALSE),"")</f>
        <v/>
      </c>
      <c r="AX75" s="296" t="str">
        <f t="shared" si="35"/>
        <v/>
      </c>
      <c r="AY75" s="296" t="str">
        <f t="shared" si="74"/>
        <v>1</v>
      </c>
      <c r="AZ75" s="296" t="str">
        <f>IFERROR(VLOOKUP($AU75,排出係数!$A$4:$G$10000,$AT75+2,FALSE),"")</f>
        <v/>
      </c>
      <c r="BA75" s="296">
        <f>IFERROR(VLOOKUP($AT75,点検表４リスト用!$P$2:$T$6,2,FALSE),"")</f>
        <v>0.48</v>
      </c>
      <c r="BB75" s="296" t="str">
        <f t="shared" si="75"/>
        <v/>
      </c>
      <c r="BC75" s="296" t="str">
        <f t="shared" si="76"/>
        <v/>
      </c>
      <c r="BD75" s="296" t="str">
        <f>IFERROR(VLOOKUP($AU75,排出係数!$H$4:$M$10000,$AT75+2,FALSE),"")</f>
        <v/>
      </c>
      <c r="BE75" s="296">
        <f>IFERROR(VLOOKUP($AT75,点検表４リスト用!$P$2:$T$6,IF($N75="H17",5,3),FALSE),"")</f>
        <v>5.5E-2</v>
      </c>
      <c r="BF75" s="296">
        <f t="shared" si="77"/>
        <v>0</v>
      </c>
      <c r="BG75" s="296">
        <f t="shared" si="78"/>
        <v>0</v>
      </c>
      <c r="BH75" s="296" t="str">
        <f>IFERROR(VLOOKUP($L75,点検表４リスト用!$L$2:$N$11,3,FALSE),"")</f>
        <v/>
      </c>
      <c r="BI75" s="296" t="str">
        <f t="shared" si="79"/>
        <v/>
      </c>
      <c r="BJ75" s="296" t="str">
        <f>IF($AJ75="特","",IF($BO75="確認",MSG_電気・燃料電池車確認,IF($BR75=1,日野自動車新型式,IF($BR75=2,日野自動車新型式②,IF($BR75=3,日野自動車新型式③,IF($BR75=4,日野自動車新型式④,IFERROR(VLOOKUP($BI75,'35条リスト'!$A$3:$C$9998,2,FALSE),"")))))))</f>
        <v/>
      </c>
      <c r="BK75" s="296" t="str">
        <f t="shared" si="80"/>
        <v/>
      </c>
      <c r="BL75" s="296" t="str">
        <f>IFERROR(VLOOKUP($X75,点検表４リスト用!$A$2:$B$10,2,FALSE),"")</f>
        <v/>
      </c>
      <c r="BM75" s="296" t="str">
        <f>IF($AJ75="特","",IFERROR(VLOOKUP($BI75,'35条リスト'!$A$3:$C$9998,3,FALSE),""))</f>
        <v/>
      </c>
      <c r="BN75" s="357" t="str">
        <f t="shared" si="81"/>
        <v/>
      </c>
      <c r="BO75" s="297" t="str">
        <f t="shared" si="82"/>
        <v/>
      </c>
      <c r="BP75" s="297" t="str">
        <f t="shared" si="36"/>
        <v/>
      </c>
      <c r="BQ75" s="296">
        <f t="shared" si="85"/>
        <v>0</v>
      </c>
      <c r="BR75" s="296" t="str">
        <f>IF(COUNTIF(点検表４リスト用!X$2:X$83,J75),1,IF(COUNTIF(点検表４リスト用!Y$2:Y$100,J75),2,IF(COUNTIF(点検表４リスト用!Z$2:Z$100,J75),3,IF(COUNTIF(点検表４リスト用!AA$2:AA$100,J75),4,""))))</f>
        <v/>
      </c>
      <c r="BS75" s="579" t="str">
        <f t="shared" si="83"/>
        <v/>
      </c>
    </row>
    <row r="76" spans="1:71">
      <c r="A76" s="289"/>
      <c r="B76" s="445"/>
      <c r="C76" s="290"/>
      <c r="D76" s="291"/>
      <c r="E76" s="291"/>
      <c r="F76" s="291"/>
      <c r="G76" s="292"/>
      <c r="H76" s="300"/>
      <c r="I76" s="292"/>
      <c r="J76" s="292"/>
      <c r="K76" s="292"/>
      <c r="L76" s="292"/>
      <c r="M76" s="290"/>
      <c r="N76" s="290"/>
      <c r="O76" s="292"/>
      <c r="P76" s="292"/>
      <c r="Q76" s="481" t="str">
        <f t="shared" si="54"/>
        <v/>
      </c>
      <c r="R76" s="481" t="str">
        <f t="shared" si="55"/>
        <v/>
      </c>
      <c r="S76" s="482" t="str">
        <f t="shared" si="56"/>
        <v/>
      </c>
      <c r="T76" s="482" t="str">
        <f t="shared" si="84"/>
        <v/>
      </c>
      <c r="U76" s="483" t="str">
        <f t="shared" si="57"/>
        <v/>
      </c>
      <c r="V76" s="483" t="str">
        <f t="shared" si="58"/>
        <v/>
      </c>
      <c r="W76" s="483" t="str">
        <f t="shared" si="59"/>
        <v/>
      </c>
      <c r="X76" s="293"/>
      <c r="Y76" s="289"/>
      <c r="Z76" s="473" t="str">
        <f>IF($BR76&lt;&gt;"","確認",IF(COUNTIF(点検表４リスト用!AB$2:AB$100,J76),"○",IF(OR($BP76="【3】",$BP76="【2】",$BP76="【1】"),"○",$BP76)))</f>
        <v/>
      </c>
      <c r="AA76" s="532"/>
      <c r="AB76" s="294" t="str">
        <f>IF(COUNTIF(環境性能の高いＵＤタクシー!$A:$A,点検表４!J76),"○","")</f>
        <v/>
      </c>
      <c r="AC76" s="295" t="str">
        <f t="shared" si="60"/>
        <v/>
      </c>
      <c r="AD76" s="296" t="b">
        <f t="shared" si="61"/>
        <v>0</v>
      </c>
      <c r="AE76" s="296" t="b">
        <f t="shared" si="62"/>
        <v>0</v>
      </c>
      <c r="AF76" s="296" t="str">
        <f t="shared" si="63"/>
        <v/>
      </c>
      <c r="AG76" s="296">
        <f t="shared" si="64"/>
        <v>1</v>
      </c>
      <c r="AH76" s="296">
        <f t="shared" si="65"/>
        <v>0</v>
      </c>
      <c r="AI76" s="296">
        <f t="shared" si="66"/>
        <v>0</v>
      </c>
      <c r="AJ76" s="296" t="str">
        <f>IFERROR(VLOOKUP($I76,点検表４リスト用!$D$2:$G$10,2,FALSE),"")</f>
        <v/>
      </c>
      <c r="AK76" s="296" t="str">
        <f>IFERROR(VLOOKUP($I76,点検表４リスト用!$D$2:$G$10,3,FALSE),"")</f>
        <v/>
      </c>
      <c r="AL76" s="296" t="str">
        <f>IFERROR(VLOOKUP($I76,点検表４リスト用!$D$2:$G$10,4,FALSE),"")</f>
        <v/>
      </c>
      <c r="AM76" s="296" t="str">
        <f>IFERROR(VLOOKUP(LEFT($E76,1),点検表４リスト用!$I$2:$J$11,2,FALSE),"")</f>
        <v/>
      </c>
      <c r="AN76" s="296" t="b">
        <f>IF(IFERROR(VLOOKUP($J76,軽乗用車一覧!$A$2:$A$88,1,FALSE),"")&lt;&gt;"",TRUE,FALSE)</f>
        <v>0</v>
      </c>
      <c r="AO76" s="296" t="b">
        <f t="shared" si="67"/>
        <v>0</v>
      </c>
      <c r="AP76" s="296" t="b">
        <f t="shared" si="68"/>
        <v>1</v>
      </c>
      <c r="AQ76" s="296" t="str">
        <f t="shared" si="69"/>
        <v/>
      </c>
      <c r="AR76" s="296" t="str">
        <f t="shared" si="70"/>
        <v/>
      </c>
      <c r="AS76" s="296">
        <f t="shared" si="71"/>
        <v>1</v>
      </c>
      <c r="AT76" s="296">
        <f t="shared" si="72"/>
        <v>1</v>
      </c>
      <c r="AU76" s="296" t="str">
        <f t="shared" si="73"/>
        <v/>
      </c>
      <c r="AV76" s="296" t="str">
        <f>IFERROR(VLOOKUP($L76,点検表４リスト用!$L$2:$M$11,2,FALSE),"")</f>
        <v/>
      </c>
      <c r="AW76" s="296" t="str">
        <f>IFERROR(VLOOKUP($AU76,排出係数!$H$4:$N$1000,7,FALSE),"")</f>
        <v/>
      </c>
      <c r="AX76" s="296" t="str">
        <f t="shared" ref="AX76:AX139" si="86">IF(OR($AV76="C",$AV76="電",$AV76="燃電"),$AV76,IF(AND(LEFT($AV76,1)&lt;&gt;"ハ",RIGHT($AW76,1)&lt;&gt;"ハ"),IF(AND(OR($AV76="ガ",$AV76="L"),LEFT($AW76,2)&lt;&gt;"ガL"),"ガL3",IF(AND($AV76="軽",LEFT($AW76,1)&lt;&gt;"軽"),"軽3",IF(RIGHT($AW76,1)="ハ","ハ",$AW76))),IF($AW76="",$BS76,$AW76)))</f>
        <v/>
      </c>
      <c r="AY76" s="296" t="str">
        <f t="shared" si="74"/>
        <v>1</v>
      </c>
      <c r="AZ76" s="296" t="str">
        <f>IFERROR(VLOOKUP($AU76,排出係数!$A$4:$G$10000,$AT76+2,FALSE),"")</f>
        <v/>
      </c>
      <c r="BA76" s="296">
        <f>IFERROR(VLOOKUP($AT76,点検表４リスト用!$P$2:$T$6,2,FALSE),"")</f>
        <v>0.48</v>
      </c>
      <c r="BB76" s="296" t="str">
        <f t="shared" si="75"/>
        <v/>
      </c>
      <c r="BC76" s="296" t="str">
        <f t="shared" si="76"/>
        <v/>
      </c>
      <c r="BD76" s="296" t="str">
        <f>IFERROR(VLOOKUP($AU76,排出係数!$H$4:$M$10000,$AT76+2,FALSE),"")</f>
        <v/>
      </c>
      <c r="BE76" s="296">
        <f>IFERROR(VLOOKUP($AT76,点検表４リスト用!$P$2:$T$6,IF($N76="H17",5,3),FALSE),"")</f>
        <v>5.5E-2</v>
      </c>
      <c r="BF76" s="296">
        <f t="shared" si="77"/>
        <v>0</v>
      </c>
      <c r="BG76" s="296">
        <f t="shared" si="78"/>
        <v>0</v>
      </c>
      <c r="BH76" s="296" t="str">
        <f>IFERROR(VLOOKUP($L76,点検表４リスト用!$L$2:$N$11,3,FALSE),"")</f>
        <v/>
      </c>
      <c r="BI76" s="296" t="str">
        <f t="shared" si="79"/>
        <v/>
      </c>
      <c r="BJ76" s="296" t="str">
        <f>IF($AJ76="特","",IF($BO76="確認",MSG_電気・燃料電池車確認,IF($BR76=1,日野自動車新型式,IF($BR76=2,日野自動車新型式②,IF($BR76=3,日野自動車新型式③,IF($BR76=4,日野自動車新型式④,IFERROR(VLOOKUP($BI76,'35条リスト'!$A$3:$C$9998,2,FALSE),"")))))))</f>
        <v/>
      </c>
      <c r="BK76" s="296" t="str">
        <f t="shared" si="80"/>
        <v/>
      </c>
      <c r="BL76" s="296" t="str">
        <f>IFERROR(VLOOKUP($X76,点検表４リスト用!$A$2:$B$10,2,FALSE),"")</f>
        <v/>
      </c>
      <c r="BM76" s="296" t="str">
        <f>IF($AJ76="特","",IFERROR(VLOOKUP($BI76,'35条リスト'!$A$3:$C$9998,3,FALSE),""))</f>
        <v/>
      </c>
      <c r="BN76" s="357" t="str">
        <f t="shared" si="81"/>
        <v/>
      </c>
      <c r="BO76" s="297" t="str">
        <f t="shared" si="82"/>
        <v/>
      </c>
      <c r="BP76" s="297" t="str">
        <f t="shared" ref="BP76:BP139" si="87">IF($BN76="【2】",$BN76,IF($BM76&lt;&gt;"",$BM76,IF($BN76&lt;&gt;"",$BN76,$BO76)))</f>
        <v/>
      </c>
      <c r="BQ76" s="296">
        <f t="shared" si="85"/>
        <v>0</v>
      </c>
      <c r="BR76" s="296" t="str">
        <f>IF(COUNTIF(点検表４リスト用!X$2:X$83,J76),1,IF(COUNTIF(点検表４リスト用!Y$2:Y$100,J76),2,IF(COUNTIF(点検表４リスト用!Z$2:Z$100,J76),3,IF(COUNTIF(点検表４リスト用!AA$2:AA$100,J76),4,""))))</f>
        <v/>
      </c>
      <c r="BS76" s="579" t="str">
        <f t="shared" si="83"/>
        <v/>
      </c>
    </row>
    <row r="77" spans="1:71">
      <c r="A77" s="289"/>
      <c r="B77" s="445"/>
      <c r="C77" s="290"/>
      <c r="D77" s="291"/>
      <c r="E77" s="291"/>
      <c r="F77" s="291"/>
      <c r="G77" s="292"/>
      <c r="H77" s="300"/>
      <c r="I77" s="292"/>
      <c r="J77" s="292"/>
      <c r="K77" s="292"/>
      <c r="L77" s="292"/>
      <c r="M77" s="290"/>
      <c r="N77" s="290"/>
      <c r="O77" s="292"/>
      <c r="P77" s="292"/>
      <c r="Q77" s="481" t="str">
        <f t="shared" si="54"/>
        <v/>
      </c>
      <c r="R77" s="481" t="str">
        <f t="shared" si="55"/>
        <v/>
      </c>
      <c r="S77" s="482" t="str">
        <f t="shared" si="56"/>
        <v/>
      </c>
      <c r="T77" s="482" t="str">
        <f t="shared" si="84"/>
        <v/>
      </c>
      <c r="U77" s="483" t="str">
        <f t="shared" si="57"/>
        <v/>
      </c>
      <c r="V77" s="483" t="str">
        <f t="shared" si="58"/>
        <v/>
      </c>
      <c r="W77" s="483" t="str">
        <f t="shared" si="59"/>
        <v/>
      </c>
      <c r="X77" s="293"/>
      <c r="Y77" s="289"/>
      <c r="Z77" s="473" t="str">
        <f>IF($BR77&lt;&gt;"","確認",IF(COUNTIF(点検表４リスト用!AB$2:AB$100,J77),"○",IF(OR($BP77="【3】",$BP77="【2】",$BP77="【1】"),"○",$BP77)))</f>
        <v/>
      </c>
      <c r="AA77" s="532"/>
      <c r="AB77" s="294" t="str">
        <f>IF(COUNTIF(環境性能の高いＵＤタクシー!$A:$A,点検表４!J77),"○","")</f>
        <v/>
      </c>
      <c r="AC77" s="295" t="str">
        <f t="shared" si="60"/>
        <v/>
      </c>
      <c r="AD77" s="296" t="b">
        <f t="shared" si="61"/>
        <v>0</v>
      </c>
      <c r="AE77" s="296" t="b">
        <f t="shared" si="62"/>
        <v>0</v>
      </c>
      <c r="AF77" s="296" t="str">
        <f t="shared" si="63"/>
        <v/>
      </c>
      <c r="AG77" s="296">
        <f t="shared" si="64"/>
        <v>1</v>
      </c>
      <c r="AH77" s="296">
        <f t="shared" si="65"/>
        <v>0</v>
      </c>
      <c r="AI77" s="296">
        <f t="shared" si="66"/>
        <v>0</v>
      </c>
      <c r="AJ77" s="296" t="str">
        <f>IFERROR(VLOOKUP($I77,点検表４リスト用!$D$2:$G$10,2,FALSE),"")</f>
        <v/>
      </c>
      <c r="AK77" s="296" t="str">
        <f>IFERROR(VLOOKUP($I77,点検表４リスト用!$D$2:$G$10,3,FALSE),"")</f>
        <v/>
      </c>
      <c r="AL77" s="296" t="str">
        <f>IFERROR(VLOOKUP($I77,点検表４リスト用!$D$2:$G$10,4,FALSE),"")</f>
        <v/>
      </c>
      <c r="AM77" s="296" t="str">
        <f>IFERROR(VLOOKUP(LEFT($E77,1),点検表４リスト用!$I$2:$J$11,2,FALSE),"")</f>
        <v/>
      </c>
      <c r="AN77" s="296" t="b">
        <f>IF(IFERROR(VLOOKUP($J77,軽乗用車一覧!$A$2:$A$88,1,FALSE),"")&lt;&gt;"",TRUE,FALSE)</f>
        <v>0</v>
      </c>
      <c r="AO77" s="296" t="b">
        <f t="shared" si="67"/>
        <v>0</v>
      </c>
      <c r="AP77" s="296" t="b">
        <f t="shared" si="68"/>
        <v>1</v>
      </c>
      <c r="AQ77" s="296" t="str">
        <f t="shared" si="69"/>
        <v/>
      </c>
      <c r="AR77" s="296" t="str">
        <f t="shared" si="70"/>
        <v/>
      </c>
      <c r="AS77" s="296">
        <f t="shared" si="71"/>
        <v>1</v>
      </c>
      <c r="AT77" s="296">
        <f t="shared" si="72"/>
        <v>1</v>
      </c>
      <c r="AU77" s="296" t="str">
        <f t="shared" si="73"/>
        <v/>
      </c>
      <c r="AV77" s="296" t="str">
        <f>IFERROR(VLOOKUP($L77,点検表４リスト用!$L$2:$M$11,2,FALSE),"")</f>
        <v/>
      </c>
      <c r="AW77" s="296" t="str">
        <f>IFERROR(VLOOKUP($AU77,排出係数!$H$4:$N$1000,7,FALSE),"")</f>
        <v/>
      </c>
      <c r="AX77" s="296" t="str">
        <f t="shared" si="86"/>
        <v/>
      </c>
      <c r="AY77" s="296" t="str">
        <f t="shared" si="74"/>
        <v>1</v>
      </c>
      <c r="AZ77" s="296" t="str">
        <f>IFERROR(VLOOKUP($AU77,排出係数!$A$4:$G$10000,$AT77+2,FALSE),"")</f>
        <v/>
      </c>
      <c r="BA77" s="296">
        <f>IFERROR(VLOOKUP($AT77,点検表４リスト用!$P$2:$T$6,2,FALSE),"")</f>
        <v>0.48</v>
      </c>
      <c r="BB77" s="296" t="str">
        <f t="shared" si="75"/>
        <v/>
      </c>
      <c r="BC77" s="296" t="str">
        <f t="shared" si="76"/>
        <v/>
      </c>
      <c r="BD77" s="296" t="str">
        <f>IFERROR(VLOOKUP($AU77,排出係数!$H$4:$M$10000,$AT77+2,FALSE),"")</f>
        <v/>
      </c>
      <c r="BE77" s="296">
        <f>IFERROR(VLOOKUP($AT77,点検表４リスト用!$P$2:$T$6,IF($N77="H17",5,3),FALSE),"")</f>
        <v>5.5E-2</v>
      </c>
      <c r="BF77" s="296">
        <f t="shared" si="77"/>
        <v>0</v>
      </c>
      <c r="BG77" s="296">
        <f t="shared" si="78"/>
        <v>0</v>
      </c>
      <c r="BH77" s="296" t="str">
        <f>IFERROR(VLOOKUP($L77,点検表４リスト用!$L$2:$N$11,3,FALSE),"")</f>
        <v/>
      </c>
      <c r="BI77" s="296" t="str">
        <f t="shared" si="79"/>
        <v/>
      </c>
      <c r="BJ77" s="296" t="str">
        <f>IF($AJ77="特","",IF($BO77="確認",MSG_電気・燃料電池車確認,IF($BR77=1,日野自動車新型式,IF($BR77=2,日野自動車新型式②,IF($BR77=3,日野自動車新型式③,IF($BR77=4,日野自動車新型式④,IFERROR(VLOOKUP($BI77,'35条リスト'!$A$3:$C$9998,2,FALSE),"")))))))</f>
        <v/>
      </c>
      <c r="BK77" s="296" t="str">
        <f t="shared" si="80"/>
        <v/>
      </c>
      <c r="BL77" s="296" t="str">
        <f>IFERROR(VLOOKUP($X77,点検表４リスト用!$A$2:$B$10,2,FALSE),"")</f>
        <v/>
      </c>
      <c r="BM77" s="296" t="str">
        <f>IF($AJ77="特","",IFERROR(VLOOKUP($BI77,'35条リスト'!$A$3:$C$9998,3,FALSE),""))</f>
        <v/>
      </c>
      <c r="BN77" s="357" t="str">
        <f t="shared" si="81"/>
        <v/>
      </c>
      <c r="BO77" s="297" t="str">
        <f t="shared" si="82"/>
        <v/>
      </c>
      <c r="BP77" s="297" t="str">
        <f t="shared" si="87"/>
        <v/>
      </c>
      <c r="BQ77" s="296">
        <f t="shared" si="85"/>
        <v>0</v>
      </c>
      <c r="BR77" s="296" t="str">
        <f>IF(COUNTIF(点検表４リスト用!X$2:X$83,J77),1,IF(COUNTIF(点検表４リスト用!Y$2:Y$100,J77),2,IF(COUNTIF(点検表４リスト用!Z$2:Z$100,J77),3,IF(COUNTIF(点検表４リスト用!AA$2:AA$100,J77),4,""))))</f>
        <v/>
      </c>
      <c r="BS77" s="579" t="str">
        <f t="shared" si="83"/>
        <v/>
      </c>
    </row>
    <row r="78" spans="1:71">
      <c r="A78" s="289"/>
      <c r="B78" s="445"/>
      <c r="C78" s="290"/>
      <c r="D78" s="291"/>
      <c r="E78" s="291"/>
      <c r="F78" s="291"/>
      <c r="G78" s="292"/>
      <c r="H78" s="300"/>
      <c r="I78" s="292"/>
      <c r="J78" s="292"/>
      <c r="K78" s="292"/>
      <c r="L78" s="292"/>
      <c r="M78" s="290"/>
      <c r="N78" s="290"/>
      <c r="O78" s="292"/>
      <c r="P78" s="292"/>
      <c r="Q78" s="481" t="str">
        <f t="shared" si="54"/>
        <v/>
      </c>
      <c r="R78" s="481" t="str">
        <f t="shared" si="55"/>
        <v/>
      </c>
      <c r="S78" s="482" t="str">
        <f t="shared" si="56"/>
        <v/>
      </c>
      <c r="T78" s="482" t="str">
        <f t="shared" si="84"/>
        <v/>
      </c>
      <c r="U78" s="483" t="str">
        <f t="shared" si="57"/>
        <v/>
      </c>
      <c r="V78" s="483" t="str">
        <f t="shared" si="58"/>
        <v/>
      </c>
      <c r="W78" s="483" t="str">
        <f t="shared" si="59"/>
        <v/>
      </c>
      <c r="X78" s="293"/>
      <c r="Y78" s="289"/>
      <c r="Z78" s="473" t="str">
        <f>IF($BR78&lt;&gt;"","確認",IF(COUNTIF(点検表４リスト用!AB$2:AB$100,J78),"○",IF(OR($BP78="【3】",$BP78="【2】",$BP78="【1】"),"○",$BP78)))</f>
        <v/>
      </c>
      <c r="AA78" s="532"/>
      <c r="AB78" s="294" t="str">
        <f>IF(COUNTIF(環境性能の高いＵＤタクシー!$A:$A,点検表４!J78),"○","")</f>
        <v/>
      </c>
      <c r="AC78" s="295" t="str">
        <f t="shared" si="60"/>
        <v/>
      </c>
      <c r="AD78" s="296" t="b">
        <f t="shared" si="61"/>
        <v>0</v>
      </c>
      <c r="AE78" s="296" t="b">
        <f t="shared" si="62"/>
        <v>0</v>
      </c>
      <c r="AF78" s="296" t="str">
        <f t="shared" si="63"/>
        <v/>
      </c>
      <c r="AG78" s="296">
        <f t="shared" si="64"/>
        <v>1</v>
      </c>
      <c r="AH78" s="296">
        <f t="shared" si="65"/>
        <v>0</v>
      </c>
      <c r="AI78" s="296">
        <f t="shared" si="66"/>
        <v>0</v>
      </c>
      <c r="AJ78" s="296" t="str">
        <f>IFERROR(VLOOKUP($I78,点検表４リスト用!$D$2:$G$10,2,FALSE),"")</f>
        <v/>
      </c>
      <c r="AK78" s="296" t="str">
        <f>IFERROR(VLOOKUP($I78,点検表４リスト用!$D$2:$G$10,3,FALSE),"")</f>
        <v/>
      </c>
      <c r="AL78" s="296" t="str">
        <f>IFERROR(VLOOKUP($I78,点検表４リスト用!$D$2:$G$10,4,FALSE),"")</f>
        <v/>
      </c>
      <c r="AM78" s="296" t="str">
        <f>IFERROR(VLOOKUP(LEFT($E78,1),点検表４リスト用!$I$2:$J$11,2,FALSE),"")</f>
        <v/>
      </c>
      <c r="AN78" s="296" t="b">
        <f>IF(IFERROR(VLOOKUP($J78,軽乗用車一覧!$A$2:$A$88,1,FALSE),"")&lt;&gt;"",TRUE,FALSE)</f>
        <v>0</v>
      </c>
      <c r="AO78" s="296" t="b">
        <f t="shared" si="67"/>
        <v>0</v>
      </c>
      <c r="AP78" s="296" t="b">
        <f t="shared" si="68"/>
        <v>1</v>
      </c>
      <c r="AQ78" s="296" t="str">
        <f t="shared" si="69"/>
        <v/>
      </c>
      <c r="AR78" s="296" t="str">
        <f t="shared" si="70"/>
        <v/>
      </c>
      <c r="AS78" s="296">
        <f t="shared" si="71"/>
        <v>1</v>
      </c>
      <c r="AT78" s="296">
        <f t="shared" si="72"/>
        <v>1</v>
      </c>
      <c r="AU78" s="296" t="str">
        <f t="shared" si="73"/>
        <v/>
      </c>
      <c r="AV78" s="296" t="str">
        <f>IFERROR(VLOOKUP($L78,点検表４リスト用!$L$2:$M$11,2,FALSE),"")</f>
        <v/>
      </c>
      <c r="AW78" s="296" t="str">
        <f>IFERROR(VLOOKUP($AU78,排出係数!$H$4:$N$1000,7,FALSE),"")</f>
        <v/>
      </c>
      <c r="AX78" s="296" t="str">
        <f t="shared" si="86"/>
        <v/>
      </c>
      <c r="AY78" s="296" t="str">
        <f t="shared" si="74"/>
        <v>1</v>
      </c>
      <c r="AZ78" s="296" t="str">
        <f>IFERROR(VLOOKUP($AU78,排出係数!$A$4:$G$10000,$AT78+2,FALSE),"")</f>
        <v/>
      </c>
      <c r="BA78" s="296">
        <f>IFERROR(VLOOKUP($AT78,点検表４リスト用!$P$2:$T$6,2,FALSE),"")</f>
        <v>0.48</v>
      </c>
      <c r="BB78" s="296" t="str">
        <f t="shared" si="75"/>
        <v/>
      </c>
      <c r="BC78" s="296" t="str">
        <f t="shared" si="76"/>
        <v/>
      </c>
      <c r="BD78" s="296" t="str">
        <f>IFERROR(VLOOKUP($AU78,排出係数!$H$4:$M$10000,$AT78+2,FALSE),"")</f>
        <v/>
      </c>
      <c r="BE78" s="296">
        <f>IFERROR(VLOOKUP($AT78,点検表４リスト用!$P$2:$T$6,IF($N78="H17",5,3),FALSE),"")</f>
        <v>5.5E-2</v>
      </c>
      <c r="BF78" s="296">
        <f t="shared" si="77"/>
        <v>0</v>
      </c>
      <c r="BG78" s="296">
        <f t="shared" si="78"/>
        <v>0</v>
      </c>
      <c r="BH78" s="296" t="str">
        <f>IFERROR(VLOOKUP($L78,点検表４リスト用!$L$2:$N$11,3,FALSE),"")</f>
        <v/>
      </c>
      <c r="BI78" s="296" t="str">
        <f t="shared" si="79"/>
        <v/>
      </c>
      <c r="BJ78" s="296" t="str">
        <f>IF($AJ78="特","",IF($BO78="確認",MSG_電気・燃料電池車確認,IF($BR78=1,日野自動車新型式,IF($BR78=2,日野自動車新型式②,IF($BR78=3,日野自動車新型式③,IF($BR78=4,日野自動車新型式④,IFERROR(VLOOKUP($BI78,'35条リスト'!$A$3:$C$9998,2,FALSE),"")))))))</f>
        <v/>
      </c>
      <c r="BK78" s="296" t="str">
        <f t="shared" si="80"/>
        <v/>
      </c>
      <c r="BL78" s="296" t="str">
        <f>IFERROR(VLOOKUP($X78,点検表４リスト用!$A$2:$B$10,2,FALSE),"")</f>
        <v/>
      </c>
      <c r="BM78" s="296" t="str">
        <f>IF($AJ78="特","",IFERROR(VLOOKUP($BI78,'35条リスト'!$A$3:$C$9998,3,FALSE),""))</f>
        <v/>
      </c>
      <c r="BN78" s="357" t="str">
        <f t="shared" si="81"/>
        <v/>
      </c>
      <c r="BO78" s="297" t="str">
        <f t="shared" si="82"/>
        <v/>
      </c>
      <c r="BP78" s="297" t="str">
        <f t="shared" si="87"/>
        <v/>
      </c>
      <c r="BQ78" s="296">
        <f t="shared" si="85"/>
        <v>0</v>
      </c>
      <c r="BR78" s="296" t="str">
        <f>IF(COUNTIF(点検表４リスト用!X$2:X$83,J78),1,IF(COUNTIF(点検表４リスト用!Y$2:Y$100,J78),2,IF(COUNTIF(点検表４リスト用!Z$2:Z$100,J78),3,IF(COUNTIF(点検表４リスト用!AA$2:AA$100,J78),4,""))))</f>
        <v/>
      </c>
      <c r="BS78" s="579" t="str">
        <f t="shared" si="83"/>
        <v/>
      </c>
    </row>
    <row r="79" spans="1:71">
      <c r="A79" s="289"/>
      <c r="B79" s="445"/>
      <c r="C79" s="290"/>
      <c r="D79" s="291"/>
      <c r="E79" s="291"/>
      <c r="F79" s="291"/>
      <c r="G79" s="292"/>
      <c r="H79" s="300"/>
      <c r="I79" s="292"/>
      <c r="J79" s="292"/>
      <c r="K79" s="292"/>
      <c r="L79" s="292"/>
      <c r="M79" s="290"/>
      <c r="N79" s="290"/>
      <c r="O79" s="292"/>
      <c r="P79" s="292"/>
      <c r="Q79" s="481" t="str">
        <f t="shared" si="54"/>
        <v/>
      </c>
      <c r="R79" s="481" t="str">
        <f t="shared" si="55"/>
        <v/>
      </c>
      <c r="S79" s="482" t="str">
        <f t="shared" si="56"/>
        <v/>
      </c>
      <c r="T79" s="482" t="str">
        <f t="shared" si="84"/>
        <v/>
      </c>
      <c r="U79" s="483" t="str">
        <f t="shared" si="57"/>
        <v/>
      </c>
      <c r="V79" s="483" t="str">
        <f t="shared" si="58"/>
        <v/>
      </c>
      <c r="W79" s="483" t="str">
        <f t="shared" si="59"/>
        <v/>
      </c>
      <c r="X79" s="293"/>
      <c r="Y79" s="289"/>
      <c r="Z79" s="473" t="str">
        <f>IF($BR79&lt;&gt;"","確認",IF(COUNTIF(点検表４リスト用!AB$2:AB$100,J79),"○",IF(OR($BP79="【3】",$BP79="【2】",$BP79="【1】"),"○",$BP79)))</f>
        <v/>
      </c>
      <c r="AA79" s="532"/>
      <c r="AB79" s="294" t="str">
        <f>IF(COUNTIF(環境性能の高いＵＤタクシー!$A:$A,点検表４!J79),"○","")</f>
        <v/>
      </c>
      <c r="AC79" s="295" t="str">
        <f t="shared" si="60"/>
        <v/>
      </c>
      <c r="AD79" s="296" t="b">
        <f t="shared" si="61"/>
        <v>0</v>
      </c>
      <c r="AE79" s="296" t="b">
        <f t="shared" si="62"/>
        <v>0</v>
      </c>
      <c r="AF79" s="296" t="str">
        <f t="shared" si="63"/>
        <v/>
      </c>
      <c r="AG79" s="296">
        <f t="shared" si="64"/>
        <v>1</v>
      </c>
      <c r="AH79" s="296">
        <f t="shared" si="65"/>
        <v>0</v>
      </c>
      <c r="AI79" s="296">
        <f t="shared" si="66"/>
        <v>0</v>
      </c>
      <c r="AJ79" s="296" t="str">
        <f>IFERROR(VLOOKUP($I79,点検表４リスト用!$D$2:$G$10,2,FALSE),"")</f>
        <v/>
      </c>
      <c r="AK79" s="296" t="str">
        <f>IFERROR(VLOOKUP($I79,点検表４リスト用!$D$2:$G$10,3,FALSE),"")</f>
        <v/>
      </c>
      <c r="AL79" s="296" t="str">
        <f>IFERROR(VLOOKUP($I79,点検表４リスト用!$D$2:$G$10,4,FALSE),"")</f>
        <v/>
      </c>
      <c r="AM79" s="296" t="str">
        <f>IFERROR(VLOOKUP(LEFT($E79,1),点検表４リスト用!$I$2:$J$11,2,FALSE),"")</f>
        <v/>
      </c>
      <c r="AN79" s="296" t="b">
        <f>IF(IFERROR(VLOOKUP($J79,軽乗用車一覧!$A$2:$A$88,1,FALSE),"")&lt;&gt;"",TRUE,FALSE)</f>
        <v>0</v>
      </c>
      <c r="AO79" s="296" t="b">
        <f t="shared" si="67"/>
        <v>0</v>
      </c>
      <c r="AP79" s="296" t="b">
        <f t="shared" si="68"/>
        <v>1</v>
      </c>
      <c r="AQ79" s="296" t="str">
        <f t="shared" si="69"/>
        <v/>
      </c>
      <c r="AR79" s="296" t="str">
        <f t="shared" si="70"/>
        <v/>
      </c>
      <c r="AS79" s="296">
        <f t="shared" si="71"/>
        <v>1</v>
      </c>
      <c r="AT79" s="296">
        <f t="shared" si="72"/>
        <v>1</v>
      </c>
      <c r="AU79" s="296" t="str">
        <f t="shared" si="73"/>
        <v/>
      </c>
      <c r="AV79" s="296" t="str">
        <f>IFERROR(VLOOKUP($L79,点検表４リスト用!$L$2:$M$11,2,FALSE),"")</f>
        <v/>
      </c>
      <c r="AW79" s="296" t="str">
        <f>IFERROR(VLOOKUP($AU79,排出係数!$H$4:$N$1000,7,FALSE),"")</f>
        <v/>
      </c>
      <c r="AX79" s="296" t="str">
        <f t="shared" si="86"/>
        <v/>
      </c>
      <c r="AY79" s="296" t="str">
        <f t="shared" si="74"/>
        <v>1</v>
      </c>
      <c r="AZ79" s="296" t="str">
        <f>IFERROR(VLOOKUP($AU79,排出係数!$A$4:$G$10000,$AT79+2,FALSE),"")</f>
        <v/>
      </c>
      <c r="BA79" s="296">
        <f>IFERROR(VLOOKUP($AT79,点検表４リスト用!$P$2:$T$6,2,FALSE),"")</f>
        <v>0.48</v>
      </c>
      <c r="BB79" s="296" t="str">
        <f t="shared" si="75"/>
        <v/>
      </c>
      <c r="BC79" s="296" t="str">
        <f t="shared" si="76"/>
        <v/>
      </c>
      <c r="BD79" s="296" t="str">
        <f>IFERROR(VLOOKUP($AU79,排出係数!$H$4:$M$10000,$AT79+2,FALSE),"")</f>
        <v/>
      </c>
      <c r="BE79" s="296">
        <f>IFERROR(VLOOKUP($AT79,点検表４リスト用!$P$2:$T$6,IF($N79="H17",5,3),FALSE),"")</f>
        <v>5.5E-2</v>
      </c>
      <c r="BF79" s="296">
        <f t="shared" si="77"/>
        <v>0</v>
      </c>
      <c r="BG79" s="296">
        <f t="shared" si="78"/>
        <v>0</v>
      </c>
      <c r="BH79" s="296" t="str">
        <f>IFERROR(VLOOKUP($L79,点検表４リスト用!$L$2:$N$11,3,FALSE),"")</f>
        <v/>
      </c>
      <c r="BI79" s="296" t="str">
        <f t="shared" si="79"/>
        <v/>
      </c>
      <c r="BJ79" s="296" t="str">
        <f>IF($AJ79="特","",IF($BO79="確認",MSG_電気・燃料電池車確認,IF($BR79=1,日野自動車新型式,IF($BR79=2,日野自動車新型式②,IF($BR79=3,日野自動車新型式③,IF($BR79=4,日野自動車新型式④,IFERROR(VLOOKUP($BI79,'35条リスト'!$A$3:$C$9998,2,FALSE),"")))))))</f>
        <v/>
      </c>
      <c r="BK79" s="296" t="str">
        <f t="shared" si="80"/>
        <v/>
      </c>
      <c r="BL79" s="296" t="str">
        <f>IFERROR(VLOOKUP($X79,点検表４リスト用!$A$2:$B$10,2,FALSE),"")</f>
        <v/>
      </c>
      <c r="BM79" s="296" t="str">
        <f>IF($AJ79="特","",IFERROR(VLOOKUP($BI79,'35条リスト'!$A$3:$C$9998,3,FALSE),""))</f>
        <v/>
      </c>
      <c r="BN79" s="357" t="str">
        <f t="shared" si="81"/>
        <v/>
      </c>
      <c r="BO79" s="297" t="str">
        <f t="shared" si="82"/>
        <v/>
      </c>
      <c r="BP79" s="297" t="str">
        <f t="shared" si="87"/>
        <v/>
      </c>
      <c r="BQ79" s="296">
        <f t="shared" si="85"/>
        <v>0</v>
      </c>
      <c r="BR79" s="296" t="str">
        <f>IF(COUNTIF(点検表４リスト用!X$2:X$83,J79),1,IF(COUNTIF(点検表４リスト用!Y$2:Y$100,J79),2,IF(COUNTIF(点検表４リスト用!Z$2:Z$100,J79),3,IF(COUNTIF(点検表４リスト用!AA$2:AA$100,J79),4,""))))</f>
        <v/>
      </c>
      <c r="BS79" s="579" t="str">
        <f t="shared" si="83"/>
        <v/>
      </c>
    </row>
    <row r="80" spans="1:71">
      <c r="A80" s="289"/>
      <c r="B80" s="445"/>
      <c r="C80" s="290"/>
      <c r="D80" s="291"/>
      <c r="E80" s="291"/>
      <c r="F80" s="291"/>
      <c r="G80" s="292"/>
      <c r="H80" s="300"/>
      <c r="I80" s="292"/>
      <c r="J80" s="292"/>
      <c r="K80" s="292"/>
      <c r="L80" s="292"/>
      <c r="M80" s="290"/>
      <c r="N80" s="290"/>
      <c r="O80" s="292"/>
      <c r="P80" s="292"/>
      <c r="Q80" s="481" t="str">
        <f t="shared" si="54"/>
        <v/>
      </c>
      <c r="R80" s="481" t="str">
        <f t="shared" si="55"/>
        <v/>
      </c>
      <c r="S80" s="482" t="str">
        <f t="shared" si="56"/>
        <v/>
      </c>
      <c r="T80" s="482" t="str">
        <f t="shared" si="84"/>
        <v/>
      </c>
      <c r="U80" s="483" t="str">
        <f t="shared" si="57"/>
        <v/>
      </c>
      <c r="V80" s="483" t="str">
        <f t="shared" si="58"/>
        <v/>
      </c>
      <c r="W80" s="483" t="str">
        <f t="shared" si="59"/>
        <v/>
      </c>
      <c r="X80" s="293"/>
      <c r="Y80" s="289"/>
      <c r="Z80" s="473" t="str">
        <f>IF($BR80&lt;&gt;"","確認",IF(COUNTIF(点検表４リスト用!AB$2:AB$100,J80),"○",IF(OR($BP80="【3】",$BP80="【2】",$BP80="【1】"),"○",$BP80)))</f>
        <v/>
      </c>
      <c r="AA80" s="532"/>
      <c r="AB80" s="294" t="str">
        <f>IF(COUNTIF(環境性能の高いＵＤタクシー!$A:$A,点検表４!J80),"○","")</f>
        <v/>
      </c>
      <c r="AC80" s="295" t="str">
        <f t="shared" si="60"/>
        <v/>
      </c>
      <c r="AD80" s="296" t="b">
        <f t="shared" si="61"/>
        <v>0</v>
      </c>
      <c r="AE80" s="296" t="b">
        <f t="shared" si="62"/>
        <v>0</v>
      </c>
      <c r="AF80" s="296" t="str">
        <f t="shared" si="63"/>
        <v/>
      </c>
      <c r="AG80" s="296">
        <f t="shared" si="64"/>
        <v>1</v>
      </c>
      <c r="AH80" s="296">
        <f t="shared" si="65"/>
        <v>0</v>
      </c>
      <c r="AI80" s="296">
        <f t="shared" si="66"/>
        <v>0</v>
      </c>
      <c r="AJ80" s="296" t="str">
        <f>IFERROR(VLOOKUP($I80,点検表４リスト用!$D$2:$G$10,2,FALSE),"")</f>
        <v/>
      </c>
      <c r="AK80" s="296" t="str">
        <f>IFERROR(VLOOKUP($I80,点検表４リスト用!$D$2:$G$10,3,FALSE),"")</f>
        <v/>
      </c>
      <c r="AL80" s="296" t="str">
        <f>IFERROR(VLOOKUP($I80,点検表４リスト用!$D$2:$G$10,4,FALSE),"")</f>
        <v/>
      </c>
      <c r="AM80" s="296" t="str">
        <f>IFERROR(VLOOKUP(LEFT($E80,1),点検表４リスト用!$I$2:$J$11,2,FALSE),"")</f>
        <v/>
      </c>
      <c r="AN80" s="296" t="b">
        <f>IF(IFERROR(VLOOKUP($J80,軽乗用車一覧!$A$2:$A$88,1,FALSE),"")&lt;&gt;"",TRUE,FALSE)</f>
        <v>0</v>
      </c>
      <c r="AO80" s="296" t="b">
        <f t="shared" si="67"/>
        <v>0</v>
      </c>
      <c r="AP80" s="296" t="b">
        <f t="shared" si="68"/>
        <v>1</v>
      </c>
      <c r="AQ80" s="296" t="str">
        <f t="shared" si="69"/>
        <v/>
      </c>
      <c r="AR80" s="296" t="str">
        <f t="shared" si="70"/>
        <v/>
      </c>
      <c r="AS80" s="296">
        <f t="shared" si="71"/>
        <v>1</v>
      </c>
      <c r="AT80" s="296">
        <f t="shared" si="72"/>
        <v>1</v>
      </c>
      <c r="AU80" s="296" t="str">
        <f t="shared" si="73"/>
        <v/>
      </c>
      <c r="AV80" s="296" t="str">
        <f>IFERROR(VLOOKUP($L80,点検表４リスト用!$L$2:$M$11,2,FALSE),"")</f>
        <v/>
      </c>
      <c r="AW80" s="296" t="str">
        <f>IFERROR(VLOOKUP($AU80,排出係数!$H$4:$N$1000,7,FALSE),"")</f>
        <v/>
      </c>
      <c r="AX80" s="296" t="str">
        <f t="shared" si="86"/>
        <v/>
      </c>
      <c r="AY80" s="296" t="str">
        <f t="shared" si="74"/>
        <v>1</v>
      </c>
      <c r="AZ80" s="296" t="str">
        <f>IFERROR(VLOOKUP($AU80,排出係数!$A$4:$G$10000,$AT80+2,FALSE),"")</f>
        <v/>
      </c>
      <c r="BA80" s="296">
        <f>IFERROR(VLOOKUP($AT80,点検表４リスト用!$P$2:$T$6,2,FALSE),"")</f>
        <v>0.48</v>
      </c>
      <c r="BB80" s="296" t="str">
        <f t="shared" si="75"/>
        <v/>
      </c>
      <c r="BC80" s="296" t="str">
        <f t="shared" si="76"/>
        <v/>
      </c>
      <c r="BD80" s="296" t="str">
        <f>IFERROR(VLOOKUP($AU80,排出係数!$H$4:$M$10000,$AT80+2,FALSE),"")</f>
        <v/>
      </c>
      <c r="BE80" s="296">
        <f>IFERROR(VLOOKUP($AT80,点検表４リスト用!$P$2:$T$6,IF($N80="H17",5,3),FALSE),"")</f>
        <v>5.5E-2</v>
      </c>
      <c r="BF80" s="296">
        <f t="shared" si="77"/>
        <v>0</v>
      </c>
      <c r="BG80" s="296">
        <f t="shared" si="78"/>
        <v>0</v>
      </c>
      <c r="BH80" s="296" t="str">
        <f>IFERROR(VLOOKUP($L80,点検表４リスト用!$L$2:$N$11,3,FALSE),"")</f>
        <v/>
      </c>
      <c r="BI80" s="296" t="str">
        <f t="shared" si="79"/>
        <v/>
      </c>
      <c r="BJ80" s="296" t="str">
        <f>IF($AJ80="特","",IF($BO80="確認",MSG_電気・燃料電池車確認,IF($BR80=1,日野自動車新型式,IF($BR80=2,日野自動車新型式②,IF($BR80=3,日野自動車新型式③,IF($BR80=4,日野自動車新型式④,IFERROR(VLOOKUP($BI80,'35条リスト'!$A$3:$C$9998,2,FALSE),"")))))))</f>
        <v/>
      </c>
      <c r="BK80" s="296" t="str">
        <f t="shared" si="80"/>
        <v/>
      </c>
      <c r="BL80" s="296" t="str">
        <f>IFERROR(VLOOKUP($X80,点検表４リスト用!$A$2:$B$10,2,FALSE),"")</f>
        <v/>
      </c>
      <c r="BM80" s="296" t="str">
        <f>IF($AJ80="特","",IFERROR(VLOOKUP($BI80,'35条リスト'!$A$3:$C$9998,3,FALSE),""))</f>
        <v/>
      </c>
      <c r="BN80" s="357" t="str">
        <f t="shared" si="81"/>
        <v/>
      </c>
      <c r="BO80" s="297" t="str">
        <f t="shared" si="82"/>
        <v/>
      </c>
      <c r="BP80" s="297" t="str">
        <f t="shared" si="87"/>
        <v/>
      </c>
      <c r="BQ80" s="296">
        <f t="shared" si="85"/>
        <v>0</v>
      </c>
      <c r="BR80" s="296" t="str">
        <f>IF(COUNTIF(点検表４リスト用!X$2:X$83,J80),1,IF(COUNTIF(点検表４リスト用!Y$2:Y$100,J80),2,IF(COUNTIF(点検表４リスト用!Z$2:Z$100,J80),3,IF(COUNTIF(点検表４リスト用!AA$2:AA$100,J80),4,""))))</f>
        <v/>
      </c>
      <c r="BS80" s="579" t="str">
        <f t="shared" si="83"/>
        <v/>
      </c>
    </row>
    <row r="81" spans="1:71">
      <c r="A81" s="289"/>
      <c r="B81" s="445"/>
      <c r="C81" s="290"/>
      <c r="D81" s="291"/>
      <c r="E81" s="291"/>
      <c r="F81" s="291"/>
      <c r="G81" s="292"/>
      <c r="H81" s="300"/>
      <c r="I81" s="292"/>
      <c r="J81" s="292"/>
      <c r="K81" s="292"/>
      <c r="L81" s="292"/>
      <c r="M81" s="290"/>
      <c r="N81" s="290"/>
      <c r="O81" s="292"/>
      <c r="P81" s="292"/>
      <c r="Q81" s="481" t="str">
        <f t="shared" si="54"/>
        <v/>
      </c>
      <c r="R81" s="481" t="str">
        <f t="shared" si="55"/>
        <v/>
      </c>
      <c r="S81" s="482" t="str">
        <f t="shared" si="56"/>
        <v/>
      </c>
      <c r="T81" s="482" t="str">
        <f t="shared" si="84"/>
        <v/>
      </c>
      <c r="U81" s="483" t="str">
        <f t="shared" si="57"/>
        <v/>
      </c>
      <c r="V81" s="483" t="str">
        <f t="shared" si="58"/>
        <v/>
      </c>
      <c r="W81" s="483" t="str">
        <f t="shared" si="59"/>
        <v/>
      </c>
      <c r="X81" s="293"/>
      <c r="Y81" s="289"/>
      <c r="Z81" s="473" t="str">
        <f>IF($BR81&lt;&gt;"","確認",IF(COUNTIF(点検表４リスト用!AB$2:AB$100,J81),"○",IF(OR($BP81="【3】",$BP81="【2】",$BP81="【1】"),"○",$BP81)))</f>
        <v/>
      </c>
      <c r="AA81" s="532"/>
      <c r="AB81" s="294" t="str">
        <f>IF(COUNTIF(環境性能の高いＵＤタクシー!$A:$A,点検表４!J81),"○","")</f>
        <v/>
      </c>
      <c r="AC81" s="295" t="str">
        <f t="shared" si="60"/>
        <v/>
      </c>
      <c r="AD81" s="296" t="b">
        <f t="shared" si="61"/>
        <v>0</v>
      </c>
      <c r="AE81" s="296" t="b">
        <f t="shared" si="62"/>
        <v>0</v>
      </c>
      <c r="AF81" s="296" t="str">
        <f t="shared" si="63"/>
        <v/>
      </c>
      <c r="AG81" s="296">
        <f t="shared" si="64"/>
        <v>1</v>
      </c>
      <c r="AH81" s="296">
        <f t="shared" si="65"/>
        <v>0</v>
      </c>
      <c r="AI81" s="296">
        <f t="shared" si="66"/>
        <v>0</v>
      </c>
      <c r="AJ81" s="296" t="str">
        <f>IFERROR(VLOOKUP($I81,点検表４リスト用!$D$2:$G$10,2,FALSE),"")</f>
        <v/>
      </c>
      <c r="AK81" s="296" t="str">
        <f>IFERROR(VLOOKUP($I81,点検表４リスト用!$D$2:$G$10,3,FALSE),"")</f>
        <v/>
      </c>
      <c r="AL81" s="296" t="str">
        <f>IFERROR(VLOOKUP($I81,点検表４リスト用!$D$2:$G$10,4,FALSE),"")</f>
        <v/>
      </c>
      <c r="AM81" s="296" t="str">
        <f>IFERROR(VLOOKUP(LEFT($E81,1),点検表４リスト用!$I$2:$J$11,2,FALSE),"")</f>
        <v/>
      </c>
      <c r="AN81" s="296" t="b">
        <f>IF(IFERROR(VLOOKUP($J81,軽乗用車一覧!$A$2:$A$88,1,FALSE),"")&lt;&gt;"",TRUE,FALSE)</f>
        <v>0</v>
      </c>
      <c r="AO81" s="296" t="b">
        <f t="shared" si="67"/>
        <v>0</v>
      </c>
      <c r="AP81" s="296" t="b">
        <f t="shared" si="68"/>
        <v>1</v>
      </c>
      <c r="AQ81" s="296" t="str">
        <f t="shared" si="69"/>
        <v/>
      </c>
      <c r="AR81" s="296" t="str">
        <f t="shared" si="70"/>
        <v/>
      </c>
      <c r="AS81" s="296">
        <f t="shared" si="71"/>
        <v>1</v>
      </c>
      <c r="AT81" s="296">
        <f t="shared" si="72"/>
        <v>1</v>
      </c>
      <c r="AU81" s="296" t="str">
        <f t="shared" si="73"/>
        <v/>
      </c>
      <c r="AV81" s="296" t="str">
        <f>IFERROR(VLOOKUP($L81,点検表４リスト用!$L$2:$M$11,2,FALSE),"")</f>
        <v/>
      </c>
      <c r="AW81" s="296" t="str">
        <f>IFERROR(VLOOKUP($AU81,排出係数!$H$4:$N$1000,7,FALSE),"")</f>
        <v/>
      </c>
      <c r="AX81" s="296" t="str">
        <f t="shared" si="86"/>
        <v/>
      </c>
      <c r="AY81" s="296" t="str">
        <f t="shared" si="74"/>
        <v>1</v>
      </c>
      <c r="AZ81" s="296" t="str">
        <f>IFERROR(VLOOKUP($AU81,排出係数!$A$4:$G$10000,$AT81+2,FALSE),"")</f>
        <v/>
      </c>
      <c r="BA81" s="296">
        <f>IFERROR(VLOOKUP($AT81,点検表４リスト用!$P$2:$T$6,2,FALSE),"")</f>
        <v>0.48</v>
      </c>
      <c r="BB81" s="296" t="str">
        <f t="shared" si="75"/>
        <v/>
      </c>
      <c r="BC81" s="296" t="str">
        <f t="shared" si="76"/>
        <v/>
      </c>
      <c r="BD81" s="296" t="str">
        <f>IFERROR(VLOOKUP($AU81,排出係数!$H$4:$M$10000,$AT81+2,FALSE),"")</f>
        <v/>
      </c>
      <c r="BE81" s="296">
        <f>IFERROR(VLOOKUP($AT81,点検表４リスト用!$P$2:$T$6,IF($N81="H17",5,3),FALSE),"")</f>
        <v>5.5E-2</v>
      </c>
      <c r="BF81" s="296">
        <f t="shared" si="77"/>
        <v>0</v>
      </c>
      <c r="BG81" s="296">
        <f t="shared" si="78"/>
        <v>0</v>
      </c>
      <c r="BH81" s="296" t="str">
        <f>IFERROR(VLOOKUP($L81,点検表４リスト用!$L$2:$N$11,3,FALSE),"")</f>
        <v/>
      </c>
      <c r="BI81" s="296" t="str">
        <f t="shared" si="79"/>
        <v/>
      </c>
      <c r="BJ81" s="296" t="str">
        <f>IF($AJ81="特","",IF($BO81="確認",MSG_電気・燃料電池車確認,IF($BR81=1,日野自動車新型式,IF($BR81=2,日野自動車新型式②,IF($BR81=3,日野自動車新型式③,IF($BR81=4,日野自動車新型式④,IFERROR(VLOOKUP($BI81,'35条リスト'!$A$3:$C$9998,2,FALSE),"")))))))</f>
        <v/>
      </c>
      <c r="BK81" s="296" t="str">
        <f t="shared" si="80"/>
        <v/>
      </c>
      <c r="BL81" s="296" t="str">
        <f>IFERROR(VLOOKUP($X81,点検表４リスト用!$A$2:$B$10,2,FALSE),"")</f>
        <v/>
      </c>
      <c r="BM81" s="296" t="str">
        <f>IF($AJ81="特","",IFERROR(VLOOKUP($BI81,'35条リスト'!$A$3:$C$9998,3,FALSE),""))</f>
        <v/>
      </c>
      <c r="BN81" s="357" t="str">
        <f t="shared" si="81"/>
        <v/>
      </c>
      <c r="BO81" s="297" t="str">
        <f t="shared" si="82"/>
        <v/>
      </c>
      <c r="BP81" s="297" t="str">
        <f t="shared" si="87"/>
        <v/>
      </c>
      <c r="BQ81" s="296">
        <f t="shared" si="85"/>
        <v>0</v>
      </c>
      <c r="BR81" s="296" t="str">
        <f>IF(COUNTIF(点検表４リスト用!X$2:X$83,J81),1,IF(COUNTIF(点検表４リスト用!Y$2:Y$100,J81),2,IF(COUNTIF(点検表４リスト用!Z$2:Z$100,J81),3,IF(COUNTIF(点検表４リスト用!AA$2:AA$100,J81),4,""))))</f>
        <v/>
      </c>
      <c r="BS81" s="579" t="str">
        <f t="shared" si="83"/>
        <v/>
      </c>
    </row>
    <row r="82" spans="1:71">
      <c r="A82" s="289"/>
      <c r="B82" s="445"/>
      <c r="C82" s="290"/>
      <c r="D82" s="291"/>
      <c r="E82" s="291"/>
      <c r="F82" s="291"/>
      <c r="G82" s="292"/>
      <c r="H82" s="300"/>
      <c r="I82" s="292"/>
      <c r="J82" s="292"/>
      <c r="K82" s="292"/>
      <c r="L82" s="292"/>
      <c r="M82" s="290"/>
      <c r="N82" s="290"/>
      <c r="O82" s="292"/>
      <c r="P82" s="292"/>
      <c r="Q82" s="481" t="str">
        <f t="shared" si="54"/>
        <v/>
      </c>
      <c r="R82" s="481" t="str">
        <f t="shared" si="55"/>
        <v/>
      </c>
      <c r="S82" s="482" t="str">
        <f t="shared" si="56"/>
        <v/>
      </c>
      <c r="T82" s="482" t="str">
        <f t="shared" si="84"/>
        <v/>
      </c>
      <c r="U82" s="483" t="str">
        <f t="shared" si="57"/>
        <v/>
      </c>
      <c r="V82" s="483" t="str">
        <f t="shared" si="58"/>
        <v/>
      </c>
      <c r="W82" s="483" t="str">
        <f t="shared" si="59"/>
        <v/>
      </c>
      <c r="X82" s="293"/>
      <c r="Y82" s="289"/>
      <c r="Z82" s="473" t="str">
        <f>IF($BR82&lt;&gt;"","確認",IF(COUNTIF(点検表４リスト用!AB$2:AB$100,J82),"○",IF(OR($BP82="【3】",$BP82="【2】",$BP82="【1】"),"○",$BP82)))</f>
        <v/>
      </c>
      <c r="AA82" s="532"/>
      <c r="AB82" s="294" t="str">
        <f>IF(COUNTIF(環境性能の高いＵＤタクシー!$A:$A,点検表４!J82),"○","")</f>
        <v/>
      </c>
      <c r="AC82" s="295" t="str">
        <f t="shared" si="60"/>
        <v/>
      </c>
      <c r="AD82" s="296" t="b">
        <f t="shared" si="61"/>
        <v>0</v>
      </c>
      <c r="AE82" s="296" t="b">
        <f t="shared" si="62"/>
        <v>0</v>
      </c>
      <c r="AF82" s="296" t="str">
        <f t="shared" si="63"/>
        <v/>
      </c>
      <c r="AG82" s="296">
        <f t="shared" si="64"/>
        <v>1</v>
      </c>
      <c r="AH82" s="296">
        <f t="shared" si="65"/>
        <v>0</v>
      </c>
      <c r="AI82" s="296">
        <f t="shared" si="66"/>
        <v>0</v>
      </c>
      <c r="AJ82" s="296" t="str">
        <f>IFERROR(VLOOKUP($I82,点検表４リスト用!$D$2:$G$10,2,FALSE),"")</f>
        <v/>
      </c>
      <c r="AK82" s="296" t="str">
        <f>IFERROR(VLOOKUP($I82,点検表４リスト用!$D$2:$G$10,3,FALSE),"")</f>
        <v/>
      </c>
      <c r="AL82" s="296" t="str">
        <f>IFERROR(VLOOKUP($I82,点検表４リスト用!$D$2:$G$10,4,FALSE),"")</f>
        <v/>
      </c>
      <c r="AM82" s="296" t="str">
        <f>IFERROR(VLOOKUP(LEFT($E82,1),点検表４リスト用!$I$2:$J$11,2,FALSE),"")</f>
        <v/>
      </c>
      <c r="AN82" s="296" t="b">
        <f>IF(IFERROR(VLOOKUP($J82,軽乗用車一覧!$A$2:$A$88,1,FALSE),"")&lt;&gt;"",TRUE,FALSE)</f>
        <v>0</v>
      </c>
      <c r="AO82" s="296" t="b">
        <f t="shared" si="67"/>
        <v>0</v>
      </c>
      <c r="AP82" s="296" t="b">
        <f t="shared" si="68"/>
        <v>1</v>
      </c>
      <c r="AQ82" s="296" t="str">
        <f t="shared" si="69"/>
        <v/>
      </c>
      <c r="AR82" s="296" t="str">
        <f t="shared" si="70"/>
        <v/>
      </c>
      <c r="AS82" s="296">
        <f t="shared" si="71"/>
        <v>1</v>
      </c>
      <c r="AT82" s="296">
        <f t="shared" si="72"/>
        <v>1</v>
      </c>
      <c r="AU82" s="296" t="str">
        <f t="shared" si="73"/>
        <v/>
      </c>
      <c r="AV82" s="296" t="str">
        <f>IFERROR(VLOOKUP($L82,点検表４リスト用!$L$2:$M$11,2,FALSE),"")</f>
        <v/>
      </c>
      <c r="AW82" s="296" t="str">
        <f>IFERROR(VLOOKUP($AU82,排出係数!$H$4:$N$1000,7,FALSE),"")</f>
        <v/>
      </c>
      <c r="AX82" s="296" t="str">
        <f t="shared" si="86"/>
        <v/>
      </c>
      <c r="AY82" s="296" t="str">
        <f t="shared" si="74"/>
        <v>1</v>
      </c>
      <c r="AZ82" s="296" t="str">
        <f>IFERROR(VLOOKUP($AU82,排出係数!$A$4:$G$10000,$AT82+2,FALSE),"")</f>
        <v/>
      </c>
      <c r="BA82" s="296">
        <f>IFERROR(VLOOKUP($AT82,点検表４リスト用!$P$2:$T$6,2,FALSE),"")</f>
        <v>0.48</v>
      </c>
      <c r="BB82" s="296" t="str">
        <f t="shared" si="75"/>
        <v/>
      </c>
      <c r="BC82" s="296" t="str">
        <f t="shared" si="76"/>
        <v/>
      </c>
      <c r="BD82" s="296" t="str">
        <f>IFERROR(VLOOKUP($AU82,排出係数!$H$4:$M$10000,$AT82+2,FALSE),"")</f>
        <v/>
      </c>
      <c r="BE82" s="296">
        <f>IFERROR(VLOOKUP($AT82,点検表４リスト用!$P$2:$T$6,IF($N82="H17",5,3),FALSE),"")</f>
        <v>5.5E-2</v>
      </c>
      <c r="BF82" s="296">
        <f t="shared" si="77"/>
        <v>0</v>
      </c>
      <c r="BG82" s="296">
        <f t="shared" si="78"/>
        <v>0</v>
      </c>
      <c r="BH82" s="296" t="str">
        <f>IFERROR(VLOOKUP($L82,点検表４リスト用!$L$2:$N$11,3,FALSE),"")</f>
        <v/>
      </c>
      <c r="BI82" s="296" t="str">
        <f t="shared" si="79"/>
        <v/>
      </c>
      <c r="BJ82" s="296" t="str">
        <f>IF($AJ82="特","",IF($BO82="確認",MSG_電気・燃料電池車確認,IF($BR82=1,日野自動車新型式,IF($BR82=2,日野自動車新型式②,IF($BR82=3,日野自動車新型式③,IF($BR82=4,日野自動車新型式④,IFERROR(VLOOKUP($BI82,'35条リスト'!$A$3:$C$9998,2,FALSE),"")))))))</f>
        <v/>
      </c>
      <c r="BK82" s="296" t="str">
        <f t="shared" si="80"/>
        <v/>
      </c>
      <c r="BL82" s="296" t="str">
        <f>IFERROR(VLOOKUP($X82,点検表４リスト用!$A$2:$B$10,2,FALSE),"")</f>
        <v/>
      </c>
      <c r="BM82" s="296" t="str">
        <f>IF($AJ82="特","",IFERROR(VLOOKUP($BI82,'35条リスト'!$A$3:$C$9998,3,FALSE),""))</f>
        <v/>
      </c>
      <c r="BN82" s="357" t="str">
        <f t="shared" si="81"/>
        <v/>
      </c>
      <c r="BO82" s="297" t="str">
        <f t="shared" si="82"/>
        <v/>
      </c>
      <c r="BP82" s="297" t="str">
        <f t="shared" si="87"/>
        <v/>
      </c>
      <c r="BQ82" s="296">
        <f t="shared" si="85"/>
        <v>0</v>
      </c>
      <c r="BR82" s="296" t="str">
        <f>IF(COUNTIF(点検表４リスト用!X$2:X$83,J82),1,IF(COUNTIF(点検表４リスト用!Y$2:Y$100,J82),2,IF(COUNTIF(点検表４リスト用!Z$2:Z$100,J82),3,IF(COUNTIF(点検表４リスト用!AA$2:AA$100,J82),4,""))))</f>
        <v/>
      </c>
      <c r="BS82" s="579" t="str">
        <f t="shared" si="83"/>
        <v/>
      </c>
    </row>
    <row r="83" spans="1:71">
      <c r="A83" s="289"/>
      <c r="B83" s="445"/>
      <c r="C83" s="290"/>
      <c r="D83" s="291"/>
      <c r="E83" s="291"/>
      <c r="F83" s="291"/>
      <c r="G83" s="292"/>
      <c r="H83" s="300"/>
      <c r="I83" s="292"/>
      <c r="J83" s="292"/>
      <c r="K83" s="292"/>
      <c r="L83" s="292"/>
      <c r="M83" s="290"/>
      <c r="N83" s="290"/>
      <c r="O83" s="292"/>
      <c r="P83" s="292"/>
      <c r="Q83" s="481" t="str">
        <f t="shared" si="54"/>
        <v/>
      </c>
      <c r="R83" s="481" t="str">
        <f t="shared" si="55"/>
        <v/>
      </c>
      <c r="S83" s="482" t="str">
        <f t="shared" si="56"/>
        <v/>
      </c>
      <c r="T83" s="482" t="str">
        <f t="shared" si="84"/>
        <v/>
      </c>
      <c r="U83" s="483" t="str">
        <f t="shared" si="57"/>
        <v/>
      </c>
      <c r="V83" s="483" t="str">
        <f t="shared" si="58"/>
        <v/>
      </c>
      <c r="W83" s="483" t="str">
        <f t="shared" si="59"/>
        <v/>
      </c>
      <c r="X83" s="293"/>
      <c r="Y83" s="289"/>
      <c r="Z83" s="473" t="str">
        <f>IF($BR83&lt;&gt;"","確認",IF(COUNTIF(点検表４リスト用!AB$2:AB$100,J83),"○",IF(OR($BP83="【3】",$BP83="【2】",$BP83="【1】"),"○",$BP83)))</f>
        <v/>
      </c>
      <c r="AA83" s="532"/>
      <c r="AB83" s="294" t="str">
        <f>IF(COUNTIF(環境性能の高いＵＤタクシー!$A:$A,点検表４!J83),"○","")</f>
        <v/>
      </c>
      <c r="AC83" s="295" t="str">
        <f t="shared" si="60"/>
        <v/>
      </c>
      <c r="AD83" s="296" t="b">
        <f t="shared" si="61"/>
        <v>0</v>
      </c>
      <c r="AE83" s="296" t="b">
        <f t="shared" si="62"/>
        <v>0</v>
      </c>
      <c r="AF83" s="296" t="str">
        <f t="shared" si="63"/>
        <v/>
      </c>
      <c r="AG83" s="296">
        <f t="shared" si="64"/>
        <v>1</v>
      </c>
      <c r="AH83" s="296">
        <f t="shared" si="65"/>
        <v>0</v>
      </c>
      <c r="AI83" s="296">
        <f t="shared" si="66"/>
        <v>0</v>
      </c>
      <c r="AJ83" s="296" t="str">
        <f>IFERROR(VLOOKUP($I83,点検表４リスト用!$D$2:$G$10,2,FALSE),"")</f>
        <v/>
      </c>
      <c r="AK83" s="296" t="str">
        <f>IFERROR(VLOOKUP($I83,点検表４リスト用!$D$2:$G$10,3,FALSE),"")</f>
        <v/>
      </c>
      <c r="AL83" s="296" t="str">
        <f>IFERROR(VLOOKUP($I83,点検表４リスト用!$D$2:$G$10,4,FALSE),"")</f>
        <v/>
      </c>
      <c r="AM83" s="296" t="str">
        <f>IFERROR(VLOOKUP(LEFT($E83,1),点検表４リスト用!$I$2:$J$11,2,FALSE),"")</f>
        <v/>
      </c>
      <c r="AN83" s="296" t="b">
        <f>IF(IFERROR(VLOOKUP($J83,軽乗用車一覧!$A$2:$A$88,1,FALSE),"")&lt;&gt;"",TRUE,FALSE)</f>
        <v>0</v>
      </c>
      <c r="AO83" s="296" t="b">
        <f t="shared" si="67"/>
        <v>0</v>
      </c>
      <c r="AP83" s="296" t="b">
        <f t="shared" si="68"/>
        <v>1</v>
      </c>
      <c r="AQ83" s="296" t="str">
        <f t="shared" si="69"/>
        <v/>
      </c>
      <c r="AR83" s="296" t="str">
        <f t="shared" si="70"/>
        <v/>
      </c>
      <c r="AS83" s="296">
        <f t="shared" si="71"/>
        <v>1</v>
      </c>
      <c r="AT83" s="296">
        <f t="shared" si="72"/>
        <v>1</v>
      </c>
      <c r="AU83" s="296" t="str">
        <f t="shared" si="73"/>
        <v/>
      </c>
      <c r="AV83" s="296" t="str">
        <f>IFERROR(VLOOKUP($L83,点検表４リスト用!$L$2:$M$11,2,FALSE),"")</f>
        <v/>
      </c>
      <c r="AW83" s="296" t="str">
        <f>IFERROR(VLOOKUP($AU83,排出係数!$H$4:$N$1000,7,FALSE),"")</f>
        <v/>
      </c>
      <c r="AX83" s="296" t="str">
        <f t="shared" si="86"/>
        <v/>
      </c>
      <c r="AY83" s="296" t="str">
        <f t="shared" si="74"/>
        <v>1</v>
      </c>
      <c r="AZ83" s="296" t="str">
        <f>IFERROR(VLOOKUP($AU83,排出係数!$A$4:$G$10000,$AT83+2,FALSE),"")</f>
        <v/>
      </c>
      <c r="BA83" s="296">
        <f>IFERROR(VLOOKUP($AT83,点検表４リスト用!$P$2:$T$6,2,FALSE),"")</f>
        <v>0.48</v>
      </c>
      <c r="BB83" s="296" t="str">
        <f t="shared" si="75"/>
        <v/>
      </c>
      <c r="BC83" s="296" t="str">
        <f t="shared" si="76"/>
        <v/>
      </c>
      <c r="BD83" s="296" t="str">
        <f>IFERROR(VLOOKUP($AU83,排出係数!$H$4:$M$10000,$AT83+2,FALSE),"")</f>
        <v/>
      </c>
      <c r="BE83" s="296">
        <f>IFERROR(VLOOKUP($AT83,点検表４リスト用!$P$2:$T$6,IF($N83="H17",5,3),FALSE),"")</f>
        <v>5.5E-2</v>
      </c>
      <c r="BF83" s="296">
        <f t="shared" si="77"/>
        <v>0</v>
      </c>
      <c r="BG83" s="296">
        <f t="shared" si="78"/>
        <v>0</v>
      </c>
      <c r="BH83" s="296" t="str">
        <f>IFERROR(VLOOKUP($L83,点検表４リスト用!$L$2:$N$11,3,FALSE),"")</f>
        <v/>
      </c>
      <c r="BI83" s="296" t="str">
        <f t="shared" si="79"/>
        <v/>
      </c>
      <c r="BJ83" s="296" t="str">
        <f>IF($AJ83="特","",IF($BO83="確認",MSG_電気・燃料電池車確認,IF($BR83=1,日野自動車新型式,IF($BR83=2,日野自動車新型式②,IF($BR83=3,日野自動車新型式③,IF($BR83=4,日野自動車新型式④,IFERROR(VLOOKUP($BI83,'35条リスト'!$A$3:$C$9998,2,FALSE),"")))))))</f>
        <v/>
      </c>
      <c r="BK83" s="296" t="str">
        <f t="shared" si="80"/>
        <v/>
      </c>
      <c r="BL83" s="296" t="str">
        <f>IFERROR(VLOOKUP($X83,点検表４リスト用!$A$2:$B$10,2,FALSE),"")</f>
        <v/>
      </c>
      <c r="BM83" s="296" t="str">
        <f>IF($AJ83="特","",IFERROR(VLOOKUP($BI83,'35条リスト'!$A$3:$C$9998,3,FALSE),""))</f>
        <v/>
      </c>
      <c r="BN83" s="357" t="str">
        <f t="shared" si="81"/>
        <v/>
      </c>
      <c r="BO83" s="297" t="str">
        <f t="shared" si="82"/>
        <v/>
      </c>
      <c r="BP83" s="297" t="str">
        <f t="shared" si="87"/>
        <v/>
      </c>
      <c r="BQ83" s="296">
        <f t="shared" si="85"/>
        <v>0</v>
      </c>
      <c r="BR83" s="296" t="str">
        <f>IF(COUNTIF(点検表４リスト用!X$2:X$83,J83),1,IF(COUNTIF(点検表４リスト用!Y$2:Y$100,J83),2,IF(COUNTIF(点検表４リスト用!Z$2:Z$100,J83),3,IF(COUNTIF(点検表４リスト用!AA$2:AA$100,J83),4,""))))</f>
        <v/>
      </c>
      <c r="BS83" s="579" t="str">
        <f t="shared" si="83"/>
        <v/>
      </c>
    </row>
    <row r="84" spans="1:71">
      <c r="A84" s="289"/>
      <c r="B84" s="445"/>
      <c r="C84" s="290"/>
      <c r="D84" s="291"/>
      <c r="E84" s="291"/>
      <c r="F84" s="291"/>
      <c r="G84" s="292"/>
      <c r="H84" s="300"/>
      <c r="I84" s="292"/>
      <c r="J84" s="292"/>
      <c r="K84" s="292"/>
      <c r="L84" s="292"/>
      <c r="M84" s="290"/>
      <c r="N84" s="290"/>
      <c r="O84" s="292"/>
      <c r="P84" s="292"/>
      <c r="Q84" s="481" t="str">
        <f t="shared" si="54"/>
        <v/>
      </c>
      <c r="R84" s="481" t="str">
        <f t="shared" si="55"/>
        <v/>
      </c>
      <c r="S84" s="482" t="str">
        <f t="shared" si="56"/>
        <v/>
      </c>
      <c r="T84" s="482" t="str">
        <f t="shared" si="84"/>
        <v/>
      </c>
      <c r="U84" s="483" t="str">
        <f t="shared" si="57"/>
        <v/>
      </c>
      <c r="V84" s="483" t="str">
        <f t="shared" si="58"/>
        <v/>
      </c>
      <c r="W84" s="483" t="str">
        <f t="shared" si="59"/>
        <v/>
      </c>
      <c r="X84" s="293"/>
      <c r="Y84" s="289"/>
      <c r="Z84" s="473" t="str">
        <f>IF($BR84&lt;&gt;"","確認",IF(COUNTIF(点検表４リスト用!AB$2:AB$100,J84),"○",IF(OR($BP84="【3】",$BP84="【2】",$BP84="【1】"),"○",$BP84)))</f>
        <v/>
      </c>
      <c r="AA84" s="532"/>
      <c r="AB84" s="294" t="str">
        <f>IF(COUNTIF(環境性能の高いＵＤタクシー!$A:$A,点検表４!J84),"○","")</f>
        <v/>
      </c>
      <c r="AC84" s="295" t="str">
        <f t="shared" si="60"/>
        <v/>
      </c>
      <c r="AD84" s="296" t="b">
        <f t="shared" si="61"/>
        <v>0</v>
      </c>
      <c r="AE84" s="296" t="b">
        <f t="shared" si="62"/>
        <v>0</v>
      </c>
      <c r="AF84" s="296" t="str">
        <f t="shared" si="63"/>
        <v/>
      </c>
      <c r="AG84" s="296">
        <f t="shared" si="64"/>
        <v>1</v>
      </c>
      <c r="AH84" s="296">
        <f t="shared" si="65"/>
        <v>0</v>
      </c>
      <c r="AI84" s="296">
        <f t="shared" si="66"/>
        <v>0</v>
      </c>
      <c r="AJ84" s="296" t="str">
        <f>IFERROR(VLOOKUP($I84,点検表４リスト用!$D$2:$G$10,2,FALSE),"")</f>
        <v/>
      </c>
      <c r="AK84" s="296" t="str">
        <f>IFERROR(VLOOKUP($I84,点検表４リスト用!$D$2:$G$10,3,FALSE),"")</f>
        <v/>
      </c>
      <c r="AL84" s="296" t="str">
        <f>IFERROR(VLOOKUP($I84,点検表４リスト用!$D$2:$G$10,4,FALSE),"")</f>
        <v/>
      </c>
      <c r="AM84" s="296" t="str">
        <f>IFERROR(VLOOKUP(LEFT($E84,1),点検表４リスト用!$I$2:$J$11,2,FALSE),"")</f>
        <v/>
      </c>
      <c r="AN84" s="296" t="b">
        <f>IF(IFERROR(VLOOKUP($J84,軽乗用車一覧!$A$2:$A$88,1,FALSE),"")&lt;&gt;"",TRUE,FALSE)</f>
        <v>0</v>
      </c>
      <c r="AO84" s="296" t="b">
        <f t="shared" si="67"/>
        <v>0</v>
      </c>
      <c r="AP84" s="296" t="b">
        <f t="shared" si="68"/>
        <v>1</v>
      </c>
      <c r="AQ84" s="296" t="str">
        <f t="shared" si="69"/>
        <v/>
      </c>
      <c r="AR84" s="296" t="str">
        <f t="shared" si="70"/>
        <v/>
      </c>
      <c r="AS84" s="296">
        <f t="shared" si="71"/>
        <v>1</v>
      </c>
      <c r="AT84" s="296">
        <f t="shared" si="72"/>
        <v>1</v>
      </c>
      <c r="AU84" s="296" t="str">
        <f t="shared" si="73"/>
        <v/>
      </c>
      <c r="AV84" s="296" t="str">
        <f>IFERROR(VLOOKUP($L84,点検表４リスト用!$L$2:$M$11,2,FALSE),"")</f>
        <v/>
      </c>
      <c r="AW84" s="296" t="str">
        <f>IFERROR(VLOOKUP($AU84,排出係数!$H$4:$N$1000,7,FALSE),"")</f>
        <v/>
      </c>
      <c r="AX84" s="296" t="str">
        <f t="shared" si="86"/>
        <v/>
      </c>
      <c r="AY84" s="296" t="str">
        <f t="shared" si="74"/>
        <v>1</v>
      </c>
      <c r="AZ84" s="296" t="str">
        <f>IFERROR(VLOOKUP($AU84,排出係数!$A$4:$G$10000,$AT84+2,FALSE),"")</f>
        <v/>
      </c>
      <c r="BA84" s="296">
        <f>IFERROR(VLOOKUP($AT84,点検表４リスト用!$P$2:$T$6,2,FALSE),"")</f>
        <v>0.48</v>
      </c>
      <c r="BB84" s="296" t="str">
        <f t="shared" si="75"/>
        <v/>
      </c>
      <c r="BC84" s="296" t="str">
        <f t="shared" si="76"/>
        <v/>
      </c>
      <c r="BD84" s="296" t="str">
        <f>IFERROR(VLOOKUP($AU84,排出係数!$H$4:$M$10000,$AT84+2,FALSE),"")</f>
        <v/>
      </c>
      <c r="BE84" s="296">
        <f>IFERROR(VLOOKUP($AT84,点検表４リスト用!$P$2:$T$6,IF($N84="H17",5,3),FALSE),"")</f>
        <v>5.5E-2</v>
      </c>
      <c r="BF84" s="296">
        <f t="shared" si="77"/>
        <v>0</v>
      </c>
      <c r="BG84" s="296">
        <f t="shared" si="78"/>
        <v>0</v>
      </c>
      <c r="BH84" s="296" t="str">
        <f>IFERROR(VLOOKUP($L84,点検表４リスト用!$L$2:$N$11,3,FALSE),"")</f>
        <v/>
      </c>
      <c r="BI84" s="296" t="str">
        <f t="shared" si="79"/>
        <v/>
      </c>
      <c r="BJ84" s="296" t="str">
        <f>IF($AJ84="特","",IF($BO84="確認",MSG_電気・燃料電池車確認,IF($BR84=1,日野自動車新型式,IF($BR84=2,日野自動車新型式②,IF($BR84=3,日野自動車新型式③,IF($BR84=4,日野自動車新型式④,IFERROR(VLOOKUP($BI84,'35条リスト'!$A$3:$C$9998,2,FALSE),"")))))))</f>
        <v/>
      </c>
      <c r="BK84" s="296" t="str">
        <f t="shared" si="80"/>
        <v/>
      </c>
      <c r="BL84" s="296" t="str">
        <f>IFERROR(VLOOKUP($X84,点検表４リスト用!$A$2:$B$10,2,FALSE),"")</f>
        <v/>
      </c>
      <c r="BM84" s="296" t="str">
        <f>IF($AJ84="特","",IFERROR(VLOOKUP($BI84,'35条リスト'!$A$3:$C$9998,3,FALSE),""))</f>
        <v/>
      </c>
      <c r="BN84" s="357" t="str">
        <f t="shared" si="81"/>
        <v/>
      </c>
      <c r="BO84" s="297" t="str">
        <f t="shared" si="82"/>
        <v/>
      </c>
      <c r="BP84" s="297" t="str">
        <f t="shared" si="87"/>
        <v/>
      </c>
      <c r="BQ84" s="296">
        <f t="shared" si="85"/>
        <v>0</v>
      </c>
      <c r="BR84" s="296" t="str">
        <f>IF(COUNTIF(点検表４リスト用!X$2:X$83,J84),1,IF(COUNTIF(点検表４リスト用!Y$2:Y$100,J84),2,IF(COUNTIF(点検表４リスト用!Z$2:Z$100,J84),3,IF(COUNTIF(点検表４リスト用!AA$2:AA$100,J84),4,""))))</f>
        <v/>
      </c>
      <c r="BS84" s="579" t="str">
        <f t="shared" si="83"/>
        <v/>
      </c>
    </row>
    <row r="85" spans="1:71">
      <c r="A85" s="289"/>
      <c r="B85" s="445"/>
      <c r="C85" s="290"/>
      <c r="D85" s="291"/>
      <c r="E85" s="291"/>
      <c r="F85" s="291"/>
      <c r="G85" s="292"/>
      <c r="H85" s="300"/>
      <c r="I85" s="292"/>
      <c r="J85" s="292"/>
      <c r="K85" s="292"/>
      <c r="L85" s="292"/>
      <c r="M85" s="290"/>
      <c r="N85" s="290"/>
      <c r="O85" s="292"/>
      <c r="P85" s="292"/>
      <c r="Q85" s="481" t="str">
        <f t="shared" si="54"/>
        <v/>
      </c>
      <c r="R85" s="481" t="str">
        <f t="shared" si="55"/>
        <v/>
      </c>
      <c r="S85" s="482" t="str">
        <f t="shared" si="56"/>
        <v/>
      </c>
      <c r="T85" s="482" t="str">
        <f t="shared" si="84"/>
        <v/>
      </c>
      <c r="U85" s="483" t="str">
        <f t="shared" si="57"/>
        <v/>
      </c>
      <c r="V85" s="483" t="str">
        <f t="shared" si="58"/>
        <v/>
      </c>
      <c r="W85" s="483" t="str">
        <f t="shared" si="59"/>
        <v/>
      </c>
      <c r="X85" s="293"/>
      <c r="Y85" s="289"/>
      <c r="Z85" s="473" t="str">
        <f>IF($BR85&lt;&gt;"","確認",IF(COUNTIF(点検表４リスト用!AB$2:AB$100,J85),"○",IF(OR($BP85="【3】",$BP85="【2】",$BP85="【1】"),"○",$BP85)))</f>
        <v/>
      </c>
      <c r="AA85" s="532"/>
      <c r="AB85" s="294" t="str">
        <f>IF(COUNTIF(環境性能の高いＵＤタクシー!$A:$A,点検表４!J85),"○","")</f>
        <v/>
      </c>
      <c r="AC85" s="295" t="str">
        <f t="shared" si="60"/>
        <v/>
      </c>
      <c r="AD85" s="296" t="b">
        <f t="shared" si="61"/>
        <v>0</v>
      </c>
      <c r="AE85" s="296" t="b">
        <f t="shared" si="62"/>
        <v>0</v>
      </c>
      <c r="AF85" s="296" t="str">
        <f t="shared" si="63"/>
        <v/>
      </c>
      <c r="AG85" s="296">
        <f t="shared" si="64"/>
        <v>1</v>
      </c>
      <c r="AH85" s="296">
        <f t="shared" si="65"/>
        <v>0</v>
      </c>
      <c r="AI85" s="296">
        <f t="shared" si="66"/>
        <v>0</v>
      </c>
      <c r="AJ85" s="296" t="str">
        <f>IFERROR(VLOOKUP($I85,点検表４リスト用!$D$2:$G$10,2,FALSE),"")</f>
        <v/>
      </c>
      <c r="AK85" s="296" t="str">
        <f>IFERROR(VLOOKUP($I85,点検表４リスト用!$D$2:$G$10,3,FALSE),"")</f>
        <v/>
      </c>
      <c r="AL85" s="296" t="str">
        <f>IFERROR(VLOOKUP($I85,点検表４リスト用!$D$2:$G$10,4,FALSE),"")</f>
        <v/>
      </c>
      <c r="AM85" s="296" t="str">
        <f>IFERROR(VLOOKUP(LEFT($E85,1),点検表４リスト用!$I$2:$J$11,2,FALSE),"")</f>
        <v/>
      </c>
      <c r="AN85" s="296" t="b">
        <f>IF(IFERROR(VLOOKUP($J85,軽乗用車一覧!$A$2:$A$88,1,FALSE),"")&lt;&gt;"",TRUE,FALSE)</f>
        <v>0</v>
      </c>
      <c r="AO85" s="296" t="b">
        <f t="shared" si="67"/>
        <v>0</v>
      </c>
      <c r="AP85" s="296" t="b">
        <f t="shared" si="68"/>
        <v>1</v>
      </c>
      <c r="AQ85" s="296" t="str">
        <f t="shared" si="69"/>
        <v/>
      </c>
      <c r="AR85" s="296" t="str">
        <f t="shared" si="70"/>
        <v/>
      </c>
      <c r="AS85" s="296">
        <f t="shared" si="71"/>
        <v>1</v>
      </c>
      <c r="AT85" s="296">
        <f t="shared" si="72"/>
        <v>1</v>
      </c>
      <c r="AU85" s="296" t="str">
        <f t="shared" si="73"/>
        <v/>
      </c>
      <c r="AV85" s="296" t="str">
        <f>IFERROR(VLOOKUP($L85,点検表４リスト用!$L$2:$M$11,2,FALSE),"")</f>
        <v/>
      </c>
      <c r="AW85" s="296" t="str">
        <f>IFERROR(VLOOKUP($AU85,排出係数!$H$4:$N$1000,7,FALSE),"")</f>
        <v/>
      </c>
      <c r="AX85" s="296" t="str">
        <f t="shared" si="86"/>
        <v/>
      </c>
      <c r="AY85" s="296" t="str">
        <f t="shared" si="74"/>
        <v>1</v>
      </c>
      <c r="AZ85" s="296" t="str">
        <f>IFERROR(VLOOKUP($AU85,排出係数!$A$4:$G$10000,$AT85+2,FALSE),"")</f>
        <v/>
      </c>
      <c r="BA85" s="296">
        <f>IFERROR(VLOOKUP($AT85,点検表４リスト用!$P$2:$T$6,2,FALSE),"")</f>
        <v>0.48</v>
      </c>
      <c r="BB85" s="296" t="str">
        <f t="shared" si="75"/>
        <v/>
      </c>
      <c r="BC85" s="296" t="str">
        <f t="shared" si="76"/>
        <v/>
      </c>
      <c r="BD85" s="296" t="str">
        <f>IFERROR(VLOOKUP($AU85,排出係数!$H$4:$M$10000,$AT85+2,FALSE),"")</f>
        <v/>
      </c>
      <c r="BE85" s="296">
        <f>IFERROR(VLOOKUP($AT85,点検表４リスト用!$P$2:$T$6,IF($N85="H17",5,3),FALSE),"")</f>
        <v>5.5E-2</v>
      </c>
      <c r="BF85" s="296">
        <f t="shared" si="77"/>
        <v>0</v>
      </c>
      <c r="BG85" s="296">
        <f t="shared" si="78"/>
        <v>0</v>
      </c>
      <c r="BH85" s="296" t="str">
        <f>IFERROR(VLOOKUP($L85,点検表４リスト用!$L$2:$N$11,3,FALSE),"")</f>
        <v/>
      </c>
      <c r="BI85" s="296" t="str">
        <f t="shared" si="79"/>
        <v/>
      </c>
      <c r="BJ85" s="296" t="str">
        <f>IF($AJ85="特","",IF($BO85="確認",MSG_電気・燃料電池車確認,IF($BR85=1,日野自動車新型式,IF($BR85=2,日野自動車新型式②,IF($BR85=3,日野自動車新型式③,IF($BR85=4,日野自動車新型式④,IFERROR(VLOOKUP($BI85,'35条リスト'!$A$3:$C$9998,2,FALSE),"")))))))</f>
        <v/>
      </c>
      <c r="BK85" s="296" t="str">
        <f t="shared" si="80"/>
        <v/>
      </c>
      <c r="BL85" s="296" t="str">
        <f>IFERROR(VLOOKUP($X85,点検表４リスト用!$A$2:$B$10,2,FALSE),"")</f>
        <v/>
      </c>
      <c r="BM85" s="296" t="str">
        <f>IF($AJ85="特","",IFERROR(VLOOKUP($BI85,'35条リスト'!$A$3:$C$9998,3,FALSE),""))</f>
        <v/>
      </c>
      <c r="BN85" s="357" t="str">
        <f t="shared" si="81"/>
        <v/>
      </c>
      <c r="BO85" s="297" t="str">
        <f t="shared" si="82"/>
        <v/>
      </c>
      <c r="BP85" s="297" t="str">
        <f t="shared" si="87"/>
        <v/>
      </c>
      <c r="BQ85" s="296">
        <f t="shared" si="85"/>
        <v>0</v>
      </c>
      <c r="BR85" s="296" t="str">
        <f>IF(COUNTIF(点検表４リスト用!X$2:X$83,J85),1,IF(COUNTIF(点検表４リスト用!Y$2:Y$100,J85),2,IF(COUNTIF(点検表４リスト用!Z$2:Z$100,J85),3,IF(COUNTIF(点検表４リスト用!AA$2:AA$100,J85),4,""))))</f>
        <v/>
      </c>
      <c r="BS85" s="579" t="str">
        <f t="shared" si="83"/>
        <v/>
      </c>
    </row>
    <row r="86" spans="1:71">
      <c r="A86" s="289"/>
      <c r="B86" s="445"/>
      <c r="C86" s="290"/>
      <c r="D86" s="291"/>
      <c r="E86" s="291"/>
      <c r="F86" s="291"/>
      <c r="G86" s="292"/>
      <c r="H86" s="300"/>
      <c r="I86" s="292"/>
      <c r="J86" s="292"/>
      <c r="K86" s="292"/>
      <c r="L86" s="292"/>
      <c r="M86" s="290"/>
      <c r="N86" s="290"/>
      <c r="O86" s="292"/>
      <c r="P86" s="292"/>
      <c r="Q86" s="481" t="str">
        <f t="shared" si="54"/>
        <v/>
      </c>
      <c r="R86" s="481" t="str">
        <f t="shared" si="55"/>
        <v/>
      </c>
      <c r="S86" s="482" t="str">
        <f t="shared" si="56"/>
        <v/>
      </c>
      <c r="T86" s="482" t="str">
        <f t="shared" si="84"/>
        <v/>
      </c>
      <c r="U86" s="483" t="str">
        <f t="shared" si="57"/>
        <v/>
      </c>
      <c r="V86" s="483" t="str">
        <f t="shared" si="58"/>
        <v/>
      </c>
      <c r="W86" s="483" t="str">
        <f t="shared" si="59"/>
        <v/>
      </c>
      <c r="X86" s="293"/>
      <c r="Y86" s="289"/>
      <c r="Z86" s="473" t="str">
        <f>IF($BR86&lt;&gt;"","確認",IF(COUNTIF(点検表４リスト用!AB$2:AB$100,J86),"○",IF(OR($BP86="【3】",$BP86="【2】",$BP86="【1】"),"○",$BP86)))</f>
        <v/>
      </c>
      <c r="AA86" s="532"/>
      <c r="AB86" s="294" t="str">
        <f>IF(COUNTIF(環境性能の高いＵＤタクシー!$A:$A,点検表４!J86),"○","")</f>
        <v/>
      </c>
      <c r="AC86" s="295" t="str">
        <f t="shared" si="60"/>
        <v/>
      </c>
      <c r="AD86" s="296" t="b">
        <f t="shared" si="61"/>
        <v>0</v>
      </c>
      <c r="AE86" s="296" t="b">
        <f t="shared" si="62"/>
        <v>0</v>
      </c>
      <c r="AF86" s="296" t="str">
        <f t="shared" si="63"/>
        <v/>
      </c>
      <c r="AG86" s="296">
        <f t="shared" si="64"/>
        <v>1</v>
      </c>
      <c r="AH86" s="296">
        <f t="shared" si="65"/>
        <v>0</v>
      </c>
      <c r="AI86" s="296">
        <f t="shared" si="66"/>
        <v>0</v>
      </c>
      <c r="AJ86" s="296" t="str">
        <f>IFERROR(VLOOKUP($I86,点検表４リスト用!$D$2:$G$10,2,FALSE),"")</f>
        <v/>
      </c>
      <c r="AK86" s="296" t="str">
        <f>IFERROR(VLOOKUP($I86,点検表４リスト用!$D$2:$G$10,3,FALSE),"")</f>
        <v/>
      </c>
      <c r="AL86" s="296" t="str">
        <f>IFERROR(VLOOKUP($I86,点検表４リスト用!$D$2:$G$10,4,FALSE),"")</f>
        <v/>
      </c>
      <c r="AM86" s="296" t="str">
        <f>IFERROR(VLOOKUP(LEFT($E86,1),点検表４リスト用!$I$2:$J$11,2,FALSE),"")</f>
        <v/>
      </c>
      <c r="AN86" s="296" t="b">
        <f>IF(IFERROR(VLOOKUP($J86,軽乗用車一覧!$A$2:$A$88,1,FALSE),"")&lt;&gt;"",TRUE,FALSE)</f>
        <v>0</v>
      </c>
      <c r="AO86" s="296" t="b">
        <f t="shared" si="67"/>
        <v>0</v>
      </c>
      <c r="AP86" s="296" t="b">
        <f t="shared" si="68"/>
        <v>1</v>
      </c>
      <c r="AQ86" s="296" t="str">
        <f t="shared" si="69"/>
        <v/>
      </c>
      <c r="AR86" s="296" t="str">
        <f t="shared" si="70"/>
        <v/>
      </c>
      <c r="AS86" s="296">
        <f t="shared" si="71"/>
        <v>1</v>
      </c>
      <c r="AT86" s="296">
        <f t="shared" si="72"/>
        <v>1</v>
      </c>
      <c r="AU86" s="296" t="str">
        <f t="shared" si="73"/>
        <v/>
      </c>
      <c r="AV86" s="296" t="str">
        <f>IFERROR(VLOOKUP($L86,点検表４リスト用!$L$2:$M$11,2,FALSE),"")</f>
        <v/>
      </c>
      <c r="AW86" s="296" t="str">
        <f>IFERROR(VLOOKUP($AU86,排出係数!$H$4:$N$1000,7,FALSE),"")</f>
        <v/>
      </c>
      <c r="AX86" s="296" t="str">
        <f t="shared" si="86"/>
        <v/>
      </c>
      <c r="AY86" s="296" t="str">
        <f t="shared" si="74"/>
        <v>1</v>
      </c>
      <c r="AZ86" s="296" t="str">
        <f>IFERROR(VLOOKUP($AU86,排出係数!$A$4:$G$10000,$AT86+2,FALSE),"")</f>
        <v/>
      </c>
      <c r="BA86" s="296">
        <f>IFERROR(VLOOKUP($AT86,点検表４リスト用!$P$2:$T$6,2,FALSE),"")</f>
        <v>0.48</v>
      </c>
      <c r="BB86" s="296" t="str">
        <f t="shared" si="75"/>
        <v/>
      </c>
      <c r="BC86" s="296" t="str">
        <f t="shared" si="76"/>
        <v/>
      </c>
      <c r="BD86" s="296" t="str">
        <f>IFERROR(VLOOKUP($AU86,排出係数!$H$4:$M$10000,$AT86+2,FALSE),"")</f>
        <v/>
      </c>
      <c r="BE86" s="296">
        <f>IFERROR(VLOOKUP($AT86,点検表４リスト用!$P$2:$T$6,IF($N86="H17",5,3),FALSE),"")</f>
        <v>5.5E-2</v>
      </c>
      <c r="BF86" s="296">
        <f t="shared" si="77"/>
        <v>0</v>
      </c>
      <c r="BG86" s="296">
        <f t="shared" si="78"/>
        <v>0</v>
      </c>
      <c r="BH86" s="296" t="str">
        <f>IFERROR(VLOOKUP($L86,点検表４リスト用!$L$2:$N$11,3,FALSE),"")</f>
        <v/>
      </c>
      <c r="BI86" s="296" t="str">
        <f t="shared" si="79"/>
        <v/>
      </c>
      <c r="BJ86" s="296" t="str">
        <f>IF($AJ86="特","",IF($BO86="確認",MSG_電気・燃料電池車確認,IF($BR86=1,日野自動車新型式,IF($BR86=2,日野自動車新型式②,IF($BR86=3,日野自動車新型式③,IF($BR86=4,日野自動車新型式④,IFERROR(VLOOKUP($BI86,'35条リスト'!$A$3:$C$9998,2,FALSE),"")))))))</f>
        <v/>
      </c>
      <c r="BK86" s="296" t="str">
        <f t="shared" si="80"/>
        <v/>
      </c>
      <c r="BL86" s="296" t="str">
        <f>IFERROR(VLOOKUP($X86,点検表４リスト用!$A$2:$B$10,2,FALSE),"")</f>
        <v/>
      </c>
      <c r="BM86" s="296" t="str">
        <f>IF($AJ86="特","",IFERROR(VLOOKUP($BI86,'35条リスト'!$A$3:$C$9998,3,FALSE),""))</f>
        <v/>
      </c>
      <c r="BN86" s="357" t="str">
        <f t="shared" si="81"/>
        <v/>
      </c>
      <c r="BO86" s="297" t="str">
        <f t="shared" si="82"/>
        <v/>
      </c>
      <c r="BP86" s="297" t="str">
        <f t="shared" si="87"/>
        <v/>
      </c>
      <c r="BQ86" s="296">
        <f t="shared" si="85"/>
        <v>0</v>
      </c>
      <c r="BR86" s="296" t="str">
        <f>IF(COUNTIF(点検表４リスト用!X$2:X$83,J86),1,IF(COUNTIF(点検表４リスト用!Y$2:Y$100,J86),2,IF(COUNTIF(点検表４リスト用!Z$2:Z$100,J86),3,IF(COUNTIF(点検表４リスト用!AA$2:AA$100,J86),4,""))))</f>
        <v/>
      </c>
      <c r="BS86" s="579" t="str">
        <f t="shared" si="83"/>
        <v/>
      </c>
    </row>
    <row r="87" spans="1:71">
      <c r="A87" s="289"/>
      <c r="B87" s="445"/>
      <c r="C87" s="290"/>
      <c r="D87" s="291"/>
      <c r="E87" s="291"/>
      <c r="F87" s="291"/>
      <c r="G87" s="292"/>
      <c r="H87" s="300"/>
      <c r="I87" s="292"/>
      <c r="J87" s="292"/>
      <c r="K87" s="292"/>
      <c r="L87" s="292"/>
      <c r="M87" s="290"/>
      <c r="N87" s="290"/>
      <c r="O87" s="292"/>
      <c r="P87" s="292"/>
      <c r="Q87" s="481" t="str">
        <f t="shared" si="54"/>
        <v/>
      </c>
      <c r="R87" s="481" t="str">
        <f t="shared" si="55"/>
        <v/>
      </c>
      <c r="S87" s="482" t="str">
        <f t="shared" si="56"/>
        <v/>
      </c>
      <c r="T87" s="482" t="str">
        <f t="shared" si="84"/>
        <v/>
      </c>
      <c r="U87" s="483" t="str">
        <f t="shared" si="57"/>
        <v/>
      </c>
      <c r="V87" s="483" t="str">
        <f t="shared" si="58"/>
        <v/>
      </c>
      <c r="W87" s="483" t="str">
        <f t="shared" si="59"/>
        <v/>
      </c>
      <c r="X87" s="293"/>
      <c r="Y87" s="289"/>
      <c r="Z87" s="473" t="str">
        <f>IF($BR87&lt;&gt;"","確認",IF(COUNTIF(点検表４リスト用!AB$2:AB$100,J87),"○",IF(OR($BP87="【3】",$BP87="【2】",$BP87="【1】"),"○",$BP87)))</f>
        <v/>
      </c>
      <c r="AA87" s="532"/>
      <c r="AB87" s="294" t="str">
        <f>IF(COUNTIF(環境性能の高いＵＤタクシー!$A:$A,点検表４!J87),"○","")</f>
        <v/>
      </c>
      <c r="AC87" s="295" t="str">
        <f t="shared" si="60"/>
        <v/>
      </c>
      <c r="AD87" s="296" t="b">
        <f t="shared" si="61"/>
        <v>0</v>
      </c>
      <c r="AE87" s="296" t="b">
        <f t="shared" si="62"/>
        <v>0</v>
      </c>
      <c r="AF87" s="296" t="str">
        <f t="shared" si="63"/>
        <v/>
      </c>
      <c r="AG87" s="296">
        <f t="shared" si="64"/>
        <v>1</v>
      </c>
      <c r="AH87" s="296">
        <f t="shared" si="65"/>
        <v>0</v>
      </c>
      <c r="AI87" s="296">
        <f t="shared" si="66"/>
        <v>0</v>
      </c>
      <c r="AJ87" s="296" t="str">
        <f>IFERROR(VLOOKUP($I87,点検表４リスト用!$D$2:$G$10,2,FALSE),"")</f>
        <v/>
      </c>
      <c r="AK87" s="296" t="str">
        <f>IFERROR(VLOOKUP($I87,点検表４リスト用!$D$2:$G$10,3,FALSE),"")</f>
        <v/>
      </c>
      <c r="AL87" s="296" t="str">
        <f>IFERROR(VLOOKUP($I87,点検表４リスト用!$D$2:$G$10,4,FALSE),"")</f>
        <v/>
      </c>
      <c r="AM87" s="296" t="str">
        <f>IFERROR(VLOOKUP(LEFT($E87,1),点検表４リスト用!$I$2:$J$11,2,FALSE),"")</f>
        <v/>
      </c>
      <c r="AN87" s="296" t="b">
        <f>IF(IFERROR(VLOOKUP($J87,軽乗用車一覧!$A$2:$A$88,1,FALSE),"")&lt;&gt;"",TRUE,FALSE)</f>
        <v>0</v>
      </c>
      <c r="AO87" s="296" t="b">
        <f t="shared" si="67"/>
        <v>0</v>
      </c>
      <c r="AP87" s="296" t="b">
        <f t="shared" si="68"/>
        <v>1</v>
      </c>
      <c r="AQ87" s="296" t="str">
        <f t="shared" si="69"/>
        <v/>
      </c>
      <c r="AR87" s="296" t="str">
        <f t="shared" si="70"/>
        <v/>
      </c>
      <c r="AS87" s="296">
        <f t="shared" si="71"/>
        <v>1</v>
      </c>
      <c r="AT87" s="296">
        <f t="shared" si="72"/>
        <v>1</v>
      </c>
      <c r="AU87" s="296" t="str">
        <f t="shared" si="73"/>
        <v/>
      </c>
      <c r="AV87" s="296" t="str">
        <f>IFERROR(VLOOKUP($L87,点検表４リスト用!$L$2:$M$11,2,FALSE),"")</f>
        <v/>
      </c>
      <c r="AW87" s="296" t="str">
        <f>IFERROR(VLOOKUP($AU87,排出係数!$H$4:$N$1000,7,FALSE),"")</f>
        <v/>
      </c>
      <c r="AX87" s="296" t="str">
        <f t="shared" si="86"/>
        <v/>
      </c>
      <c r="AY87" s="296" t="str">
        <f t="shared" si="74"/>
        <v>1</v>
      </c>
      <c r="AZ87" s="296" t="str">
        <f>IFERROR(VLOOKUP($AU87,排出係数!$A$4:$G$10000,$AT87+2,FALSE),"")</f>
        <v/>
      </c>
      <c r="BA87" s="296">
        <f>IFERROR(VLOOKUP($AT87,点検表４リスト用!$P$2:$T$6,2,FALSE),"")</f>
        <v>0.48</v>
      </c>
      <c r="BB87" s="296" t="str">
        <f t="shared" si="75"/>
        <v/>
      </c>
      <c r="BC87" s="296" t="str">
        <f t="shared" si="76"/>
        <v/>
      </c>
      <c r="BD87" s="296" t="str">
        <f>IFERROR(VLOOKUP($AU87,排出係数!$H$4:$M$10000,$AT87+2,FALSE),"")</f>
        <v/>
      </c>
      <c r="BE87" s="296">
        <f>IFERROR(VLOOKUP($AT87,点検表４リスト用!$P$2:$T$6,IF($N87="H17",5,3),FALSE),"")</f>
        <v>5.5E-2</v>
      </c>
      <c r="BF87" s="296">
        <f t="shared" si="77"/>
        <v>0</v>
      </c>
      <c r="BG87" s="296">
        <f t="shared" si="78"/>
        <v>0</v>
      </c>
      <c r="BH87" s="296" t="str">
        <f>IFERROR(VLOOKUP($L87,点検表４リスト用!$L$2:$N$11,3,FALSE),"")</f>
        <v/>
      </c>
      <c r="BI87" s="296" t="str">
        <f t="shared" si="79"/>
        <v/>
      </c>
      <c r="BJ87" s="296" t="str">
        <f>IF($AJ87="特","",IF($BO87="確認",MSG_電気・燃料電池車確認,IF($BR87=1,日野自動車新型式,IF($BR87=2,日野自動車新型式②,IF($BR87=3,日野自動車新型式③,IF($BR87=4,日野自動車新型式④,IFERROR(VLOOKUP($BI87,'35条リスト'!$A$3:$C$9998,2,FALSE),"")))))))</f>
        <v/>
      </c>
      <c r="BK87" s="296" t="str">
        <f t="shared" si="80"/>
        <v/>
      </c>
      <c r="BL87" s="296" t="str">
        <f>IFERROR(VLOOKUP($X87,点検表４リスト用!$A$2:$B$10,2,FALSE),"")</f>
        <v/>
      </c>
      <c r="BM87" s="296" t="str">
        <f>IF($AJ87="特","",IFERROR(VLOOKUP($BI87,'35条リスト'!$A$3:$C$9998,3,FALSE),""))</f>
        <v/>
      </c>
      <c r="BN87" s="357" t="str">
        <f t="shared" si="81"/>
        <v/>
      </c>
      <c r="BO87" s="297" t="str">
        <f t="shared" si="82"/>
        <v/>
      </c>
      <c r="BP87" s="297" t="str">
        <f t="shared" si="87"/>
        <v/>
      </c>
      <c r="BQ87" s="296">
        <f t="shared" si="85"/>
        <v>0</v>
      </c>
      <c r="BR87" s="296" t="str">
        <f>IF(COUNTIF(点検表４リスト用!X$2:X$83,J87),1,IF(COUNTIF(点検表４リスト用!Y$2:Y$100,J87),2,IF(COUNTIF(点検表４リスト用!Z$2:Z$100,J87),3,IF(COUNTIF(点検表４リスト用!AA$2:AA$100,J87),4,""))))</f>
        <v/>
      </c>
      <c r="BS87" s="579" t="str">
        <f t="shared" si="83"/>
        <v/>
      </c>
    </row>
    <row r="88" spans="1:71">
      <c r="A88" s="289"/>
      <c r="B88" s="445"/>
      <c r="C88" s="290"/>
      <c r="D88" s="291"/>
      <c r="E88" s="291"/>
      <c r="F88" s="291"/>
      <c r="G88" s="292"/>
      <c r="H88" s="300"/>
      <c r="I88" s="292"/>
      <c r="J88" s="292"/>
      <c r="K88" s="292"/>
      <c r="L88" s="292"/>
      <c r="M88" s="290"/>
      <c r="N88" s="290"/>
      <c r="O88" s="292"/>
      <c r="P88" s="292"/>
      <c r="Q88" s="481" t="str">
        <f t="shared" si="54"/>
        <v/>
      </c>
      <c r="R88" s="481" t="str">
        <f t="shared" si="55"/>
        <v/>
      </c>
      <c r="S88" s="482" t="str">
        <f t="shared" si="56"/>
        <v/>
      </c>
      <c r="T88" s="482" t="str">
        <f t="shared" si="84"/>
        <v/>
      </c>
      <c r="U88" s="483" t="str">
        <f t="shared" si="57"/>
        <v/>
      </c>
      <c r="V88" s="483" t="str">
        <f t="shared" si="58"/>
        <v/>
      </c>
      <c r="W88" s="483" t="str">
        <f t="shared" si="59"/>
        <v/>
      </c>
      <c r="X88" s="293"/>
      <c r="Y88" s="289"/>
      <c r="Z88" s="473" t="str">
        <f>IF($BR88&lt;&gt;"","確認",IF(COUNTIF(点検表４リスト用!AB$2:AB$100,J88),"○",IF(OR($BP88="【3】",$BP88="【2】",$BP88="【1】"),"○",$BP88)))</f>
        <v/>
      </c>
      <c r="AA88" s="532"/>
      <c r="AB88" s="294" t="str">
        <f>IF(COUNTIF(環境性能の高いＵＤタクシー!$A:$A,点検表４!J88),"○","")</f>
        <v/>
      </c>
      <c r="AC88" s="295" t="str">
        <f t="shared" si="60"/>
        <v/>
      </c>
      <c r="AD88" s="296" t="b">
        <f t="shared" si="61"/>
        <v>0</v>
      </c>
      <c r="AE88" s="296" t="b">
        <f t="shared" si="62"/>
        <v>0</v>
      </c>
      <c r="AF88" s="296" t="str">
        <f t="shared" si="63"/>
        <v/>
      </c>
      <c r="AG88" s="296">
        <f t="shared" si="64"/>
        <v>1</v>
      </c>
      <c r="AH88" s="296">
        <f t="shared" si="65"/>
        <v>0</v>
      </c>
      <c r="AI88" s="296">
        <f t="shared" si="66"/>
        <v>0</v>
      </c>
      <c r="AJ88" s="296" t="str">
        <f>IFERROR(VLOOKUP($I88,点検表４リスト用!$D$2:$G$10,2,FALSE),"")</f>
        <v/>
      </c>
      <c r="AK88" s="296" t="str">
        <f>IFERROR(VLOOKUP($I88,点検表４リスト用!$D$2:$G$10,3,FALSE),"")</f>
        <v/>
      </c>
      <c r="AL88" s="296" t="str">
        <f>IFERROR(VLOOKUP($I88,点検表４リスト用!$D$2:$G$10,4,FALSE),"")</f>
        <v/>
      </c>
      <c r="AM88" s="296" t="str">
        <f>IFERROR(VLOOKUP(LEFT($E88,1),点検表４リスト用!$I$2:$J$11,2,FALSE),"")</f>
        <v/>
      </c>
      <c r="AN88" s="296" t="b">
        <f>IF(IFERROR(VLOOKUP($J88,軽乗用車一覧!$A$2:$A$88,1,FALSE),"")&lt;&gt;"",TRUE,FALSE)</f>
        <v>0</v>
      </c>
      <c r="AO88" s="296" t="b">
        <f t="shared" si="67"/>
        <v>0</v>
      </c>
      <c r="AP88" s="296" t="b">
        <f t="shared" si="68"/>
        <v>1</v>
      </c>
      <c r="AQ88" s="296" t="str">
        <f t="shared" si="69"/>
        <v/>
      </c>
      <c r="AR88" s="296" t="str">
        <f t="shared" si="70"/>
        <v/>
      </c>
      <c r="AS88" s="296">
        <f t="shared" si="71"/>
        <v>1</v>
      </c>
      <c r="AT88" s="296">
        <f t="shared" si="72"/>
        <v>1</v>
      </c>
      <c r="AU88" s="296" t="str">
        <f t="shared" si="73"/>
        <v/>
      </c>
      <c r="AV88" s="296" t="str">
        <f>IFERROR(VLOOKUP($L88,点検表４リスト用!$L$2:$M$11,2,FALSE),"")</f>
        <v/>
      </c>
      <c r="AW88" s="296" t="str">
        <f>IFERROR(VLOOKUP($AU88,排出係数!$H$4:$N$1000,7,FALSE),"")</f>
        <v/>
      </c>
      <c r="AX88" s="296" t="str">
        <f t="shared" si="86"/>
        <v/>
      </c>
      <c r="AY88" s="296" t="str">
        <f t="shared" si="74"/>
        <v>1</v>
      </c>
      <c r="AZ88" s="296" t="str">
        <f>IFERROR(VLOOKUP($AU88,排出係数!$A$4:$G$10000,$AT88+2,FALSE),"")</f>
        <v/>
      </c>
      <c r="BA88" s="296">
        <f>IFERROR(VLOOKUP($AT88,点検表４リスト用!$P$2:$T$6,2,FALSE),"")</f>
        <v>0.48</v>
      </c>
      <c r="BB88" s="296" t="str">
        <f t="shared" si="75"/>
        <v/>
      </c>
      <c r="BC88" s="296" t="str">
        <f t="shared" si="76"/>
        <v/>
      </c>
      <c r="BD88" s="296" t="str">
        <f>IFERROR(VLOOKUP($AU88,排出係数!$H$4:$M$10000,$AT88+2,FALSE),"")</f>
        <v/>
      </c>
      <c r="BE88" s="296">
        <f>IFERROR(VLOOKUP($AT88,点検表４リスト用!$P$2:$T$6,IF($N88="H17",5,3),FALSE),"")</f>
        <v>5.5E-2</v>
      </c>
      <c r="BF88" s="296">
        <f t="shared" si="77"/>
        <v>0</v>
      </c>
      <c r="BG88" s="296">
        <f t="shared" si="78"/>
        <v>0</v>
      </c>
      <c r="BH88" s="296" t="str">
        <f>IFERROR(VLOOKUP($L88,点検表４リスト用!$L$2:$N$11,3,FALSE),"")</f>
        <v/>
      </c>
      <c r="BI88" s="296" t="str">
        <f t="shared" si="79"/>
        <v/>
      </c>
      <c r="BJ88" s="296" t="str">
        <f>IF($AJ88="特","",IF($BO88="確認",MSG_電気・燃料電池車確認,IF($BR88=1,日野自動車新型式,IF($BR88=2,日野自動車新型式②,IF($BR88=3,日野自動車新型式③,IF($BR88=4,日野自動車新型式④,IFERROR(VLOOKUP($BI88,'35条リスト'!$A$3:$C$9998,2,FALSE),"")))))))</f>
        <v/>
      </c>
      <c r="BK88" s="296" t="str">
        <f t="shared" si="80"/>
        <v/>
      </c>
      <c r="BL88" s="296" t="str">
        <f>IFERROR(VLOOKUP($X88,点検表４リスト用!$A$2:$B$10,2,FALSE),"")</f>
        <v/>
      </c>
      <c r="BM88" s="296" t="str">
        <f>IF($AJ88="特","",IFERROR(VLOOKUP($BI88,'35条リスト'!$A$3:$C$9998,3,FALSE),""))</f>
        <v/>
      </c>
      <c r="BN88" s="357" t="str">
        <f t="shared" si="81"/>
        <v/>
      </c>
      <c r="BO88" s="297" t="str">
        <f t="shared" si="82"/>
        <v/>
      </c>
      <c r="BP88" s="297" t="str">
        <f t="shared" si="87"/>
        <v/>
      </c>
      <c r="BQ88" s="296">
        <f t="shared" si="85"/>
        <v>0</v>
      </c>
      <c r="BR88" s="296" t="str">
        <f>IF(COUNTIF(点検表４リスト用!X$2:X$83,J88),1,IF(COUNTIF(点検表４リスト用!Y$2:Y$100,J88),2,IF(COUNTIF(点検表４リスト用!Z$2:Z$100,J88),3,IF(COUNTIF(点検表４リスト用!AA$2:AA$100,J88),4,""))))</f>
        <v/>
      </c>
      <c r="BS88" s="579" t="str">
        <f t="shared" si="83"/>
        <v/>
      </c>
    </row>
    <row r="89" spans="1:71">
      <c r="A89" s="289"/>
      <c r="B89" s="445"/>
      <c r="C89" s="290"/>
      <c r="D89" s="291"/>
      <c r="E89" s="291"/>
      <c r="F89" s="291"/>
      <c r="G89" s="292"/>
      <c r="H89" s="300"/>
      <c r="I89" s="292"/>
      <c r="J89" s="292"/>
      <c r="K89" s="292"/>
      <c r="L89" s="292"/>
      <c r="M89" s="290"/>
      <c r="N89" s="290"/>
      <c r="O89" s="292"/>
      <c r="P89" s="292"/>
      <c r="Q89" s="481" t="str">
        <f t="shared" si="54"/>
        <v/>
      </c>
      <c r="R89" s="481" t="str">
        <f t="shared" si="55"/>
        <v/>
      </c>
      <c r="S89" s="482" t="str">
        <f t="shared" si="56"/>
        <v/>
      </c>
      <c r="T89" s="482" t="str">
        <f t="shared" si="84"/>
        <v/>
      </c>
      <c r="U89" s="483" t="str">
        <f t="shared" si="57"/>
        <v/>
      </c>
      <c r="V89" s="483" t="str">
        <f t="shared" si="58"/>
        <v/>
      </c>
      <c r="W89" s="483" t="str">
        <f t="shared" si="59"/>
        <v/>
      </c>
      <c r="X89" s="293"/>
      <c r="Y89" s="289"/>
      <c r="Z89" s="473" t="str">
        <f>IF($BR89&lt;&gt;"","確認",IF(COUNTIF(点検表４リスト用!AB$2:AB$100,J89),"○",IF(OR($BP89="【3】",$BP89="【2】",$BP89="【1】"),"○",$BP89)))</f>
        <v/>
      </c>
      <c r="AA89" s="532"/>
      <c r="AB89" s="294" t="str">
        <f>IF(COUNTIF(環境性能の高いＵＤタクシー!$A:$A,点検表４!J89),"○","")</f>
        <v/>
      </c>
      <c r="AC89" s="295" t="str">
        <f t="shared" si="60"/>
        <v/>
      </c>
      <c r="AD89" s="296" t="b">
        <f t="shared" si="61"/>
        <v>0</v>
      </c>
      <c r="AE89" s="296" t="b">
        <f t="shared" si="62"/>
        <v>0</v>
      </c>
      <c r="AF89" s="296" t="str">
        <f t="shared" si="63"/>
        <v/>
      </c>
      <c r="AG89" s="296">
        <f t="shared" si="64"/>
        <v>1</v>
      </c>
      <c r="AH89" s="296">
        <f t="shared" si="65"/>
        <v>0</v>
      </c>
      <c r="AI89" s="296">
        <f t="shared" si="66"/>
        <v>0</v>
      </c>
      <c r="AJ89" s="296" t="str">
        <f>IFERROR(VLOOKUP($I89,点検表４リスト用!$D$2:$G$10,2,FALSE),"")</f>
        <v/>
      </c>
      <c r="AK89" s="296" t="str">
        <f>IFERROR(VLOOKUP($I89,点検表４リスト用!$D$2:$G$10,3,FALSE),"")</f>
        <v/>
      </c>
      <c r="AL89" s="296" t="str">
        <f>IFERROR(VLOOKUP($I89,点検表４リスト用!$D$2:$G$10,4,FALSE),"")</f>
        <v/>
      </c>
      <c r="AM89" s="296" t="str">
        <f>IFERROR(VLOOKUP(LEFT($E89,1),点検表４リスト用!$I$2:$J$11,2,FALSE),"")</f>
        <v/>
      </c>
      <c r="AN89" s="296" t="b">
        <f>IF(IFERROR(VLOOKUP($J89,軽乗用車一覧!$A$2:$A$88,1,FALSE),"")&lt;&gt;"",TRUE,FALSE)</f>
        <v>0</v>
      </c>
      <c r="AO89" s="296" t="b">
        <f t="shared" si="67"/>
        <v>0</v>
      </c>
      <c r="AP89" s="296" t="b">
        <f t="shared" si="68"/>
        <v>1</v>
      </c>
      <c r="AQ89" s="296" t="str">
        <f t="shared" si="69"/>
        <v/>
      </c>
      <c r="AR89" s="296" t="str">
        <f t="shared" si="70"/>
        <v/>
      </c>
      <c r="AS89" s="296">
        <f t="shared" si="71"/>
        <v>1</v>
      </c>
      <c r="AT89" s="296">
        <f t="shared" si="72"/>
        <v>1</v>
      </c>
      <c r="AU89" s="296" t="str">
        <f t="shared" si="73"/>
        <v/>
      </c>
      <c r="AV89" s="296" t="str">
        <f>IFERROR(VLOOKUP($L89,点検表４リスト用!$L$2:$M$11,2,FALSE),"")</f>
        <v/>
      </c>
      <c r="AW89" s="296" t="str">
        <f>IFERROR(VLOOKUP($AU89,排出係数!$H$4:$N$1000,7,FALSE),"")</f>
        <v/>
      </c>
      <c r="AX89" s="296" t="str">
        <f t="shared" si="86"/>
        <v/>
      </c>
      <c r="AY89" s="296" t="str">
        <f t="shared" si="74"/>
        <v>1</v>
      </c>
      <c r="AZ89" s="296" t="str">
        <f>IFERROR(VLOOKUP($AU89,排出係数!$A$4:$G$10000,$AT89+2,FALSE),"")</f>
        <v/>
      </c>
      <c r="BA89" s="296">
        <f>IFERROR(VLOOKUP($AT89,点検表４リスト用!$P$2:$T$6,2,FALSE),"")</f>
        <v>0.48</v>
      </c>
      <c r="BB89" s="296" t="str">
        <f t="shared" si="75"/>
        <v/>
      </c>
      <c r="BC89" s="296" t="str">
        <f t="shared" si="76"/>
        <v/>
      </c>
      <c r="BD89" s="296" t="str">
        <f>IFERROR(VLOOKUP($AU89,排出係数!$H$4:$M$10000,$AT89+2,FALSE),"")</f>
        <v/>
      </c>
      <c r="BE89" s="296">
        <f>IFERROR(VLOOKUP($AT89,点検表４リスト用!$P$2:$T$6,IF($N89="H17",5,3),FALSE),"")</f>
        <v>5.5E-2</v>
      </c>
      <c r="BF89" s="296">
        <f t="shared" si="77"/>
        <v>0</v>
      </c>
      <c r="BG89" s="296">
        <f t="shared" si="78"/>
        <v>0</v>
      </c>
      <c r="BH89" s="296" t="str">
        <f>IFERROR(VLOOKUP($L89,点検表４リスト用!$L$2:$N$11,3,FALSE),"")</f>
        <v/>
      </c>
      <c r="BI89" s="296" t="str">
        <f t="shared" si="79"/>
        <v/>
      </c>
      <c r="BJ89" s="296" t="str">
        <f>IF($AJ89="特","",IF($BO89="確認",MSG_電気・燃料電池車確認,IF($BR89=1,日野自動車新型式,IF($BR89=2,日野自動車新型式②,IF($BR89=3,日野自動車新型式③,IF($BR89=4,日野自動車新型式④,IFERROR(VLOOKUP($BI89,'35条リスト'!$A$3:$C$9998,2,FALSE),"")))))))</f>
        <v/>
      </c>
      <c r="BK89" s="296" t="str">
        <f t="shared" si="80"/>
        <v/>
      </c>
      <c r="BL89" s="296" t="str">
        <f>IFERROR(VLOOKUP($X89,点検表４リスト用!$A$2:$B$10,2,FALSE),"")</f>
        <v/>
      </c>
      <c r="BM89" s="296" t="str">
        <f>IF($AJ89="特","",IFERROR(VLOOKUP($BI89,'35条リスト'!$A$3:$C$9998,3,FALSE),""))</f>
        <v/>
      </c>
      <c r="BN89" s="357" t="str">
        <f t="shared" si="81"/>
        <v/>
      </c>
      <c r="BO89" s="297" t="str">
        <f t="shared" si="82"/>
        <v/>
      </c>
      <c r="BP89" s="297" t="str">
        <f t="shared" si="87"/>
        <v/>
      </c>
      <c r="BQ89" s="296">
        <f t="shared" si="85"/>
        <v>0</v>
      </c>
      <c r="BR89" s="296" t="str">
        <f>IF(COUNTIF(点検表４リスト用!X$2:X$83,J89),1,IF(COUNTIF(点検表４リスト用!Y$2:Y$100,J89),2,IF(COUNTIF(点検表４リスト用!Z$2:Z$100,J89),3,IF(COUNTIF(点検表４リスト用!AA$2:AA$100,J89),4,""))))</f>
        <v/>
      </c>
      <c r="BS89" s="579" t="str">
        <f t="shared" si="83"/>
        <v/>
      </c>
    </row>
    <row r="90" spans="1:71">
      <c r="A90" s="289"/>
      <c r="B90" s="445"/>
      <c r="C90" s="290"/>
      <c r="D90" s="291"/>
      <c r="E90" s="291"/>
      <c r="F90" s="291"/>
      <c r="G90" s="292"/>
      <c r="H90" s="300"/>
      <c r="I90" s="292"/>
      <c r="J90" s="292"/>
      <c r="K90" s="292"/>
      <c r="L90" s="292"/>
      <c r="M90" s="290"/>
      <c r="N90" s="290"/>
      <c r="O90" s="292"/>
      <c r="P90" s="292"/>
      <c r="Q90" s="481" t="str">
        <f t="shared" si="54"/>
        <v/>
      </c>
      <c r="R90" s="481" t="str">
        <f t="shared" si="55"/>
        <v/>
      </c>
      <c r="S90" s="482" t="str">
        <f t="shared" si="56"/>
        <v/>
      </c>
      <c r="T90" s="482" t="str">
        <f t="shared" si="84"/>
        <v/>
      </c>
      <c r="U90" s="483" t="str">
        <f t="shared" si="57"/>
        <v/>
      </c>
      <c r="V90" s="483" t="str">
        <f t="shared" si="58"/>
        <v/>
      </c>
      <c r="W90" s="483" t="str">
        <f t="shared" si="59"/>
        <v/>
      </c>
      <c r="X90" s="293"/>
      <c r="Y90" s="289"/>
      <c r="Z90" s="473" t="str">
        <f>IF($BR90&lt;&gt;"","確認",IF(COUNTIF(点検表４リスト用!AB$2:AB$100,J90),"○",IF(OR($BP90="【3】",$BP90="【2】",$BP90="【1】"),"○",$BP90)))</f>
        <v/>
      </c>
      <c r="AA90" s="532"/>
      <c r="AB90" s="294" t="str">
        <f>IF(COUNTIF(環境性能の高いＵＤタクシー!$A:$A,点検表４!J90),"○","")</f>
        <v/>
      </c>
      <c r="AC90" s="295" t="str">
        <f t="shared" si="60"/>
        <v/>
      </c>
      <c r="AD90" s="296" t="b">
        <f t="shared" si="61"/>
        <v>0</v>
      </c>
      <c r="AE90" s="296" t="b">
        <f t="shared" si="62"/>
        <v>0</v>
      </c>
      <c r="AF90" s="296" t="str">
        <f t="shared" si="63"/>
        <v/>
      </c>
      <c r="AG90" s="296">
        <f t="shared" si="64"/>
        <v>1</v>
      </c>
      <c r="AH90" s="296">
        <f t="shared" si="65"/>
        <v>0</v>
      </c>
      <c r="AI90" s="296">
        <f t="shared" si="66"/>
        <v>0</v>
      </c>
      <c r="AJ90" s="296" t="str">
        <f>IFERROR(VLOOKUP($I90,点検表４リスト用!$D$2:$G$10,2,FALSE),"")</f>
        <v/>
      </c>
      <c r="AK90" s="296" t="str">
        <f>IFERROR(VLOOKUP($I90,点検表４リスト用!$D$2:$G$10,3,FALSE),"")</f>
        <v/>
      </c>
      <c r="AL90" s="296" t="str">
        <f>IFERROR(VLOOKUP($I90,点検表４リスト用!$D$2:$G$10,4,FALSE),"")</f>
        <v/>
      </c>
      <c r="AM90" s="296" t="str">
        <f>IFERROR(VLOOKUP(LEFT($E90,1),点検表４リスト用!$I$2:$J$11,2,FALSE),"")</f>
        <v/>
      </c>
      <c r="AN90" s="296" t="b">
        <f>IF(IFERROR(VLOOKUP($J90,軽乗用車一覧!$A$2:$A$88,1,FALSE),"")&lt;&gt;"",TRUE,FALSE)</f>
        <v>0</v>
      </c>
      <c r="AO90" s="296" t="b">
        <f t="shared" si="67"/>
        <v>0</v>
      </c>
      <c r="AP90" s="296" t="b">
        <f t="shared" si="68"/>
        <v>1</v>
      </c>
      <c r="AQ90" s="296" t="str">
        <f t="shared" si="69"/>
        <v/>
      </c>
      <c r="AR90" s="296" t="str">
        <f t="shared" si="70"/>
        <v/>
      </c>
      <c r="AS90" s="296">
        <f t="shared" si="71"/>
        <v>1</v>
      </c>
      <c r="AT90" s="296">
        <f t="shared" si="72"/>
        <v>1</v>
      </c>
      <c r="AU90" s="296" t="str">
        <f t="shared" si="73"/>
        <v/>
      </c>
      <c r="AV90" s="296" t="str">
        <f>IFERROR(VLOOKUP($L90,点検表４リスト用!$L$2:$M$11,2,FALSE),"")</f>
        <v/>
      </c>
      <c r="AW90" s="296" t="str">
        <f>IFERROR(VLOOKUP($AU90,排出係数!$H$4:$N$1000,7,FALSE),"")</f>
        <v/>
      </c>
      <c r="AX90" s="296" t="str">
        <f t="shared" si="86"/>
        <v/>
      </c>
      <c r="AY90" s="296" t="str">
        <f t="shared" si="74"/>
        <v>1</v>
      </c>
      <c r="AZ90" s="296" t="str">
        <f>IFERROR(VLOOKUP($AU90,排出係数!$A$4:$G$10000,$AT90+2,FALSE),"")</f>
        <v/>
      </c>
      <c r="BA90" s="296">
        <f>IFERROR(VLOOKUP($AT90,点検表４リスト用!$P$2:$T$6,2,FALSE),"")</f>
        <v>0.48</v>
      </c>
      <c r="BB90" s="296" t="str">
        <f t="shared" si="75"/>
        <v/>
      </c>
      <c r="BC90" s="296" t="str">
        <f t="shared" si="76"/>
        <v/>
      </c>
      <c r="BD90" s="296" t="str">
        <f>IFERROR(VLOOKUP($AU90,排出係数!$H$4:$M$10000,$AT90+2,FALSE),"")</f>
        <v/>
      </c>
      <c r="BE90" s="296">
        <f>IFERROR(VLOOKUP($AT90,点検表４リスト用!$P$2:$T$6,IF($N90="H17",5,3),FALSE),"")</f>
        <v>5.5E-2</v>
      </c>
      <c r="BF90" s="296">
        <f t="shared" si="77"/>
        <v>0</v>
      </c>
      <c r="BG90" s="296">
        <f t="shared" si="78"/>
        <v>0</v>
      </c>
      <c r="BH90" s="296" t="str">
        <f>IFERROR(VLOOKUP($L90,点検表４リスト用!$L$2:$N$11,3,FALSE),"")</f>
        <v/>
      </c>
      <c r="BI90" s="296" t="str">
        <f t="shared" si="79"/>
        <v/>
      </c>
      <c r="BJ90" s="296" t="str">
        <f>IF($AJ90="特","",IF($BO90="確認",MSG_電気・燃料電池車確認,IF($BR90=1,日野自動車新型式,IF($BR90=2,日野自動車新型式②,IF($BR90=3,日野自動車新型式③,IF($BR90=4,日野自動車新型式④,IFERROR(VLOOKUP($BI90,'35条リスト'!$A$3:$C$9998,2,FALSE),"")))))))</f>
        <v/>
      </c>
      <c r="BK90" s="296" t="str">
        <f t="shared" si="80"/>
        <v/>
      </c>
      <c r="BL90" s="296" t="str">
        <f>IFERROR(VLOOKUP($X90,点検表４リスト用!$A$2:$B$10,2,FALSE),"")</f>
        <v/>
      </c>
      <c r="BM90" s="296" t="str">
        <f>IF($AJ90="特","",IFERROR(VLOOKUP($BI90,'35条リスト'!$A$3:$C$9998,3,FALSE),""))</f>
        <v/>
      </c>
      <c r="BN90" s="357" t="str">
        <f t="shared" si="81"/>
        <v/>
      </c>
      <c r="BO90" s="297" t="str">
        <f t="shared" si="82"/>
        <v/>
      </c>
      <c r="BP90" s="297" t="str">
        <f t="shared" si="87"/>
        <v/>
      </c>
      <c r="BQ90" s="296">
        <f t="shared" si="85"/>
        <v>0</v>
      </c>
      <c r="BR90" s="296" t="str">
        <f>IF(COUNTIF(点検表４リスト用!X$2:X$83,J90),1,IF(COUNTIF(点検表４リスト用!Y$2:Y$100,J90),2,IF(COUNTIF(点検表４リスト用!Z$2:Z$100,J90),3,IF(COUNTIF(点検表４リスト用!AA$2:AA$100,J90),4,""))))</f>
        <v/>
      </c>
      <c r="BS90" s="579" t="str">
        <f t="shared" si="83"/>
        <v/>
      </c>
    </row>
    <row r="91" spans="1:71">
      <c r="A91" s="289"/>
      <c r="B91" s="445"/>
      <c r="C91" s="290"/>
      <c r="D91" s="291"/>
      <c r="E91" s="291"/>
      <c r="F91" s="291"/>
      <c r="G91" s="292"/>
      <c r="H91" s="300"/>
      <c r="I91" s="292"/>
      <c r="J91" s="292"/>
      <c r="K91" s="292"/>
      <c r="L91" s="292"/>
      <c r="M91" s="290"/>
      <c r="N91" s="290"/>
      <c r="O91" s="292"/>
      <c r="P91" s="292"/>
      <c r="Q91" s="481" t="str">
        <f t="shared" si="54"/>
        <v/>
      </c>
      <c r="R91" s="481" t="str">
        <f t="shared" si="55"/>
        <v/>
      </c>
      <c r="S91" s="482" t="str">
        <f t="shared" si="56"/>
        <v/>
      </c>
      <c r="T91" s="482" t="str">
        <f t="shared" si="84"/>
        <v/>
      </c>
      <c r="U91" s="483" t="str">
        <f t="shared" si="57"/>
        <v/>
      </c>
      <c r="V91" s="483" t="str">
        <f t="shared" si="58"/>
        <v/>
      </c>
      <c r="W91" s="483" t="str">
        <f t="shared" si="59"/>
        <v/>
      </c>
      <c r="X91" s="293"/>
      <c r="Y91" s="289"/>
      <c r="Z91" s="473" t="str">
        <f>IF($BR91&lt;&gt;"","確認",IF(COUNTIF(点検表４リスト用!AB$2:AB$100,J91),"○",IF(OR($BP91="【3】",$BP91="【2】",$BP91="【1】"),"○",$BP91)))</f>
        <v/>
      </c>
      <c r="AA91" s="532"/>
      <c r="AB91" s="294" t="str">
        <f>IF(COUNTIF(環境性能の高いＵＤタクシー!$A:$A,点検表４!J91),"○","")</f>
        <v/>
      </c>
      <c r="AC91" s="295" t="str">
        <f t="shared" si="60"/>
        <v/>
      </c>
      <c r="AD91" s="296" t="b">
        <f t="shared" si="61"/>
        <v>0</v>
      </c>
      <c r="AE91" s="296" t="b">
        <f t="shared" si="62"/>
        <v>0</v>
      </c>
      <c r="AF91" s="296" t="str">
        <f t="shared" si="63"/>
        <v/>
      </c>
      <c r="AG91" s="296">
        <f t="shared" si="64"/>
        <v>1</v>
      </c>
      <c r="AH91" s="296">
        <f t="shared" si="65"/>
        <v>0</v>
      </c>
      <c r="AI91" s="296">
        <f t="shared" si="66"/>
        <v>0</v>
      </c>
      <c r="AJ91" s="296" t="str">
        <f>IFERROR(VLOOKUP($I91,点検表４リスト用!$D$2:$G$10,2,FALSE),"")</f>
        <v/>
      </c>
      <c r="AK91" s="296" t="str">
        <f>IFERROR(VLOOKUP($I91,点検表４リスト用!$D$2:$G$10,3,FALSE),"")</f>
        <v/>
      </c>
      <c r="AL91" s="296" t="str">
        <f>IFERROR(VLOOKUP($I91,点検表４リスト用!$D$2:$G$10,4,FALSE),"")</f>
        <v/>
      </c>
      <c r="AM91" s="296" t="str">
        <f>IFERROR(VLOOKUP(LEFT($E91,1),点検表４リスト用!$I$2:$J$11,2,FALSE),"")</f>
        <v/>
      </c>
      <c r="AN91" s="296" t="b">
        <f>IF(IFERROR(VLOOKUP($J91,軽乗用車一覧!$A$2:$A$88,1,FALSE),"")&lt;&gt;"",TRUE,FALSE)</f>
        <v>0</v>
      </c>
      <c r="AO91" s="296" t="b">
        <f t="shared" si="67"/>
        <v>0</v>
      </c>
      <c r="AP91" s="296" t="b">
        <f t="shared" si="68"/>
        <v>1</v>
      </c>
      <c r="AQ91" s="296" t="str">
        <f t="shared" si="69"/>
        <v/>
      </c>
      <c r="AR91" s="296" t="str">
        <f t="shared" si="70"/>
        <v/>
      </c>
      <c r="AS91" s="296">
        <f t="shared" si="71"/>
        <v>1</v>
      </c>
      <c r="AT91" s="296">
        <f t="shared" si="72"/>
        <v>1</v>
      </c>
      <c r="AU91" s="296" t="str">
        <f t="shared" si="73"/>
        <v/>
      </c>
      <c r="AV91" s="296" t="str">
        <f>IFERROR(VLOOKUP($L91,点検表４リスト用!$L$2:$M$11,2,FALSE),"")</f>
        <v/>
      </c>
      <c r="AW91" s="296" t="str">
        <f>IFERROR(VLOOKUP($AU91,排出係数!$H$4:$N$1000,7,FALSE),"")</f>
        <v/>
      </c>
      <c r="AX91" s="296" t="str">
        <f t="shared" si="86"/>
        <v/>
      </c>
      <c r="AY91" s="296" t="str">
        <f t="shared" si="74"/>
        <v>1</v>
      </c>
      <c r="AZ91" s="296" t="str">
        <f>IFERROR(VLOOKUP($AU91,排出係数!$A$4:$G$10000,$AT91+2,FALSE),"")</f>
        <v/>
      </c>
      <c r="BA91" s="296">
        <f>IFERROR(VLOOKUP($AT91,点検表４リスト用!$P$2:$T$6,2,FALSE),"")</f>
        <v>0.48</v>
      </c>
      <c r="BB91" s="296" t="str">
        <f t="shared" si="75"/>
        <v/>
      </c>
      <c r="BC91" s="296" t="str">
        <f t="shared" si="76"/>
        <v/>
      </c>
      <c r="BD91" s="296" t="str">
        <f>IFERROR(VLOOKUP($AU91,排出係数!$H$4:$M$10000,$AT91+2,FALSE),"")</f>
        <v/>
      </c>
      <c r="BE91" s="296">
        <f>IFERROR(VLOOKUP($AT91,点検表４リスト用!$P$2:$T$6,IF($N91="H17",5,3),FALSE),"")</f>
        <v>5.5E-2</v>
      </c>
      <c r="BF91" s="296">
        <f t="shared" si="77"/>
        <v>0</v>
      </c>
      <c r="BG91" s="296">
        <f t="shared" si="78"/>
        <v>0</v>
      </c>
      <c r="BH91" s="296" t="str">
        <f>IFERROR(VLOOKUP($L91,点検表４リスト用!$L$2:$N$11,3,FALSE),"")</f>
        <v/>
      </c>
      <c r="BI91" s="296" t="str">
        <f t="shared" si="79"/>
        <v/>
      </c>
      <c r="BJ91" s="296" t="str">
        <f>IF($AJ91="特","",IF($BO91="確認",MSG_電気・燃料電池車確認,IF($BR91=1,日野自動車新型式,IF($BR91=2,日野自動車新型式②,IF($BR91=3,日野自動車新型式③,IF($BR91=4,日野自動車新型式④,IFERROR(VLOOKUP($BI91,'35条リスト'!$A$3:$C$9998,2,FALSE),"")))))))</f>
        <v/>
      </c>
      <c r="BK91" s="296" t="str">
        <f t="shared" si="80"/>
        <v/>
      </c>
      <c r="BL91" s="296" t="str">
        <f>IFERROR(VLOOKUP($X91,点検表４リスト用!$A$2:$B$10,2,FALSE),"")</f>
        <v/>
      </c>
      <c r="BM91" s="296" t="str">
        <f>IF($AJ91="特","",IFERROR(VLOOKUP($BI91,'35条リスト'!$A$3:$C$9998,3,FALSE),""))</f>
        <v/>
      </c>
      <c r="BN91" s="357" t="str">
        <f t="shared" si="81"/>
        <v/>
      </c>
      <c r="BO91" s="297" t="str">
        <f t="shared" si="82"/>
        <v/>
      </c>
      <c r="BP91" s="297" t="str">
        <f t="shared" si="87"/>
        <v/>
      </c>
      <c r="BQ91" s="296">
        <f t="shared" si="85"/>
        <v>0</v>
      </c>
      <c r="BR91" s="296" t="str">
        <f>IF(COUNTIF(点検表４リスト用!X$2:X$83,J91),1,IF(COUNTIF(点検表４リスト用!Y$2:Y$100,J91),2,IF(COUNTIF(点検表４リスト用!Z$2:Z$100,J91),3,IF(COUNTIF(点検表４リスト用!AA$2:AA$100,J91),4,""))))</f>
        <v/>
      </c>
      <c r="BS91" s="579" t="str">
        <f t="shared" si="83"/>
        <v/>
      </c>
    </row>
    <row r="92" spans="1:71">
      <c r="A92" s="289"/>
      <c r="B92" s="445"/>
      <c r="C92" s="290"/>
      <c r="D92" s="291"/>
      <c r="E92" s="291"/>
      <c r="F92" s="291"/>
      <c r="G92" s="292"/>
      <c r="H92" s="300"/>
      <c r="I92" s="292"/>
      <c r="J92" s="292"/>
      <c r="K92" s="292"/>
      <c r="L92" s="292"/>
      <c r="M92" s="290"/>
      <c r="N92" s="290"/>
      <c r="O92" s="292"/>
      <c r="P92" s="292"/>
      <c r="Q92" s="481" t="str">
        <f t="shared" si="54"/>
        <v/>
      </c>
      <c r="R92" s="481" t="str">
        <f t="shared" si="55"/>
        <v/>
      </c>
      <c r="S92" s="482" t="str">
        <f t="shared" si="56"/>
        <v/>
      </c>
      <c r="T92" s="482" t="str">
        <f t="shared" si="84"/>
        <v/>
      </c>
      <c r="U92" s="483" t="str">
        <f t="shared" si="57"/>
        <v/>
      </c>
      <c r="V92" s="483" t="str">
        <f t="shared" si="58"/>
        <v/>
      </c>
      <c r="W92" s="483" t="str">
        <f t="shared" si="59"/>
        <v/>
      </c>
      <c r="X92" s="293"/>
      <c r="Y92" s="289"/>
      <c r="Z92" s="473" t="str">
        <f>IF($BR92&lt;&gt;"","確認",IF(COUNTIF(点検表４リスト用!AB$2:AB$100,J92),"○",IF(OR($BP92="【3】",$BP92="【2】",$BP92="【1】"),"○",$BP92)))</f>
        <v/>
      </c>
      <c r="AA92" s="532"/>
      <c r="AB92" s="294" t="str">
        <f>IF(COUNTIF(環境性能の高いＵＤタクシー!$A:$A,点検表４!J92),"○","")</f>
        <v/>
      </c>
      <c r="AC92" s="295" t="str">
        <f t="shared" si="60"/>
        <v/>
      </c>
      <c r="AD92" s="296" t="b">
        <f t="shared" si="61"/>
        <v>0</v>
      </c>
      <c r="AE92" s="296" t="b">
        <f t="shared" si="62"/>
        <v>0</v>
      </c>
      <c r="AF92" s="296" t="str">
        <f t="shared" si="63"/>
        <v/>
      </c>
      <c r="AG92" s="296">
        <f t="shared" si="64"/>
        <v>1</v>
      </c>
      <c r="AH92" s="296">
        <f t="shared" si="65"/>
        <v>0</v>
      </c>
      <c r="AI92" s="296">
        <f t="shared" si="66"/>
        <v>0</v>
      </c>
      <c r="AJ92" s="296" t="str">
        <f>IFERROR(VLOOKUP($I92,点検表４リスト用!$D$2:$G$10,2,FALSE),"")</f>
        <v/>
      </c>
      <c r="AK92" s="296" t="str">
        <f>IFERROR(VLOOKUP($I92,点検表４リスト用!$D$2:$G$10,3,FALSE),"")</f>
        <v/>
      </c>
      <c r="AL92" s="296" t="str">
        <f>IFERROR(VLOOKUP($I92,点検表４リスト用!$D$2:$G$10,4,FALSE),"")</f>
        <v/>
      </c>
      <c r="AM92" s="296" t="str">
        <f>IFERROR(VLOOKUP(LEFT($E92,1),点検表４リスト用!$I$2:$J$11,2,FALSE),"")</f>
        <v/>
      </c>
      <c r="AN92" s="296" t="b">
        <f>IF(IFERROR(VLOOKUP($J92,軽乗用車一覧!$A$2:$A$88,1,FALSE),"")&lt;&gt;"",TRUE,FALSE)</f>
        <v>0</v>
      </c>
      <c r="AO92" s="296" t="b">
        <f t="shared" si="67"/>
        <v>0</v>
      </c>
      <c r="AP92" s="296" t="b">
        <f t="shared" si="68"/>
        <v>1</v>
      </c>
      <c r="AQ92" s="296" t="str">
        <f t="shared" si="69"/>
        <v/>
      </c>
      <c r="AR92" s="296" t="str">
        <f t="shared" si="70"/>
        <v/>
      </c>
      <c r="AS92" s="296">
        <f t="shared" si="71"/>
        <v>1</v>
      </c>
      <c r="AT92" s="296">
        <f t="shared" si="72"/>
        <v>1</v>
      </c>
      <c r="AU92" s="296" t="str">
        <f t="shared" si="73"/>
        <v/>
      </c>
      <c r="AV92" s="296" t="str">
        <f>IFERROR(VLOOKUP($L92,点検表４リスト用!$L$2:$M$11,2,FALSE),"")</f>
        <v/>
      </c>
      <c r="AW92" s="296" t="str">
        <f>IFERROR(VLOOKUP($AU92,排出係数!$H$4:$N$1000,7,FALSE),"")</f>
        <v/>
      </c>
      <c r="AX92" s="296" t="str">
        <f t="shared" si="86"/>
        <v/>
      </c>
      <c r="AY92" s="296" t="str">
        <f t="shared" si="74"/>
        <v>1</v>
      </c>
      <c r="AZ92" s="296" t="str">
        <f>IFERROR(VLOOKUP($AU92,排出係数!$A$4:$G$10000,$AT92+2,FALSE),"")</f>
        <v/>
      </c>
      <c r="BA92" s="296">
        <f>IFERROR(VLOOKUP($AT92,点検表４リスト用!$P$2:$T$6,2,FALSE),"")</f>
        <v>0.48</v>
      </c>
      <c r="BB92" s="296" t="str">
        <f t="shared" si="75"/>
        <v/>
      </c>
      <c r="BC92" s="296" t="str">
        <f t="shared" si="76"/>
        <v/>
      </c>
      <c r="BD92" s="296" t="str">
        <f>IFERROR(VLOOKUP($AU92,排出係数!$H$4:$M$10000,$AT92+2,FALSE),"")</f>
        <v/>
      </c>
      <c r="BE92" s="296">
        <f>IFERROR(VLOOKUP($AT92,点検表４リスト用!$P$2:$T$6,IF($N92="H17",5,3),FALSE),"")</f>
        <v>5.5E-2</v>
      </c>
      <c r="BF92" s="296">
        <f t="shared" si="77"/>
        <v>0</v>
      </c>
      <c r="BG92" s="296">
        <f t="shared" si="78"/>
        <v>0</v>
      </c>
      <c r="BH92" s="296" t="str">
        <f>IFERROR(VLOOKUP($L92,点検表４リスト用!$L$2:$N$11,3,FALSE),"")</f>
        <v/>
      </c>
      <c r="BI92" s="296" t="str">
        <f t="shared" si="79"/>
        <v/>
      </c>
      <c r="BJ92" s="296" t="str">
        <f>IF($AJ92="特","",IF($BO92="確認",MSG_電気・燃料電池車確認,IF($BR92=1,日野自動車新型式,IF($BR92=2,日野自動車新型式②,IF($BR92=3,日野自動車新型式③,IF($BR92=4,日野自動車新型式④,IFERROR(VLOOKUP($BI92,'35条リスト'!$A$3:$C$9998,2,FALSE),"")))))))</f>
        <v/>
      </c>
      <c r="BK92" s="296" t="str">
        <f t="shared" si="80"/>
        <v/>
      </c>
      <c r="BL92" s="296" t="str">
        <f>IFERROR(VLOOKUP($X92,点検表４リスト用!$A$2:$B$10,2,FALSE),"")</f>
        <v/>
      </c>
      <c r="BM92" s="296" t="str">
        <f>IF($AJ92="特","",IFERROR(VLOOKUP($BI92,'35条リスト'!$A$3:$C$9998,3,FALSE),""))</f>
        <v/>
      </c>
      <c r="BN92" s="357" t="str">
        <f t="shared" si="81"/>
        <v/>
      </c>
      <c r="BO92" s="297" t="str">
        <f t="shared" si="82"/>
        <v/>
      </c>
      <c r="BP92" s="297" t="str">
        <f t="shared" si="87"/>
        <v/>
      </c>
      <c r="BQ92" s="296">
        <f t="shared" si="85"/>
        <v>0</v>
      </c>
      <c r="BR92" s="296" t="str">
        <f>IF(COUNTIF(点検表４リスト用!X$2:X$83,J92),1,IF(COUNTIF(点検表４リスト用!Y$2:Y$100,J92),2,IF(COUNTIF(点検表４リスト用!Z$2:Z$100,J92),3,IF(COUNTIF(点検表４リスト用!AA$2:AA$100,J92),4,""))))</f>
        <v/>
      </c>
      <c r="BS92" s="579" t="str">
        <f t="shared" si="83"/>
        <v/>
      </c>
    </row>
    <row r="93" spans="1:71">
      <c r="A93" s="289"/>
      <c r="B93" s="445"/>
      <c r="C93" s="290"/>
      <c r="D93" s="291"/>
      <c r="E93" s="291"/>
      <c r="F93" s="291"/>
      <c r="G93" s="292"/>
      <c r="H93" s="300"/>
      <c r="I93" s="292"/>
      <c r="J93" s="292"/>
      <c r="K93" s="292"/>
      <c r="L93" s="292"/>
      <c r="M93" s="290"/>
      <c r="N93" s="290"/>
      <c r="O93" s="292"/>
      <c r="P93" s="292"/>
      <c r="Q93" s="481" t="str">
        <f t="shared" si="54"/>
        <v/>
      </c>
      <c r="R93" s="481" t="str">
        <f t="shared" si="55"/>
        <v/>
      </c>
      <c r="S93" s="482" t="str">
        <f t="shared" si="56"/>
        <v/>
      </c>
      <c r="T93" s="482" t="str">
        <f t="shared" si="84"/>
        <v/>
      </c>
      <c r="U93" s="483" t="str">
        <f t="shared" si="57"/>
        <v/>
      </c>
      <c r="V93" s="483" t="str">
        <f t="shared" si="58"/>
        <v/>
      </c>
      <c r="W93" s="483" t="str">
        <f t="shared" si="59"/>
        <v/>
      </c>
      <c r="X93" s="293"/>
      <c r="Y93" s="289"/>
      <c r="Z93" s="473" t="str">
        <f>IF($BR93&lt;&gt;"","確認",IF(COUNTIF(点検表４リスト用!AB$2:AB$100,J93),"○",IF(OR($BP93="【3】",$BP93="【2】",$BP93="【1】"),"○",$BP93)))</f>
        <v/>
      </c>
      <c r="AA93" s="532"/>
      <c r="AB93" s="294" t="str">
        <f>IF(COUNTIF(環境性能の高いＵＤタクシー!$A:$A,点検表４!J93),"○","")</f>
        <v/>
      </c>
      <c r="AC93" s="295" t="str">
        <f t="shared" si="60"/>
        <v/>
      </c>
      <c r="AD93" s="296" t="b">
        <f t="shared" si="61"/>
        <v>0</v>
      </c>
      <c r="AE93" s="296" t="b">
        <f t="shared" si="62"/>
        <v>0</v>
      </c>
      <c r="AF93" s="296" t="str">
        <f t="shared" si="63"/>
        <v/>
      </c>
      <c r="AG93" s="296">
        <f t="shared" si="64"/>
        <v>1</v>
      </c>
      <c r="AH93" s="296">
        <f t="shared" si="65"/>
        <v>0</v>
      </c>
      <c r="AI93" s="296">
        <f t="shared" si="66"/>
        <v>0</v>
      </c>
      <c r="AJ93" s="296" t="str">
        <f>IFERROR(VLOOKUP($I93,点検表４リスト用!$D$2:$G$10,2,FALSE),"")</f>
        <v/>
      </c>
      <c r="AK93" s="296" t="str">
        <f>IFERROR(VLOOKUP($I93,点検表４リスト用!$D$2:$G$10,3,FALSE),"")</f>
        <v/>
      </c>
      <c r="AL93" s="296" t="str">
        <f>IFERROR(VLOOKUP($I93,点検表４リスト用!$D$2:$G$10,4,FALSE),"")</f>
        <v/>
      </c>
      <c r="AM93" s="296" t="str">
        <f>IFERROR(VLOOKUP(LEFT($E93,1),点検表４リスト用!$I$2:$J$11,2,FALSE),"")</f>
        <v/>
      </c>
      <c r="AN93" s="296" t="b">
        <f>IF(IFERROR(VLOOKUP($J93,軽乗用車一覧!$A$2:$A$88,1,FALSE),"")&lt;&gt;"",TRUE,FALSE)</f>
        <v>0</v>
      </c>
      <c r="AO93" s="296" t="b">
        <f t="shared" si="67"/>
        <v>0</v>
      </c>
      <c r="AP93" s="296" t="b">
        <f t="shared" si="68"/>
        <v>1</v>
      </c>
      <c r="AQ93" s="296" t="str">
        <f t="shared" si="69"/>
        <v/>
      </c>
      <c r="AR93" s="296" t="str">
        <f t="shared" si="70"/>
        <v/>
      </c>
      <c r="AS93" s="296">
        <f t="shared" si="71"/>
        <v>1</v>
      </c>
      <c r="AT93" s="296">
        <f t="shared" si="72"/>
        <v>1</v>
      </c>
      <c r="AU93" s="296" t="str">
        <f t="shared" si="73"/>
        <v/>
      </c>
      <c r="AV93" s="296" t="str">
        <f>IFERROR(VLOOKUP($L93,点検表４リスト用!$L$2:$M$11,2,FALSE),"")</f>
        <v/>
      </c>
      <c r="AW93" s="296" t="str">
        <f>IFERROR(VLOOKUP($AU93,排出係数!$H$4:$N$1000,7,FALSE),"")</f>
        <v/>
      </c>
      <c r="AX93" s="296" t="str">
        <f t="shared" si="86"/>
        <v/>
      </c>
      <c r="AY93" s="296" t="str">
        <f t="shared" si="74"/>
        <v>1</v>
      </c>
      <c r="AZ93" s="296" t="str">
        <f>IFERROR(VLOOKUP($AU93,排出係数!$A$4:$G$10000,$AT93+2,FALSE),"")</f>
        <v/>
      </c>
      <c r="BA93" s="296">
        <f>IFERROR(VLOOKUP($AT93,点検表４リスト用!$P$2:$T$6,2,FALSE),"")</f>
        <v>0.48</v>
      </c>
      <c r="BB93" s="296" t="str">
        <f t="shared" si="75"/>
        <v/>
      </c>
      <c r="BC93" s="296" t="str">
        <f t="shared" si="76"/>
        <v/>
      </c>
      <c r="BD93" s="296" t="str">
        <f>IFERROR(VLOOKUP($AU93,排出係数!$H$4:$M$10000,$AT93+2,FALSE),"")</f>
        <v/>
      </c>
      <c r="BE93" s="296">
        <f>IFERROR(VLOOKUP($AT93,点検表４リスト用!$P$2:$T$6,IF($N93="H17",5,3),FALSE),"")</f>
        <v>5.5E-2</v>
      </c>
      <c r="BF93" s="296">
        <f t="shared" si="77"/>
        <v>0</v>
      </c>
      <c r="BG93" s="296">
        <f t="shared" si="78"/>
        <v>0</v>
      </c>
      <c r="BH93" s="296" t="str">
        <f>IFERROR(VLOOKUP($L93,点検表４リスト用!$L$2:$N$11,3,FALSE),"")</f>
        <v/>
      </c>
      <c r="BI93" s="296" t="str">
        <f t="shared" si="79"/>
        <v/>
      </c>
      <c r="BJ93" s="296" t="str">
        <f>IF($AJ93="特","",IF($BO93="確認",MSG_電気・燃料電池車確認,IF($BR93=1,日野自動車新型式,IF($BR93=2,日野自動車新型式②,IF($BR93=3,日野自動車新型式③,IF($BR93=4,日野自動車新型式④,IFERROR(VLOOKUP($BI93,'35条リスト'!$A$3:$C$9998,2,FALSE),"")))))))</f>
        <v/>
      </c>
      <c r="BK93" s="296" t="str">
        <f t="shared" si="80"/>
        <v/>
      </c>
      <c r="BL93" s="296" t="str">
        <f>IFERROR(VLOOKUP($X93,点検表４リスト用!$A$2:$B$10,2,FALSE),"")</f>
        <v/>
      </c>
      <c r="BM93" s="296" t="str">
        <f>IF($AJ93="特","",IFERROR(VLOOKUP($BI93,'35条リスト'!$A$3:$C$9998,3,FALSE),""))</f>
        <v/>
      </c>
      <c r="BN93" s="357" t="str">
        <f t="shared" si="81"/>
        <v/>
      </c>
      <c r="BO93" s="297" t="str">
        <f t="shared" si="82"/>
        <v/>
      </c>
      <c r="BP93" s="297" t="str">
        <f t="shared" si="87"/>
        <v/>
      </c>
      <c r="BQ93" s="296">
        <f t="shared" si="85"/>
        <v>0</v>
      </c>
      <c r="BR93" s="296" t="str">
        <f>IF(COUNTIF(点検表４リスト用!X$2:X$83,J93),1,IF(COUNTIF(点検表４リスト用!Y$2:Y$100,J93),2,IF(COUNTIF(点検表４リスト用!Z$2:Z$100,J93),3,IF(COUNTIF(点検表４リスト用!AA$2:AA$100,J93),4,""))))</f>
        <v/>
      </c>
      <c r="BS93" s="579" t="str">
        <f t="shared" si="83"/>
        <v/>
      </c>
    </row>
    <row r="94" spans="1:71">
      <c r="A94" s="289"/>
      <c r="B94" s="445"/>
      <c r="C94" s="290"/>
      <c r="D94" s="291"/>
      <c r="E94" s="291"/>
      <c r="F94" s="291"/>
      <c r="G94" s="292"/>
      <c r="H94" s="300"/>
      <c r="I94" s="292"/>
      <c r="J94" s="292"/>
      <c r="K94" s="292"/>
      <c r="L94" s="292"/>
      <c r="M94" s="290"/>
      <c r="N94" s="290"/>
      <c r="O94" s="292"/>
      <c r="P94" s="292"/>
      <c r="Q94" s="481" t="str">
        <f t="shared" si="54"/>
        <v/>
      </c>
      <c r="R94" s="481" t="str">
        <f t="shared" si="55"/>
        <v/>
      </c>
      <c r="S94" s="482" t="str">
        <f t="shared" si="56"/>
        <v/>
      </c>
      <c r="T94" s="482" t="str">
        <f t="shared" si="84"/>
        <v/>
      </c>
      <c r="U94" s="483" t="str">
        <f t="shared" si="57"/>
        <v/>
      </c>
      <c r="V94" s="483" t="str">
        <f t="shared" si="58"/>
        <v/>
      </c>
      <c r="W94" s="483" t="str">
        <f t="shared" si="59"/>
        <v/>
      </c>
      <c r="X94" s="293"/>
      <c r="Y94" s="289"/>
      <c r="Z94" s="473" t="str">
        <f>IF($BR94&lt;&gt;"","確認",IF(COUNTIF(点検表４リスト用!AB$2:AB$100,J94),"○",IF(OR($BP94="【3】",$BP94="【2】",$BP94="【1】"),"○",$BP94)))</f>
        <v/>
      </c>
      <c r="AA94" s="532"/>
      <c r="AB94" s="294" t="str">
        <f>IF(COUNTIF(環境性能の高いＵＤタクシー!$A:$A,点検表４!J94),"○","")</f>
        <v/>
      </c>
      <c r="AC94" s="295" t="str">
        <f t="shared" si="60"/>
        <v/>
      </c>
      <c r="AD94" s="296" t="b">
        <f t="shared" si="61"/>
        <v>0</v>
      </c>
      <c r="AE94" s="296" t="b">
        <f t="shared" si="62"/>
        <v>0</v>
      </c>
      <c r="AF94" s="296" t="str">
        <f t="shared" si="63"/>
        <v/>
      </c>
      <c r="AG94" s="296">
        <f t="shared" si="64"/>
        <v>1</v>
      </c>
      <c r="AH94" s="296">
        <f t="shared" si="65"/>
        <v>0</v>
      </c>
      <c r="AI94" s="296">
        <f t="shared" si="66"/>
        <v>0</v>
      </c>
      <c r="AJ94" s="296" t="str">
        <f>IFERROR(VLOOKUP($I94,点検表４リスト用!$D$2:$G$10,2,FALSE),"")</f>
        <v/>
      </c>
      <c r="AK94" s="296" t="str">
        <f>IFERROR(VLOOKUP($I94,点検表４リスト用!$D$2:$G$10,3,FALSE),"")</f>
        <v/>
      </c>
      <c r="AL94" s="296" t="str">
        <f>IFERROR(VLOOKUP($I94,点検表４リスト用!$D$2:$G$10,4,FALSE),"")</f>
        <v/>
      </c>
      <c r="AM94" s="296" t="str">
        <f>IFERROR(VLOOKUP(LEFT($E94,1),点検表４リスト用!$I$2:$J$11,2,FALSE),"")</f>
        <v/>
      </c>
      <c r="AN94" s="296" t="b">
        <f>IF(IFERROR(VLOOKUP($J94,軽乗用車一覧!$A$2:$A$88,1,FALSE),"")&lt;&gt;"",TRUE,FALSE)</f>
        <v>0</v>
      </c>
      <c r="AO94" s="296" t="b">
        <f t="shared" si="67"/>
        <v>0</v>
      </c>
      <c r="AP94" s="296" t="b">
        <f t="shared" si="68"/>
        <v>1</v>
      </c>
      <c r="AQ94" s="296" t="str">
        <f t="shared" si="69"/>
        <v/>
      </c>
      <c r="AR94" s="296" t="str">
        <f t="shared" si="70"/>
        <v/>
      </c>
      <c r="AS94" s="296">
        <f t="shared" si="71"/>
        <v>1</v>
      </c>
      <c r="AT94" s="296">
        <f t="shared" si="72"/>
        <v>1</v>
      </c>
      <c r="AU94" s="296" t="str">
        <f t="shared" si="73"/>
        <v/>
      </c>
      <c r="AV94" s="296" t="str">
        <f>IFERROR(VLOOKUP($L94,点検表４リスト用!$L$2:$M$11,2,FALSE),"")</f>
        <v/>
      </c>
      <c r="AW94" s="296" t="str">
        <f>IFERROR(VLOOKUP($AU94,排出係数!$H$4:$N$1000,7,FALSE),"")</f>
        <v/>
      </c>
      <c r="AX94" s="296" t="str">
        <f t="shared" si="86"/>
        <v/>
      </c>
      <c r="AY94" s="296" t="str">
        <f t="shared" si="74"/>
        <v>1</v>
      </c>
      <c r="AZ94" s="296" t="str">
        <f>IFERROR(VLOOKUP($AU94,排出係数!$A$4:$G$10000,$AT94+2,FALSE),"")</f>
        <v/>
      </c>
      <c r="BA94" s="296">
        <f>IFERROR(VLOOKUP($AT94,点検表４リスト用!$P$2:$T$6,2,FALSE),"")</f>
        <v>0.48</v>
      </c>
      <c r="BB94" s="296" t="str">
        <f t="shared" si="75"/>
        <v/>
      </c>
      <c r="BC94" s="296" t="str">
        <f t="shared" si="76"/>
        <v/>
      </c>
      <c r="BD94" s="296" t="str">
        <f>IFERROR(VLOOKUP($AU94,排出係数!$H$4:$M$10000,$AT94+2,FALSE),"")</f>
        <v/>
      </c>
      <c r="BE94" s="296">
        <f>IFERROR(VLOOKUP($AT94,点検表４リスト用!$P$2:$T$6,IF($N94="H17",5,3),FALSE),"")</f>
        <v>5.5E-2</v>
      </c>
      <c r="BF94" s="296">
        <f t="shared" si="77"/>
        <v>0</v>
      </c>
      <c r="BG94" s="296">
        <f t="shared" si="78"/>
        <v>0</v>
      </c>
      <c r="BH94" s="296" t="str">
        <f>IFERROR(VLOOKUP($L94,点検表４リスト用!$L$2:$N$11,3,FALSE),"")</f>
        <v/>
      </c>
      <c r="BI94" s="296" t="str">
        <f t="shared" si="79"/>
        <v/>
      </c>
      <c r="BJ94" s="296" t="str">
        <f>IF($AJ94="特","",IF($BO94="確認",MSG_電気・燃料電池車確認,IF($BR94=1,日野自動車新型式,IF($BR94=2,日野自動車新型式②,IF($BR94=3,日野自動車新型式③,IF($BR94=4,日野自動車新型式④,IFERROR(VLOOKUP($BI94,'35条リスト'!$A$3:$C$9998,2,FALSE),"")))))))</f>
        <v/>
      </c>
      <c r="BK94" s="296" t="str">
        <f t="shared" si="80"/>
        <v/>
      </c>
      <c r="BL94" s="296" t="str">
        <f>IFERROR(VLOOKUP($X94,点検表４リスト用!$A$2:$B$10,2,FALSE),"")</f>
        <v/>
      </c>
      <c r="BM94" s="296" t="str">
        <f>IF($AJ94="特","",IFERROR(VLOOKUP($BI94,'35条リスト'!$A$3:$C$9998,3,FALSE),""))</f>
        <v/>
      </c>
      <c r="BN94" s="357" t="str">
        <f t="shared" si="81"/>
        <v/>
      </c>
      <c r="BO94" s="297" t="str">
        <f t="shared" si="82"/>
        <v/>
      </c>
      <c r="BP94" s="297" t="str">
        <f t="shared" si="87"/>
        <v/>
      </c>
      <c r="BQ94" s="296">
        <f t="shared" si="85"/>
        <v>0</v>
      </c>
      <c r="BR94" s="296" t="str">
        <f>IF(COUNTIF(点検表４リスト用!X$2:X$83,J94),1,IF(COUNTIF(点検表４リスト用!Y$2:Y$100,J94),2,IF(COUNTIF(点検表４リスト用!Z$2:Z$100,J94),3,IF(COUNTIF(点検表４リスト用!AA$2:AA$100,J94),4,""))))</f>
        <v/>
      </c>
      <c r="BS94" s="579" t="str">
        <f t="shared" si="83"/>
        <v/>
      </c>
    </row>
    <row r="95" spans="1:71">
      <c r="A95" s="289"/>
      <c r="B95" s="445"/>
      <c r="C95" s="290"/>
      <c r="D95" s="291"/>
      <c r="E95" s="291"/>
      <c r="F95" s="291"/>
      <c r="G95" s="292"/>
      <c r="H95" s="300"/>
      <c r="I95" s="292"/>
      <c r="J95" s="292"/>
      <c r="K95" s="292"/>
      <c r="L95" s="292"/>
      <c r="M95" s="290"/>
      <c r="N95" s="290"/>
      <c r="O95" s="292"/>
      <c r="P95" s="292"/>
      <c r="Q95" s="481" t="str">
        <f t="shared" si="54"/>
        <v/>
      </c>
      <c r="R95" s="481" t="str">
        <f t="shared" si="55"/>
        <v/>
      </c>
      <c r="S95" s="482" t="str">
        <f t="shared" si="56"/>
        <v/>
      </c>
      <c r="T95" s="482" t="str">
        <f t="shared" si="84"/>
        <v/>
      </c>
      <c r="U95" s="483" t="str">
        <f t="shared" si="57"/>
        <v/>
      </c>
      <c r="V95" s="483" t="str">
        <f t="shared" si="58"/>
        <v/>
      </c>
      <c r="W95" s="483" t="str">
        <f t="shared" si="59"/>
        <v/>
      </c>
      <c r="X95" s="293"/>
      <c r="Y95" s="289"/>
      <c r="Z95" s="473" t="str">
        <f>IF($BR95&lt;&gt;"","確認",IF(COUNTIF(点検表４リスト用!AB$2:AB$100,J95),"○",IF(OR($BP95="【3】",$BP95="【2】",$BP95="【1】"),"○",$BP95)))</f>
        <v/>
      </c>
      <c r="AA95" s="532"/>
      <c r="AB95" s="294" t="str">
        <f>IF(COUNTIF(環境性能の高いＵＤタクシー!$A:$A,点検表４!J95),"○","")</f>
        <v/>
      </c>
      <c r="AC95" s="295" t="str">
        <f t="shared" si="60"/>
        <v/>
      </c>
      <c r="AD95" s="296" t="b">
        <f t="shared" si="61"/>
        <v>0</v>
      </c>
      <c r="AE95" s="296" t="b">
        <f t="shared" si="62"/>
        <v>0</v>
      </c>
      <c r="AF95" s="296" t="str">
        <f t="shared" si="63"/>
        <v/>
      </c>
      <c r="AG95" s="296">
        <f t="shared" si="64"/>
        <v>1</v>
      </c>
      <c r="AH95" s="296">
        <f t="shared" si="65"/>
        <v>0</v>
      </c>
      <c r="AI95" s="296">
        <f t="shared" si="66"/>
        <v>0</v>
      </c>
      <c r="AJ95" s="296" t="str">
        <f>IFERROR(VLOOKUP($I95,点検表４リスト用!$D$2:$G$10,2,FALSE),"")</f>
        <v/>
      </c>
      <c r="AK95" s="296" t="str">
        <f>IFERROR(VLOOKUP($I95,点検表４リスト用!$D$2:$G$10,3,FALSE),"")</f>
        <v/>
      </c>
      <c r="AL95" s="296" t="str">
        <f>IFERROR(VLOOKUP($I95,点検表４リスト用!$D$2:$G$10,4,FALSE),"")</f>
        <v/>
      </c>
      <c r="AM95" s="296" t="str">
        <f>IFERROR(VLOOKUP(LEFT($E95,1),点検表４リスト用!$I$2:$J$11,2,FALSE),"")</f>
        <v/>
      </c>
      <c r="AN95" s="296" t="b">
        <f>IF(IFERROR(VLOOKUP($J95,軽乗用車一覧!$A$2:$A$88,1,FALSE),"")&lt;&gt;"",TRUE,FALSE)</f>
        <v>0</v>
      </c>
      <c r="AO95" s="296" t="b">
        <f t="shared" si="67"/>
        <v>0</v>
      </c>
      <c r="AP95" s="296" t="b">
        <f t="shared" si="68"/>
        <v>1</v>
      </c>
      <c r="AQ95" s="296" t="str">
        <f t="shared" si="69"/>
        <v/>
      </c>
      <c r="AR95" s="296" t="str">
        <f t="shared" si="70"/>
        <v/>
      </c>
      <c r="AS95" s="296">
        <f t="shared" si="71"/>
        <v>1</v>
      </c>
      <c r="AT95" s="296">
        <f t="shared" si="72"/>
        <v>1</v>
      </c>
      <c r="AU95" s="296" t="str">
        <f t="shared" si="73"/>
        <v/>
      </c>
      <c r="AV95" s="296" t="str">
        <f>IFERROR(VLOOKUP($L95,点検表４リスト用!$L$2:$M$11,2,FALSE),"")</f>
        <v/>
      </c>
      <c r="AW95" s="296" t="str">
        <f>IFERROR(VLOOKUP($AU95,排出係数!$H$4:$N$1000,7,FALSE),"")</f>
        <v/>
      </c>
      <c r="AX95" s="296" t="str">
        <f t="shared" si="86"/>
        <v/>
      </c>
      <c r="AY95" s="296" t="str">
        <f t="shared" si="74"/>
        <v>1</v>
      </c>
      <c r="AZ95" s="296" t="str">
        <f>IFERROR(VLOOKUP($AU95,排出係数!$A$4:$G$10000,$AT95+2,FALSE),"")</f>
        <v/>
      </c>
      <c r="BA95" s="296">
        <f>IFERROR(VLOOKUP($AT95,点検表４リスト用!$P$2:$T$6,2,FALSE),"")</f>
        <v>0.48</v>
      </c>
      <c r="BB95" s="296" t="str">
        <f t="shared" si="75"/>
        <v/>
      </c>
      <c r="BC95" s="296" t="str">
        <f t="shared" si="76"/>
        <v/>
      </c>
      <c r="BD95" s="296" t="str">
        <f>IFERROR(VLOOKUP($AU95,排出係数!$H$4:$M$10000,$AT95+2,FALSE),"")</f>
        <v/>
      </c>
      <c r="BE95" s="296">
        <f>IFERROR(VLOOKUP($AT95,点検表４リスト用!$P$2:$T$6,IF($N95="H17",5,3),FALSE),"")</f>
        <v>5.5E-2</v>
      </c>
      <c r="BF95" s="296">
        <f t="shared" si="77"/>
        <v>0</v>
      </c>
      <c r="BG95" s="296">
        <f t="shared" si="78"/>
        <v>0</v>
      </c>
      <c r="BH95" s="296" t="str">
        <f>IFERROR(VLOOKUP($L95,点検表４リスト用!$L$2:$N$11,3,FALSE),"")</f>
        <v/>
      </c>
      <c r="BI95" s="296" t="str">
        <f t="shared" si="79"/>
        <v/>
      </c>
      <c r="BJ95" s="296" t="str">
        <f>IF($AJ95="特","",IF($BO95="確認",MSG_電気・燃料電池車確認,IF($BR95=1,日野自動車新型式,IF($BR95=2,日野自動車新型式②,IF($BR95=3,日野自動車新型式③,IF($BR95=4,日野自動車新型式④,IFERROR(VLOOKUP($BI95,'35条リスト'!$A$3:$C$9998,2,FALSE),"")))))))</f>
        <v/>
      </c>
      <c r="BK95" s="296" t="str">
        <f t="shared" si="80"/>
        <v/>
      </c>
      <c r="BL95" s="296" t="str">
        <f>IFERROR(VLOOKUP($X95,点検表４リスト用!$A$2:$B$10,2,FALSE),"")</f>
        <v/>
      </c>
      <c r="BM95" s="296" t="str">
        <f>IF($AJ95="特","",IFERROR(VLOOKUP($BI95,'35条リスト'!$A$3:$C$9998,3,FALSE),""))</f>
        <v/>
      </c>
      <c r="BN95" s="357" t="str">
        <f t="shared" si="81"/>
        <v/>
      </c>
      <c r="BO95" s="297" t="str">
        <f t="shared" si="82"/>
        <v/>
      </c>
      <c r="BP95" s="297" t="str">
        <f t="shared" si="87"/>
        <v/>
      </c>
      <c r="BQ95" s="296">
        <f t="shared" si="85"/>
        <v>0</v>
      </c>
      <c r="BR95" s="296" t="str">
        <f>IF(COUNTIF(点検表４リスト用!X$2:X$83,J95),1,IF(COUNTIF(点検表４リスト用!Y$2:Y$100,J95),2,IF(COUNTIF(点検表４リスト用!Z$2:Z$100,J95),3,IF(COUNTIF(点検表４リスト用!AA$2:AA$100,J95),4,""))))</f>
        <v/>
      </c>
      <c r="BS95" s="579" t="str">
        <f t="shared" si="83"/>
        <v/>
      </c>
    </row>
    <row r="96" spans="1:71">
      <c r="A96" s="289"/>
      <c r="B96" s="445"/>
      <c r="C96" s="290"/>
      <c r="D96" s="291"/>
      <c r="E96" s="291"/>
      <c r="F96" s="291"/>
      <c r="G96" s="292"/>
      <c r="H96" s="300"/>
      <c r="I96" s="292"/>
      <c r="J96" s="292"/>
      <c r="K96" s="292"/>
      <c r="L96" s="292"/>
      <c r="M96" s="290"/>
      <c r="N96" s="290"/>
      <c r="O96" s="292"/>
      <c r="P96" s="292"/>
      <c r="Q96" s="481" t="str">
        <f t="shared" si="54"/>
        <v/>
      </c>
      <c r="R96" s="481" t="str">
        <f t="shared" si="55"/>
        <v/>
      </c>
      <c r="S96" s="482" t="str">
        <f t="shared" si="56"/>
        <v/>
      </c>
      <c r="T96" s="482" t="str">
        <f t="shared" si="84"/>
        <v/>
      </c>
      <c r="U96" s="483" t="str">
        <f t="shared" si="57"/>
        <v/>
      </c>
      <c r="V96" s="483" t="str">
        <f t="shared" si="58"/>
        <v/>
      </c>
      <c r="W96" s="483" t="str">
        <f t="shared" si="59"/>
        <v/>
      </c>
      <c r="X96" s="293"/>
      <c r="Y96" s="289"/>
      <c r="Z96" s="473" t="str">
        <f>IF($BR96&lt;&gt;"","確認",IF(COUNTIF(点検表４リスト用!AB$2:AB$100,J96),"○",IF(OR($BP96="【3】",$BP96="【2】",$BP96="【1】"),"○",$BP96)))</f>
        <v/>
      </c>
      <c r="AA96" s="532"/>
      <c r="AB96" s="294" t="str">
        <f>IF(COUNTIF(環境性能の高いＵＤタクシー!$A:$A,点検表４!J96),"○","")</f>
        <v/>
      </c>
      <c r="AC96" s="295" t="str">
        <f t="shared" si="60"/>
        <v/>
      </c>
      <c r="AD96" s="296" t="b">
        <f t="shared" si="61"/>
        <v>0</v>
      </c>
      <c r="AE96" s="296" t="b">
        <f t="shared" si="62"/>
        <v>0</v>
      </c>
      <c r="AF96" s="296" t="str">
        <f t="shared" si="63"/>
        <v/>
      </c>
      <c r="AG96" s="296">
        <f t="shared" si="64"/>
        <v>1</v>
      </c>
      <c r="AH96" s="296">
        <f t="shared" si="65"/>
        <v>0</v>
      </c>
      <c r="AI96" s="296">
        <f t="shared" si="66"/>
        <v>0</v>
      </c>
      <c r="AJ96" s="296" t="str">
        <f>IFERROR(VLOOKUP($I96,点検表４リスト用!$D$2:$G$10,2,FALSE),"")</f>
        <v/>
      </c>
      <c r="AK96" s="296" t="str">
        <f>IFERROR(VLOOKUP($I96,点検表４リスト用!$D$2:$G$10,3,FALSE),"")</f>
        <v/>
      </c>
      <c r="AL96" s="296" t="str">
        <f>IFERROR(VLOOKUP($I96,点検表４リスト用!$D$2:$G$10,4,FALSE),"")</f>
        <v/>
      </c>
      <c r="AM96" s="296" t="str">
        <f>IFERROR(VLOOKUP(LEFT($E96,1),点検表４リスト用!$I$2:$J$11,2,FALSE),"")</f>
        <v/>
      </c>
      <c r="AN96" s="296" t="b">
        <f>IF(IFERROR(VLOOKUP($J96,軽乗用車一覧!$A$2:$A$88,1,FALSE),"")&lt;&gt;"",TRUE,FALSE)</f>
        <v>0</v>
      </c>
      <c r="AO96" s="296" t="b">
        <f t="shared" si="67"/>
        <v>0</v>
      </c>
      <c r="AP96" s="296" t="b">
        <f t="shared" si="68"/>
        <v>1</v>
      </c>
      <c r="AQ96" s="296" t="str">
        <f t="shared" si="69"/>
        <v/>
      </c>
      <c r="AR96" s="296" t="str">
        <f t="shared" si="70"/>
        <v/>
      </c>
      <c r="AS96" s="296">
        <f t="shared" si="71"/>
        <v>1</v>
      </c>
      <c r="AT96" s="296">
        <f t="shared" si="72"/>
        <v>1</v>
      </c>
      <c r="AU96" s="296" t="str">
        <f t="shared" si="73"/>
        <v/>
      </c>
      <c r="AV96" s="296" t="str">
        <f>IFERROR(VLOOKUP($L96,点検表４リスト用!$L$2:$M$11,2,FALSE),"")</f>
        <v/>
      </c>
      <c r="AW96" s="296" t="str">
        <f>IFERROR(VLOOKUP($AU96,排出係数!$H$4:$N$1000,7,FALSE),"")</f>
        <v/>
      </c>
      <c r="AX96" s="296" t="str">
        <f t="shared" si="86"/>
        <v/>
      </c>
      <c r="AY96" s="296" t="str">
        <f t="shared" si="74"/>
        <v>1</v>
      </c>
      <c r="AZ96" s="296" t="str">
        <f>IFERROR(VLOOKUP($AU96,排出係数!$A$4:$G$10000,$AT96+2,FALSE),"")</f>
        <v/>
      </c>
      <c r="BA96" s="296">
        <f>IFERROR(VLOOKUP($AT96,点検表４リスト用!$P$2:$T$6,2,FALSE),"")</f>
        <v>0.48</v>
      </c>
      <c r="BB96" s="296" t="str">
        <f t="shared" si="75"/>
        <v/>
      </c>
      <c r="BC96" s="296" t="str">
        <f t="shared" si="76"/>
        <v/>
      </c>
      <c r="BD96" s="296" t="str">
        <f>IFERROR(VLOOKUP($AU96,排出係数!$H$4:$M$10000,$AT96+2,FALSE),"")</f>
        <v/>
      </c>
      <c r="BE96" s="296">
        <f>IFERROR(VLOOKUP($AT96,点検表４リスト用!$P$2:$T$6,IF($N96="H17",5,3),FALSE),"")</f>
        <v>5.5E-2</v>
      </c>
      <c r="BF96" s="296">
        <f t="shared" si="77"/>
        <v>0</v>
      </c>
      <c r="BG96" s="296">
        <f t="shared" si="78"/>
        <v>0</v>
      </c>
      <c r="BH96" s="296" t="str">
        <f>IFERROR(VLOOKUP($L96,点検表４リスト用!$L$2:$N$11,3,FALSE),"")</f>
        <v/>
      </c>
      <c r="BI96" s="296" t="str">
        <f t="shared" si="79"/>
        <v/>
      </c>
      <c r="BJ96" s="296" t="str">
        <f>IF($AJ96="特","",IF($BO96="確認",MSG_電気・燃料電池車確認,IF($BR96=1,日野自動車新型式,IF($BR96=2,日野自動車新型式②,IF($BR96=3,日野自動車新型式③,IF($BR96=4,日野自動車新型式④,IFERROR(VLOOKUP($BI96,'35条リスト'!$A$3:$C$9998,2,FALSE),"")))))))</f>
        <v/>
      </c>
      <c r="BK96" s="296" t="str">
        <f t="shared" si="80"/>
        <v/>
      </c>
      <c r="BL96" s="296" t="str">
        <f>IFERROR(VLOOKUP($X96,点検表４リスト用!$A$2:$B$10,2,FALSE),"")</f>
        <v/>
      </c>
      <c r="BM96" s="296" t="str">
        <f>IF($AJ96="特","",IFERROR(VLOOKUP($BI96,'35条リスト'!$A$3:$C$9998,3,FALSE),""))</f>
        <v/>
      </c>
      <c r="BN96" s="357" t="str">
        <f t="shared" si="81"/>
        <v/>
      </c>
      <c r="BO96" s="297" t="str">
        <f t="shared" si="82"/>
        <v/>
      </c>
      <c r="BP96" s="297" t="str">
        <f t="shared" si="87"/>
        <v/>
      </c>
      <c r="BQ96" s="296">
        <f t="shared" si="85"/>
        <v>0</v>
      </c>
      <c r="BR96" s="296" t="str">
        <f>IF(COUNTIF(点検表４リスト用!X$2:X$83,J96),1,IF(COUNTIF(点検表４リスト用!Y$2:Y$100,J96),2,IF(COUNTIF(点検表４リスト用!Z$2:Z$100,J96),3,IF(COUNTIF(点検表４リスト用!AA$2:AA$100,J96),4,""))))</f>
        <v/>
      </c>
      <c r="BS96" s="579" t="str">
        <f t="shared" si="83"/>
        <v/>
      </c>
    </row>
    <row r="97" spans="1:71">
      <c r="A97" s="289"/>
      <c r="B97" s="445"/>
      <c r="C97" s="290"/>
      <c r="D97" s="291"/>
      <c r="E97" s="291"/>
      <c r="F97" s="291"/>
      <c r="G97" s="292"/>
      <c r="H97" s="300"/>
      <c r="I97" s="292"/>
      <c r="J97" s="292"/>
      <c r="K97" s="292"/>
      <c r="L97" s="292"/>
      <c r="M97" s="290"/>
      <c r="N97" s="290"/>
      <c r="O97" s="292"/>
      <c r="P97" s="292"/>
      <c r="Q97" s="481" t="str">
        <f t="shared" si="54"/>
        <v/>
      </c>
      <c r="R97" s="481" t="str">
        <f t="shared" si="55"/>
        <v/>
      </c>
      <c r="S97" s="482" t="str">
        <f t="shared" si="56"/>
        <v/>
      </c>
      <c r="T97" s="482" t="str">
        <f t="shared" si="84"/>
        <v/>
      </c>
      <c r="U97" s="483" t="str">
        <f t="shared" si="57"/>
        <v/>
      </c>
      <c r="V97" s="483" t="str">
        <f t="shared" si="58"/>
        <v/>
      </c>
      <c r="W97" s="483" t="str">
        <f t="shared" si="59"/>
        <v/>
      </c>
      <c r="X97" s="293"/>
      <c r="Y97" s="289"/>
      <c r="Z97" s="473" t="str">
        <f>IF($BR97&lt;&gt;"","確認",IF(COUNTIF(点検表４リスト用!AB$2:AB$100,J97),"○",IF(OR($BP97="【3】",$BP97="【2】",$BP97="【1】"),"○",$BP97)))</f>
        <v/>
      </c>
      <c r="AA97" s="532"/>
      <c r="AB97" s="294" t="str">
        <f>IF(COUNTIF(環境性能の高いＵＤタクシー!$A:$A,点検表４!J97),"○","")</f>
        <v/>
      </c>
      <c r="AC97" s="295" t="str">
        <f t="shared" si="60"/>
        <v/>
      </c>
      <c r="AD97" s="296" t="b">
        <f t="shared" si="61"/>
        <v>0</v>
      </c>
      <c r="AE97" s="296" t="b">
        <f t="shared" si="62"/>
        <v>0</v>
      </c>
      <c r="AF97" s="296" t="str">
        <f t="shared" si="63"/>
        <v/>
      </c>
      <c r="AG97" s="296">
        <f t="shared" si="64"/>
        <v>1</v>
      </c>
      <c r="AH97" s="296">
        <f t="shared" si="65"/>
        <v>0</v>
      </c>
      <c r="AI97" s="296">
        <f t="shared" si="66"/>
        <v>0</v>
      </c>
      <c r="AJ97" s="296" t="str">
        <f>IFERROR(VLOOKUP($I97,点検表４リスト用!$D$2:$G$10,2,FALSE),"")</f>
        <v/>
      </c>
      <c r="AK97" s="296" t="str">
        <f>IFERROR(VLOOKUP($I97,点検表４リスト用!$D$2:$G$10,3,FALSE),"")</f>
        <v/>
      </c>
      <c r="AL97" s="296" t="str">
        <f>IFERROR(VLOOKUP($I97,点検表４リスト用!$D$2:$G$10,4,FALSE),"")</f>
        <v/>
      </c>
      <c r="AM97" s="296" t="str">
        <f>IFERROR(VLOOKUP(LEFT($E97,1),点検表４リスト用!$I$2:$J$11,2,FALSE),"")</f>
        <v/>
      </c>
      <c r="AN97" s="296" t="b">
        <f>IF(IFERROR(VLOOKUP($J97,軽乗用車一覧!$A$2:$A$88,1,FALSE),"")&lt;&gt;"",TRUE,FALSE)</f>
        <v>0</v>
      </c>
      <c r="AO97" s="296" t="b">
        <f t="shared" si="67"/>
        <v>0</v>
      </c>
      <c r="AP97" s="296" t="b">
        <f t="shared" si="68"/>
        <v>1</v>
      </c>
      <c r="AQ97" s="296" t="str">
        <f t="shared" si="69"/>
        <v/>
      </c>
      <c r="AR97" s="296" t="str">
        <f t="shared" si="70"/>
        <v/>
      </c>
      <c r="AS97" s="296">
        <f t="shared" si="71"/>
        <v>1</v>
      </c>
      <c r="AT97" s="296">
        <f t="shared" si="72"/>
        <v>1</v>
      </c>
      <c r="AU97" s="296" t="str">
        <f t="shared" si="73"/>
        <v/>
      </c>
      <c r="AV97" s="296" t="str">
        <f>IFERROR(VLOOKUP($L97,点検表４リスト用!$L$2:$M$11,2,FALSE),"")</f>
        <v/>
      </c>
      <c r="AW97" s="296" t="str">
        <f>IFERROR(VLOOKUP($AU97,排出係数!$H$4:$N$1000,7,FALSE),"")</f>
        <v/>
      </c>
      <c r="AX97" s="296" t="str">
        <f t="shared" si="86"/>
        <v/>
      </c>
      <c r="AY97" s="296" t="str">
        <f t="shared" si="74"/>
        <v>1</v>
      </c>
      <c r="AZ97" s="296" t="str">
        <f>IFERROR(VLOOKUP($AU97,排出係数!$A$4:$G$10000,$AT97+2,FALSE),"")</f>
        <v/>
      </c>
      <c r="BA97" s="296">
        <f>IFERROR(VLOOKUP($AT97,点検表４リスト用!$P$2:$T$6,2,FALSE),"")</f>
        <v>0.48</v>
      </c>
      <c r="BB97" s="296" t="str">
        <f t="shared" si="75"/>
        <v/>
      </c>
      <c r="BC97" s="296" t="str">
        <f t="shared" si="76"/>
        <v/>
      </c>
      <c r="BD97" s="296" t="str">
        <f>IFERROR(VLOOKUP($AU97,排出係数!$H$4:$M$10000,$AT97+2,FALSE),"")</f>
        <v/>
      </c>
      <c r="BE97" s="296">
        <f>IFERROR(VLOOKUP($AT97,点検表４リスト用!$P$2:$T$6,IF($N97="H17",5,3),FALSE),"")</f>
        <v>5.5E-2</v>
      </c>
      <c r="BF97" s="296">
        <f t="shared" si="77"/>
        <v>0</v>
      </c>
      <c r="BG97" s="296">
        <f t="shared" si="78"/>
        <v>0</v>
      </c>
      <c r="BH97" s="296" t="str">
        <f>IFERROR(VLOOKUP($L97,点検表４リスト用!$L$2:$N$11,3,FALSE),"")</f>
        <v/>
      </c>
      <c r="BI97" s="296" t="str">
        <f t="shared" si="79"/>
        <v/>
      </c>
      <c r="BJ97" s="296" t="str">
        <f>IF($AJ97="特","",IF($BO97="確認",MSG_電気・燃料電池車確認,IF($BR97=1,日野自動車新型式,IF($BR97=2,日野自動車新型式②,IF($BR97=3,日野自動車新型式③,IF($BR97=4,日野自動車新型式④,IFERROR(VLOOKUP($BI97,'35条リスト'!$A$3:$C$9998,2,FALSE),"")))))))</f>
        <v/>
      </c>
      <c r="BK97" s="296" t="str">
        <f t="shared" si="80"/>
        <v/>
      </c>
      <c r="BL97" s="296" t="str">
        <f>IFERROR(VLOOKUP($X97,点検表４リスト用!$A$2:$B$10,2,FALSE),"")</f>
        <v/>
      </c>
      <c r="BM97" s="296" t="str">
        <f>IF($AJ97="特","",IFERROR(VLOOKUP($BI97,'35条リスト'!$A$3:$C$9998,3,FALSE),""))</f>
        <v/>
      </c>
      <c r="BN97" s="357" t="str">
        <f t="shared" si="81"/>
        <v/>
      </c>
      <c r="BO97" s="297" t="str">
        <f t="shared" si="82"/>
        <v/>
      </c>
      <c r="BP97" s="297" t="str">
        <f t="shared" si="87"/>
        <v/>
      </c>
      <c r="BQ97" s="296">
        <f t="shared" si="85"/>
        <v>0</v>
      </c>
      <c r="BR97" s="296" t="str">
        <f>IF(COUNTIF(点検表４リスト用!X$2:X$83,J97),1,IF(COUNTIF(点検表４リスト用!Y$2:Y$100,J97),2,IF(COUNTIF(点検表４リスト用!Z$2:Z$100,J97),3,IF(COUNTIF(点検表４リスト用!AA$2:AA$100,J97),4,""))))</f>
        <v/>
      </c>
      <c r="BS97" s="579" t="str">
        <f t="shared" si="83"/>
        <v/>
      </c>
    </row>
    <row r="98" spans="1:71">
      <c r="A98" s="289"/>
      <c r="B98" s="445"/>
      <c r="C98" s="290"/>
      <c r="D98" s="291"/>
      <c r="E98" s="291"/>
      <c r="F98" s="291"/>
      <c r="G98" s="292"/>
      <c r="H98" s="300"/>
      <c r="I98" s="292"/>
      <c r="J98" s="292"/>
      <c r="K98" s="292"/>
      <c r="L98" s="292"/>
      <c r="M98" s="290"/>
      <c r="N98" s="290"/>
      <c r="O98" s="292"/>
      <c r="P98" s="292"/>
      <c r="Q98" s="481" t="str">
        <f t="shared" si="54"/>
        <v/>
      </c>
      <c r="R98" s="481" t="str">
        <f t="shared" si="55"/>
        <v/>
      </c>
      <c r="S98" s="482" t="str">
        <f t="shared" si="56"/>
        <v/>
      </c>
      <c r="T98" s="482" t="str">
        <f t="shared" si="84"/>
        <v/>
      </c>
      <c r="U98" s="483" t="str">
        <f t="shared" si="57"/>
        <v/>
      </c>
      <c r="V98" s="483" t="str">
        <f t="shared" si="58"/>
        <v/>
      </c>
      <c r="W98" s="483" t="str">
        <f t="shared" si="59"/>
        <v/>
      </c>
      <c r="X98" s="293"/>
      <c r="Y98" s="289"/>
      <c r="Z98" s="473" t="str">
        <f>IF($BR98&lt;&gt;"","確認",IF(COUNTIF(点検表４リスト用!AB$2:AB$100,J98),"○",IF(OR($BP98="【3】",$BP98="【2】",$BP98="【1】"),"○",$BP98)))</f>
        <v/>
      </c>
      <c r="AA98" s="532"/>
      <c r="AB98" s="294" t="str">
        <f>IF(COUNTIF(環境性能の高いＵＤタクシー!$A:$A,点検表４!J98),"○","")</f>
        <v/>
      </c>
      <c r="AC98" s="295" t="str">
        <f t="shared" si="60"/>
        <v/>
      </c>
      <c r="AD98" s="296" t="b">
        <f t="shared" si="61"/>
        <v>0</v>
      </c>
      <c r="AE98" s="296" t="b">
        <f t="shared" si="62"/>
        <v>0</v>
      </c>
      <c r="AF98" s="296" t="str">
        <f t="shared" si="63"/>
        <v/>
      </c>
      <c r="AG98" s="296">
        <f t="shared" si="64"/>
        <v>1</v>
      </c>
      <c r="AH98" s="296">
        <f t="shared" si="65"/>
        <v>0</v>
      </c>
      <c r="AI98" s="296">
        <f t="shared" si="66"/>
        <v>0</v>
      </c>
      <c r="AJ98" s="296" t="str">
        <f>IFERROR(VLOOKUP($I98,点検表４リスト用!$D$2:$G$10,2,FALSE),"")</f>
        <v/>
      </c>
      <c r="AK98" s="296" t="str">
        <f>IFERROR(VLOOKUP($I98,点検表４リスト用!$D$2:$G$10,3,FALSE),"")</f>
        <v/>
      </c>
      <c r="AL98" s="296" t="str">
        <f>IFERROR(VLOOKUP($I98,点検表４リスト用!$D$2:$G$10,4,FALSE),"")</f>
        <v/>
      </c>
      <c r="AM98" s="296" t="str">
        <f>IFERROR(VLOOKUP(LEFT($E98,1),点検表４リスト用!$I$2:$J$11,2,FALSE),"")</f>
        <v/>
      </c>
      <c r="AN98" s="296" t="b">
        <f>IF(IFERROR(VLOOKUP($J98,軽乗用車一覧!$A$2:$A$88,1,FALSE),"")&lt;&gt;"",TRUE,FALSE)</f>
        <v>0</v>
      </c>
      <c r="AO98" s="296" t="b">
        <f t="shared" si="67"/>
        <v>0</v>
      </c>
      <c r="AP98" s="296" t="b">
        <f t="shared" si="68"/>
        <v>1</v>
      </c>
      <c r="AQ98" s="296" t="str">
        <f t="shared" si="69"/>
        <v/>
      </c>
      <c r="AR98" s="296" t="str">
        <f t="shared" si="70"/>
        <v/>
      </c>
      <c r="AS98" s="296">
        <f t="shared" si="71"/>
        <v>1</v>
      </c>
      <c r="AT98" s="296">
        <f t="shared" si="72"/>
        <v>1</v>
      </c>
      <c r="AU98" s="296" t="str">
        <f t="shared" si="73"/>
        <v/>
      </c>
      <c r="AV98" s="296" t="str">
        <f>IFERROR(VLOOKUP($L98,点検表４リスト用!$L$2:$M$11,2,FALSE),"")</f>
        <v/>
      </c>
      <c r="AW98" s="296" t="str">
        <f>IFERROR(VLOOKUP($AU98,排出係数!$H$4:$N$1000,7,FALSE),"")</f>
        <v/>
      </c>
      <c r="AX98" s="296" t="str">
        <f t="shared" si="86"/>
        <v/>
      </c>
      <c r="AY98" s="296" t="str">
        <f t="shared" si="74"/>
        <v>1</v>
      </c>
      <c r="AZ98" s="296" t="str">
        <f>IFERROR(VLOOKUP($AU98,排出係数!$A$4:$G$10000,$AT98+2,FALSE),"")</f>
        <v/>
      </c>
      <c r="BA98" s="296">
        <f>IFERROR(VLOOKUP($AT98,点検表４リスト用!$P$2:$T$6,2,FALSE),"")</f>
        <v>0.48</v>
      </c>
      <c r="BB98" s="296" t="str">
        <f t="shared" si="75"/>
        <v/>
      </c>
      <c r="BC98" s="296" t="str">
        <f t="shared" si="76"/>
        <v/>
      </c>
      <c r="BD98" s="296" t="str">
        <f>IFERROR(VLOOKUP($AU98,排出係数!$H$4:$M$10000,$AT98+2,FALSE),"")</f>
        <v/>
      </c>
      <c r="BE98" s="296">
        <f>IFERROR(VLOOKUP($AT98,点検表４リスト用!$P$2:$T$6,IF($N98="H17",5,3),FALSE),"")</f>
        <v>5.5E-2</v>
      </c>
      <c r="BF98" s="296">
        <f t="shared" si="77"/>
        <v>0</v>
      </c>
      <c r="BG98" s="296">
        <f t="shared" si="78"/>
        <v>0</v>
      </c>
      <c r="BH98" s="296" t="str">
        <f>IFERROR(VLOOKUP($L98,点検表４リスト用!$L$2:$N$11,3,FALSE),"")</f>
        <v/>
      </c>
      <c r="BI98" s="296" t="str">
        <f t="shared" si="79"/>
        <v/>
      </c>
      <c r="BJ98" s="296" t="str">
        <f>IF($AJ98="特","",IF($BO98="確認",MSG_電気・燃料電池車確認,IF($BR98=1,日野自動車新型式,IF($BR98=2,日野自動車新型式②,IF($BR98=3,日野自動車新型式③,IF($BR98=4,日野自動車新型式④,IFERROR(VLOOKUP($BI98,'35条リスト'!$A$3:$C$9998,2,FALSE),"")))))))</f>
        <v/>
      </c>
      <c r="BK98" s="296" t="str">
        <f t="shared" si="80"/>
        <v/>
      </c>
      <c r="BL98" s="296" t="str">
        <f>IFERROR(VLOOKUP($X98,点検表４リスト用!$A$2:$B$10,2,FALSE),"")</f>
        <v/>
      </c>
      <c r="BM98" s="296" t="str">
        <f>IF($AJ98="特","",IFERROR(VLOOKUP($BI98,'35条リスト'!$A$3:$C$9998,3,FALSE),""))</f>
        <v/>
      </c>
      <c r="BN98" s="357" t="str">
        <f t="shared" si="81"/>
        <v/>
      </c>
      <c r="BO98" s="297" t="str">
        <f t="shared" si="82"/>
        <v/>
      </c>
      <c r="BP98" s="297" t="str">
        <f t="shared" si="87"/>
        <v/>
      </c>
      <c r="BQ98" s="296">
        <f t="shared" si="85"/>
        <v>0</v>
      </c>
      <c r="BR98" s="296" t="str">
        <f>IF(COUNTIF(点検表４リスト用!X$2:X$83,J98),1,IF(COUNTIF(点検表４リスト用!Y$2:Y$100,J98),2,IF(COUNTIF(点検表４リスト用!Z$2:Z$100,J98),3,IF(COUNTIF(点検表４リスト用!AA$2:AA$100,J98),4,""))))</f>
        <v/>
      </c>
      <c r="BS98" s="579" t="str">
        <f t="shared" si="83"/>
        <v/>
      </c>
    </row>
    <row r="99" spans="1:71">
      <c r="A99" s="289"/>
      <c r="B99" s="445"/>
      <c r="C99" s="290"/>
      <c r="D99" s="291"/>
      <c r="E99" s="291"/>
      <c r="F99" s="291"/>
      <c r="G99" s="292"/>
      <c r="H99" s="300"/>
      <c r="I99" s="292"/>
      <c r="J99" s="292"/>
      <c r="K99" s="292"/>
      <c r="L99" s="292"/>
      <c r="M99" s="290"/>
      <c r="N99" s="290"/>
      <c r="O99" s="292"/>
      <c r="P99" s="292"/>
      <c r="Q99" s="481" t="str">
        <f t="shared" si="54"/>
        <v/>
      </c>
      <c r="R99" s="481" t="str">
        <f t="shared" si="55"/>
        <v/>
      </c>
      <c r="S99" s="482" t="str">
        <f t="shared" si="56"/>
        <v/>
      </c>
      <c r="T99" s="482" t="str">
        <f t="shared" si="84"/>
        <v/>
      </c>
      <c r="U99" s="483" t="str">
        <f t="shared" si="57"/>
        <v/>
      </c>
      <c r="V99" s="483" t="str">
        <f t="shared" si="58"/>
        <v/>
      </c>
      <c r="W99" s="483" t="str">
        <f t="shared" si="59"/>
        <v/>
      </c>
      <c r="X99" s="293"/>
      <c r="Y99" s="289"/>
      <c r="Z99" s="473" t="str">
        <f>IF($BR99&lt;&gt;"","確認",IF(COUNTIF(点検表４リスト用!AB$2:AB$100,J99),"○",IF(OR($BP99="【3】",$BP99="【2】",$BP99="【1】"),"○",$BP99)))</f>
        <v/>
      </c>
      <c r="AA99" s="532"/>
      <c r="AB99" s="294" t="str">
        <f>IF(COUNTIF(環境性能の高いＵＤタクシー!$A:$A,点検表４!J99),"○","")</f>
        <v/>
      </c>
      <c r="AC99" s="295" t="str">
        <f t="shared" si="60"/>
        <v/>
      </c>
      <c r="AD99" s="296" t="b">
        <f t="shared" si="61"/>
        <v>0</v>
      </c>
      <c r="AE99" s="296" t="b">
        <f t="shared" si="62"/>
        <v>0</v>
      </c>
      <c r="AF99" s="296" t="str">
        <f t="shared" si="63"/>
        <v/>
      </c>
      <c r="AG99" s="296">
        <f t="shared" si="64"/>
        <v>1</v>
      </c>
      <c r="AH99" s="296">
        <f t="shared" si="65"/>
        <v>0</v>
      </c>
      <c r="AI99" s="296">
        <f t="shared" si="66"/>
        <v>0</v>
      </c>
      <c r="AJ99" s="296" t="str">
        <f>IFERROR(VLOOKUP($I99,点検表４リスト用!$D$2:$G$10,2,FALSE),"")</f>
        <v/>
      </c>
      <c r="AK99" s="296" t="str">
        <f>IFERROR(VLOOKUP($I99,点検表４リスト用!$D$2:$G$10,3,FALSE),"")</f>
        <v/>
      </c>
      <c r="AL99" s="296" t="str">
        <f>IFERROR(VLOOKUP($I99,点検表４リスト用!$D$2:$G$10,4,FALSE),"")</f>
        <v/>
      </c>
      <c r="AM99" s="296" t="str">
        <f>IFERROR(VLOOKUP(LEFT($E99,1),点検表４リスト用!$I$2:$J$11,2,FALSE),"")</f>
        <v/>
      </c>
      <c r="AN99" s="296" t="b">
        <f>IF(IFERROR(VLOOKUP($J99,軽乗用車一覧!$A$2:$A$88,1,FALSE),"")&lt;&gt;"",TRUE,FALSE)</f>
        <v>0</v>
      </c>
      <c r="AO99" s="296" t="b">
        <f t="shared" si="67"/>
        <v>0</v>
      </c>
      <c r="AP99" s="296" t="b">
        <f t="shared" si="68"/>
        <v>1</v>
      </c>
      <c r="AQ99" s="296" t="str">
        <f t="shared" si="69"/>
        <v/>
      </c>
      <c r="AR99" s="296" t="str">
        <f t="shared" si="70"/>
        <v/>
      </c>
      <c r="AS99" s="296">
        <f t="shared" si="71"/>
        <v>1</v>
      </c>
      <c r="AT99" s="296">
        <f t="shared" si="72"/>
        <v>1</v>
      </c>
      <c r="AU99" s="296" t="str">
        <f t="shared" si="73"/>
        <v/>
      </c>
      <c r="AV99" s="296" t="str">
        <f>IFERROR(VLOOKUP($L99,点検表４リスト用!$L$2:$M$11,2,FALSE),"")</f>
        <v/>
      </c>
      <c r="AW99" s="296" t="str">
        <f>IFERROR(VLOOKUP($AU99,排出係数!$H$4:$N$1000,7,FALSE),"")</f>
        <v/>
      </c>
      <c r="AX99" s="296" t="str">
        <f t="shared" si="86"/>
        <v/>
      </c>
      <c r="AY99" s="296" t="str">
        <f t="shared" si="74"/>
        <v>1</v>
      </c>
      <c r="AZ99" s="296" t="str">
        <f>IFERROR(VLOOKUP($AU99,排出係数!$A$4:$G$10000,$AT99+2,FALSE),"")</f>
        <v/>
      </c>
      <c r="BA99" s="296">
        <f>IFERROR(VLOOKUP($AT99,点検表４リスト用!$P$2:$T$6,2,FALSE),"")</f>
        <v>0.48</v>
      </c>
      <c r="BB99" s="296" t="str">
        <f t="shared" si="75"/>
        <v/>
      </c>
      <c r="BC99" s="296" t="str">
        <f t="shared" si="76"/>
        <v/>
      </c>
      <c r="BD99" s="296" t="str">
        <f>IFERROR(VLOOKUP($AU99,排出係数!$H$4:$M$10000,$AT99+2,FALSE),"")</f>
        <v/>
      </c>
      <c r="BE99" s="296">
        <f>IFERROR(VLOOKUP($AT99,点検表４リスト用!$P$2:$T$6,IF($N99="H17",5,3),FALSE),"")</f>
        <v>5.5E-2</v>
      </c>
      <c r="BF99" s="296">
        <f t="shared" si="77"/>
        <v>0</v>
      </c>
      <c r="BG99" s="296">
        <f t="shared" si="78"/>
        <v>0</v>
      </c>
      <c r="BH99" s="296" t="str">
        <f>IFERROR(VLOOKUP($L99,点検表４リスト用!$L$2:$N$11,3,FALSE),"")</f>
        <v/>
      </c>
      <c r="BI99" s="296" t="str">
        <f t="shared" si="79"/>
        <v/>
      </c>
      <c r="BJ99" s="296" t="str">
        <f>IF($AJ99="特","",IF($BO99="確認",MSG_電気・燃料電池車確認,IF($BR99=1,日野自動車新型式,IF($BR99=2,日野自動車新型式②,IF($BR99=3,日野自動車新型式③,IF($BR99=4,日野自動車新型式④,IFERROR(VLOOKUP($BI99,'35条リスト'!$A$3:$C$9998,2,FALSE),"")))))))</f>
        <v/>
      </c>
      <c r="BK99" s="296" t="str">
        <f t="shared" si="80"/>
        <v/>
      </c>
      <c r="BL99" s="296" t="str">
        <f>IFERROR(VLOOKUP($X99,点検表４リスト用!$A$2:$B$10,2,FALSE),"")</f>
        <v/>
      </c>
      <c r="BM99" s="296" t="str">
        <f>IF($AJ99="特","",IFERROR(VLOOKUP($BI99,'35条リスト'!$A$3:$C$9998,3,FALSE),""))</f>
        <v/>
      </c>
      <c r="BN99" s="357" t="str">
        <f t="shared" si="81"/>
        <v/>
      </c>
      <c r="BO99" s="297" t="str">
        <f t="shared" si="82"/>
        <v/>
      </c>
      <c r="BP99" s="297" t="str">
        <f t="shared" si="87"/>
        <v/>
      </c>
      <c r="BQ99" s="296">
        <f t="shared" si="85"/>
        <v>0</v>
      </c>
      <c r="BR99" s="296" t="str">
        <f>IF(COUNTIF(点検表４リスト用!X$2:X$83,J99),1,IF(COUNTIF(点検表４リスト用!Y$2:Y$100,J99),2,IF(COUNTIF(点検表４リスト用!Z$2:Z$100,J99),3,IF(COUNTIF(点検表４リスト用!AA$2:AA$100,J99),4,""))))</f>
        <v/>
      </c>
      <c r="BS99" s="579" t="str">
        <f t="shared" si="83"/>
        <v/>
      </c>
    </row>
    <row r="100" spans="1:71">
      <c r="A100" s="289"/>
      <c r="B100" s="445"/>
      <c r="C100" s="290"/>
      <c r="D100" s="291"/>
      <c r="E100" s="291"/>
      <c r="F100" s="291"/>
      <c r="G100" s="292"/>
      <c r="H100" s="300"/>
      <c r="I100" s="292"/>
      <c r="J100" s="292"/>
      <c r="K100" s="292"/>
      <c r="L100" s="292"/>
      <c r="M100" s="290"/>
      <c r="N100" s="290"/>
      <c r="O100" s="292"/>
      <c r="P100" s="292"/>
      <c r="Q100" s="481" t="str">
        <f t="shared" si="54"/>
        <v/>
      </c>
      <c r="R100" s="481" t="str">
        <f t="shared" si="55"/>
        <v/>
      </c>
      <c r="S100" s="482" t="str">
        <f t="shared" si="56"/>
        <v/>
      </c>
      <c r="T100" s="482" t="str">
        <f t="shared" si="84"/>
        <v/>
      </c>
      <c r="U100" s="483" t="str">
        <f t="shared" si="57"/>
        <v/>
      </c>
      <c r="V100" s="483" t="str">
        <f t="shared" si="58"/>
        <v/>
      </c>
      <c r="W100" s="483" t="str">
        <f t="shared" si="59"/>
        <v/>
      </c>
      <c r="X100" s="293"/>
      <c r="Y100" s="289"/>
      <c r="Z100" s="473" t="str">
        <f>IF($BR100&lt;&gt;"","確認",IF(COUNTIF(点検表４リスト用!AB$2:AB$100,J100),"○",IF(OR($BP100="【3】",$BP100="【2】",$BP100="【1】"),"○",$BP100)))</f>
        <v/>
      </c>
      <c r="AA100" s="532"/>
      <c r="AB100" s="294" t="str">
        <f>IF(COUNTIF(環境性能の高いＵＤタクシー!$A:$A,点検表４!J100),"○","")</f>
        <v/>
      </c>
      <c r="AC100" s="295" t="str">
        <f t="shared" si="60"/>
        <v/>
      </c>
      <c r="AD100" s="296" t="b">
        <f t="shared" si="61"/>
        <v>0</v>
      </c>
      <c r="AE100" s="296" t="b">
        <f t="shared" si="62"/>
        <v>0</v>
      </c>
      <c r="AF100" s="296" t="str">
        <f t="shared" si="63"/>
        <v/>
      </c>
      <c r="AG100" s="296">
        <f t="shared" si="64"/>
        <v>1</v>
      </c>
      <c r="AH100" s="296">
        <f t="shared" si="65"/>
        <v>0</v>
      </c>
      <c r="AI100" s="296">
        <f t="shared" si="66"/>
        <v>0</v>
      </c>
      <c r="AJ100" s="296" t="str">
        <f>IFERROR(VLOOKUP($I100,点検表４リスト用!$D$2:$G$10,2,FALSE),"")</f>
        <v/>
      </c>
      <c r="AK100" s="296" t="str">
        <f>IFERROR(VLOOKUP($I100,点検表４リスト用!$D$2:$G$10,3,FALSE),"")</f>
        <v/>
      </c>
      <c r="AL100" s="296" t="str">
        <f>IFERROR(VLOOKUP($I100,点検表４リスト用!$D$2:$G$10,4,FALSE),"")</f>
        <v/>
      </c>
      <c r="AM100" s="296" t="str">
        <f>IFERROR(VLOOKUP(LEFT($E100,1),点検表４リスト用!$I$2:$J$11,2,FALSE),"")</f>
        <v/>
      </c>
      <c r="AN100" s="296" t="b">
        <f>IF(IFERROR(VLOOKUP($J100,軽乗用車一覧!$A$2:$A$88,1,FALSE),"")&lt;&gt;"",TRUE,FALSE)</f>
        <v>0</v>
      </c>
      <c r="AO100" s="296" t="b">
        <f t="shared" si="67"/>
        <v>0</v>
      </c>
      <c r="AP100" s="296" t="b">
        <f t="shared" si="68"/>
        <v>1</v>
      </c>
      <c r="AQ100" s="296" t="str">
        <f t="shared" si="69"/>
        <v/>
      </c>
      <c r="AR100" s="296" t="str">
        <f t="shared" si="70"/>
        <v/>
      </c>
      <c r="AS100" s="296">
        <f t="shared" si="71"/>
        <v>1</v>
      </c>
      <c r="AT100" s="296">
        <f t="shared" si="72"/>
        <v>1</v>
      </c>
      <c r="AU100" s="296" t="str">
        <f t="shared" si="73"/>
        <v/>
      </c>
      <c r="AV100" s="296" t="str">
        <f>IFERROR(VLOOKUP($L100,点検表４リスト用!$L$2:$M$11,2,FALSE),"")</f>
        <v/>
      </c>
      <c r="AW100" s="296" t="str">
        <f>IFERROR(VLOOKUP($AU100,排出係数!$H$4:$N$1000,7,FALSE),"")</f>
        <v/>
      </c>
      <c r="AX100" s="296" t="str">
        <f t="shared" si="86"/>
        <v/>
      </c>
      <c r="AY100" s="296" t="str">
        <f t="shared" si="74"/>
        <v>1</v>
      </c>
      <c r="AZ100" s="296" t="str">
        <f>IFERROR(VLOOKUP($AU100,排出係数!$A$4:$G$10000,$AT100+2,FALSE),"")</f>
        <v/>
      </c>
      <c r="BA100" s="296">
        <f>IFERROR(VLOOKUP($AT100,点検表４リスト用!$P$2:$T$6,2,FALSE),"")</f>
        <v>0.48</v>
      </c>
      <c r="BB100" s="296" t="str">
        <f t="shared" si="75"/>
        <v/>
      </c>
      <c r="BC100" s="296" t="str">
        <f t="shared" si="76"/>
        <v/>
      </c>
      <c r="BD100" s="296" t="str">
        <f>IFERROR(VLOOKUP($AU100,排出係数!$H$4:$M$10000,$AT100+2,FALSE),"")</f>
        <v/>
      </c>
      <c r="BE100" s="296">
        <f>IFERROR(VLOOKUP($AT100,点検表４リスト用!$P$2:$T$6,IF($N100="H17",5,3),FALSE),"")</f>
        <v>5.5E-2</v>
      </c>
      <c r="BF100" s="296">
        <f t="shared" si="77"/>
        <v>0</v>
      </c>
      <c r="BG100" s="296">
        <f t="shared" si="78"/>
        <v>0</v>
      </c>
      <c r="BH100" s="296" t="str">
        <f>IFERROR(VLOOKUP($L100,点検表４リスト用!$L$2:$N$11,3,FALSE),"")</f>
        <v/>
      </c>
      <c r="BI100" s="296" t="str">
        <f t="shared" si="79"/>
        <v/>
      </c>
      <c r="BJ100" s="296" t="str">
        <f>IF($AJ100="特","",IF($BO100="確認",MSG_電気・燃料電池車確認,IF($BR100=1,日野自動車新型式,IF($BR100=2,日野自動車新型式②,IF($BR100=3,日野自動車新型式③,IF($BR100=4,日野自動車新型式④,IFERROR(VLOOKUP($BI100,'35条リスト'!$A$3:$C$9998,2,FALSE),"")))))))</f>
        <v/>
      </c>
      <c r="BK100" s="296" t="str">
        <f t="shared" si="80"/>
        <v/>
      </c>
      <c r="BL100" s="296" t="str">
        <f>IFERROR(VLOOKUP($X100,点検表４リスト用!$A$2:$B$10,2,FALSE),"")</f>
        <v/>
      </c>
      <c r="BM100" s="296" t="str">
        <f>IF($AJ100="特","",IFERROR(VLOOKUP($BI100,'35条リスト'!$A$3:$C$9998,3,FALSE),""))</f>
        <v/>
      </c>
      <c r="BN100" s="357" t="str">
        <f t="shared" si="81"/>
        <v/>
      </c>
      <c r="BO100" s="297" t="str">
        <f t="shared" si="82"/>
        <v/>
      </c>
      <c r="BP100" s="297" t="str">
        <f t="shared" si="87"/>
        <v/>
      </c>
      <c r="BQ100" s="296">
        <f t="shared" si="85"/>
        <v>0</v>
      </c>
      <c r="BR100" s="296" t="str">
        <f>IF(COUNTIF(点検表４リスト用!X$2:X$83,J100),1,IF(COUNTIF(点検表４リスト用!Y$2:Y$100,J100),2,IF(COUNTIF(点検表４リスト用!Z$2:Z$100,J100),3,IF(COUNTIF(点検表４リスト用!AA$2:AA$100,J100),4,""))))</f>
        <v/>
      </c>
      <c r="BS100" s="579" t="str">
        <f t="shared" si="83"/>
        <v/>
      </c>
    </row>
    <row r="101" spans="1:71">
      <c r="A101" s="289"/>
      <c r="B101" s="445"/>
      <c r="C101" s="290"/>
      <c r="D101" s="291"/>
      <c r="E101" s="291"/>
      <c r="F101" s="291"/>
      <c r="G101" s="292"/>
      <c r="H101" s="300"/>
      <c r="I101" s="292"/>
      <c r="J101" s="292"/>
      <c r="K101" s="292"/>
      <c r="L101" s="292"/>
      <c r="M101" s="290"/>
      <c r="N101" s="290"/>
      <c r="O101" s="292"/>
      <c r="P101" s="292"/>
      <c r="Q101" s="481" t="str">
        <f t="shared" si="54"/>
        <v/>
      </c>
      <c r="R101" s="481" t="str">
        <f t="shared" si="55"/>
        <v/>
      </c>
      <c r="S101" s="482" t="str">
        <f t="shared" si="56"/>
        <v/>
      </c>
      <c r="T101" s="482" t="str">
        <f t="shared" si="84"/>
        <v/>
      </c>
      <c r="U101" s="483" t="str">
        <f t="shared" si="57"/>
        <v/>
      </c>
      <c r="V101" s="483" t="str">
        <f t="shared" si="58"/>
        <v/>
      </c>
      <c r="W101" s="483" t="str">
        <f t="shared" si="59"/>
        <v/>
      </c>
      <c r="X101" s="293"/>
      <c r="Y101" s="289"/>
      <c r="Z101" s="473" t="str">
        <f>IF($BR101&lt;&gt;"","確認",IF(COUNTIF(点検表４リスト用!AB$2:AB$100,J101),"○",IF(OR($BP101="【3】",$BP101="【2】",$BP101="【1】"),"○",$BP101)))</f>
        <v/>
      </c>
      <c r="AA101" s="532"/>
      <c r="AB101" s="294" t="str">
        <f>IF(COUNTIF(環境性能の高いＵＤタクシー!$A:$A,点検表４!J101),"○","")</f>
        <v/>
      </c>
      <c r="AC101" s="295" t="str">
        <f t="shared" si="60"/>
        <v/>
      </c>
      <c r="AD101" s="296" t="b">
        <f t="shared" si="61"/>
        <v>0</v>
      </c>
      <c r="AE101" s="296" t="b">
        <f t="shared" si="62"/>
        <v>0</v>
      </c>
      <c r="AF101" s="296" t="str">
        <f t="shared" si="63"/>
        <v/>
      </c>
      <c r="AG101" s="296">
        <f t="shared" si="64"/>
        <v>1</v>
      </c>
      <c r="AH101" s="296">
        <f t="shared" si="65"/>
        <v>0</v>
      </c>
      <c r="AI101" s="296">
        <f t="shared" si="66"/>
        <v>0</v>
      </c>
      <c r="AJ101" s="296" t="str">
        <f>IFERROR(VLOOKUP($I101,点検表４リスト用!$D$2:$G$10,2,FALSE),"")</f>
        <v/>
      </c>
      <c r="AK101" s="296" t="str">
        <f>IFERROR(VLOOKUP($I101,点検表４リスト用!$D$2:$G$10,3,FALSE),"")</f>
        <v/>
      </c>
      <c r="AL101" s="296" t="str">
        <f>IFERROR(VLOOKUP($I101,点検表４リスト用!$D$2:$G$10,4,FALSE),"")</f>
        <v/>
      </c>
      <c r="AM101" s="296" t="str">
        <f>IFERROR(VLOOKUP(LEFT($E101,1),点検表４リスト用!$I$2:$J$11,2,FALSE),"")</f>
        <v/>
      </c>
      <c r="AN101" s="296" t="b">
        <f>IF(IFERROR(VLOOKUP($J101,軽乗用車一覧!$A$2:$A$88,1,FALSE),"")&lt;&gt;"",TRUE,FALSE)</f>
        <v>0</v>
      </c>
      <c r="AO101" s="296" t="b">
        <f t="shared" si="67"/>
        <v>0</v>
      </c>
      <c r="AP101" s="296" t="b">
        <f t="shared" si="68"/>
        <v>1</v>
      </c>
      <c r="AQ101" s="296" t="str">
        <f t="shared" si="69"/>
        <v/>
      </c>
      <c r="AR101" s="296" t="str">
        <f t="shared" si="70"/>
        <v/>
      </c>
      <c r="AS101" s="296">
        <f t="shared" si="71"/>
        <v>1</v>
      </c>
      <c r="AT101" s="296">
        <f t="shared" si="72"/>
        <v>1</v>
      </c>
      <c r="AU101" s="296" t="str">
        <f t="shared" si="73"/>
        <v/>
      </c>
      <c r="AV101" s="296" t="str">
        <f>IFERROR(VLOOKUP($L101,点検表４リスト用!$L$2:$M$11,2,FALSE),"")</f>
        <v/>
      </c>
      <c r="AW101" s="296" t="str">
        <f>IFERROR(VLOOKUP($AU101,排出係数!$H$4:$N$1000,7,FALSE),"")</f>
        <v/>
      </c>
      <c r="AX101" s="296" t="str">
        <f t="shared" si="86"/>
        <v/>
      </c>
      <c r="AY101" s="296" t="str">
        <f t="shared" si="74"/>
        <v>1</v>
      </c>
      <c r="AZ101" s="296" t="str">
        <f>IFERROR(VLOOKUP($AU101,排出係数!$A$4:$G$10000,$AT101+2,FALSE),"")</f>
        <v/>
      </c>
      <c r="BA101" s="296">
        <f>IFERROR(VLOOKUP($AT101,点検表４リスト用!$P$2:$T$6,2,FALSE),"")</f>
        <v>0.48</v>
      </c>
      <c r="BB101" s="296" t="str">
        <f t="shared" si="75"/>
        <v/>
      </c>
      <c r="BC101" s="296" t="str">
        <f t="shared" si="76"/>
        <v/>
      </c>
      <c r="BD101" s="296" t="str">
        <f>IFERROR(VLOOKUP($AU101,排出係数!$H$4:$M$10000,$AT101+2,FALSE),"")</f>
        <v/>
      </c>
      <c r="BE101" s="296">
        <f>IFERROR(VLOOKUP($AT101,点検表４リスト用!$P$2:$T$6,IF($N101="H17",5,3),FALSE),"")</f>
        <v>5.5E-2</v>
      </c>
      <c r="BF101" s="296">
        <f t="shared" si="77"/>
        <v>0</v>
      </c>
      <c r="BG101" s="296">
        <f t="shared" si="78"/>
        <v>0</v>
      </c>
      <c r="BH101" s="296" t="str">
        <f>IFERROR(VLOOKUP($L101,点検表４リスト用!$L$2:$N$11,3,FALSE),"")</f>
        <v/>
      </c>
      <c r="BI101" s="296" t="str">
        <f t="shared" si="79"/>
        <v/>
      </c>
      <c r="BJ101" s="296" t="str">
        <f>IF($AJ101="特","",IF($BO101="確認",MSG_電気・燃料電池車確認,IF($BR101=1,日野自動車新型式,IF($BR101=2,日野自動車新型式②,IF($BR101=3,日野自動車新型式③,IF($BR101=4,日野自動車新型式④,IFERROR(VLOOKUP($BI101,'35条リスト'!$A$3:$C$9998,2,FALSE),"")))))))</f>
        <v/>
      </c>
      <c r="BK101" s="296" t="str">
        <f t="shared" si="80"/>
        <v/>
      </c>
      <c r="BL101" s="296" t="str">
        <f>IFERROR(VLOOKUP($X101,点検表４リスト用!$A$2:$B$10,2,FALSE),"")</f>
        <v/>
      </c>
      <c r="BM101" s="296" t="str">
        <f>IF($AJ101="特","",IFERROR(VLOOKUP($BI101,'35条リスト'!$A$3:$C$9998,3,FALSE),""))</f>
        <v/>
      </c>
      <c r="BN101" s="357" t="str">
        <f t="shared" si="81"/>
        <v/>
      </c>
      <c r="BO101" s="297" t="str">
        <f t="shared" si="82"/>
        <v/>
      </c>
      <c r="BP101" s="297" t="str">
        <f t="shared" si="87"/>
        <v/>
      </c>
      <c r="BQ101" s="296">
        <f t="shared" si="85"/>
        <v>0</v>
      </c>
      <c r="BR101" s="296" t="str">
        <f>IF(COUNTIF(点検表４リスト用!X$2:X$83,J101),1,IF(COUNTIF(点検表４リスト用!Y$2:Y$100,J101),2,IF(COUNTIF(点検表４リスト用!Z$2:Z$100,J101),3,IF(COUNTIF(点検表４リスト用!AA$2:AA$100,J101),4,""))))</f>
        <v/>
      </c>
      <c r="BS101" s="579" t="str">
        <f t="shared" si="83"/>
        <v/>
      </c>
    </row>
    <row r="102" spans="1:71">
      <c r="A102" s="289"/>
      <c r="B102" s="445"/>
      <c r="C102" s="290"/>
      <c r="D102" s="291"/>
      <c r="E102" s="291"/>
      <c r="F102" s="291"/>
      <c r="G102" s="292"/>
      <c r="H102" s="300"/>
      <c r="I102" s="292"/>
      <c r="J102" s="292"/>
      <c r="K102" s="292"/>
      <c r="L102" s="292"/>
      <c r="M102" s="290"/>
      <c r="N102" s="290"/>
      <c r="O102" s="292"/>
      <c r="P102" s="292"/>
      <c r="Q102" s="481" t="str">
        <f t="shared" ref="Q102:Q133" si="88">IF($L102="","",IF(OR($AD102=TRUE,$AJ102="軽",J102="不明",J102="型式不明"),"-",IF(ISNUMBER($BC102)=TRUE,$BC102,"エラー")))</f>
        <v/>
      </c>
      <c r="R102" s="481" t="str">
        <f t="shared" ref="R102:R133" si="89">IF($L102="","",IF(OR($AD102=TRUE,$AJ102="軽",J102="不明",J102="型式不明"),"-",IF(ISNUMBER($BG102)=TRUE,$BG102,"エラー")))</f>
        <v/>
      </c>
      <c r="S102" s="482" t="str">
        <f t="shared" ref="S102:S133" si="90">IF($L102="","",IF($AD102=TRUE,"-",IF(ISNUMBER($BH102)=TRUE,$BH102,"エラー")))</f>
        <v/>
      </c>
      <c r="T102" s="482" t="str">
        <f t="shared" si="84"/>
        <v/>
      </c>
      <c r="U102" s="483" t="str">
        <f t="shared" ref="U102:U133" si="91">IF($L102="","",IF(OR($AD102=TRUE,$AJ102="軽",B102="減車",J102="不明",J102="型式不明"),"-",IFERROR($O102*$Q102*$AS102/1000,"エラー")))</f>
        <v/>
      </c>
      <c r="V102" s="483" t="str">
        <f t="shared" ref="V102:V133" si="92">IF($L102="","",IF(OR($AD102=TRUE,$AJ102="軽",B102="減車",J102="不明",J102="型式不明"),"-",IFERROR($O102*$R102*$AS102/1000,"エラー")))</f>
        <v/>
      </c>
      <c r="W102" s="483" t="str">
        <f t="shared" ref="W102:W133" si="93">IF($L102="","",IF(OR($AD102=TRUE,B102="減車"),"-",IFERROR($P102*$S102/1000,"エラー")))</f>
        <v/>
      </c>
      <c r="X102" s="293"/>
      <c r="Y102" s="289"/>
      <c r="Z102" s="473" t="str">
        <f>IF($BR102&lt;&gt;"","確認",IF(COUNTIF(点検表４リスト用!AB$2:AB$100,J102),"○",IF(OR($BP102="【3】",$BP102="【2】",$BP102="【1】"),"○",$BP102)))</f>
        <v/>
      </c>
      <c r="AA102" s="532"/>
      <c r="AB102" s="294" t="str">
        <f>IF(COUNTIF(環境性能の高いＵＤタクシー!$A:$A,点検表４!J102),"○","")</f>
        <v/>
      </c>
      <c r="AC102" s="295" t="str">
        <f t="shared" ref="AC102:AC133" si="94">IF(Z102="確認",BJ102,"")</f>
        <v/>
      </c>
      <c r="AD102" s="296" t="b">
        <f t="shared" si="61"/>
        <v>0</v>
      </c>
      <c r="AE102" s="296" t="b">
        <f t="shared" ref="AE102:AE133" si="95">IF(OR($AD102=TRUE,AND($I102&lt;&gt;"",$J102&lt;&gt;"",$K102&lt;&gt;"",$L102&lt;&gt;"")),TRUE,FALSE)</f>
        <v>0</v>
      </c>
      <c r="AF102" s="296" t="str">
        <f t="shared" si="63"/>
        <v/>
      </c>
      <c r="AG102" s="296">
        <f t="shared" si="64"/>
        <v>1</v>
      </c>
      <c r="AH102" s="296">
        <f t="shared" si="65"/>
        <v>0</v>
      </c>
      <c r="AI102" s="296">
        <f t="shared" si="66"/>
        <v>0</v>
      </c>
      <c r="AJ102" s="296" t="str">
        <f>IFERROR(VLOOKUP($I102,点検表４リスト用!$D$2:$G$10,2,FALSE),"")</f>
        <v/>
      </c>
      <c r="AK102" s="296" t="str">
        <f>IFERROR(VLOOKUP($I102,点検表４リスト用!$D$2:$G$10,3,FALSE),"")</f>
        <v/>
      </c>
      <c r="AL102" s="296" t="str">
        <f>IFERROR(VLOOKUP($I102,点検表４リスト用!$D$2:$G$10,4,FALSE),"")</f>
        <v/>
      </c>
      <c r="AM102" s="296" t="str">
        <f>IFERROR(VLOOKUP(LEFT($E102,1),点検表４リスト用!$I$2:$J$11,2,FALSE),"")</f>
        <v/>
      </c>
      <c r="AN102" s="296" t="b">
        <f>IF(IFERROR(VLOOKUP($J102,軽乗用車一覧!$A$2:$A$88,1,FALSE),"")&lt;&gt;"",TRUE,FALSE)</f>
        <v>0</v>
      </c>
      <c r="AO102" s="296" t="b">
        <f t="shared" ref="AO102:AO133" si="96">IF(OR(AND($AN102=TRUE,$I102&lt;&gt;"軽自動車（乗用）"),AND($AN102=FALSE,$I102="軽自動車（乗用）")),TRUE,FALSE)</f>
        <v>0</v>
      </c>
      <c r="AP102" s="296" t="b">
        <f t="shared" ref="AP102:AP133" si="97">IF(AND($E102&lt;&gt;"",$I102&lt;&gt;""),IF($AL102=$AM102,TRUE,IF(LEFT(E102,1)="8",TRUE,FALSE)),TRUE)</f>
        <v>1</v>
      </c>
      <c r="AQ102" s="296" t="str">
        <f t="shared" ref="AQ102:AQ133" si="98">$AK102&amp;IF($AK102&gt;=5,"",IF($K102&lt;=1700,1,IF($K102&lt;=2500,2,IF($K102&lt;=3500,3,IF($K102&lt;8000,4,5)))))</f>
        <v/>
      </c>
      <c r="AR102" s="296" t="str">
        <f t="shared" si="70"/>
        <v/>
      </c>
      <c r="AS102" s="296">
        <f t="shared" si="71"/>
        <v>1</v>
      </c>
      <c r="AT102" s="296">
        <f t="shared" ref="AT102:AT133" si="99">IF($AJ102="乗",0,IF(OR($AJ102="軽",$AJ102="特"),5,IF($K102&lt;=1700,1,IF($K102&lt;=2500,2,IF($K102&lt;=3500,3,4)))))</f>
        <v>1</v>
      </c>
      <c r="AU102" s="296" t="str">
        <f t="shared" si="73"/>
        <v/>
      </c>
      <c r="AV102" s="296" t="str">
        <f>IFERROR(VLOOKUP($L102,点検表４リスト用!$L$2:$M$11,2,FALSE),"")</f>
        <v/>
      </c>
      <c r="AW102" s="296" t="str">
        <f>IFERROR(VLOOKUP($AU102,排出係数!$H$4:$N$1000,7,FALSE),"")</f>
        <v/>
      </c>
      <c r="AX102" s="296" t="str">
        <f t="shared" si="86"/>
        <v/>
      </c>
      <c r="AY102" s="296" t="str">
        <f t="shared" si="74"/>
        <v>1</v>
      </c>
      <c r="AZ102" s="296" t="str">
        <f>IFERROR(VLOOKUP($AU102,排出係数!$A$4:$G$10000,$AT102+2,FALSE),"")</f>
        <v/>
      </c>
      <c r="BA102" s="296">
        <f>IFERROR(VLOOKUP($AT102,点検表４リスト用!$P$2:$T$6,2,FALSE),"")</f>
        <v>0.48</v>
      </c>
      <c r="BB102" s="296" t="str">
        <f t="shared" si="75"/>
        <v/>
      </c>
      <c r="BC102" s="296" t="str">
        <f t="shared" ref="BC102:BC133" si="100">IF(OR($AY102="電",$AY102="燃電"),0,IF(OR(AND($M102=1,$AV102="軽"),AND($M102=1,$AV102="ハ軽")),$BA102,$BB102))</f>
        <v/>
      </c>
      <c r="BD102" s="296" t="str">
        <f>IFERROR(VLOOKUP($AU102,排出係数!$H$4:$M$10000,$AT102+2,FALSE),"")</f>
        <v/>
      </c>
      <c r="BE102" s="296">
        <f>IFERROR(VLOOKUP($AT102,点検表４リスト用!$P$2:$T$6,IF($N102="H17",5,3),FALSE),"")</f>
        <v>5.5E-2</v>
      </c>
      <c r="BF102" s="296">
        <f t="shared" si="77"/>
        <v>0</v>
      </c>
      <c r="BG102" s="296">
        <f t="shared" ref="BG102:BG133" si="101">IF(OR($N102="H17",AND($M102=1,$N102="")),$BE102,$BF102)</f>
        <v>0</v>
      </c>
      <c r="BH102" s="296" t="str">
        <f>IFERROR(VLOOKUP($L102,点検表４リスト用!$L$2:$N$11,3,FALSE),"")</f>
        <v/>
      </c>
      <c r="BI102" s="296" t="str">
        <f t="shared" si="79"/>
        <v/>
      </c>
      <c r="BJ102" s="296" t="str">
        <f>IF($AJ102="特","",IF($BO102="確認",MSG_電気・燃料電池車確認,IF($BR102=1,日野自動車新型式,IF($BR102=2,日野自動車新型式②,IF($BR102=3,日野自動車新型式③,IF($BR102=4,日野自動車新型式④,IFERROR(VLOOKUP($BI102,'35条リスト'!$A$3:$C$9998,2,FALSE),"")))))))</f>
        <v/>
      </c>
      <c r="BK102" s="296" t="str">
        <f t="shared" si="80"/>
        <v/>
      </c>
      <c r="BL102" s="296" t="str">
        <f>IFERROR(VLOOKUP($X102,点検表４リスト用!$A$2:$B$10,2,FALSE),"")</f>
        <v/>
      </c>
      <c r="BM102" s="296" t="str">
        <f>IF($AJ102="特","",IFERROR(VLOOKUP($BI102,'35条リスト'!$A$3:$C$9998,3,FALSE),""))</f>
        <v/>
      </c>
      <c r="BN102" s="357" t="str">
        <f t="shared" ref="BN102:BN133" si="102">IF(AND($AR102="乗用",OR($L102="ハイブリッド（ガソリン）",$L102="ガソリン",$L102="ハイブリッド（ＬＰＧ）",$L102="液化石油ガス（ＬＰＧ）"),$BK102=75,$BL102=6),"【1】",IF(AND($AR102="乗用",$L102="プラグインハイブリッド",$BK102=75),"【2】",IF(AND($AR102="軽量",OR($L102="ハイブリッド（ガソリン）",$L102="ガソリン"),$BK102=75,$BL102=4),"【1】",IF(AND($AR102="中量",OR($L102="ハイブリッド（ガソリン）",$L102="ガソリン"),$BK102=75,OR($BL102=4,$BL102=3,$BL102=2,$BL102=1)),"【1】",IF(AND($AR102="中量",OR($L102="ハイブリッド（ガソリン）",$L102="ガソリン"),$BK102=50,OR($BL102=4,$BL102=3,$BL102=2)),"【1】",IF(AND($AR102="重量1",OR($L102="ハイブリッド（軽油）",$L102="軽油"),LEFT($J102,1)="2",OR($BL102=4,$BL102=3,$BL102=2,$BL102=1)),"【1】",IF(AND($AR102="重量2",OR($L102="ハイブリッド（軽油）",$L102="軽油"),LEFT($J102,1)="2",OR($BL102=4,$BL102=3,$BL102=2,$BL102=1,$BL102=0)),"【1】","")))))))</f>
        <v/>
      </c>
      <c r="BO102" s="297" t="str">
        <f t="shared" ref="BO102:BO133" si="103">IF(AND(OR($AV102="電",$AV102="燃電"),$AD102=FALSE),IF(LEFT($J102,1)&lt;&gt;"Z","確認","【3】"),"")</f>
        <v/>
      </c>
      <c r="BP102" s="297" t="str">
        <f t="shared" si="87"/>
        <v/>
      </c>
      <c r="BQ102" s="296">
        <f t="shared" si="85"/>
        <v>0</v>
      </c>
      <c r="BR102" s="296" t="str">
        <f>IF(COUNTIF(点検表４リスト用!X$2:X$83,J102),1,IF(COUNTIF(点検表４リスト用!Y$2:Y$100,J102),2,IF(COUNTIF(点検表４リスト用!Z$2:Z$100,J102),3,IF(COUNTIF(点検表４リスト用!AA$2:AA$100,J102),4,""))))</f>
        <v/>
      </c>
      <c r="BS102" s="579" t="str">
        <f t="shared" ref="BS102:BS133" si="104">IF(OR($J102="不明",$AW102=""),IF(LEFT($L102,1)="ハ","ハ",IF($L102="プラグインハイブリッド","Pハ",$AV102)),$AV102)</f>
        <v/>
      </c>
    </row>
    <row r="103" spans="1:71">
      <c r="A103" s="289"/>
      <c r="B103" s="445"/>
      <c r="C103" s="290"/>
      <c r="D103" s="291"/>
      <c r="E103" s="291"/>
      <c r="F103" s="291"/>
      <c r="G103" s="292"/>
      <c r="H103" s="300"/>
      <c r="I103" s="292"/>
      <c r="J103" s="292"/>
      <c r="K103" s="292"/>
      <c r="L103" s="292"/>
      <c r="M103" s="290"/>
      <c r="N103" s="290"/>
      <c r="O103" s="292"/>
      <c r="P103" s="292"/>
      <c r="Q103" s="481" t="str">
        <f t="shared" si="88"/>
        <v/>
      </c>
      <c r="R103" s="481" t="str">
        <f t="shared" si="89"/>
        <v/>
      </c>
      <c r="S103" s="482" t="str">
        <f t="shared" si="90"/>
        <v/>
      </c>
      <c r="T103" s="482" t="str">
        <f t="shared" si="84"/>
        <v/>
      </c>
      <c r="U103" s="483" t="str">
        <f t="shared" si="91"/>
        <v/>
      </c>
      <c r="V103" s="483" t="str">
        <f t="shared" si="92"/>
        <v/>
      </c>
      <c r="W103" s="483" t="str">
        <f t="shared" si="93"/>
        <v/>
      </c>
      <c r="X103" s="293"/>
      <c r="Y103" s="289"/>
      <c r="Z103" s="473" t="str">
        <f>IF($BR103&lt;&gt;"","確認",IF(COUNTIF(点検表４リスト用!AB$2:AB$100,J103),"○",IF(OR($BP103="【3】",$BP103="【2】",$BP103="【1】"),"○",$BP103)))</f>
        <v/>
      </c>
      <c r="AA103" s="532"/>
      <c r="AB103" s="294" t="str">
        <f>IF(COUNTIF(環境性能の高いＵＤタクシー!$A:$A,点検表４!J103),"○","")</f>
        <v/>
      </c>
      <c r="AC103" s="295" t="str">
        <f t="shared" si="94"/>
        <v/>
      </c>
      <c r="AD103" s="296" t="b">
        <f t="shared" si="61"/>
        <v>0</v>
      </c>
      <c r="AE103" s="296" t="b">
        <f t="shared" si="95"/>
        <v>0</v>
      </c>
      <c r="AF103" s="296" t="str">
        <f t="shared" si="63"/>
        <v/>
      </c>
      <c r="AG103" s="296">
        <f t="shared" si="64"/>
        <v>1</v>
      </c>
      <c r="AH103" s="296">
        <f t="shared" si="65"/>
        <v>0</v>
      </c>
      <c r="AI103" s="296">
        <f t="shared" si="66"/>
        <v>0</v>
      </c>
      <c r="AJ103" s="296" t="str">
        <f>IFERROR(VLOOKUP($I103,点検表４リスト用!$D$2:$G$10,2,FALSE),"")</f>
        <v/>
      </c>
      <c r="AK103" s="296" t="str">
        <f>IFERROR(VLOOKUP($I103,点検表４リスト用!$D$2:$G$10,3,FALSE),"")</f>
        <v/>
      </c>
      <c r="AL103" s="296" t="str">
        <f>IFERROR(VLOOKUP($I103,点検表４リスト用!$D$2:$G$10,4,FALSE),"")</f>
        <v/>
      </c>
      <c r="AM103" s="296" t="str">
        <f>IFERROR(VLOOKUP(LEFT($E103,1),点検表４リスト用!$I$2:$J$11,2,FALSE),"")</f>
        <v/>
      </c>
      <c r="AN103" s="296" t="b">
        <f>IF(IFERROR(VLOOKUP($J103,軽乗用車一覧!$A$2:$A$88,1,FALSE),"")&lt;&gt;"",TRUE,FALSE)</f>
        <v>0</v>
      </c>
      <c r="AO103" s="296" t="b">
        <f t="shared" si="96"/>
        <v>0</v>
      </c>
      <c r="AP103" s="296" t="b">
        <f t="shared" si="97"/>
        <v>1</v>
      </c>
      <c r="AQ103" s="296" t="str">
        <f t="shared" si="98"/>
        <v/>
      </c>
      <c r="AR103" s="296" t="str">
        <f t="shared" si="70"/>
        <v/>
      </c>
      <c r="AS103" s="296">
        <f t="shared" si="71"/>
        <v>1</v>
      </c>
      <c r="AT103" s="296">
        <f t="shared" si="99"/>
        <v>1</v>
      </c>
      <c r="AU103" s="296" t="str">
        <f t="shared" si="73"/>
        <v/>
      </c>
      <c r="AV103" s="296" t="str">
        <f>IFERROR(VLOOKUP($L103,点検表４リスト用!$L$2:$M$11,2,FALSE),"")</f>
        <v/>
      </c>
      <c r="AW103" s="296" t="str">
        <f>IFERROR(VLOOKUP($AU103,排出係数!$H$4:$N$1000,7,FALSE),"")</f>
        <v/>
      </c>
      <c r="AX103" s="296" t="str">
        <f t="shared" si="86"/>
        <v/>
      </c>
      <c r="AY103" s="296" t="str">
        <f t="shared" si="74"/>
        <v>1</v>
      </c>
      <c r="AZ103" s="296" t="str">
        <f>IFERROR(VLOOKUP($AU103,排出係数!$A$4:$G$10000,$AT103+2,FALSE),"")</f>
        <v/>
      </c>
      <c r="BA103" s="296">
        <f>IFERROR(VLOOKUP($AT103,点検表４リスト用!$P$2:$T$6,2,FALSE),"")</f>
        <v>0.48</v>
      </c>
      <c r="BB103" s="296" t="str">
        <f t="shared" si="75"/>
        <v/>
      </c>
      <c r="BC103" s="296" t="str">
        <f t="shared" si="100"/>
        <v/>
      </c>
      <c r="BD103" s="296" t="str">
        <f>IFERROR(VLOOKUP($AU103,排出係数!$H$4:$M$10000,$AT103+2,FALSE),"")</f>
        <v/>
      </c>
      <c r="BE103" s="296">
        <f>IFERROR(VLOOKUP($AT103,点検表４リスト用!$P$2:$T$6,IF($N103="H17",5,3),FALSE),"")</f>
        <v>5.5E-2</v>
      </c>
      <c r="BF103" s="296">
        <f t="shared" si="77"/>
        <v>0</v>
      </c>
      <c r="BG103" s="296">
        <f t="shared" si="101"/>
        <v>0</v>
      </c>
      <c r="BH103" s="296" t="str">
        <f>IFERROR(VLOOKUP($L103,点検表４リスト用!$L$2:$N$11,3,FALSE),"")</f>
        <v/>
      </c>
      <c r="BI103" s="296" t="str">
        <f t="shared" si="79"/>
        <v/>
      </c>
      <c r="BJ103" s="296" t="str">
        <f>IF($AJ103="特","",IF($BO103="確認",MSG_電気・燃料電池車確認,IF($BR103=1,日野自動車新型式,IF($BR103=2,日野自動車新型式②,IF($BR103=3,日野自動車新型式③,IF($BR103=4,日野自動車新型式④,IFERROR(VLOOKUP($BI103,'35条リスト'!$A$3:$C$9998,2,FALSE),"")))))))</f>
        <v/>
      </c>
      <c r="BK103" s="296" t="str">
        <f t="shared" si="80"/>
        <v/>
      </c>
      <c r="BL103" s="296" t="str">
        <f>IFERROR(VLOOKUP($X103,点検表４リスト用!$A$2:$B$10,2,FALSE),"")</f>
        <v/>
      </c>
      <c r="BM103" s="296" t="str">
        <f>IF($AJ103="特","",IFERROR(VLOOKUP($BI103,'35条リスト'!$A$3:$C$9998,3,FALSE),""))</f>
        <v/>
      </c>
      <c r="BN103" s="357" t="str">
        <f t="shared" si="102"/>
        <v/>
      </c>
      <c r="BO103" s="297" t="str">
        <f t="shared" si="103"/>
        <v/>
      </c>
      <c r="BP103" s="297" t="str">
        <f t="shared" si="87"/>
        <v/>
      </c>
      <c r="BQ103" s="296">
        <f t="shared" si="85"/>
        <v>0</v>
      </c>
      <c r="BR103" s="296" t="str">
        <f>IF(COUNTIF(点検表４リスト用!X$2:X$83,J103),1,IF(COUNTIF(点検表４リスト用!Y$2:Y$100,J103),2,IF(COUNTIF(点検表４リスト用!Z$2:Z$100,J103),3,IF(COUNTIF(点検表４リスト用!AA$2:AA$100,J103),4,""))))</f>
        <v/>
      </c>
      <c r="BS103" s="579" t="str">
        <f t="shared" si="104"/>
        <v/>
      </c>
    </row>
    <row r="104" spans="1:71">
      <c r="A104" s="289"/>
      <c r="B104" s="445"/>
      <c r="C104" s="290"/>
      <c r="D104" s="291"/>
      <c r="E104" s="291"/>
      <c r="F104" s="291"/>
      <c r="G104" s="292"/>
      <c r="H104" s="300"/>
      <c r="I104" s="292"/>
      <c r="J104" s="292"/>
      <c r="K104" s="292"/>
      <c r="L104" s="292"/>
      <c r="M104" s="290"/>
      <c r="N104" s="290"/>
      <c r="O104" s="292"/>
      <c r="P104" s="292"/>
      <c r="Q104" s="481" t="str">
        <f t="shared" si="88"/>
        <v/>
      </c>
      <c r="R104" s="481" t="str">
        <f t="shared" si="89"/>
        <v/>
      </c>
      <c r="S104" s="482" t="str">
        <f t="shared" si="90"/>
        <v/>
      </c>
      <c r="T104" s="482" t="str">
        <f t="shared" si="84"/>
        <v/>
      </c>
      <c r="U104" s="483" t="str">
        <f t="shared" si="91"/>
        <v/>
      </c>
      <c r="V104" s="483" t="str">
        <f t="shared" si="92"/>
        <v/>
      </c>
      <c r="W104" s="483" t="str">
        <f t="shared" si="93"/>
        <v/>
      </c>
      <c r="X104" s="293"/>
      <c r="Y104" s="289"/>
      <c r="Z104" s="473" t="str">
        <f>IF($BR104&lt;&gt;"","確認",IF(COUNTIF(点検表４リスト用!AB$2:AB$100,J104),"○",IF(OR($BP104="【3】",$BP104="【2】",$BP104="【1】"),"○",$BP104)))</f>
        <v/>
      </c>
      <c r="AA104" s="532"/>
      <c r="AB104" s="294" t="str">
        <f>IF(COUNTIF(環境性能の高いＵＤタクシー!$A:$A,点検表４!J104),"○","")</f>
        <v/>
      </c>
      <c r="AC104" s="295" t="str">
        <f t="shared" si="94"/>
        <v/>
      </c>
      <c r="AD104" s="296" t="b">
        <f t="shared" si="61"/>
        <v>0</v>
      </c>
      <c r="AE104" s="296" t="b">
        <f t="shared" si="95"/>
        <v>0</v>
      </c>
      <c r="AF104" s="296" t="str">
        <f t="shared" si="63"/>
        <v/>
      </c>
      <c r="AG104" s="296">
        <f t="shared" si="64"/>
        <v>1</v>
      </c>
      <c r="AH104" s="296">
        <f t="shared" si="65"/>
        <v>0</v>
      </c>
      <c r="AI104" s="296">
        <f t="shared" si="66"/>
        <v>0</v>
      </c>
      <c r="AJ104" s="296" t="str">
        <f>IFERROR(VLOOKUP($I104,点検表４リスト用!$D$2:$G$10,2,FALSE),"")</f>
        <v/>
      </c>
      <c r="AK104" s="296" t="str">
        <f>IFERROR(VLOOKUP($I104,点検表４リスト用!$D$2:$G$10,3,FALSE),"")</f>
        <v/>
      </c>
      <c r="AL104" s="296" t="str">
        <f>IFERROR(VLOOKUP($I104,点検表４リスト用!$D$2:$G$10,4,FALSE),"")</f>
        <v/>
      </c>
      <c r="AM104" s="296" t="str">
        <f>IFERROR(VLOOKUP(LEFT($E104,1),点検表４リスト用!$I$2:$J$11,2,FALSE),"")</f>
        <v/>
      </c>
      <c r="AN104" s="296" t="b">
        <f>IF(IFERROR(VLOOKUP($J104,軽乗用車一覧!$A$2:$A$88,1,FALSE),"")&lt;&gt;"",TRUE,FALSE)</f>
        <v>0</v>
      </c>
      <c r="AO104" s="296" t="b">
        <f t="shared" si="96"/>
        <v>0</v>
      </c>
      <c r="AP104" s="296" t="b">
        <f t="shared" si="97"/>
        <v>1</v>
      </c>
      <c r="AQ104" s="296" t="str">
        <f t="shared" si="98"/>
        <v/>
      </c>
      <c r="AR104" s="296" t="str">
        <f t="shared" si="70"/>
        <v/>
      </c>
      <c r="AS104" s="296">
        <f t="shared" si="71"/>
        <v>1</v>
      </c>
      <c r="AT104" s="296">
        <f t="shared" si="99"/>
        <v>1</v>
      </c>
      <c r="AU104" s="296" t="str">
        <f t="shared" si="73"/>
        <v/>
      </c>
      <c r="AV104" s="296" t="str">
        <f>IFERROR(VLOOKUP($L104,点検表４リスト用!$L$2:$M$11,2,FALSE),"")</f>
        <v/>
      </c>
      <c r="AW104" s="296" t="str">
        <f>IFERROR(VLOOKUP($AU104,排出係数!$H$4:$N$1000,7,FALSE),"")</f>
        <v/>
      </c>
      <c r="AX104" s="296" t="str">
        <f t="shared" si="86"/>
        <v/>
      </c>
      <c r="AY104" s="296" t="str">
        <f t="shared" si="74"/>
        <v>1</v>
      </c>
      <c r="AZ104" s="296" t="str">
        <f>IFERROR(VLOOKUP($AU104,排出係数!$A$4:$G$10000,$AT104+2,FALSE),"")</f>
        <v/>
      </c>
      <c r="BA104" s="296">
        <f>IFERROR(VLOOKUP($AT104,点検表４リスト用!$P$2:$T$6,2,FALSE),"")</f>
        <v>0.48</v>
      </c>
      <c r="BB104" s="296" t="str">
        <f t="shared" si="75"/>
        <v/>
      </c>
      <c r="BC104" s="296" t="str">
        <f t="shared" si="100"/>
        <v/>
      </c>
      <c r="BD104" s="296" t="str">
        <f>IFERROR(VLOOKUP($AU104,排出係数!$H$4:$M$10000,$AT104+2,FALSE),"")</f>
        <v/>
      </c>
      <c r="BE104" s="296">
        <f>IFERROR(VLOOKUP($AT104,点検表４リスト用!$P$2:$T$6,IF($N104="H17",5,3),FALSE),"")</f>
        <v>5.5E-2</v>
      </c>
      <c r="BF104" s="296">
        <f t="shared" si="77"/>
        <v>0</v>
      </c>
      <c r="BG104" s="296">
        <f t="shared" si="101"/>
        <v>0</v>
      </c>
      <c r="BH104" s="296" t="str">
        <f>IFERROR(VLOOKUP($L104,点検表４リスト用!$L$2:$N$11,3,FALSE),"")</f>
        <v/>
      </c>
      <c r="BI104" s="296" t="str">
        <f t="shared" si="79"/>
        <v/>
      </c>
      <c r="BJ104" s="296" t="str">
        <f>IF($AJ104="特","",IF($BO104="確認",MSG_電気・燃料電池車確認,IF($BR104=1,日野自動車新型式,IF($BR104=2,日野自動車新型式②,IF($BR104=3,日野自動車新型式③,IF($BR104=4,日野自動車新型式④,IFERROR(VLOOKUP($BI104,'35条リスト'!$A$3:$C$9998,2,FALSE),"")))))))</f>
        <v/>
      </c>
      <c r="BK104" s="296" t="str">
        <f t="shared" si="80"/>
        <v/>
      </c>
      <c r="BL104" s="296" t="str">
        <f>IFERROR(VLOOKUP($X104,点検表４リスト用!$A$2:$B$10,2,FALSE),"")</f>
        <v/>
      </c>
      <c r="BM104" s="296" t="str">
        <f>IF($AJ104="特","",IFERROR(VLOOKUP($BI104,'35条リスト'!$A$3:$C$9998,3,FALSE),""))</f>
        <v/>
      </c>
      <c r="BN104" s="357" t="str">
        <f t="shared" si="102"/>
        <v/>
      </c>
      <c r="BO104" s="297" t="str">
        <f t="shared" si="103"/>
        <v/>
      </c>
      <c r="BP104" s="297" t="str">
        <f t="shared" si="87"/>
        <v/>
      </c>
      <c r="BQ104" s="296">
        <f t="shared" si="85"/>
        <v>0</v>
      </c>
      <c r="BR104" s="296" t="str">
        <f>IF(COUNTIF(点検表４リスト用!X$2:X$83,J104),1,IF(COUNTIF(点検表４リスト用!Y$2:Y$100,J104),2,IF(COUNTIF(点検表４リスト用!Z$2:Z$100,J104),3,IF(COUNTIF(点検表４リスト用!AA$2:AA$100,J104),4,""))))</f>
        <v/>
      </c>
      <c r="BS104" s="579" t="str">
        <f t="shared" si="104"/>
        <v/>
      </c>
    </row>
    <row r="105" spans="1:71">
      <c r="A105" s="289"/>
      <c r="B105" s="445"/>
      <c r="C105" s="290"/>
      <c r="D105" s="291"/>
      <c r="E105" s="291"/>
      <c r="F105" s="291"/>
      <c r="G105" s="292"/>
      <c r="H105" s="300"/>
      <c r="I105" s="292"/>
      <c r="J105" s="292"/>
      <c r="K105" s="292"/>
      <c r="L105" s="292"/>
      <c r="M105" s="290"/>
      <c r="N105" s="290"/>
      <c r="O105" s="292"/>
      <c r="P105" s="292"/>
      <c r="Q105" s="481" t="str">
        <f t="shared" si="88"/>
        <v/>
      </c>
      <c r="R105" s="481" t="str">
        <f t="shared" si="89"/>
        <v/>
      </c>
      <c r="S105" s="482" t="str">
        <f t="shared" si="90"/>
        <v/>
      </c>
      <c r="T105" s="482" t="str">
        <f t="shared" si="84"/>
        <v/>
      </c>
      <c r="U105" s="483" t="str">
        <f t="shared" si="91"/>
        <v/>
      </c>
      <c r="V105" s="483" t="str">
        <f t="shared" si="92"/>
        <v/>
      </c>
      <c r="W105" s="483" t="str">
        <f t="shared" si="93"/>
        <v/>
      </c>
      <c r="X105" s="293"/>
      <c r="Y105" s="289"/>
      <c r="Z105" s="473" t="str">
        <f>IF($BR105&lt;&gt;"","確認",IF(COUNTIF(点検表４リスト用!AB$2:AB$100,J105),"○",IF(OR($BP105="【3】",$BP105="【2】",$BP105="【1】"),"○",$BP105)))</f>
        <v/>
      </c>
      <c r="AA105" s="532"/>
      <c r="AB105" s="294" t="str">
        <f>IF(COUNTIF(環境性能の高いＵＤタクシー!$A:$A,点検表４!J105),"○","")</f>
        <v/>
      </c>
      <c r="AC105" s="295" t="str">
        <f t="shared" si="94"/>
        <v/>
      </c>
      <c r="AD105" s="296" t="b">
        <f t="shared" si="61"/>
        <v>0</v>
      </c>
      <c r="AE105" s="296" t="b">
        <f t="shared" si="95"/>
        <v>0</v>
      </c>
      <c r="AF105" s="296" t="str">
        <f t="shared" si="63"/>
        <v/>
      </c>
      <c r="AG105" s="296">
        <f t="shared" si="64"/>
        <v>1</v>
      </c>
      <c r="AH105" s="296">
        <f t="shared" si="65"/>
        <v>0</v>
      </c>
      <c r="AI105" s="296">
        <f t="shared" si="66"/>
        <v>0</v>
      </c>
      <c r="AJ105" s="296" t="str">
        <f>IFERROR(VLOOKUP($I105,点検表４リスト用!$D$2:$G$10,2,FALSE),"")</f>
        <v/>
      </c>
      <c r="AK105" s="296" t="str">
        <f>IFERROR(VLOOKUP($I105,点検表４リスト用!$D$2:$G$10,3,FALSE),"")</f>
        <v/>
      </c>
      <c r="AL105" s="296" t="str">
        <f>IFERROR(VLOOKUP($I105,点検表４リスト用!$D$2:$G$10,4,FALSE),"")</f>
        <v/>
      </c>
      <c r="AM105" s="296" t="str">
        <f>IFERROR(VLOOKUP(LEFT($E105,1),点検表４リスト用!$I$2:$J$11,2,FALSE),"")</f>
        <v/>
      </c>
      <c r="AN105" s="296" t="b">
        <f>IF(IFERROR(VLOOKUP($J105,軽乗用車一覧!$A$2:$A$88,1,FALSE),"")&lt;&gt;"",TRUE,FALSE)</f>
        <v>0</v>
      </c>
      <c r="AO105" s="296" t="b">
        <f t="shared" si="96"/>
        <v>0</v>
      </c>
      <c r="AP105" s="296" t="b">
        <f t="shared" si="97"/>
        <v>1</v>
      </c>
      <c r="AQ105" s="296" t="str">
        <f t="shared" si="98"/>
        <v/>
      </c>
      <c r="AR105" s="296" t="str">
        <f t="shared" si="70"/>
        <v/>
      </c>
      <c r="AS105" s="296">
        <f t="shared" si="71"/>
        <v>1</v>
      </c>
      <c r="AT105" s="296">
        <f t="shared" si="99"/>
        <v>1</v>
      </c>
      <c r="AU105" s="296" t="str">
        <f t="shared" si="73"/>
        <v/>
      </c>
      <c r="AV105" s="296" t="str">
        <f>IFERROR(VLOOKUP($L105,点検表４リスト用!$L$2:$M$11,2,FALSE),"")</f>
        <v/>
      </c>
      <c r="AW105" s="296" t="str">
        <f>IFERROR(VLOOKUP($AU105,排出係数!$H$4:$N$1000,7,FALSE),"")</f>
        <v/>
      </c>
      <c r="AX105" s="296" t="str">
        <f t="shared" si="86"/>
        <v/>
      </c>
      <c r="AY105" s="296" t="str">
        <f t="shared" si="74"/>
        <v>1</v>
      </c>
      <c r="AZ105" s="296" t="str">
        <f>IFERROR(VLOOKUP($AU105,排出係数!$A$4:$G$10000,$AT105+2,FALSE),"")</f>
        <v/>
      </c>
      <c r="BA105" s="296">
        <f>IFERROR(VLOOKUP($AT105,点検表４リスト用!$P$2:$T$6,2,FALSE),"")</f>
        <v>0.48</v>
      </c>
      <c r="BB105" s="296" t="str">
        <f t="shared" si="75"/>
        <v/>
      </c>
      <c r="BC105" s="296" t="str">
        <f t="shared" si="100"/>
        <v/>
      </c>
      <c r="BD105" s="296" t="str">
        <f>IFERROR(VLOOKUP($AU105,排出係数!$H$4:$M$10000,$AT105+2,FALSE),"")</f>
        <v/>
      </c>
      <c r="BE105" s="296">
        <f>IFERROR(VLOOKUP($AT105,点検表４リスト用!$P$2:$T$6,IF($N105="H17",5,3),FALSE),"")</f>
        <v>5.5E-2</v>
      </c>
      <c r="BF105" s="296">
        <f t="shared" si="77"/>
        <v>0</v>
      </c>
      <c r="BG105" s="296">
        <f t="shared" si="101"/>
        <v>0</v>
      </c>
      <c r="BH105" s="296" t="str">
        <f>IFERROR(VLOOKUP($L105,点検表４リスト用!$L$2:$N$11,3,FALSE),"")</f>
        <v/>
      </c>
      <c r="BI105" s="296" t="str">
        <f t="shared" si="79"/>
        <v/>
      </c>
      <c r="BJ105" s="296" t="str">
        <f>IF($AJ105="特","",IF($BO105="確認",MSG_電気・燃料電池車確認,IF($BR105=1,日野自動車新型式,IF($BR105=2,日野自動車新型式②,IF($BR105=3,日野自動車新型式③,IF($BR105=4,日野自動車新型式④,IFERROR(VLOOKUP($BI105,'35条リスト'!$A$3:$C$9998,2,FALSE),"")))))))</f>
        <v/>
      </c>
      <c r="BK105" s="296" t="str">
        <f t="shared" si="80"/>
        <v/>
      </c>
      <c r="BL105" s="296" t="str">
        <f>IFERROR(VLOOKUP($X105,点検表４リスト用!$A$2:$B$10,2,FALSE),"")</f>
        <v/>
      </c>
      <c r="BM105" s="296" t="str">
        <f>IF($AJ105="特","",IFERROR(VLOOKUP($BI105,'35条リスト'!$A$3:$C$9998,3,FALSE),""))</f>
        <v/>
      </c>
      <c r="BN105" s="357" t="str">
        <f t="shared" si="102"/>
        <v/>
      </c>
      <c r="BO105" s="297" t="str">
        <f t="shared" si="103"/>
        <v/>
      </c>
      <c r="BP105" s="297" t="str">
        <f t="shared" si="87"/>
        <v/>
      </c>
      <c r="BQ105" s="296">
        <f t="shared" si="85"/>
        <v>0</v>
      </c>
      <c r="BR105" s="296" t="str">
        <f>IF(COUNTIF(点検表４リスト用!X$2:X$83,J105),1,IF(COUNTIF(点検表４リスト用!Y$2:Y$100,J105),2,IF(COUNTIF(点検表４リスト用!Z$2:Z$100,J105),3,IF(COUNTIF(点検表４リスト用!AA$2:AA$100,J105),4,""))))</f>
        <v/>
      </c>
      <c r="BS105" s="579" t="str">
        <f t="shared" si="104"/>
        <v/>
      </c>
    </row>
    <row r="106" spans="1:71">
      <c r="A106" s="289"/>
      <c r="B106" s="445"/>
      <c r="C106" s="290"/>
      <c r="D106" s="291"/>
      <c r="E106" s="291"/>
      <c r="F106" s="291"/>
      <c r="G106" s="292"/>
      <c r="H106" s="300"/>
      <c r="I106" s="292"/>
      <c r="J106" s="292"/>
      <c r="K106" s="292"/>
      <c r="L106" s="292"/>
      <c r="M106" s="290"/>
      <c r="N106" s="290"/>
      <c r="O106" s="292"/>
      <c r="P106" s="292"/>
      <c r="Q106" s="481" t="str">
        <f t="shared" si="88"/>
        <v/>
      </c>
      <c r="R106" s="481" t="str">
        <f t="shared" si="89"/>
        <v/>
      </c>
      <c r="S106" s="482" t="str">
        <f t="shared" si="90"/>
        <v/>
      </c>
      <c r="T106" s="482" t="str">
        <f t="shared" si="84"/>
        <v/>
      </c>
      <c r="U106" s="483" t="str">
        <f t="shared" si="91"/>
        <v/>
      </c>
      <c r="V106" s="483" t="str">
        <f t="shared" si="92"/>
        <v/>
      </c>
      <c r="W106" s="483" t="str">
        <f t="shared" si="93"/>
        <v/>
      </c>
      <c r="X106" s="293"/>
      <c r="Y106" s="289"/>
      <c r="Z106" s="473" t="str">
        <f>IF($BR106&lt;&gt;"","確認",IF(COUNTIF(点検表４リスト用!AB$2:AB$100,J106),"○",IF(OR($BP106="【3】",$BP106="【2】",$BP106="【1】"),"○",$BP106)))</f>
        <v/>
      </c>
      <c r="AA106" s="532"/>
      <c r="AB106" s="294" t="str">
        <f>IF(COUNTIF(環境性能の高いＵＤタクシー!$A:$A,点検表４!J106),"○","")</f>
        <v/>
      </c>
      <c r="AC106" s="295" t="str">
        <f t="shared" si="94"/>
        <v/>
      </c>
      <c r="AD106" s="296" t="b">
        <f t="shared" si="61"/>
        <v>0</v>
      </c>
      <c r="AE106" s="296" t="b">
        <f t="shared" si="95"/>
        <v>0</v>
      </c>
      <c r="AF106" s="296" t="str">
        <f t="shared" si="63"/>
        <v/>
      </c>
      <c r="AG106" s="296">
        <f t="shared" si="64"/>
        <v>1</v>
      </c>
      <c r="AH106" s="296">
        <f t="shared" si="65"/>
        <v>0</v>
      </c>
      <c r="AI106" s="296">
        <f t="shared" si="66"/>
        <v>0</v>
      </c>
      <c r="AJ106" s="296" t="str">
        <f>IFERROR(VLOOKUP($I106,点検表４リスト用!$D$2:$G$10,2,FALSE),"")</f>
        <v/>
      </c>
      <c r="AK106" s="296" t="str">
        <f>IFERROR(VLOOKUP($I106,点検表４リスト用!$D$2:$G$10,3,FALSE),"")</f>
        <v/>
      </c>
      <c r="AL106" s="296" t="str">
        <f>IFERROR(VLOOKUP($I106,点検表４リスト用!$D$2:$G$10,4,FALSE),"")</f>
        <v/>
      </c>
      <c r="AM106" s="296" t="str">
        <f>IFERROR(VLOOKUP(LEFT($E106,1),点検表４リスト用!$I$2:$J$11,2,FALSE),"")</f>
        <v/>
      </c>
      <c r="AN106" s="296" t="b">
        <f>IF(IFERROR(VLOOKUP($J106,軽乗用車一覧!$A$2:$A$88,1,FALSE),"")&lt;&gt;"",TRUE,FALSE)</f>
        <v>0</v>
      </c>
      <c r="AO106" s="296" t="b">
        <f t="shared" si="96"/>
        <v>0</v>
      </c>
      <c r="AP106" s="296" t="b">
        <f t="shared" si="97"/>
        <v>1</v>
      </c>
      <c r="AQ106" s="296" t="str">
        <f t="shared" si="98"/>
        <v/>
      </c>
      <c r="AR106" s="296" t="str">
        <f t="shared" si="70"/>
        <v/>
      </c>
      <c r="AS106" s="296">
        <f t="shared" si="71"/>
        <v>1</v>
      </c>
      <c r="AT106" s="296">
        <f t="shared" si="99"/>
        <v>1</v>
      </c>
      <c r="AU106" s="296" t="str">
        <f t="shared" si="73"/>
        <v/>
      </c>
      <c r="AV106" s="296" t="str">
        <f>IFERROR(VLOOKUP($L106,点検表４リスト用!$L$2:$M$11,2,FALSE),"")</f>
        <v/>
      </c>
      <c r="AW106" s="296" t="str">
        <f>IFERROR(VLOOKUP($AU106,排出係数!$H$4:$N$1000,7,FALSE),"")</f>
        <v/>
      </c>
      <c r="AX106" s="296" t="str">
        <f t="shared" si="86"/>
        <v/>
      </c>
      <c r="AY106" s="296" t="str">
        <f t="shared" si="74"/>
        <v>1</v>
      </c>
      <c r="AZ106" s="296" t="str">
        <f>IFERROR(VLOOKUP($AU106,排出係数!$A$4:$G$10000,$AT106+2,FALSE),"")</f>
        <v/>
      </c>
      <c r="BA106" s="296">
        <f>IFERROR(VLOOKUP($AT106,点検表４リスト用!$P$2:$T$6,2,FALSE),"")</f>
        <v>0.48</v>
      </c>
      <c r="BB106" s="296" t="str">
        <f t="shared" si="75"/>
        <v/>
      </c>
      <c r="BC106" s="296" t="str">
        <f t="shared" si="100"/>
        <v/>
      </c>
      <c r="BD106" s="296" t="str">
        <f>IFERROR(VLOOKUP($AU106,排出係数!$H$4:$M$10000,$AT106+2,FALSE),"")</f>
        <v/>
      </c>
      <c r="BE106" s="296">
        <f>IFERROR(VLOOKUP($AT106,点検表４リスト用!$P$2:$T$6,IF($N106="H17",5,3),FALSE),"")</f>
        <v>5.5E-2</v>
      </c>
      <c r="BF106" s="296">
        <f t="shared" si="77"/>
        <v>0</v>
      </c>
      <c r="BG106" s="296">
        <f t="shared" si="101"/>
        <v>0</v>
      </c>
      <c r="BH106" s="296" t="str">
        <f>IFERROR(VLOOKUP($L106,点検表４リスト用!$L$2:$N$11,3,FALSE),"")</f>
        <v/>
      </c>
      <c r="BI106" s="296" t="str">
        <f t="shared" si="79"/>
        <v/>
      </c>
      <c r="BJ106" s="296" t="str">
        <f>IF($AJ106="特","",IF($BO106="確認",MSG_電気・燃料電池車確認,IF($BR106=1,日野自動車新型式,IF($BR106=2,日野自動車新型式②,IF($BR106=3,日野自動車新型式③,IF($BR106=4,日野自動車新型式④,IFERROR(VLOOKUP($BI106,'35条リスト'!$A$3:$C$9998,2,FALSE),"")))))))</f>
        <v/>
      </c>
      <c r="BK106" s="296" t="str">
        <f t="shared" si="80"/>
        <v/>
      </c>
      <c r="BL106" s="296" t="str">
        <f>IFERROR(VLOOKUP($X106,点検表４リスト用!$A$2:$B$10,2,FALSE),"")</f>
        <v/>
      </c>
      <c r="BM106" s="296" t="str">
        <f>IF($AJ106="特","",IFERROR(VLOOKUP($BI106,'35条リスト'!$A$3:$C$9998,3,FALSE),""))</f>
        <v/>
      </c>
      <c r="BN106" s="357" t="str">
        <f t="shared" si="102"/>
        <v/>
      </c>
      <c r="BO106" s="297" t="str">
        <f t="shared" si="103"/>
        <v/>
      </c>
      <c r="BP106" s="297" t="str">
        <f t="shared" si="87"/>
        <v/>
      </c>
      <c r="BQ106" s="296">
        <f t="shared" si="85"/>
        <v>0</v>
      </c>
      <c r="BR106" s="296" t="str">
        <f>IF(COUNTIF(点検表４リスト用!X$2:X$83,J106),1,IF(COUNTIF(点検表４リスト用!Y$2:Y$100,J106),2,IF(COUNTIF(点検表４リスト用!Z$2:Z$100,J106),3,IF(COUNTIF(点検表４リスト用!AA$2:AA$100,J106),4,""))))</f>
        <v/>
      </c>
      <c r="BS106" s="579" t="str">
        <f t="shared" si="104"/>
        <v/>
      </c>
    </row>
    <row r="107" spans="1:71">
      <c r="A107" s="289"/>
      <c r="B107" s="445"/>
      <c r="C107" s="290"/>
      <c r="D107" s="291"/>
      <c r="E107" s="291"/>
      <c r="F107" s="291"/>
      <c r="G107" s="292"/>
      <c r="H107" s="300"/>
      <c r="I107" s="292"/>
      <c r="J107" s="292"/>
      <c r="K107" s="292"/>
      <c r="L107" s="292"/>
      <c r="M107" s="290"/>
      <c r="N107" s="290"/>
      <c r="O107" s="292"/>
      <c r="P107" s="292"/>
      <c r="Q107" s="481" t="str">
        <f t="shared" si="88"/>
        <v/>
      </c>
      <c r="R107" s="481" t="str">
        <f t="shared" si="89"/>
        <v/>
      </c>
      <c r="S107" s="482" t="str">
        <f t="shared" si="90"/>
        <v/>
      </c>
      <c r="T107" s="482" t="str">
        <f t="shared" si="84"/>
        <v/>
      </c>
      <c r="U107" s="483" t="str">
        <f t="shared" si="91"/>
        <v/>
      </c>
      <c r="V107" s="483" t="str">
        <f t="shared" si="92"/>
        <v/>
      </c>
      <c r="W107" s="483" t="str">
        <f t="shared" si="93"/>
        <v/>
      </c>
      <c r="X107" s="293"/>
      <c r="Y107" s="289"/>
      <c r="Z107" s="473" t="str">
        <f>IF($BR107&lt;&gt;"","確認",IF(COUNTIF(点検表４リスト用!AB$2:AB$100,J107),"○",IF(OR($BP107="【3】",$BP107="【2】",$BP107="【1】"),"○",$BP107)))</f>
        <v/>
      </c>
      <c r="AA107" s="532"/>
      <c r="AB107" s="294" t="str">
        <f>IF(COUNTIF(環境性能の高いＵＤタクシー!$A:$A,点検表４!J107),"○","")</f>
        <v/>
      </c>
      <c r="AC107" s="295" t="str">
        <f t="shared" si="94"/>
        <v/>
      </c>
      <c r="AD107" s="296" t="b">
        <f t="shared" si="61"/>
        <v>0</v>
      </c>
      <c r="AE107" s="296" t="b">
        <f t="shared" si="95"/>
        <v>0</v>
      </c>
      <c r="AF107" s="296" t="str">
        <f t="shared" si="63"/>
        <v/>
      </c>
      <c r="AG107" s="296">
        <f t="shared" si="64"/>
        <v>1</v>
      </c>
      <c r="AH107" s="296">
        <f t="shared" si="65"/>
        <v>0</v>
      </c>
      <c r="AI107" s="296">
        <f t="shared" si="66"/>
        <v>0</v>
      </c>
      <c r="AJ107" s="296" t="str">
        <f>IFERROR(VLOOKUP($I107,点検表４リスト用!$D$2:$G$10,2,FALSE),"")</f>
        <v/>
      </c>
      <c r="AK107" s="296" t="str">
        <f>IFERROR(VLOOKUP($I107,点検表４リスト用!$D$2:$G$10,3,FALSE),"")</f>
        <v/>
      </c>
      <c r="AL107" s="296" t="str">
        <f>IFERROR(VLOOKUP($I107,点検表４リスト用!$D$2:$G$10,4,FALSE),"")</f>
        <v/>
      </c>
      <c r="AM107" s="296" t="str">
        <f>IFERROR(VLOOKUP(LEFT($E107,1),点検表４リスト用!$I$2:$J$11,2,FALSE),"")</f>
        <v/>
      </c>
      <c r="AN107" s="296" t="b">
        <f>IF(IFERROR(VLOOKUP($J107,軽乗用車一覧!$A$2:$A$88,1,FALSE),"")&lt;&gt;"",TRUE,FALSE)</f>
        <v>0</v>
      </c>
      <c r="AO107" s="296" t="b">
        <f t="shared" si="96"/>
        <v>0</v>
      </c>
      <c r="AP107" s="296" t="b">
        <f t="shared" si="97"/>
        <v>1</v>
      </c>
      <c r="AQ107" s="296" t="str">
        <f t="shared" si="98"/>
        <v/>
      </c>
      <c r="AR107" s="296" t="str">
        <f t="shared" si="70"/>
        <v/>
      </c>
      <c r="AS107" s="296">
        <f t="shared" si="71"/>
        <v>1</v>
      </c>
      <c r="AT107" s="296">
        <f t="shared" si="99"/>
        <v>1</v>
      </c>
      <c r="AU107" s="296" t="str">
        <f t="shared" si="73"/>
        <v/>
      </c>
      <c r="AV107" s="296" t="str">
        <f>IFERROR(VLOOKUP($L107,点検表４リスト用!$L$2:$M$11,2,FALSE),"")</f>
        <v/>
      </c>
      <c r="AW107" s="296" t="str">
        <f>IFERROR(VLOOKUP($AU107,排出係数!$H$4:$N$1000,7,FALSE),"")</f>
        <v/>
      </c>
      <c r="AX107" s="296" t="str">
        <f t="shared" si="86"/>
        <v/>
      </c>
      <c r="AY107" s="296" t="str">
        <f t="shared" si="74"/>
        <v>1</v>
      </c>
      <c r="AZ107" s="296" t="str">
        <f>IFERROR(VLOOKUP($AU107,排出係数!$A$4:$G$10000,$AT107+2,FALSE),"")</f>
        <v/>
      </c>
      <c r="BA107" s="296">
        <f>IFERROR(VLOOKUP($AT107,点検表４リスト用!$P$2:$T$6,2,FALSE),"")</f>
        <v>0.48</v>
      </c>
      <c r="BB107" s="296" t="str">
        <f t="shared" si="75"/>
        <v/>
      </c>
      <c r="BC107" s="296" t="str">
        <f t="shared" si="100"/>
        <v/>
      </c>
      <c r="BD107" s="296" t="str">
        <f>IFERROR(VLOOKUP($AU107,排出係数!$H$4:$M$10000,$AT107+2,FALSE),"")</f>
        <v/>
      </c>
      <c r="BE107" s="296">
        <f>IFERROR(VLOOKUP($AT107,点検表４リスト用!$P$2:$T$6,IF($N107="H17",5,3),FALSE),"")</f>
        <v>5.5E-2</v>
      </c>
      <c r="BF107" s="296">
        <f t="shared" si="77"/>
        <v>0</v>
      </c>
      <c r="BG107" s="296">
        <f t="shared" si="101"/>
        <v>0</v>
      </c>
      <c r="BH107" s="296" t="str">
        <f>IFERROR(VLOOKUP($L107,点検表４リスト用!$L$2:$N$11,3,FALSE),"")</f>
        <v/>
      </c>
      <c r="BI107" s="296" t="str">
        <f t="shared" si="79"/>
        <v/>
      </c>
      <c r="BJ107" s="296" t="str">
        <f>IF($AJ107="特","",IF($BO107="確認",MSG_電気・燃料電池車確認,IF($BR107=1,日野自動車新型式,IF($BR107=2,日野自動車新型式②,IF($BR107=3,日野自動車新型式③,IF($BR107=4,日野自動車新型式④,IFERROR(VLOOKUP($BI107,'35条リスト'!$A$3:$C$9998,2,FALSE),"")))))))</f>
        <v/>
      </c>
      <c r="BK107" s="296" t="str">
        <f t="shared" si="80"/>
        <v/>
      </c>
      <c r="BL107" s="296" t="str">
        <f>IFERROR(VLOOKUP($X107,点検表４リスト用!$A$2:$B$10,2,FALSE),"")</f>
        <v/>
      </c>
      <c r="BM107" s="296" t="str">
        <f>IF($AJ107="特","",IFERROR(VLOOKUP($BI107,'35条リスト'!$A$3:$C$9998,3,FALSE),""))</f>
        <v/>
      </c>
      <c r="BN107" s="357" t="str">
        <f t="shared" si="102"/>
        <v/>
      </c>
      <c r="BO107" s="297" t="str">
        <f t="shared" si="103"/>
        <v/>
      </c>
      <c r="BP107" s="297" t="str">
        <f t="shared" si="87"/>
        <v/>
      </c>
      <c r="BQ107" s="296">
        <f t="shared" si="85"/>
        <v>0</v>
      </c>
      <c r="BR107" s="296" t="str">
        <f>IF(COUNTIF(点検表４リスト用!X$2:X$83,J107),1,IF(COUNTIF(点検表４リスト用!Y$2:Y$100,J107),2,IF(COUNTIF(点検表４リスト用!Z$2:Z$100,J107),3,IF(COUNTIF(点検表４リスト用!AA$2:AA$100,J107),4,""))))</f>
        <v/>
      </c>
      <c r="BS107" s="579" t="str">
        <f t="shared" si="104"/>
        <v/>
      </c>
    </row>
    <row r="108" spans="1:71">
      <c r="A108" s="289"/>
      <c r="B108" s="445"/>
      <c r="C108" s="290"/>
      <c r="D108" s="291"/>
      <c r="E108" s="291"/>
      <c r="F108" s="291"/>
      <c r="G108" s="292"/>
      <c r="H108" s="300"/>
      <c r="I108" s="292"/>
      <c r="J108" s="292"/>
      <c r="K108" s="292"/>
      <c r="L108" s="292"/>
      <c r="M108" s="290"/>
      <c r="N108" s="290"/>
      <c r="O108" s="292"/>
      <c r="P108" s="292"/>
      <c r="Q108" s="481" t="str">
        <f t="shared" si="88"/>
        <v/>
      </c>
      <c r="R108" s="481" t="str">
        <f t="shared" si="89"/>
        <v/>
      </c>
      <c r="S108" s="482" t="str">
        <f t="shared" si="90"/>
        <v/>
      </c>
      <c r="T108" s="482" t="str">
        <f t="shared" si="84"/>
        <v/>
      </c>
      <c r="U108" s="483" t="str">
        <f t="shared" si="91"/>
        <v/>
      </c>
      <c r="V108" s="483" t="str">
        <f t="shared" si="92"/>
        <v/>
      </c>
      <c r="W108" s="483" t="str">
        <f t="shared" si="93"/>
        <v/>
      </c>
      <c r="X108" s="293"/>
      <c r="Y108" s="289"/>
      <c r="Z108" s="473" t="str">
        <f>IF($BR108&lt;&gt;"","確認",IF(COUNTIF(点検表４リスト用!AB$2:AB$100,J108),"○",IF(OR($BP108="【3】",$BP108="【2】",$BP108="【1】"),"○",$BP108)))</f>
        <v/>
      </c>
      <c r="AA108" s="532"/>
      <c r="AB108" s="294" t="str">
        <f>IF(COUNTIF(環境性能の高いＵＤタクシー!$A:$A,点検表４!J108),"○","")</f>
        <v/>
      </c>
      <c r="AC108" s="295" t="str">
        <f t="shared" si="94"/>
        <v/>
      </c>
      <c r="AD108" s="296" t="b">
        <f t="shared" si="61"/>
        <v>0</v>
      </c>
      <c r="AE108" s="296" t="b">
        <f t="shared" si="95"/>
        <v>0</v>
      </c>
      <c r="AF108" s="296" t="str">
        <f t="shared" si="63"/>
        <v/>
      </c>
      <c r="AG108" s="296">
        <f t="shared" si="64"/>
        <v>1</v>
      </c>
      <c r="AH108" s="296">
        <f t="shared" si="65"/>
        <v>0</v>
      </c>
      <c r="AI108" s="296">
        <f t="shared" si="66"/>
        <v>0</v>
      </c>
      <c r="AJ108" s="296" t="str">
        <f>IFERROR(VLOOKUP($I108,点検表４リスト用!$D$2:$G$10,2,FALSE),"")</f>
        <v/>
      </c>
      <c r="AK108" s="296" t="str">
        <f>IFERROR(VLOOKUP($I108,点検表４リスト用!$D$2:$G$10,3,FALSE),"")</f>
        <v/>
      </c>
      <c r="AL108" s="296" t="str">
        <f>IFERROR(VLOOKUP($I108,点検表４リスト用!$D$2:$G$10,4,FALSE),"")</f>
        <v/>
      </c>
      <c r="AM108" s="296" t="str">
        <f>IFERROR(VLOOKUP(LEFT($E108,1),点検表４リスト用!$I$2:$J$11,2,FALSE),"")</f>
        <v/>
      </c>
      <c r="AN108" s="296" t="b">
        <f>IF(IFERROR(VLOOKUP($J108,軽乗用車一覧!$A$2:$A$88,1,FALSE),"")&lt;&gt;"",TRUE,FALSE)</f>
        <v>0</v>
      </c>
      <c r="AO108" s="296" t="b">
        <f t="shared" si="96"/>
        <v>0</v>
      </c>
      <c r="AP108" s="296" t="b">
        <f t="shared" si="97"/>
        <v>1</v>
      </c>
      <c r="AQ108" s="296" t="str">
        <f t="shared" si="98"/>
        <v/>
      </c>
      <c r="AR108" s="296" t="str">
        <f t="shared" si="70"/>
        <v/>
      </c>
      <c r="AS108" s="296">
        <f t="shared" si="71"/>
        <v>1</v>
      </c>
      <c r="AT108" s="296">
        <f t="shared" si="99"/>
        <v>1</v>
      </c>
      <c r="AU108" s="296" t="str">
        <f t="shared" si="73"/>
        <v/>
      </c>
      <c r="AV108" s="296" t="str">
        <f>IFERROR(VLOOKUP($L108,点検表４リスト用!$L$2:$M$11,2,FALSE),"")</f>
        <v/>
      </c>
      <c r="AW108" s="296" t="str">
        <f>IFERROR(VLOOKUP($AU108,排出係数!$H$4:$N$1000,7,FALSE),"")</f>
        <v/>
      </c>
      <c r="AX108" s="296" t="str">
        <f t="shared" si="86"/>
        <v/>
      </c>
      <c r="AY108" s="296" t="str">
        <f t="shared" si="74"/>
        <v>1</v>
      </c>
      <c r="AZ108" s="296" t="str">
        <f>IFERROR(VLOOKUP($AU108,排出係数!$A$4:$G$10000,$AT108+2,FALSE),"")</f>
        <v/>
      </c>
      <c r="BA108" s="296">
        <f>IFERROR(VLOOKUP($AT108,点検表４リスト用!$P$2:$T$6,2,FALSE),"")</f>
        <v>0.48</v>
      </c>
      <c r="BB108" s="296" t="str">
        <f t="shared" si="75"/>
        <v/>
      </c>
      <c r="BC108" s="296" t="str">
        <f t="shared" si="100"/>
        <v/>
      </c>
      <c r="BD108" s="296" t="str">
        <f>IFERROR(VLOOKUP($AU108,排出係数!$H$4:$M$10000,$AT108+2,FALSE),"")</f>
        <v/>
      </c>
      <c r="BE108" s="296">
        <f>IFERROR(VLOOKUP($AT108,点検表４リスト用!$P$2:$T$6,IF($N108="H17",5,3),FALSE),"")</f>
        <v>5.5E-2</v>
      </c>
      <c r="BF108" s="296">
        <f t="shared" si="77"/>
        <v>0</v>
      </c>
      <c r="BG108" s="296">
        <f t="shared" si="101"/>
        <v>0</v>
      </c>
      <c r="BH108" s="296" t="str">
        <f>IFERROR(VLOOKUP($L108,点検表４リスト用!$L$2:$N$11,3,FALSE),"")</f>
        <v/>
      </c>
      <c r="BI108" s="296" t="str">
        <f t="shared" si="79"/>
        <v/>
      </c>
      <c r="BJ108" s="296" t="str">
        <f>IF($AJ108="特","",IF($BO108="確認",MSG_電気・燃料電池車確認,IF($BR108=1,日野自動車新型式,IF($BR108=2,日野自動車新型式②,IF($BR108=3,日野自動車新型式③,IF($BR108=4,日野自動車新型式④,IFERROR(VLOOKUP($BI108,'35条リスト'!$A$3:$C$9998,2,FALSE),"")))))))</f>
        <v/>
      </c>
      <c r="BK108" s="296" t="str">
        <f t="shared" si="80"/>
        <v/>
      </c>
      <c r="BL108" s="296" t="str">
        <f>IFERROR(VLOOKUP($X108,点検表４リスト用!$A$2:$B$10,2,FALSE),"")</f>
        <v/>
      </c>
      <c r="BM108" s="296" t="str">
        <f>IF($AJ108="特","",IFERROR(VLOOKUP($BI108,'35条リスト'!$A$3:$C$9998,3,FALSE),""))</f>
        <v/>
      </c>
      <c r="BN108" s="357" t="str">
        <f t="shared" si="102"/>
        <v/>
      </c>
      <c r="BO108" s="297" t="str">
        <f t="shared" si="103"/>
        <v/>
      </c>
      <c r="BP108" s="297" t="str">
        <f t="shared" si="87"/>
        <v/>
      </c>
      <c r="BQ108" s="296">
        <f t="shared" si="85"/>
        <v>0</v>
      </c>
      <c r="BR108" s="296" t="str">
        <f>IF(COUNTIF(点検表４リスト用!X$2:X$83,J108),1,IF(COUNTIF(点検表４リスト用!Y$2:Y$100,J108),2,IF(COUNTIF(点検表４リスト用!Z$2:Z$100,J108),3,IF(COUNTIF(点検表４リスト用!AA$2:AA$100,J108),4,""))))</f>
        <v/>
      </c>
      <c r="BS108" s="579" t="str">
        <f t="shared" si="104"/>
        <v/>
      </c>
    </row>
    <row r="109" spans="1:71">
      <c r="A109" s="289"/>
      <c r="B109" s="445"/>
      <c r="C109" s="290"/>
      <c r="D109" s="291"/>
      <c r="E109" s="291"/>
      <c r="F109" s="291"/>
      <c r="G109" s="292"/>
      <c r="H109" s="300"/>
      <c r="I109" s="292"/>
      <c r="J109" s="292"/>
      <c r="K109" s="292"/>
      <c r="L109" s="292"/>
      <c r="M109" s="290"/>
      <c r="N109" s="290"/>
      <c r="O109" s="292"/>
      <c r="P109" s="292"/>
      <c r="Q109" s="481" t="str">
        <f t="shared" si="88"/>
        <v/>
      </c>
      <c r="R109" s="481" t="str">
        <f t="shared" si="89"/>
        <v/>
      </c>
      <c r="S109" s="482" t="str">
        <f t="shared" si="90"/>
        <v/>
      </c>
      <c r="T109" s="482" t="str">
        <f t="shared" si="84"/>
        <v/>
      </c>
      <c r="U109" s="483" t="str">
        <f t="shared" si="91"/>
        <v/>
      </c>
      <c r="V109" s="483" t="str">
        <f t="shared" si="92"/>
        <v/>
      </c>
      <c r="W109" s="483" t="str">
        <f t="shared" si="93"/>
        <v/>
      </c>
      <c r="X109" s="293"/>
      <c r="Y109" s="289"/>
      <c r="Z109" s="473" t="str">
        <f>IF($BR109&lt;&gt;"","確認",IF(COUNTIF(点検表４リスト用!AB$2:AB$100,J109),"○",IF(OR($BP109="【3】",$BP109="【2】",$BP109="【1】"),"○",$BP109)))</f>
        <v/>
      </c>
      <c r="AA109" s="532"/>
      <c r="AB109" s="294" t="str">
        <f>IF(COUNTIF(環境性能の高いＵＤタクシー!$A:$A,点検表４!J109),"○","")</f>
        <v/>
      </c>
      <c r="AC109" s="295" t="str">
        <f t="shared" si="94"/>
        <v/>
      </c>
      <c r="AD109" s="296" t="b">
        <f t="shared" si="61"/>
        <v>0</v>
      </c>
      <c r="AE109" s="296" t="b">
        <f t="shared" si="95"/>
        <v>0</v>
      </c>
      <c r="AF109" s="296" t="str">
        <f t="shared" si="63"/>
        <v/>
      </c>
      <c r="AG109" s="296">
        <f t="shared" si="64"/>
        <v>1</v>
      </c>
      <c r="AH109" s="296">
        <f t="shared" si="65"/>
        <v>0</v>
      </c>
      <c r="AI109" s="296">
        <f t="shared" si="66"/>
        <v>0</v>
      </c>
      <c r="AJ109" s="296" t="str">
        <f>IFERROR(VLOOKUP($I109,点検表４リスト用!$D$2:$G$10,2,FALSE),"")</f>
        <v/>
      </c>
      <c r="AK109" s="296" t="str">
        <f>IFERROR(VLOOKUP($I109,点検表４リスト用!$D$2:$G$10,3,FALSE),"")</f>
        <v/>
      </c>
      <c r="AL109" s="296" t="str">
        <f>IFERROR(VLOOKUP($I109,点検表４リスト用!$D$2:$G$10,4,FALSE),"")</f>
        <v/>
      </c>
      <c r="AM109" s="296" t="str">
        <f>IFERROR(VLOOKUP(LEFT($E109,1),点検表４リスト用!$I$2:$J$11,2,FALSE),"")</f>
        <v/>
      </c>
      <c r="AN109" s="296" t="b">
        <f>IF(IFERROR(VLOOKUP($J109,軽乗用車一覧!$A$2:$A$88,1,FALSE),"")&lt;&gt;"",TRUE,FALSE)</f>
        <v>0</v>
      </c>
      <c r="AO109" s="296" t="b">
        <f t="shared" si="96"/>
        <v>0</v>
      </c>
      <c r="AP109" s="296" t="b">
        <f t="shared" si="97"/>
        <v>1</v>
      </c>
      <c r="AQ109" s="296" t="str">
        <f t="shared" si="98"/>
        <v/>
      </c>
      <c r="AR109" s="296" t="str">
        <f t="shared" si="70"/>
        <v/>
      </c>
      <c r="AS109" s="296">
        <f t="shared" si="71"/>
        <v>1</v>
      </c>
      <c r="AT109" s="296">
        <f t="shared" si="99"/>
        <v>1</v>
      </c>
      <c r="AU109" s="296" t="str">
        <f t="shared" si="73"/>
        <v/>
      </c>
      <c r="AV109" s="296" t="str">
        <f>IFERROR(VLOOKUP($L109,点検表４リスト用!$L$2:$M$11,2,FALSE),"")</f>
        <v/>
      </c>
      <c r="AW109" s="296" t="str">
        <f>IFERROR(VLOOKUP($AU109,排出係数!$H$4:$N$1000,7,FALSE),"")</f>
        <v/>
      </c>
      <c r="AX109" s="296" t="str">
        <f t="shared" si="86"/>
        <v/>
      </c>
      <c r="AY109" s="296" t="str">
        <f t="shared" si="74"/>
        <v>1</v>
      </c>
      <c r="AZ109" s="296" t="str">
        <f>IFERROR(VLOOKUP($AU109,排出係数!$A$4:$G$10000,$AT109+2,FALSE),"")</f>
        <v/>
      </c>
      <c r="BA109" s="296">
        <f>IFERROR(VLOOKUP($AT109,点検表４リスト用!$P$2:$T$6,2,FALSE),"")</f>
        <v>0.48</v>
      </c>
      <c r="BB109" s="296" t="str">
        <f t="shared" si="75"/>
        <v/>
      </c>
      <c r="BC109" s="296" t="str">
        <f t="shared" si="100"/>
        <v/>
      </c>
      <c r="BD109" s="296" t="str">
        <f>IFERROR(VLOOKUP($AU109,排出係数!$H$4:$M$10000,$AT109+2,FALSE),"")</f>
        <v/>
      </c>
      <c r="BE109" s="296">
        <f>IFERROR(VLOOKUP($AT109,点検表４リスト用!$P$2:$T$6,IF($N109="H17",5,3),FALSE),"")</f>
        <v>5.5E-2</v>
      </c>
      <c r="BF109" s="296">
        <f t="shared" si="77"/>
        <v>0</v>
      </c>
      <c r="BG109" s="296">
        <f t="shared" si="101"/>
        <v>0</v>
      </c>
      <c r="BH109" s="296" t="str">
        <f>IFERROR(VLOOKUP($L109,点検表４リスト用!$L$2:$N$11,3,FALSE),"")</f>
        <v/>
      </c>
      <c r="BI109" s="296" t="str">
        <f t="shared" si="79"/>
        <v/>
      </c>
      <c r="BJ109" s="296" t="str">
        <f>IF($AJ109="特","",IF($BO109="確認",MSG_電気・燃料電池車確認,IF($BR109=1,日野自動車新型式,IF($BR109=2,日野自動車新型式②,IF($BR109=3,日野自動車新型式③,IF($BR109=4,日野自動車新型式④,IFERROR(VLOOKUP($BI109,'35条リスト'!$A$3:$C$9998,2,FALSE),"")))))))</f>
        <v/>
      </c>
      <c r="BK109" s="296" t="str">
        <f t="shared" si="80"/>
        <v/>
      </c>
      <c r="BL109" s="296" t="str">
        <f>IFERROR(VLOOKUP($X109,点検表４リスト用!$A$2:$B$10,2,FALSE),"")</f>
        <v/>
      </c>
      <c r="BM109" s="296" t="str">
        <f>IF($AJ109="特","",IFERROR(VLOOKUP($BI109,'35条リスト'!$A$3:$C$9998,3,FALSE),""))</f>
        <v/>
      </c>
      <c r="BN109" s="357" t="str">
        <f t="shared" si="102"/>
        <v/>
      </c>
      <c r="BO109" s="297" t="str">
        <f t="shared" si="103"/>
        <v/>
      </c>
      <c r="BP109" s="297" t="str">
        <f t="shared" si="87"/>
        <v/>
      </c>
      <c r="BQ109" s="296">
        <f t="shared" si="85"/>
        <v>0</v>
      </c>
      <c r="BR109" s="296" t="str">
        <f>IF(COUNTIF(点検表４リスト用!X$2:X$83,J109),1,IF(COUNTIF(点検表４リスト用!Y$2:Y$100,J109),2,IF(COUNTIF(点検表４リスト用!Z$2:Z$100,J109),3,IF(COUNTIF(点検表４リスト用!AA$2:AA$100,J109),4,""))))</f>
        <v/>
      </c>
      <c r="BS109" s="579" t="str">
        <f t="shared" si="104"/>
        <v/>
      </c>
    </row>
    <row r="110" spans="1:71">
      <c r="A110" s="289"/>
      <c r="B110" s="445"/>
      <c r="C110" s="290"/>
      <c r="D110" s="291"/>
      <c r="E110" s="291"/>
      <c r="F110" s="291"/>
      <c r="G110" s="292"/>
      <c r="H110" s="300"/>
      <c r="I110" s="292"/>
      <c r="J110" s="292"/>
      <c r="K110" s="292"/>
      <c r="L110" s="292"/>
      <c r="M110" s="290"/>
      <c r="N110" s="290"/>
      <c r="O110" s="292"/>
      <c r="P110" s="292"/>
      <c r="Q110" s="481" t="str">
        <f t="shared" si="88"/>
        <v/>
      </c>
      <c r="R110" s="481" t="str">
        <f t="shared" si="89"/>
        <v/>
      </c>
      <c r="S110" s="482" t="str">
        <f t="shared" si="90"/>
        <v/>
      </c>
      <c r="T110" s="482" t="str">
        <f t="shared" si="84"/>
        <v/>
      </c>
      <c r="U110" s="483" t="str">
        <f t="shared" si="91"/>
        <v/>
      </c>
      <c r="V110" s="483" t="str">
        <f t="shared" si="92"/>
        <v/>
      </c>
      <c r="W110" s="483" t="str">
        <f t="shared" si="93"/>
        <v/>
      </c>
      <c r="X110" s="293"/>
      <c r="Y110" s="289"/>
      <c r="Z110" s="473" t="str">
        <f>IF($BR110&lt;&gt;"","確認",IF(COUNTIF(点検表４リスト用!AB$2:AB$100,J110),"○",IF(OR($BP110="【3】",$BP110="【2】",$BP110="【1】"),"○",$BP110)))</f>
        <v/>
      </c>
      <c r="AA110" s="532"/>
      <c r="AB110" s="294" t="str">
        <f>IF(COUNTIF(環境性能の高いＵＤタクシー!$A:$A,点検表４!J110),"○","")</f>
        <v/>
      </c>
      <c r="AC110" s="295" t="str">
        <f t="shared" si="94"/>
        <v/>
      </c>
      <c r="AD110" s="296" t="b">
        <f t="shared" si="61"/>
        <v>0</v>
      </c>
      <c r="AE110" s="296" t="b">
        <f t="shared" si="95"/>
        <v>0</v>
      </c>
      <c r="AF110" s="296" t="str">
        <f t="shared" si="63"/>
        <v/>
      </c>
      <c r="AG110" s="296">
        <f t="shared" si="64"/>
        <v>1</v>
      </c>
      <c r="AH110" s="296">
        <f t="shared" si="65"/>
        <v>0</v>
      </c>
      <c r="AI110" s="296">
        <f t="shared" si="66"/>
        <v>0</v>
      </c>
      <c r="AJ110" s="296" t="str">
        <f>IFERROR(VLOOKUP($I110,点検表４リスト用!$D$2:$G$10,2,FALSE),"")</f>
        <v/>
      </c>
      <c r="AK110" s="296" t="str">
        <f>IFERROR(VLOOKUP($I110,点検表４リスト用!$D$2:$G$10,3,FALSE),"")</f>
        <v/>
      </c>
      <c r="AL110" s="296" t="str">
        <f>IFERROR(VLOOKUP($I110,点検表４リスト用!$D$2:$G$10,4,FALSE),"")</f>
        <v/>
      </c>
      <c r="AM110" s="296" t="str">
        <f>IFERROR(VLOOKUP(LEFT($E110,1),点検表４リスト用!$I$2:$J$11,2,FALSE),"")</f>
        <v/>
      </c>
      <c r="AN110" s="296" t="b">
        <f>IF(IFERROR(VLOOKUP($J110,軽乗用車一覧!$A$2:$A$88,1,FALSE),"")&lt;&gt;"",TRUE,FALSE)</f>
        <v>0</v>
      </c>
      <c r="AO110" s="296" t="b">
        <f t="shared" si="96"/>
        <v>0</v>
      </c>
      <c r="AP110" s="296" t="b">
        <f t="shared" si="97"/>
        <v>1</v>
      </c>
      <c r="AQ110" s="296" t="str">
        <f t="shared" si="98"/>
        <v/>
      </c>
      <c r="AR110" s="296" t="str">
        <f t="shared" si="70"/>
        <v/>
      </c>
      <c r="AS110" s="296">
        <f t="shared" si="71"/>
        <v>1</v>
      </c>
      <c r="AT110" s="296">
        <f t="shared" si="99"/>
        <v>1</v>
      </c>
      <c r="AU110" s="296" t="str">
        <f t="shared" si="73"/>
        <v/>
      </c>
      <c r="AV110" s="296" t="str">
        <f>IFERROR(VLOOKUP($L110,点検表４リスト用!$L$2:$M$11,2,FALSE),"")</f>
        <v/>
      </c>
      <c r="AW110" s="296" t="str">
        <f>IFERROR(VLOOKUP($AU110,排出係数!$H$4:$N$1000,7,FALSE),"")</f>
        <v/>
      </c>
      <c r="AX110" s="296" t="str">
        <f t="shared" si="86"/>
        <v/>
      </c>
      <c r="AY110" s="296" t="str">
        <f t="shared" si="74"/>
        <v>1</v>
      </c>
      <c r="AZ110" s="296" t="str">
        <f>IFERROR(VLOOKUP($AU110,排出係数!$A$4:$G$10000,$AT110+2,FALSE),"")</f>
        <v/>
      </c>
      <c r="BA110" s="296">
        <f>IFERROR(VLOOKUP($AT110,点検表４リスト用!$P$2:$T$6,2,FALSE),"")</f>
        <v>0.48</v>
      </c>
      <c r="BB110" s="296" t="str">
        <f t="shared" si="75"/>
        <v/>
      </c>
      <c r="BC110" s="296" t="str">
        <f t="shared" si="100"/>
        <v/>
      </c>
      <c r="BD110" s="296" t="str">
        <f>IFERROR(VLOOKUP($AU110,排出係数!$H$4:$M$10000,$AT110+2,FALSE),"")</f>
        <v/>
      </c>
      <c r="BE110" s="296">
        <f>IFERROR(VLOOKUP($AT110,点検表４リスト用!$P$2:$T$6,IF($N110="H17",5,3),FALSE),"")</f>
        <v>5.5E-2</v>
      </c>
      <c r="BF110" s="296">
        <f t="shared" si="77"/>
        <v>0</v>
      </c>
      <c r="BG110" s="296">
        <f t="shared" si="101"/>
        <v>0</v>
      </c>
      <c r="BH110" s="296" t="str">
        <f>IFERROR(VLOOKUP($L110,点検表４リスト用!$L$2:$N$11,3,FALSE),"")</f>
        <v/>
      </c>
      <c r="BI110" s="296" t="str">
        <f t="shared" si="79"/>
        <v/>
      </c>
      <c r="BJ110" s="296" t="str">
        <f>IF($AJ110="特","",IF($BO110="確認",MSG_電気・燃料電池車確認,IF($BR110=1,日野自動車新型式,IF($BR110=2,日野自動車新型式②,IF($BR110=3,日野自動車新型式③,IF($BR110=4,日野自動車新型式④,IFERROR(VLOOKUP($BI110,'35条リスト'!$A$3:$C$9998,2,FALSE),"")))))))</f>
        <v/>
      </c>
      <c r="BK110" s="296" t="str">
        <f t="shared" si="80"/>
        <v/>
      </c>
      <c r="BL110" s="296" t="str">
        <f>IFERROR(VLOOKUP($X110,点検表４リスト用!$A$2:$B$10,2,FALSE),"")</f>
        <v/>
      </c>
      <c r="BM110" s="296" t="str">
        <f>IF($AJ110="特","",IFERROR(VLOOKUP($BI110,'35条リスト'!$A$3:$C$9998,3,FALSE),""))</f>
        <v/>
      </c>
      <c r="BN110" s="357" t="str">
        <f t="shared" si="102"/>
        <v/>
      </c>
      <c r="BO110" s="297" t="str">
        <f t="shared" si="103"/>
        <v/>
      </c>
      <c r="BP110" s="297" t="str">
        <f t="shared" si="87"/>
        <v/>
      </c>
      <c r="BQ110" s="296">
        <f t="shared" si="85"/>
        <v>0</v>
      </c>
      <c r="BR110" s="296" t="str">
        <f>IF(COUNTIF(点検表４リスト用!X$2:X$83,J110),1,IF(COUNTIF(点検表４リスト用!Y$2:Y$100,J110),2,IF(COUNTIF(点検表４リスト用!Z$2:Z$100,J110),3,IF(COUNTIF(点検表４リスト用!AA$2:AA$100,J110),4,""))))</f>
        <v/>
      </c>
      <c r="BS110" s="579" t="str">
        <f t="shared" si="104"/>
        <v/>
      </c>
    </row>
    <row r="111" spans="1:71">
      <c r="A111" s="289"/>
      <c r="B111" s="445"/>
      <c r="C111" s="290"/>
      <c r="D111" s="291"/>
      <c r="E111" s="291"/>
      <c r="F111" s="291"/>
      <c r="G111" s="292"/>
      <c r="H111" s="300"/>
      <c r="I111" s="292"/>
      <c r="J111" s="292"/>
      <c r="K111" s="292"/>
      <c r="L111" s="292"/>
      <c r="M111" s="290"/>
      <c r="N111" s="290"/>
      <c r="O111" s="292"/>
      <c r="P111" s="292"/>
      <c r="Q111" s="481" t="str">
        <f t="shared" si="88"/>
        <v/>
      </c>
      <c r="R111" s="481" t="str">
        <f t="shared" si="89"/>
        <v/>
      </c>
      <c r="S111" s="482" t="str">
        <f t="shared" si="90"/>
        <v/>
      </c>
      <c r="T111" s="482" t="str">
        <f t="shared" si="84"/>
        <v/>
      </c>
      <c r="U111" s="483" t="str">
        <f t="shared" si="91"/>
        <v/>
      </c>
      <c r="V111" s="483" t="str">
        <f t="shared" si="92"/>
        <v/>
      </c>
      <c r="W111" s="483" t="str">
        <f t="shared" si="93"/>
        <v/>
      </c>
      <c r="X111" s="293"/>
      <c r="Y111" s="289"/>
      <c r="Z111" s="473" t="str">
        <f>IF($BR111&lt;&gt;"","確認",IF(COUNTIF(点検表４リスト用!AB$2:AB$100,J111),"○",IF(OR($BP111="【3】",$BP111="【2】",$BP111="【1】"),"○",$BP111)))</f>
        <v/>
      </c>
      <c r="AA111" s="532"/>
      <c r="AB111" s="294" t="str">
        <f>IF(COUNTIF(環境性能の高いＵＤタクシー!$A:$A,点検表４!J111),"○","")</f>
        <v/>
      </c>
      <c r="AC111" s="295" t="str">
        <f t="shared" si="94"/>
        <v/>
      </c>
      <c r="AD111" s="296" t="b">
        <f t="shared" si="61"/>
        <v>0</v>
      </c>
      <c r="AE111" s="296" t="b">
        <f t="shared" si="95"/>
        <v>0</v>
      </c>
      <c r="AF111" s="296" t="str">
        <f t="shared" si="63"/>
        <v/>
      </c>
      <c r="AG111" s="296">
        <f t="shared" si="64"/>
        <v>1</v>
      </c>
      <c r="AH111" s="296">
        <f t="shared" si="65"/>
        <v>0</v>
      </c>
      <c r="AI111" s="296">
        <f t="shared" si="66"/>
        <v>0</v>
      </c>
      <c r="AJ111" s="296" t="str">
        <f>IFERROR(VLOOKUP($I111,点検表４リスト用!$D$2:$G$10,2,FALSE),"")</f>
        <v/>
      </c>
      <c r="AK111" s="296" t="str">
        <f>IFERROR(VLOOKUP($I111,点検表４リスト用!$D$2:$G$10,3,FALSE),"")</f>
        <v/>
      </c>
      <c r="AL111" s="296" t="str">
        <f>IFERROR(VLOOKUP($I111,点検表４リスト用!$D$2:$G$10,4,FALSE),"")</f>
        <v/>
      </c>
      <c r="AM111" s="296" t="str">
        <f>IFERROR(VLOOKUP(LEFT($E111,1),点検表４リスト用!$I$2:$J$11,2,FALSE),"")</f>
        <v/>
      </c>
      <c r="AN111" s="296" t="b">
        <f>IF(IFERROR(VLOOKUP($J111,軽乗用車一覧!$A$2:$A$88,1,FALSE),"")&lt;&gt;"",TRUE,FALSE)</f>
        <v>0</v>
      </c>
      <c r="AO111" s="296" t="b">
        <f t="shared" si="96"/>
        <v>0</v>
      </c>
      <c r="AP111" s="296" t="b">
        <f t="shared" si="97"/>
        <v>1</v>
      </c>
      <c r="AQ111" s="296" t="str">
        <f t="shared" si="98"/>
        <v/>
      </c>
      <c r="AR111" s="296" t="str">
        <f t="shared" si="70"/>
        <v/>
      </c>
      <c r="AS111" s="296">
        <f t="shared" si="71"/>
        <v>1</v>
      </c>
      <c r="AT111" s="296">
        <f t="shared" si="99"/>
        <v>1</v>
      </c>
      <c r="AU111" s="296" t="str">
        <f t="shared" si="73"/>
        <v/>
      </c>
      <c r="AV111" s="296" t="str">
        <f>IFERROR(VLOOKUP($L111,点検表４リスト用!$L$2:$M$11,2,FALSE),"")</f>
        <v/>
      </c>
      <c r="AW111" s="296" t="str">
        <f>IFERROR(VLOOKUP($AU111,排出係数!$H$4:$N$1000,7,FALSE),"")</f>
        <v/>
      </c>
      <c r="AX111" s="296" t="str">
        <f t="shared" si="86"/>
        <v/>
      </c>
      <c r="AY111" s="296" t="str">
        <f t="shared" si="74"/>
        <v>1</v>
      </c>
      <c r="AZ111" s="296" t="str">
        <f>IFERROR(VLOOKUP($AU111,排出係数!$A$4:$G$10000,$AT111+2,FALSE),"")</f>
        <v/>
      </c>
      <c r="BA111" s="296">
        <f>IFERROR(VLOOKUP($AT111,点検表４リスト用!$P$2:$T$6,2,FALSE),"")</f>
        <v>0.48</v>
      </c>
      <c r="BB111" s="296" t="str">
        <f t="shared" si="75"/>
        <v/>
      </c>
      <c r="BC111" s="296" t="str">
        <f t="shared" si="100"/>
        <v/>
      </c>
      <c r="BD111" s="296" t="str">
        <f>IFERROR(VLOOKUP($AU111,排出係数!$H$4:$M$10000,$AT111+2,FALSE),"")</f>
        <v/>
      </c>
      <c r="BE111" s="296">
        <f>IFERROR(VLOOKUP($AT111,点検表４リスト用!$P$2:$T$6,IF($N111="H17",5,3),FALSE),"")</f>
        <v>5.5E-2</v>
      </c>
      <c r="BF111" s="296">
        <f t="shared" si="77"/>
        <v>0</v>
      </c>
      <c r="BG111" s="296">
        <f t="shared" si="101"/>
        <v>0</v>
      </c>
      <c r="BH111" s="296" t="str">
        <f>IFERROR(VLOOKUP($L111,点検表４リスト用!$L$2:$N$11,3,FALSE),"")</f>
        <v/>
      </c>
      <c r="BI111" s="296" t="str">
        <f t="shared" si="79"/>
        <v/>
      </c>
      <c r="BJ111" s="296" t="str">
        <f>IF($AJ111="特","",IF($BO111="確認",MSG_電気・燃料電池車確認,IF($BR111=1,日野自動車新型式,IF($BR111=2,日野自動車新型式②,IF($BR111=3,日野自動車新型式③,IF($BR111=4,日野自動車新型式④,IFERROR(VLOOKUP($BI111,'35条リスト'!$A$3:$C$9998,2,FALSE),"")))))))</f>
        <v/>
      </c>
      <c r="BK111" s="296" t="str">
        <f t="shared" si="80"/>
        <v/>
      </c>
      <c r="BL111" s="296" t="str">
        <f>IFERROR(VLOOKUP($X111,点検表４リスト用!$A$2:$B$10,2,FALSE),"")</f>
        <v/>
      </c>
      <c r="BM111" s="296" t="str">
        <f>IF($AJ111="特","",IFERROR(VLOOKUP($BI111,'35条リスト'!$A$3:$C$9998,3,FALSE),""))</f>
        <v/>
      </c>
      <c r="BN111" s="357" t="str">
        <f t="shared" si="102"/>
        <v/>
      </c>
      <c r="BO111" s="297" t="str">
        <f t="shared" si="103"/>
        <v/>
      </c>
      <c r="BP111" s="297" t="str">
        <f t="shared" si="87"/>
        <v/>
      </c>
      <c r="BQ111" s="296">
        <f t="shared" si="85"/>
        <v>0</v>
      </c>
      <c r="BR111" s="296" t="str">
        <f>IF(COUNTIF(点検表４リスト用!X$2:X$83,J111),1,IF(COUNTIF(点検表４リスト用!Y$2:Y$100,J111),2,IF(COUNTIF(点検表４リスト用!Z$2:Z$100,J111),3,IF(COUNTIF(点検表４リスト用!AA$2:AA$100,J111),4,""))))</f>
        <v/>
      </c>
      <c r="BS111" s="579" t="str">
        <f t="shared" si="104"/>
        <v/>
      </c>
    </row>
    <row r="112" spans="1:71">
      <c r="A112" s="289"/>
      <c r="B112" s="445"/>
      <c r="C112" s="290"/>
      <c r="D112" s="291"/>
      <c r="E112" s="291"/>
      <c r="F112" s="291"/>
      <c r="G112" s="292"/>
      <c r="H112" s="300"/>
      <c r="I112" s="292"/>
      <c r="J112" s="292"/>
      <c r="K112" s="292"/>
      <c r="L112" s="292"/>
      <c r="M112" s="290"/>
      <c r="N112" s="290"/>
      <c r="O112" s="292"/>
      <c r="P112" s="292"/>
      <c r="Q112" s="481" t="str">
        <f t="shared" si="88"/>
        <v/>
      </c>
      <c r="R112" s="481" t="str">
        <f t="shared" si="89"/>
        <v/>
      </c>
      <c r="S112" s="482" t="str">
        <f t="shared" si="90"/>
        <v/>
      </c>
      <c r="T112" s="482" t="str">
        <f t="shared" si="84"/>
        <v/>
      </c>
      <c r="U112" s="483" t="str">
        <f t="shared" si="91"/>
        <v/>
      </c>
      <c r="V112" s="483" t="str">
        <f t="shared" si="92"/>
        <v/>
      </c>
      <c r="W112" s="483" t="str">
        <f t="shared" si="93"/>
        <v/>
      </c>
      <c r="X112" s="293"/>
      <c r="Y112" s="289"/>
      <c r="Z112" s="473" t="str">
        <f>IF($BR112&lt;&gt;"","確認",IF(COUNTIF(点検表４リスト用!AB$2:AB$100,J112),"○",IF(OR($BP112="【3】",$BP112="【2】",$BP112="【1】"),"○",$BP112)))</f>
        <v/>
      </c>
      <c r="AA112" s="532"/>
      <c r="AB112" s="294" t="str">
        <f>IF(COUNTIF(環境性能の高いＵＤタクシー!$A:$A,点検表４!J112),"○","")</f>
        <v/>
      </c>
      <c r="AC112" s="295" t="str">
        <f t="shared" si="94"/>
        <v/>
      </c>
      <c r="AD112" s="296" t="b">
        <f t="shared" si="61"/>
        <v>0</v>
      </c>
      <c r="AE112" s="296" t="b">
        <f t="shared" si="95"/>
        <v>0</v>
      </c>
      <c r="AF112" s="296" t="str">
        <f t="shared" si="63"/>
        <v/>
      </c>
      <c r="AG112" s="296">
        <f t="shared" si="64"/>
        <v>1</v>
      </c>
      <c r="AH112" s="296">
        <f t="shared" si="65"/>
        <v>0</v>
      </c>
      <c r="AI112" s="296">
        <f t="shared" si="66"/>
        <v>0</v>
      </c>
      <c r="AJ112" s="296" t="str">
        <f>IFERROR(VLOOKUP($I112,点検表４リスト用!$D$2:$G$10,2,FALSE),"")</f>
        <v/>
      </c>
      <c r="AK112" s="296" t="str">
        <f>IFERROR(VLOOKUP($I112,点検表４リスト用!$D$2:$G$10,3,FALSE),"")</f>
        <v/>
      </c>
      <c r="AL112" s="296" t="str">
        <f>IFERROR(VLOOKUP($I112,点検表４リスト用!$D$2:$G$10,4,FALSE),"")</f>
        <v/>
      </c>
      <c r="AM112" s="296" t="str">
        <f>IFERROR(VLOOKUP(LEFT($E112,1),点検表４リスト用!$I$2:$J$11,2,FALSE),"")</f>
        <v/>
      </c>
      <c r="AN112" s="296" t="b">
        <f>IF(IFERROR(VLOOKUP($J112,軽乗用車一覧!$A$2:$A$88,1,FALSE),"")&lt;&gt;"",TRUE,FALSE)</f>
        <v>0</v>
      </c>
      <c r="AO112" s="296" t="b">
        <f t="shared" si="96"/>
        <v>0</v>
      </c>
      <c r="AP112" s="296" t="b">
        <f t="shared" si="97"/>
        <v>1</v>
      </c>
      <c r="AQ112" s="296" t="str">
        <f t="shared" si="98"/>
        <v/>
      </c>
      <c r="AR112" s="296" t="str">
        <f t="shared" si="70"/>
        <v/>
      </c>
      <c r="AS112" s="296">
        <f t="shared" si="71"/>
        <v>1</v>
      </c>
      <c r="AT112" s="296">
        <f t="shared" si="99"/>
        <v>1</v>
      </c>
      <c r="AU112" s="296" t="str">
        <f t="shared" si="73"/>
        <v/>
      </c>
      <c r="AV112" s="296" t="str">
        <f>IFERROR(VLOOKUP($L112,点検表４リスト用!$L$2:$M$11,2,FALSE),"")</f>
        <v/>
      </c>
      <c r="AW112" s="296" t="str">
        <f>IFERROR(VLOOKUP($AU112,排出係数!$H$4:$N$1000,7,FALSE),"")</f>
        <v/>
      </c>
      <c r="AX112" s="296" t="str">
        <f t="shared" si="86"/>
        <v/>
      </c>
      <c r="AY112" s="296" t="str">
        <f t="shared" si="74"/>
        <v>1</v>
      </c>
      <c r="AZ112" s="296" t="str">
        <f>IFERROR(VLOOKUP($AU112,排出係数!$A$4:$G$10000,$AT112+2,FALSE),"")</f>
        <v/>
      </c>
      <c r="BA112" s="296">
        <f>IFERROR(VLOOKUP($AT112,点検表４リスト用!$P$2:$T$6,2,FALSE),"")</f>
        <v>0.48</v>
      </c>
      <c r="BB112" s="296" t="str">
        <f t="shared" si="75"/>
        <v/>
      </c>
      <c r="BC112" s="296" t="str">
        <f t="shared" si="100"/>
        <v/>
      </c>
      <c r="BD112" s="296" t="str">
        <f>IFERROR(VLOOKUP($AU112,排出係数!$H$4:$M$10000,$AT112+2,FALSE),"")</f>
        <v/>
      </c>
      <c r="BE112" s="296">
        <f>IFERROR(VLOOKUP($AT112,点検表４リスト用!$P$2:$T$6,IF($N112="H17",5,3),FALSE),"")</f>
        <v>5.5E-2</v>
      </c>
      <c r="BF112" s="296">
        <f t="shared" si="77"/>
        <v>0</v>
      </c>
      <c r="BG112" s="296">
        <f t="shared" si="101"/>
        <v>0</v>
      </c>
      <c r="BH112" s="296" t="str">
        <f>IFERROR(VLOOKUP($L112,点検表４リスト用!$L$2:$N$11,3,FALSE),"")</f>
        <v/>
      </c>
      <c r="BI112" s="296" t="str">
        <f t="shared" si="79"/>
        <v/>
      </c>
      <c r="BJ112" s="296" t="str">
        <f>IF($AJ112="特","",IF($BO112="確認",MSG_電気・燃料電池車確認,IF($BR112=1,日野自動車新型式,IF($BR112=2,日野自動車新型式②,IF($BR112=3,日野自動車新型式③,IF($BR112=4,日野自動車新型式④,IFERROR(VLOOKUP($BI112,'35条リスト'!$A$3:$C$9998,2,FALSE),"")))))))</f>
        <v/>
      </c>
      <c r="BK112" s="296" t="str">
        <f t="shared" si="80"/>
        <v/>
      </c>
      <c r="BL112" s="296" t="str">
        <f>IFERROR(VLOOKUP($X112,点検表４リスト用!$A$2:$B$10,2,FALSE),"")</f>
        <v/>
      </c>
      <c r="BM112" s="296" t="str">
        <f>IF($AJ112="特","",IFERROR(VLOOKUP($BI112,'35条リスト'!$A$3:$C$9998,3,FALSE),""))</f>
        <v/>
      </c>
      <c r="BN112" s="357" t="str">
        <f t="shared" si="102"/>
        <v/>
      </c>
      <c r="BO112" s="297" t="str">
        <f t="shared" si="103"/>
        <v/>
      </c>
      <c r="BP112" s="297" t="str">
        <f t="shared" si="87"/>
        <v/>
      </c>
      <c r="BQ112" s="296">
        <f t="shared" si="85"/>
        <v>0</v>
      </c>
      <c r="BR112" s="296" t="str">
        <f>IF(COUNTIF(点検表４リスト用!X$2:X$83,J112),1,IF(COUNTIF(点検表４リスト用!Y$2:Y$100,J112),2,IF(COUNTIF(点検表４リスト用!Z$2:Z$100,J112),3,IF(COUNTIF(点検表４リスト用!AA$2:AA$100,J112),4,""))))</f>
        <v/>
      </c>
      <c r="BS112" s="579" t="str">
        <f t="shared" si="104"/>
        <v/>
      </c>
    </row>
    <row r="113" spans="1:71">
      <c r="A113" s="289"/>
      <c r="B113" s="445"/>
      <c r="C113" s="290"/>
      <c r="D113" s="291"/>
      <c r="E113" s="291"/>
      <c r="F113" s="291"/>
      <c r="G113" s="292"/>
      <c r="H113" s="300"/>
      <c r="I113" s="292"/>
      <c r="J113" s="292"/>
      <c r="K113" s="292"/>
      <c r="L113" s="292"/>
      <c r="M113" s="290"/>
      <c r="N113" s="290"/>
      <c r="O113" s="292"/>
      <c r="P113" s="292"/>
      <c r="Q113" s="481" t="str">
        <f t="shared" si="88"/>
        <v/>
      </c>
      <c r="R113" s="481" t="str">
        <f t="shared" si="89"/>
        <v/>
      </c>
      <c r="S113" s="482" t="str">
        <f t="shared" si="90"/>
        <v/>
      </c>
      <c r="T113" s="482" t="str">
        <f t="shared" si="84"/>
        <v/>
      </c>
      <c r="U113" s="483" t="str">
        <f t="shared" si="91"/>
        <v/>
      </c>
      <c r="V113" s="483" t="str">
        <f t="shared" si="92"/>
        <v/>
      </c>
      <c r="W113" s="483" t="str">
        <f t="shared" si="93"/>
        <v/>
      </c>
      <c r="X113" s="293"/>
      <c r="Y113" s="289"/>
      <c r="Z113" s="473" t="str">
        <f>IF($BR113&lt;&gt;"","確認",IF(COUNTIF(点検表４リスト用!AB$2:AB$100,J113),"○",IF(OR($BP113="【3】",$BP113="【2】",$BP113="【1】"),"○",$BP113)))</f>
        <v/>
      </c>
      <c r="AA113" s="532"/>
      <c r="AB113" s="294" t="str">
        <f>IF(COUNTIF(環境性能の高いＵＤタクシー!$A:$A,点検表４!J113),"○","")</f>
        <v/>
      </c>
      <c r="AC113" s="295" t="str">
        <f t="shared" si="94"/>
        <v/>
      </c>
      <c r="AD113" s="296" t="b">
        <f t="shared" si="61"/>
        <v>0</v>
      </c>
      <c r="AE113" s="296" t="b">
        <f t="shared" si="95"/>
        <v>0</v>
      </c>
      <c r="AF113" s="296" t="str">
        <f t="shared" si="63"/>
        <v/>
      </c>
      <c r="AG113" s="296">
        <f t="shared" si="64"/>
        <v>1</v>
      </c>
      <c r="AH113" s="296">
        <f t="shared" si="65"/>
        <v>0</v>
      </c>
      <c r="AI113" s="296">
        <f t="shared" si="66"/>
        <v>0</v>
      </c>
      <c r="AJ113" s="296" t="str">
        <f>IFERROR(VLOOKUP($I113,点検表４リスト用!$D$2:$G$10,2,FALSE),"")</f>
        <v/>
      </c>
      <c r="AK113" s="296" t="str">
        <f>IFERROR(VLOOKUP($I113,点検表４リスト用!$D$2:$G$10,3,FALSE),"")</f>
        <v/>
      </c>
      <c r="AL113" s="296" t="str">
        <f>IFERROR(VLOOKUP($I113,点検表４リスト用!$D$2:$G$10,4,FALSE),"")</f>
        <v/>
      </c>
      <c r="AM113" s="296" t="str">
        <f>IFERROR(VLOOKUP(LEFT($E113,1),点検表４リスト用!$I$2:$J$11,2,FALSE),"")</f>
        <v/>
      </c>
      <c r="AN113" s="296" t="b">
        <f>IF(IFERROR(VLOOKUP($J113,軽乗用車一覧!$A$2:$A$88,1,FALSE),"")&lt;&gt;"",TRUE,FALSE)</f>
        <v>0</v>
      </c>
      <c r="AO113" s="296" t="b">
        <f t="shared" si="96"/>
        <v>0</v>
      </c>
      <c r="AP113" s="296" t="b">
        <f t="shared" si="97"/>
        <v>1</v>
      </c>
      <c r="AQ113" s="296" t="str">
        <f t="shared" si="98"/>
        <v/>
      </c>
      <c r="AR113" s="296" t="str">
        <f t="shared" si="70"/>
        <v/>
      </c>
      <c r="AS113" s="296">
        <f t="shared" si="71"/>
        <v>1</v>
      </c>
      <c r="AT113" s="296">
        <f t="shared" si="99"/>
        <v>1</v>
      </c>
      <c r="AU113" s="296" t="str">
        <f t="shared" si="73"/>
        <v/>
      </c>
      <c r="AV113" s="296" t="str">
        <f>IFERROR(VLOOKUP($L113,点検表４リスト用!$L$2:$M$11,2,FALSE),"")</f>
        <v/>
      </c>
      <c r="AW113" s="296" t="str">
        <f>IFERROR(VLOOKUP($AU113,排出係数!$H$4:$N$1000,7,FALSE),"")</f>
        <v/>
      </c>
      <c r="AX113" s="296" t="str">
        <f t="shared" si="86"/>
        <v/>
      </c>
      <c r="AY113" s="296" t="str">
        <f t="shared" si="74"/>
        <v>1</v>
      </c>
      <c r="AZ113" s="296" t="str">
        <f>IFERROR(VLOOKUP($AU113,排出係数!$A$4:$G$10000,$AT113+2,FALSE),"")</f>
        <v/>
      </c>
      <c r="BA113" s="296">
        <f>IFERROR(VLOOKUP($AT113,点検表４リスト用!$P$2:$T$6,2,FALSE),"")</f>
        <v>0.48</v>
      </c>
      <c r="BB113" s="296" t="str">
        <f t="shared" si="75"/>
        <v/>
      </c>
      <c r="BC113" s="296" t="str">
        <f t="shared" si="100"/>
        <v/>
      </c>
      <c r="BD113" s="296" t="str">
        <f>IFERROR(VLOOKUP($AU113,排出係数!$H$4:$M$10000,$AT113+2,FALSE),"")</f>
        <v/>
      </c>
      <c r="BE113" s="296">
        <f>IFERROR(VLOOKUP($AT113,点検表４リスト用!$P$2:$T$6,IF($N113="H17",5,3),FALSE),"")</f>
        <v>5.5E-2</v>
      </c>
      <c r="BF113" s="296">
        <f t="shared" si="77"/>
        <v>0</v>
      </c>
      <c r="BG113" s="296">
        <f t="shared" si="101"/>
        <v>0</v>
      </c>
      <c r="BH113" s="296" t="str">
        <f>IFERROR(VLOOKUP($L113,点検表４リスト用!$L$2:$N$11,3,FALSE),"")</f>
        <v/>
      </c>
      <c r="BI113" s="296" t="str">
        <f t="shared" si="79"/>
        <v/>
      </c>
      <c r="BJ113" s="296" t="str">
        <f>IF($AJ113="特","",IF($BO113="確認",MSG_電気・燃料電池車確認,IF($BR113=1,日野自動車新型式,IF($BR113=2,日野自動車新型式②,IF($BR113=3,日野自動車新型式③,IF($BR113=4,日野自動車新型式④,IFERROR(VLOOKUP($BI113,'35条リスト'!$A$3:$C$9998,2,FALSE),"")))))))</f>
        <v/>
      </c>
      <c r="BK113" s="296" t="str">
        <f t="shared" si="80"/>
        <v/>
      </c>
      <c r="BL113" s="296" t="str">
        <f>IFERROR(VLOOKUP($X113,点検表４リスト用!$A$2:$B$10,2,FALSE),"")</f>
        <v/>
      </c>
      <c r="BM113" s="296" t="str">
        <f>IF($AJ113="特","",IFERROR(VLOOKUP($BI113,'35条リスト'!$A$3:$C$9998,3,FALSE),""))</f>
        <v/>
      </c>
      <c r="BN113" s="357" t="str">
        <f t="shared" si="102"/>
        <v/>
      </c>
      <c r="BO113" s="297" t="str">
        <f t="shared" si="103"/>
        <v/>
      </c>
      <c r="BP113" s="297" t="str">
        <f t="shared" si="87"/>
        <v/>
      </c>
      <c r="BQ113" s="296">
        <f t="shared" si="85"/>
        <v>0</v>
      </c>
      <c r="BR113" s="296" t="str">
        <f>IF(COUNTIF(点検表４リスト用!X$2:X$83,J113),1,IF(COUNTIF(点検表４リスト用!Y$2:Y$100,J113),2,IF(COUNTIF(点検表４リスト用!Z$2:Z$100,J113),3,IF(COUNTIF(点検表４リスト用!AA$2:AA$100,J113),4,""))))</f>
        <v/>
      </c>
      <c r="BS113" s="579" t="str">
        <f t="shared" si="104"/>
        <v/>
      </c>
    </row>
    <row r="114" spans="1:71">
      <c r="A114" s="289"/>
      <c r="B114" s="445"/>
      <c r="C114" s="290"/>
      <c r="D114" s="291"/>
      <c r="E114" s="291"/>
      <c r="F114" s="291"/>
      <c r="G114" s="292"/>
      <c r="H114" s="300"/>
      <c r="I114" s="292"/>
      <c r="J114" s="292"/>
      <c r="K114" s="292"/>
      <c r="L114" s="292"/>
      <c r="M114" s="290"/>
      <c r="N114" s="290"/>
      <c r="O114" s="292"/>
      <c r="P114" s="292"/>
      <c r="Q114" s="481" t="str">
        <f t="shared" si="88"/>
        <v/>
      </c>
      <c r="R114" s="481" t="str">
        <f t="shared" si="89"/>
        <v/>
      </c>
      <c r="S114" s="482" t="str">
        <f t="shared" si="90"/>
        <v/>
      </c>
      <c r="T114" s="482" t="str">
        <f t="shared" si="84"/>
        <v/>
      </c>
      <c r="U114" s="483" t="str">
        <f t="shared" si="91"/>
        <v/>
      </c>
      <c r="V114" s="483" t="str">
        <f t="shared" si="92"/>
        <v/>
      </c>
      <c r="W114" s="483" t="str">
        <f t="shared" si="93"/>
        <v/>
      </c>
      <c r="X114" s="293"/>
      <c r="Y114" s="289"/>
      <c r="Z114" s="473" t="str">
        <f>IF($BR114&lt;&gt;"","確認",IF(COUNTIF(点検表４リスト用!AB$2:AB$100,J114),"○",IF(OR($BP114="【3】",$BP114="【2】",$BP114="【1】"),"○",$BP114)))</f>
        <v/>
      </c>
      <c r="AA114" s="532"/>
      <c r="AB114" s="294" t="str">
        <f>IF(COUNTIF(環境性能の高いＵＤタクシー!$A:$A,点検表４!J114),"○","")</f>
        <v/>
      </c>
      <c r="AC114" s="295" t="str">
        <f t="shared" si="94"/>
        <v/>
      </c>
      <c r="AD114" s="296" t="b">
        <f t="shared" si="61"/>
        <v>0</v>
      </c>
      <c r="AE114" s="296" t="b">
        <f t="shared" si="95"/>
        <v>0</v>
      </c>
      <c r="AF114" s="296" t="str">
        <f t="shared" si="63"/>
        <v/>
      </c>
      <c r="AG114" s="296">
        <f t="shared" si="64"/>
        <v>1</v>
      </c>
      <c r="AH114" s="296">
        <f t="shared" si="65"/>
        <v>0</v>
      </c>
      <c r="AI114" s="296">
        <f t="shared" si="66"/>
        <v>0</v>
      </c>
      <c r="AJ114" s="296" t="str">
        <f>IFERROR(VLOOKUP($I114,点検表４リスト用!$D$2:$G$10,2,FALSE),"")</f>
        <v/>
      </c>
      <c r="AK114" s="296" t="str">
        <f>IFERROR(VLOOKUP($I114,点検表４リスト用!$D$2:$G$10,3,FALSE),"")</f>
        <v/>
      </c>
      <c r="AL114" s="296" t="str">
        <f>IFERROR(VLOOKUP($I114,点検表４リスト用!$D$2:$G$10,4,FALSE),"")</f>
        <v/>
      </c>
      <c r="AM114" s="296" t="str">
        <f>IFERROR(VLOOKUP(LEFT($E114,1),点検表４リスト用!$I$2:$J$11,2,FALSE),"")</f>
        <v/>
      </c>
      <c r="AN114" s="296" t="b">
        <f>IF(IFERROR(VLOOKUP($J114,軽乗用車一覧!$A$2:$A$88,1,FALSE),"")&lt;&gt;"",TRUE,FALSE)</f>
        <v>0</v>
      </c>
      <c r="AO114" s="296" t="b">
        <f t="shared" si="96"/>
        <v>0</v>
      </c>
      <c r="AP114" s="296" t="b">
        <f t="shared" si="97"/>
        <v>1</v>
      </c>
      <c r="AQ114" s="296" t="str">
        <f t="shared" si="98"/>
        <v/>
      </c>
      <c r="AR114" s="296" t="str">
        <f t="shared" si="70"/>
        <v/>
      </c>
      <c r="AS114" s="296">
        <f t="shared" si="71"/>
        <v>1</v>
      </c>
      <c r="AT114" s="296">
        <f t="shared" si="99"/>
        <v>1</v>
      </c>
      <c r="AU114" s="296" t="str">
        <f t="shared" si="73"/>
        <v/>
      </c>
      <c r="AV114" s="296" t="str">
        <f>IFERROR(VLOOKUP($L114,点検表４リスト用!$L$2:$M$11,2,FALSE),"")</f>
        <v/>
      </c>
      <c r="AW114" s="296" t="str">
        <f>IFERROR(VLOOKUP($AU114,排出係数!$H$4:$N$1000,7,FALSE),"")</f>
        <v/>
      </c>
      <c r="AX114" s="296" t="str">
        <f t="shared" si="86"/>
        <v/>
      </c>
      <c r="AY114" s="296" t="str">
        <f t="shared" si="74"/>
        <v>1</v>
      </c>
      <c r="AZ114" s="296" t="str">
        <f>IFERROR(VLOOKUP($AU114,排出係数!$A$4:$G$10000,$AT114+2,FALSE),"")</f>
        <v/>
      </c>
      <c r="BA114" s="296">
        <f>IFERROR(VLOOKUP($AT114,点検表４リスト用!$P$2:$T$6,2,FALSE),"")</f>
        <v>0.48</v>
      </c>
      <c r="BB114" s="296" t="str">
        <f t="shared" si="75"/>
        <v/>
      </c>
      <c r="BC114" s="296" t="str">
        <f t="shared" si="100"/>
        <v/>
      </c>
      <c r="BD114" s="296" t="str">
        <f>IFERROR(VLOOKUP($AU114,排出係数!$H$4:$M$10000,$AT114+2,FALSE),"")</f>
        <v/>
      </c>
      <c r="BE114" s="296">
        <f>IFERROR(VLOOKUP($AT114,点検表４リスト用!$P$2:$T$6,IF($N114="H17",5,3),FALSE),"")</f>
        <v>5.5E-2</v>
      </c>
      <c r="BF114" s="296">
        <f t="shared" si="77"/>
        <v>0</v>
      </c>
      <c r="BG114" s="296">
        <f t="shared" si="101"/>
        <v>0</v>
      </c>
      <c r="BH114" s="296" t="str">
        <f>IFERROR(VLOOKUP($L114,点検表４リスト用!$L$2:$N$11,3,FALSE),"")</f>
        <v/>
      </c>
      <c r="BI114" s="296" t="str">
        <f t="shared" si="79"/>
        <v/>
      </c>
      <c r="BJ114" s="296" t="str">
        <f>IF($AJ114="特","",IF($BO114="確認",MSG_電気・燃料電池車確認,IF($BR114=1,日野自動車新型式,IF($BR114=2,日野自動車新型式②,IF($BR114=3,日野自動車新型式③,IF($BR114=4,日野自動車新型式④,IFERROR(VLOOKUP($BI114,'35条リスト'!$A$3:$C$9998,2,FALSE),"")))))))</f>
        <v/>
      </c>
      <c r="BK114" s="296" t="str">
        <f t="shared" si="80"/>
        <v/>
      </c>
      <c r="BL114" s="296" t="str">
        <f>IFERROR(VLOOKUP($X114,点検表４リスト用!$A$2:$B$10,2,FALSE),"")</f>
        <v/>
      </c>
      <c r="BM114" s="296" t="str">
        <f>IF($AJ114="特","",IFERROR(VLOOKUP($BI114,'35条リスト'!$A$3:$C$9998,3,FALSE),""))</f>
        <v/>
      </c>
      <c r="BN114" s="357" t="str">
        <f t="shared" si="102"/>
        <v/>
      </c>
      <c r="BO114" s="297" t="str">
        <f t="shared" si="103"/>
        <v/>
      </c>
      <c r="BP114" s="297" t="str">
        <f t="shared" si="87"/>
        <v/>
      </c>
      <c r="BQ114" s="296">
        <f t="shared" si="85"/>
        <v>0</v>
      </c>
      <c r="BR114" s="296" t="str">
        <f>IF(COUNTIF(点検表４リスト用!X$2:X$83,J114),1,IF(COUNTIF(点検表４リスト用!Y$2:Y$100,J114),2,IF(COUNTIF(点検表４リスト用!Z$2:Z$100,J114),3,IF(COUNTIF(点検表４リスト用!AA$2:AA$100,J114),4,""))))</f>
        <v/>
      </c>
      <c r="BS114" s="579" t="str">
        <f t="shared" si="104"/>
        <v/>
      </c>
    </row>
    <row r="115" spans="1:71">
      <c r="A115" s="289"/>
      <c r="B115" s="445"/>
      <c r="C115" s="290"/>
      <c r="D115" s="291"/>
      <c r="E115" s="291"/>
      <c r="F115" s="291"/>
      <c r="G115" s="292"/>
      <c r="H115" s="300"/>
      <c r="I115" s="292"/>
      <c r="J115" s="292"/>
      <c r="K115" s="292"/>
      <c r="L115" s="292"/>
      <c r="M115" s="290"/>
      <c r="N115" s="290"/>
      <c r="O115" s="292"/>
      <c r="P115" s="292"/>
      <c r="Q115" s="481" t="str">
        <f t="shared" si="88"/>
        <v/>
      </c>
      <c r="R115" s="481" t="str">
        <f t="shared" si="89"/>
        <v/>
      </c>
      <c r="S115" s="482" t="str">
        <f t="shared" si="90"/>
        <v/>
      </c>
      <c r="T115" s="482" t="str">
        <f t="shared" si="84"/>
        <v/>
      </c>
      <c r="U115" s="483" t="str">
        <f t="shared" si="91"/>
        <v/>
      </c>
      <c r="V115" s="483" t="str">
        <f t="shared" si="92"/>
        <v/>
      </c>
      <c r="W115" s="483" t="str">
        <f t="shared" si="93"/>
        <v/>
      </c>
      <c r="X115" s="293"/>
      <c r="Y115" s="289"/>
      <c r="Z115" s="473" t="str">
        <f>IF($BR115&lt;&gt;"","確認",IF(COUNTIF(点検表４リスト用!AB$2:AB$100,J115),"○",IF(OR($BP115="【3】",$BP115="【2】",$BP115="【1】"),"○",$BP115)))</f>
        <v/>
      </c>
      <c r="AA115" s="532"/>
      <c r="AB115" s="294" t="str">
        <f>IF(COUNTIF(環境性能の高いＵＤタクシー!$A:$A,点検表４!J115),"○","")</f>
        <v/>
      </c>
      <c r="AC115" s="295" t="str">
        <f t="shared" si="94"/>
        <v/>
      </c>
      <c r="AD115" s="296" t="b">
        <f t="shared" si="61"/>
        <v>0</v>
      </c>
      <c r="AE115" s="296" t="b">
        <f t="shared" si="95"/>
        <v>0</v>
      </c>
      <c r="AF115" s="296" t="str">
        <f t="shared" si="63"/>
        <v/>
      </c>
      <c r="AG115" s="296">
        <f t="shared" si="64"/>
        <v>1</v>
      </c>
      <c r="AH115" s="296">
        <f t="shared" si="65"/>
        <v>0</v>
      </c>
      <c r="AI115" s="296">
        <f t="shared" si="66"/>
        <v>0</v>
      </c>
      <c r="AJ115" s="296" t="str">
        <f>IFERROR(VLOOKUP($I115,点検表４リスト用!$D$2:$G$10,2,FALSE),"")</f>
        <v/>
      </c>
      <c r="AK115" s="296" t="str">
        <f>IFERROR(VLOOKUP($I115,点検表４リスト用!$D$2:$G$10,3,FALSE),"")</f>
        <v/>
      </c>
      <c r="AL115" s="296" t="str">
        <f>IFERROR(VLOOKUP($I115,点検表４リスト用!$D$2:$G$10,4,FALSE),"")</f>
        <v/>
      </c>
      <c r="AM115" s="296" t="str">
        <f>IFERROR(VLOOKUP(LEFT($E115,1),点検表４リスト用!$I$2:$J$11,2,FALSE),"")</f>
        <v/>
      </c>
      <c r="AN115" s="296" t="b">
        <f>IF(IFERROR(VLOOKUP($J115,軽乗用車一覧!$A$2:$A$88,1,FALSE),"")&lt;&gt;"",TRUE,FALSE)</f>
        <v>0</v>
      </c>
      <c r="AO115" s="296" t="b">
        <f t="shared" si="96"/>
        <v>0</v>
      </c>
      <c r="AP115" s="296" t="b">
        <f t="shared" si="97"/>
        <v>1</v>
      </c>
      <c r="AQ115" s="296" t="str">
        <f t="shared" si="98"/>
        <v/>
      </c>
      <c r="AR115" s="296" t="str">
        <f t="shared" si="70"/>
        <v/>
      </c>
      <c r="AS115" s="296">
        <f t="shared" si="71"/>
        <v>1</v>
      </c>
      <c r="AT115" s="296">
        <f t="shared" si="99"/>
        <v>1</v>
      </c>
      <c r="AU115" s="296" t="str">
        <f t="shared" si="73"/>
        <v/>
      </c>
      <c r="AV115" s="296" t="str">
        <f>IFERROR(VLOOKUP($L115,点検表４リスト用!$L$2:$M$11,2,FALSE),"")</f>
        <v/>
      </c>
      <c r="AW115" s="296" t="str">
        <f>IFERROR(VLOOKUP($AU115,排出係数!$H$4:$N$1000,7,FALSE),"")</f>
        <v/>
      </c>
      <c r="AX115" s="296" t="str">
        <f t="shared" si="86"/>
        <v/>
      </c>
      <c r="AY115" s="296" t="str">
        <f t="shared" si="74"/>
        <v>1</v>
      </c>
      <c r="AZ115" s="296" t="str">
        <f>IFERROR(VLOOKUP($AU115,排出係数!$A$4:$G$10000,$AT115+2,FALSE),"")</f>
        <v/>
      </c>
      <c r="BA115" s="296">
        <f>IFERROR(VLOOKUP($AT115,点検表４リスト用!$P$2:$T$6,2,FALSE),"")</f>
        <v>0.48</v>
      </c>
      <c r="BB115" s="296" t="str">
        <f t="shared" si="75"/>
        <v/>
      </c>
      <c r="BC115" s="296" t="str">
        <f t="shared" si="100"/>
        <v/>
      </c>
      <c r="BD115" s="296" t="str">
        <f>IFERROR(VLOOKUP($AU115,排出係数!$H$4:$M$10000,$AT115+2,FALSE),"")</f>
        <v/>
      </c>
      <c r="BE115" s="296">
        <f>IFERROR(VLOOKUP($AT115,点検表４リスト用!$P$2:$T$6,IF($N115="H17",5,3),FALSE),"")</f>
        <v>5.5E-2</v>
      </c>
      <c r="BF115" s="296">
        <f t="shared" si="77"/>
        <v>0</v>
      </c>
      <c r="BG115" s="296">
        <f t="shared" si="101"/>
        <v>0</v>
      </c>
      <c r="BH115" s="296" t="str">
        <f>IFERROR(VLOOKUP($L115,点検表４リスト用!$L$2:$N$11,3,FALSE),"")</f>
        <v/>
      </c>
      <c r="BI115" s="296" t="str">
        <f t="shared" si="79"/>
        <v/>
      </c>
      <c r="BJ115" s="296" t="str">
        <f>IF($AJ115="特","",IF($BO115="確認",MSG_電気・燃料電池車確認,IF($BR115=1,日野自動車新型式,IF($BR115=2,日野自動車新型式②,IF($BR115=3,日野自動車新型式③,IF($BR115=4,日野自動車新型式④,IFERROR(VLOOKUP($BI115,'35条リスト'!$A$3:$C$9998,2,FALSE),"")))))))</f>
        <v/>
      </c>
      <c r="BK115" s="296" t="str">
        <f t="shared" si="80"/>
        <v/>
      </c>
      <c r="BL115" s="296" t="str">
        <f>IFERROR(VLOOKUP($X115,点検表４リスト用!$A$2:$B$10,2,FALSE),"")</f>
        <v/>
      </c>
      <c r="BM115" s="296" t="str">
        <f>IF($AJ115="特","",IFERROR(VLOOKUP($BI115,'35条リスト'!$A$3:$C$9998,3,FALSE),""))</f>
        <v/>
      </c>
      <c r="BN115" s="357" t="str">
        <f t="shared" si="102"/>
        <v/>
      </c>
      <c r="BO115" s="297" t="str">
        <f t="shared" si="103"/>
        <v/>
      </c>
      <c r="BP115" s="297" t="str">
        <f t="shared" si="87"/>
        <v/>
      </c>
      <c r="BQ115" s="296">
        <f t="shared" si="85"/>
        <v>0</v>
      </c>
      <c r="BR115" s="296" t="str">
        <f>IF(COUNTIF(点検表４リスト用!X$2:X$83,J115),1,IF(COUNTIF(点検表４リスト用!Y$2:Y$100,J115),2,IF(COUNTIF(点検表４リスト用!Z$2:Z$100,J115),3,IF(COUNTIF(点検表４リスト用!AA$2:AA$100,J115),4,""))))</f>
        <v/>
      </c>
      <c r="BS115" s="579" t="str">
        <f t="shared" si="104"/>
        <v/>
      </c>
    </row>
    <row r="116" spans="1:71">
      <c r="A116" s="289"/>
      <c r="B116" s="445"/>
      <c r="C116" s="290"/>
      <c r="D116" s="291"/>
      <c r="E116" s="291"/>
      <c r="F116" s="291"/>
      <c r="G116" s="292"/>
      <c r="H116" s="300"/>
      <c r="I116" s="292"/>
      <c r="J116" s="292"/>
      <c r="K116" s="292"/>
      <c r="L116" s="292"/>
      <c r="M116" s="290"/>
      <c r="N116" s="290"/>
      <c r="O116" s="292"/>
      <c r="P116" s="292"/>
      <c r="Q116" s="481" t="str">
        <f t="shared" si="88"/>
        <v/>
      </c>
      <c r="R116" s="481" t="str">
        <f t="shared" si="89"/>
        <v/>
      </c>
      <c r="S116" s="482" t="str">
        <f t="shared" si="90"/>
        <v/>
      </c>
      <c r="T116" s="482" t="str">
        <f t="shared" si="84"/>
        <v/>
      </c>
      <c r="U116" s="483" t="str">
        <f t="shared" si="91"/>
        <v/>
      </c>
      <c r="V116" s="483" t="str">
        <f t="shared" si="92"/>
        <v/>
      </c>
      <c r="W116" s="483" t="str">
        <f t="shared" si="93"/>
        <v/>
      </c>
      <c r="X116" s="293"/>
      <c r="Y116" s="289"/>
      <c r="Z116" s="473" t="str">
        <f>IF($BR116&lt;&gt;"","確認",IF(COUNTIF(点検表４リスト用!AB$2:AB$100,J116),"○",IF(OR($BP116="【3】",$BP116="【2】",$BP116="【1】"),"○",$BP116)))</f>
        <v/>
      </c>
      <c r="AA116" s="532"/>
      <c r="AB116" s="294" t="str">
        <f>IF(COUNTIF(環境性能の高いＵＤタクシー!$A:$A,点検表４!J116),"○","")</f>
        <v/>
      </c>
      <c r="AC116" s="295" t="str">
        <f t="shared" si="94"/>
        <v/>
      </c>
      <c r="AD116" s="296" t="b">
        <f t="shared" si="61"/>
        <v>0</v>
      </c>
      <c r="AE116" s="296" t="b">
        <f t="shared" si="95"/>
        <v>0</v>
      </c>
      <c r="AF116" s="296" t="str">
        <f t="shared" si="63"/>
        <v/>
      </c>
      <c r="AG116" s="296">
        <f t="shared" si="64"/>
        <v>1</v>
      </c>
      <c r="AH116" s="296">
        <f t="shared" si="65"/>
        <v>0</v>
      </c>
      <c r="AI116" s="296">
        <f t="shared" si="66"/>
        <v>0</v>
      </c>
      <c r="AJ116" s="296" t="str">
        <f>IFERROR(VLOOKUP($I116,点検表４リスト用!$D$2:$G$10,2,FALSE),"")</f>
        <v/>
      </c>
      <c r="AK116" s="296" t="str">
        <f>IFERROR(VLOOKUP($I116,点検表４リスト用!$D$2:$G$10,3,FALSE),"")</f>
        <v/>
      </c>
      <c r="AL116" s="296" t="str">
        <f>IFERROR(VLOOKUP($I116,点検表４リスト用!$D$2:$G$10,4,FALSE),"")</f>
        <v/>
      </c>
      <c r="AM116" s="296" t="str">
        <f>IFERROR(VLOOKUP(LEFT($E116,1),点検表４リスト用!$I$2:$J$11,2,FALSE),"")</f>
        <v/>
      </c>
      <c r="AN116" s="296" t="b">
        <f>IF(IFERROR(VLOOKUP($J116,軽乗用車一覧!$A$2:$A$88,1,FALSE),"")&lt;&gt;"",TRUE,FALSE)</f>
        <v>0</v>
      </c>
      <c r="AO116" s="296" t="b">
        <f t="shared" si="96"/>
        <v>0</v>
      </c>
      <c r="AP116" s="296" t="b">
        <f t="shared" si="97"/>
        <v>1</v>
      </c>
      <c r="AQ116" s="296" t="str">
        <f t="shared" si="98"/>
        <v/>
      </c>
      <c r="AR116" s="296" t="str">
        <f t="shared" si="70"/>
        <v/>
      </c>
      <c r="AS116" s="296">
        <f t="shared" si="71"/>
        <v>1</v>
      </c>
      <c r="AT116" s="296">
        <f t="shared" si="99"/>
        <v>1</v>
      </c>
      <c r="AU116" s="296" t="str">
        <f t="shared" si="73"/>
        <v/>
      </c>
      <c r="AV116" s="296" t="str">
        <f>IFERROR(VLOOKUP($L116,点検表４リスト用!$L$2:$M$11,2,FALSE),"")</f>
        <v/>
      </c>
      <c r="AW116" s="296" t="str">
        <f>IFERROR(VLOOKUP($AU116,排出係数!$H$4:$N$1000,7,FALSE),"")</f>
        <v/>
      </c>
      <c r="AX116" s="296" t="str">
        <f t="shared" si="86"/>
        <v/>
      </c>
      <c r="AY116" s="296" t="str">
        <f t="shared" si="74"/>
        <v>1</v>
      </c>
      <c r="AZ116" s="296" t="str">
        <f>IFERROR(VLOOKUP($AU116,排出係数!$A$4:$G$10000,$AT116+2,FALSE),"")</f>
        <v/>
      </c>
      <c r="BA116" s="296">
        <f>IFERROR(VLOOKUP($AT116,点検表４リスト用!$P$2:$T$6,2,FALSE),"")</f>
        <v>0.48</v>
      </c>
      <c r="BB116" s="296" t="str">
        <f t="shared" si="75"/>
        <v/>
      </c>
      <c r="BC116" s="296" t="str">
        <f t="shared" si="100"/>
        <v/>
      </c>
      <c r="BD116" s="296" t="str">
        <f>IFERROR(VLOOKUP($AU116,排出係数!$H$4:$M$10000,$AT116+2,FALSE),"")</f>
        <v/>
      </c>
      <c r="BE116" s="296">
        <f>IFERROR(VLOOKUP($AT116,点検表４リスト用!$P$2:$T$6,IF($N116="H17",5,3),FALSE),"")</f>
        <v>5.5E-2</v>
      </c>
      <c r="BF116" s="296">
        <f t="shared" si="77"/>
        <v>0</v>
      </c>
      <c r="BG116" s="296">
        <f t="shared" si="101"/>
        <v>0</v>
      </c>
      <c r="BH116" s="296" t="str">
        <f>IFERROR(VLOOKUP($L116,点検表４リスト用!$L$2:$N$11,3,FALSE),"")</f>
        <v/>
      </c>
      <c r="BI116" s="296" t="str">
        <f t="shared" si="79"/>
        <v/>
      </c>
      <c r="BJ116" s="296" t="str">
        <f>IF($AJ116="特","",IF($BO116="確認",MSG_電気・燃料電池車確認,IF($BR116=1,日野自動車新型式,IF($BR116=2,日野自動車新型式②,IF($BR116=3,日野自動車新型式③,IF($BR116=4,日野自動車新型式④,IFERROR(VLOOKUP($BI116,'35条リスト'!$A$3:$C$9998,2,FALSE),"")))))))</f>
        <v/>
      </c>
      <c r="BK116" s="296" t="str">
        <f t="shared" si="80"/>
        <v/>
      </c>
      <c r="BL116" s="296" t="str">
        <f>IFERROR(VLOOKUP($X116,点検表４リスト用!$A$2:$B$10,2,FALSE),"")</f>
        <v/>
      </c>
      <c r="BM116" s="296" t="str">
        <f>IF($AJ116="特","",IFERROR(VLOOKUP($BI116,'35条リスト'!$A$3:$C$9998,3,FALSE),""))</f>
        <v/>
      </c>
      <c r="BN116" s="357" t="str">
        <f t="shared" si="102"/>
        <v/>
      </c>
      <c r="BO116" s="297" t="str">
        <f t="shared" si="103"/>
        <v/>
      </c>
      <c r="BP116" s="297" t="str">
        <f t="shared" si="87"/>
        <v/>
      </c>
      <c r="BQ116" s="296">
        <f t="shared" si="85"/>
        <v>0</v>
      </c>
      <c r="BR116" s="296" t="str">
        <f>IF(COUNTIF(点検表４リスト用!X$2:X$83,J116),1,IF(COUNTIF(点検表４リスト用!Y$2:Y$100,J116),2,IF(COUNTIF(点検表４リスト用!Z$2:Z$100,J116),3,IF(COUNTIF(点検表４リスト用!AA$2:AA$100,J116),4,""))))</f>
        <v/>
      </c>
      <c r="BS116" s="579" t="str">
        <f t="shared" si="104"/>
        <v/>
      </c>
    </row>
    <row r="117" spans="1:71">
      <c r="A117" s="289"/>
      <c r="B117" s="445"/>
      <c r="C117" s="290"/>
      <c r="D117" s="291"/>
      <c r="E117" s="291"/>
      <c r="F117" s="291"/>
      <c r="G117" s="292"/>
      <c r="H117" s="300"/>
      <c r="I117" s="292"/>
      <c r="J117" s="292"/>
      <c r="K117" s="292"/>
      <c r="L117" s="292"/>
      <c r="M117" s="290"/>
      <c r="N117" s="290"/>
      <c r="O117" s="292"/>
      <c r="P117" s="292"/>
      <c r="Q117" s="481" t="str">
        <f t="shared" si="88"/>
        <v/>
      </c>
      <c r="R117" s="481" t="str">
        <f t="shared" si="89"/>
        <v/>
      </c>
      <c r="S117" s="482" t="str">
        <f t="shared" si="90"/>
        <v/>
      </c>
      <c r="T117" s="482" t="str">
        <f t="shared" si="84"/>
        <v/>
      </c>
      <c r="U117" s="483" t="str">
        <f t="shared" si="91"/>
        <v/>
      </c>
      <c r="V117" s="483" t="str">
        <f t="shared" si="92"/>
        <v/>
      </c>
      <c r="W117" s="483" t="str">
        <f t="shared" si="93"/>
        <v/>
      </c>
      <c r="X117" s="293"/>
      <c r="Y117" s="289"/>
      <c r="Z117" s="473" t="str">
        <f>IF($BR117&lt;&gt;"","確認",IF(COUNTIF(点検表４リスト用!AB$2:AB$100,J117),"○",IF(OR($BP117="【3】",$BP117="【2】",$BP117="【1】"),"○",$BP117)))</f>
        <v/>
      </c>
      <c r="AA117" s="532"/>
      <c r="AB117" s="294" t="str">
        <f>IF(COUNTIF(環境性能の高いＵＤタクシー!$A:$A,点検表４!J117),"○","")</f>
        <v/>
      </c>
      <c r="AC117" s="295" t="str">
        <f t="shared" si="94"/>
        <v/>
      </c>
      <c r="AD117" s="296" t="b">
        <f t="shared" si="61"/>
        <v>0</v>
      </c>
      <c r="AE117" s="296" t="b">
        <f t="shared" si="95"/>
        <v>0</v>
      </c>
      <c r="AF117" s="296" t="str">
        <f t="shared" si="63"/>
        <v/>
      </c>
      <c r="AG117" s="296">
        <f t="shared" si="64"/>
        <v>1</v>
      </c>
      <c r="AH117" s="296">
        <f t="shared" si="65"/>
        <v>0</v>
      </c>
      <c r="AI117" s="296">
        <f t="shared" si="66"/>
        <v>0</v>
      </c>
      <c r="AJ117" s="296" t="str">
        <f>IFERROR(VLOOKUP($I117,点検表４リスト用!$D$2:$G$10,2,FALSE),"")</f>
        <v/>
      </c>
      <c r="AK117" s="296" t="str">
        <f>IFERROR(VLOOKUP($I117,点検表４リスト用!$D$2:$G$10,3,FALSE),"")</f>
        <v/>
      </c>
      <c r="AL117" s="296" t="str">
        <f>IFERROR(VLOOKUP($I117,点検表４リスト用!$D$2:$G$10,4,FALSE),"")</f>
        <v/>
      </c>
      <c r="AM117" s="296" t="str">
        <f>IFERROR(VLOOKUP(LEFT($E117,1),点検表４リスト用!$I$2:$J$11,2,FALSE),"")</f>
        <v/>
      </c>
      <c r="AN117" s="296" t="b">
        <f>IF(IFERROR(VLOOKUP($J117,軽乗用車一覧!$A$2:$A$88,1,FALSE),"")&lt;&gt;"",TRUE,FALSE)</f>
        <v>0</v>
      </c>
      <c r="AO117" s="296" t="b">
        <f t="shared" si="96"/>
        <v>0</v>
      </c>
      <c r="AP117" s="296" t="b">
        <f t="shared" si="97"/>
        <v>1</v>
      </c>
      <c r="AQ117" s="296" t="str">
        <f t="shared" si="98"/>
        <v/>
      </c>
      <c r="AR117" s="296" t="str">
        <f t="shared" si="70"/>
        <v/>
      </c>
      <c r="AS117" s="296">
        <f t="shared" si="71"/>
        <v>1</v>
      </c>
      <c r="AT117" s="296">
        <f t="shared" si="99"/>
        <v>1</v>
      </c>
      <c r="AU117" s="296" t="str">
        <f t="shared" si="73"/>
        <v/>
      </c>
      <c r="AV117" s="296" t="str">
        <f>IFERROR(VLOOKUP($L117,点検表４リスト用!$L$2:$M$11,2,FALSE),"")</f>
        <v/>
      </c>
      <c r="AW117" s="296" t="str">
        <f>IFERROR(VLOOKUP($AU117,排出係数!$H$4:$N$1000,7,FALSE),"")</f>
        <v/>
      </c>
      <c r="AX117" s="296" t="str">
        <f t="shared" si="86"/>
        <v/>
      </c>
      <c r="AY117" s="296" t="str">
        <f t="shared" si="74"/>
        <v>1</v>
      </c>
      <c r="AZ117" s="296" t="str">
        <f>IFERROR(VLOOKUP($AU117,排出係数!$A$4:$G$10000,$AT117+2,FALSE),"")</f>
        <v/>
      </c>
      <c r="BA117" s="296">
        <f>IFERROR(VLOOKUP($AT117,点検表４リスト用!$P$2:$T$6,2,FALSE),"")</f>
        <v>0.48</v>
      </c>
      <c r="BB117" s="296" t="str">
        <f t="shared" si="75"/>
        <v/>
      </c>
      <c r="BC117" s="296" t="str">
        <f t="shared" si="100"/>
        <v/>
      </c>
      <c r="BD117" s="296" t="str">
        <f>IFERROR(VLOOKUP($AU117,排出係数!$H$4:$M$10000,$AT117+2,FALSE),"")</f>
        <v/>
      </c>
      <c r="BE117" s="296">
        <f>IFERROR(VLOOKUP($AT117,点検表４リスト用!$P$2:$T$6,IF($N117="H17",5,3),FALSE),"")</f>
        <v>5.5E-2</v>
      </c>
      <c r="BF117" s="296">
        <f t="shared" si="77"/>
        <v>0</v>
      </c>
      <c r="BG117" s="296">
        <f t="shared" si="101"/>
        <v>0</v>
      </c>
      <c r="BH117" s="296" t="str">
        <f>IFERROR(VLOOKUP($L117,点検表４リスト用!$L$2:$N$11,3,FALSE),"")</f>
        <v/>
      </c>
      <c r="BI117" s="296" t="str">
        <f t="shared" si="79"/>
        <v/>
      </c>
      <c r="BJ117" s="296" t="str">
        <f>IF($AJ117="特","",IF($BO117="確認",MSG_電気・燃料電池車確認,IF($BR117=1,日野自動車新型式,IF($BR117=2,日野自動車新型式②,IF($BR117=3,日野自動車新型式③,IF($BR117=4,日野自動車新型式④,IFERROR(VLOOKUP($BI117,'35条リスト'!$A$3:$C$9998,2,FALSE),"")))))))</f>
        <v/>
      </c>
      <c r="BK117" s="296" t="str">
        <f t="shared" si="80"/>
        <v/>
      </c>
      <c r="BL117" s="296" t="str">
        <f>IFERROR(VLOOKUP($X117,点検表４リスト用!$A$2:$B$10,2,FALSE),"")</f>
        <v/>
      </c>
      <c r="BM117" s="296" t="str">
        <f>IF($AJ117="特","",IFERROR(VLOOKUP($BI117,'35条リスト'!$A$3:$C$9998,3,FALSE),""))</f>
        <v/>
      </c>
      <c r="BN117" s="357" t="str">
        <f t="shared" si="102"/>
        <v/>
      </c>
      <c r="BO117" s="297" t="str">
        <f t="shared" si="103"/>
        <v/>
      </c>
      <c r="BP117" s="297" t="str">
        <f t="shared" si="87"/>
        <v/>
      </c>
      <c r="BQ117" s="296">
        <f t="shared" si="85"/>
        <v>0</v>
      </c>
      <c r="BR117" s="296" t="str">
        <f>IF(COUNTIF(点検表４リスト用!X$2:X$83,J117),1,IF(COUNTIF(点検表４リスト用!Y$2:Y$100,J117),2,IF(COUNTIF(点検表４リスト用!Z$2:Z$100,J117),3,IF(COUNTIF(点検表４リスト用!AA$2:AA$100,J117),4,""))))</f>
        <v/>
      </c>
      <c r="BS117" s="579" t="str">
        <f t="shared" si="104"/>
        <v/>
      </c>
    </row>
    <row r="118" spans="1:71">
      <c r="A118" s="289"/>
      <c r="B118" s="445"/>
      <c r="C118" s="290"/>
      <c r="D118" s="291"/>
      <c r="E118" s="291"/>
      <c r="F118" s="291"/>
      <c r="G118" s="292"/>
      <c r="H118" s="300"/>
      <c r="I118" s="292"/>
      <c r="J118" s="292"/>
      <c r="K118" s="292"/>
      <c r="L118" s="292"/>
      <c r="M118" s="290"/>
      <c r="N118" s="290"/>
      <c r="O118" s="292"/>
      <c r="P118" s="292"/>
      <c r="Q118" s="481" t="str">
        <f t="shared" si="88"/>
        <v/>
      </c>
      <c r="R118" s="481" t="str">
        <f t="shared" si="89"/>
        <v/>
      </c>
      <c r="S118" s="482" t="str">
        <f t="shared" si="90"/>
        <v/>
      </c>
      <c r="T118" s="482" t="str">
        <f t="shared" si="84"/>
        <v/>
      </c>
      <c r="U118" s="483" t="str">
        <f t="shared" si="91"/>
        <v/>
      </c>
      <c r="V118" s="483" t="str">
        <f t="shared" si="92"/>
        <v/>
      </c>
      <c r="W118" s="483" t="str">
        <f t="shared" si="93"/>
        <v/>
      </c>
      <c r="X118" s="293"/>
      <c r="Y118" s="289"/>
      <c r="Z118" s="473" t="str">
        <f>IF($BR118&lt;&gt;"","確認",IF(COUNTIF(点検表４リスト用!AB$2:AB$100,J118),"○",IF(OR($BP118="【3】",$BP118="【2】",$BP118="【1】"),"○",$BP118)))</f>
        <v/>
      </c>
      <c r="AA118" s="532"/>
      <c r="AB118" s="294" t="str">
        <f>IF(COUNTIF(環境性能の高いＵＤタクシー!$A:$A,点検表４!J118),"○","")</f>
        <v/>
      </c>
      <c r="AC118" s="295" t="str">
        <f t="shared" si="94"/>
        <v/>
      </c>
      <c r="AD118" s="296" t="b">
        <f t="shared" si="61"/>
        <v>0</v>
      </c>
      <c r="AE118" s="296" t="b">
        <f t="shared" si="95"/>
        <v>0</v>
      </c>
      <c r="AF118" s="296" t="str">
        <f t="shared" si="63"/>
        <v/>
      </c>
      <c r="AG118" s="296">
        <f t="shared" si="64"/>
        <v>1</v>
      </c>
      <c r="AH118" s="296">
        <f t="shared" si="65"/>
        <v>0</v>
      </c>
      <c r="AI118" s="296">
        <f t="shared" si="66"/>
        <v>0</v>
      </c>
      <c r="AJ118" s="296" t="str">
        <f>IFERROR(VLOOKUP($I118,点検表４リスト用!$D$2:$G$10,2,FALSE),"")</f>
        <v/>
      </c>
      <c r="AK118" s="296" t="str">
        <f>IFERROR(VLOOKUP($I118,点検表４リスト用!$D$2:$G$10,3,FALSE),"")</f>
        <v/>
      </c>
      <c r="AL118" s="296" t="str">
        <f>IFERROR(VLOOKUP($I118,点検表４リスト用!$D$2:$G$10,4,FALSE),"")</f>
        <v/>
      </c>
      <c r="AM118" s="296" t="str">
        <f>IFERROR(VLOOKUP(LEFT($E118,1),点検表４リスト用!$I$2:$J$11,2,FALSE),"")</f>
        <v/>
      </c>
      <c r="AN118" s="296" t="b">
        <f>IF(IFERROR(VLOOKUP($J118,軽乗用車一覧!$A$2:$A$88,1,FALSE),"")&lt;&gt;"",TRUE,FALSE)</f>
        <v>0</v>
      </c>
      <c r="AO118" s="296" t="b">
        <f t="shared" si="96"/>
        <v>0</v>
      </c>
      <c r="AP118" s="296" t="b">
        <f t="shared" si="97"/>
        <v>1</v>
      </c>
      <c r="AQ118" s="296" t="str">
        <f t="shared" si="98"/>
        <v/>
      </c>
      <c r="AR118" s="296" t="str">
        <f t="shared" si="70"/>
        <v/>
      </c>
      <c r="AS118" s="296">
        <f t="shared" si="71"/>
        <v>1</v>
      </c>
      <c r="AT118" s="296">
        <f t="shared" si="99"/>
        <v>1</v>
      </c>
      <c r="AU118" s="296" t="str">
        <f t="shared" si="73"/>
        <v/>
      </c>
      <c r="AV118" s="296" t="str">
        <f>IFERROR(VLOOKUP($L118,点検表４リスト用!$L$2:$M$11,2,FALSE),"")</f>
        <v/>
      </c>
      <c r="AW118" s="296" t="str">
        <f>IFERROR(VLOOKUP($AU118,排出係数!$H$4:$N$1000,7,FALSE),"")</f>
        <v/>
      </c>
      <c r="AX118" s="296" t="str">
        <f t="shared" si="86"/>
        <v/>
      </c>
      <c r="AY118" s="296" t="str">
        <f t="shared" si="74"/>
        <v>1</v>
      </c>
      <c r="AZ118" s="296" t="str">
        <f>IFERROR(VLOOKUP($AU118,排出係数!$A$4:$G$10000,$AT118+2,FALSE),"")</f>
        <v/>
      </c>
      <c r="BA118" s="296">
        <f>IFERROR(VLOOKUP($AT118,点検表４リスト用!$P$2:$T$6,2,FALSE),"")</f>
        <v>0.48</v>
      </c>
      <c r="BB118" s="296" t="str">
        <f t="shared" si="75"/>
        <v/>
      </c>
      <c r="BC118" s="296" t="str">
        <f t="shared" si="100"/>
        <v/>
      </c>
      <c r="BD118" s="296" t="str">
        <f>IFERROR(VLOOKUP($AU118,排出係数!$H$4:$M$10000,$AT118+2,FALSE),"")</f>
        <v/>
      </c>
      <c r="BE118" s="296">
        <f>IFERROR(VLOOKUP($AT118,点検表４リスト用!$P$2:$T$6,IF($N118="H17",5,3),FALSE),"")</f>
        <v>5.5E-2</v>
      </c>
      <c r="BF118" s="296">
        <f t="shared" si="77"/>
        <v>0</v>
      </c>
      <c r="BG118" s="296">
        <f t="shared" si="101"/>
        <v>0</v>
      </c>
      <c r="BH118" s="296" t="str">
        <f>IFERROR(VLOOKUP($L118,点検表４リスト用!$L$2:$N$11,3,FALSE),"")</f>
        <v/>
      </c>
      <c r="BI118" s="296" t="str">
        <f t="shared" si="79"/>
        <v/>
      </c>
      <c r="BJ118" s="296" t="str">
        <f>IF($AJ118="特","",IF($BO118="確認",MSG_電気・燃料電池車確認,IF($BR118=1,日野自動車新型式,IF($BR118=2,日野自動車新型式②,IF($BR118=3,日野自動車新型式③,IF($BR118=4,日野自動車新型式④,IFERROR(VLOOKUP($BI118,'35条リスト'!$A$3:$C$9998,2,FALSE),"")))))))</f>
        <v/>
      </c>
      <c r="BK118" s="296" t="str">
        <f t="shared" si="80"/>
        <v/>
      </c>
      <c r="BL118" s="296" t="str">
        <f>IFERROR(VLOOKUP($X118,点検表４リスト用!$A$2:$B$10,2,FALSE),"")</f>
        <v/>
      </c>
      <c r="BM118" s="296" t="str">
        <f>IF($AJ118="特","",IFERROR(VLOOKUP($BI118,'35条リスト'!$A$3:$C$9998,3,FALSE),""))</f>
        <v/>
      </c>
      <c r="BN118" s="357" t="str">
        <f t="shared" si="102"/>
        <v/>
      </c>
      <c r="BO118" s="297" t="str">
        <f t="shared" si="103"/>
        <v/>
      </c>
      <c r="BP118" s="297" t="str">
        <f t="shared" si="87"/>
        <v/>
      </c>
      <c r="BQ118" s="296">
        <f t="shared" si="85"/>
        <v>0</v>
      </c>
      <c r="BR118" s="296" t="str">
        <f>IF(COUNTIF(点検表４リスト用!X$2:X$83,J118),1,IF(COUNTIF(点検表４リスト用!Y$2:Y$100,J118),2,IF(COUNTIF(点検表４リスト用!Z$2:Z$100,J118),3,IF(COUNTIF(点検表４リスト用!AA$2:AA$100,J118),4,""))))</f>
        <v/>
      </c>
      <c r="BS118" s="579" t="str">
        <f t="shared" si="104"/>
        <v/>
      </c>
    </row>
    <row r="119" spans="1:71">
      <c r="A119" s="289"/>
      <c r="B119" s="445"/>
      <c r="C119" s="290"/>
      <c r="D119" s="291"/>
      <c r="E119" s="291"/>
      <c r="F119" s="291"/>
      <c r="G119" s="292"/>
      <c r="H119" s="300"/>
      <c r="I119" s="292"/>
      <c r="J119" s="292"/>
      <c r="K119" s="292"/>
      <c r="L119" s="292"/>
      <c r="M119" s="290"/>
      <c r="N119" s="290"/>
      <c r="O119" s="292"/>
      <c r="P119" s="292"/>
      <c r="Q119" s="481" t="str">
        <f t="shared" si="88"/>
        <v/>
      </c>
      <c r="R119" s="481" t="str">
        <f t="shared" si="89"/>
        <v/>
      </c>
      <c r="S119" s="482" t="str">
        <f t="shared" si="90"/>
        <v/>
      </c>
      <c r="T119" s="482" t="str">
        <f t="shared" si="84"/>
        <v/>
      </c>
      <c r="U119" s="483" t="str">
        <f t="shared" si="91"/>
        <v/>
      </c>
      <c r="V119" s="483" t="str">
        <f t="shared" si="92"/>
        <v/>
      </c>
      <c r="W119" s="483" t="str">
        <f t="shared" si="93"/>
        <v/>
      </c>
      <c r="X119" s="293"/>
      <c r="Y119" s="289"/>
      <c r="Z119" s="473" t="str">
        <f>IF($BR119&lt;&gt;"","確認",IF(COUNTIF(点検表４リスト用!AB$2:AB$100,J119),"○",IF(OR($BP119="【3】",$BP119="【2】",$BP119="【1】"),"○",$BP119)))</f>
        <v/>
      </c>
      <c r="AA119" s="532"/>
      <c r="AB119" s="294" t="str">
        <f>IF(COUNTIF(環境性能の高いＵＤタクシー!$A:$A,点検表４!J119),"○","")</f>
        <v/>
      </c>
      <c r="AC119" s="295" t="str">
        <f t="shared" si="94"/>
        <v/>
      </c>
      <c r="AD119" s="296" t="b">
        <f t="shared" si="61"/>
        <v>0</v>
      </c>
      <c r="AE119" s="296" t="b">
        <f t="shared" si="95"/>
        <v>0</v>
      </c>
      <c r="AF119" s="296" t="str">
        <f t="shared" si="63"/>
        <v/>
      </c>
      <c r="AG119" s="296">
        <f t="shared" si="64"/>
        <v>1</v>
      </c>
      <c r="AH119" s="296">
        <f t="shared" si="65"/>
        <v>0</v>
      </c>
      <c r="AI119" s="296">
        <f t="shared" si="66"/>
        <v>0</v>
      </c>
      <c r="AJ119" s="296" t="str">
        <f>IFERROR(VLOOKUP($I119,点検表４リスト用!$D$2:$G$10,2,FALSE),"")</f>
        <v/>
      </c>
      <c r="AK119" s="296" t="str">
        <f>IFERROR(VLOOKUP($I119,点検表４リスト用!$D$2:$G$10,3,FALSE),"")</f>
        <v/>
      </c>
      <c r="AL119" s="296" t="str">
        <f>IFERROR(VLOOKUP($I119,点検表４リスト用!$D$2:$G$10,4,FALSE),"")</f>
        <v/>
      </c>
      <c r="AM119" s="296" t="str">
        <f>IFERROR(VLOOKUP(LEFT($E119,1),点検表４リスト用!$I$2:$J$11,2,FALSE),"")</f>
        <v/>
      </c>
      <c r="AN119" s="296" t="b">
        <f>IF(IFERROR(VLOOKUP($J119,軽乗用車一覧!$A$2:$A$88,1,FALSE),"")&lt;&gt;"",TRUE,FALSE)</f>
        <v>0</v>
      </c>
      <c r="AO119" s="296" t="b">
        <f t="shared" si="96"/>
        <v>0</v>
      </c>
      <c r="AP119" s="296" t="b">
        <f t="shared" si="97"/>
        <v>1</v>
      </c>
      <c r="AQ119" s="296" t="str">
        <f t="shared" si="98"/>
        <v/>
      </c>
      <c r="AR119" s="296" t="str">
        <f t="shared" si="70"/>
        <v/>
      </c>
      <c r="AS119" s="296">
        <f t="shared" si="71"/>
        <v>1</v>
      </c>
      <c r="AT119" s="296">
        <f t="shared" si="99"/>
        <v>1</v>
      </c>
      <c r="AU119" s="296" t="str">
        <f t="shared" si="73"/>
        <v/>
      </c>
      <c r="AV119" s="296" t="str">
        <f>IFERROR(VLOOKUP($L119,点検表４リスト用!$L$2:$M$11,2,FALSE),"")</f>
        <v/>
      </c>
      <c r="AW119" s="296" t="str">
        <f>IFERROR(VLOOKUP($AU119,排出係数!$H$4:$N$1000,7,FALSE),"")</f>
        <v/>
      </c>
      <c r="AX119" s="296" t="str">
        <f t="shared" si="86"/>
        <v/>
      </c>
      <c r="AY119" s="296" t="str">
        <f t="shared" si="74"/>
        <v>1</v>
      </c>
      <c r="AZ119" s="296" t="str">
        <f>IFERROR(VLOOKUP($AU119,排出係数!$A$4:$G$10000,$AT119+2,FALSE),"")</f>
        <v/>
      </c>
      <c r="BA119" s="296">
        <f>IFERROR(VLOOKUP($AT119,点検表４リスト用!$P$2:$T$6,2,FALSE),"")</f>
        <v>0.48</v>
      </c>
      <c r="BB119" s="296" t="str">
        <f t="shared" si="75"/>
        <v/>
      </c>
      <c r="BC119" s="296" t="str">
        <f t="shared" si="100"/>
        <v/>
      </c>
      <c r="BD119" s="296" t="str">
        <f>IFERROR(VLOOKUP($AU119,排出係数!$H$4:$M$10000,$AT119+2,FALSE),"")</f>
        <v/>
      </c>
      <c r="BE119" s="296">
        <f>IFERROR(VLOOKUP($AT119,点検表４リスト用!$P$2:$T$6,IF($N119="H17",5,3),FALSE),"")</f>
        <v>5.5E-2</v>
      </c>
      <c r="BF119" s="296">
        <f t="shared" si="77"/>
        <v>0</v>
      </c>
      <c r="BG119" s="296">
        <f t="shared" si="101"/>
        <v>0</v>
      </c>
      <c r="BH119" s="296" t="str">
        <f>IFERROR(VLOOKUP($L119,点検表４リスト用!$L$2:$N$11,3,FALSE),"")</f>
        <v/>
      </c>
      <c r="BI119" s="296" t="str">
        <f t="shared" si="79"/>
        <v/>
      </c>
      <c r="BJ119" s="296" t="str">
        <f>IF($AJ119="特","",IF($BO119="確認",MSG_電気・燃料電池車確認,IF($BR119=1,日野自動車新型式,IF($BR119=2,日野自動車新型式②,IF($BR119=3,日野自動車新型式③,IF($BR119=4,日野自動車新型式④,IFERROR(VLOOKUP($BI119,'35条リスト'!$A$3:$C$9998,2,FALSE),"")))))))</f>
        <v/>
      </c>
      <c r="BK119" s="296" t="str">
        <f t="shared" si="80"/>
        <v/>
      </c>
      <c r="BL119" s="296" t="str">
        <f>IFERROR(VLOOKUP($X119,点検表４リスト用!$A$2:$B$10,2,FALSE),"")</f>
        <v/>
      </c>
      <c r="BM119" s="296" t="str">
        <f>IF($AJ119="特","",IFERROR(VLOOKUP($BI119,'35条リスト'!$A$3:$C$9998,3,FALSE),""))</f>
        <v/>
      </c>
      <c r="BN119" s="357" t="str">
        <f t="shared" si="102"/>
        <v/>
      </c>
      <c r="BO119" s="297" t="str">
        <f t="shared" si="103"/>
        <v/>
      </c>
      <c r="BP119" s="297" t="str">
        <f t="shared" si="87"/>
        <v/>
      </c>
      <c r="BQ119" s="296">
        <f t="shared" si="85"/>
        <v>0</v>
      </c>
      <c r="BR119" s="296" t="str">
        <f>IF(COUNTIF(点検表４リスト用!X$2:X$83,J119),1,IF(COUNTIF(点検表４リスト用!Y$2:Y$100,J119),2,IF(COUNTIF(点検表４リスト用!Z$2:Z$100,J119),3,IF(COUNTIF(点検表４リスト用!AA$2:AA$100,J119),4,""))))</f>
        <v/>
      </c>
      <c r="BS119" s="579" t="str">
        <f t="shared" si="104"/>
        <v/>
      </c>
    </row>
    <row r="120" spans="1:71">
      <c r="A120" s="289"/>
      <c r="B120" s="445"/>
      <c r="C120" s="290"/>
      <c r="D120" s="291"/>
      <c r="E120" s="291"/>
      <c r="F120" s="291"/>
      <c r="G120" s="292"/>
      <c r="H120" s="300"/>
      <c r="I120" s="292"/>
      <c r="J120" s="292"/>
      <c r="K120" s="292"/>
      <c r="L120" s="292"/>
      <c r="M120" s="290"/>
      <c r="N120" s="290"/>
      <c r="O120" s="292"/>
      <c r="P120" s="292"/>
      <c r="Q120" s="481" t="str">
        <f t="shared" si="88"/>
        <v/>
      </c>
      <c r="R120" s="481" t="str">
        <f t="shared" si="89"/>
        <v/>
      </c>
      <c r="S120" s="482" t="str">
        <f t="shared" si="90"/>
        <v/>
      </c>
      <c r="T120" s="482" t="str">
        <f t="shared" si="84"/>
        <v/>
      </c>
      <c r="U120" s="483" t="str">
        <f t="shared" si="91"/>
        <v/>
      </c>
      <c r="V120" s="483" t="str">
        <f t="shared" si="92"/>
        <v/>
      </c>
      <c r="W120" s="483" t="str">
        <f t="shared" si="93"/>
        <v/>
      </c>
      <c r="X120" s="293"/>
      <c r="Y120" s="289"/>
      <c r="Z120" s="473" t="str">
        <f>IF($BR120&lt;&gt;"","確認",IF(COUNTIF(点検表４リスト用!AB$2:AB$100,J120),"○",IF(OR($BP120="【3】",$BP120="【2】",$BP120="【1】"),"○",$BP120)))</f>
        <v/>
      </c>
      <c r="AA120" s="532"/>
      <c r="AB120" s="294" t="str">
        <f>IF(COUNTIF(環境性能の高いＵＤタクシー!$A:$A,点検表４!J120),"○","")</f>
        <v/>
      </c>
      <c r="AC120" s="295" t="str">
        <f t="shared" si="94"/>
        <v/>
      </c>
      <c r="AD120" s="296" t="b">
        <f t="shared" si="61"/>
        <v>0</v>
      </c>
      <c r="AE120" s="296" t="b">
        <f t="shared" si="95"/>
        <v>0</v>
      </c>
      <c r="AF120" s="296" t="str">
        <f t="shared" si="63"/>
        <v/>
      </c>
      <c r="AG120" s="296">
        <f t="shared" si="64"/>
        <v>1</v>
      </c>
      <c r="AH120" s="296">
        <f t="shared" si="65"/>
        <v>0</v>
      </c>
      <c r="AI120" s="296">
        <f t="shared" si="66"/>
        <v>0</v>
      </c>
      <c r="AJ120" s="296" t="str">
        <f>IFERROR(VLOOKUP($I120,点検表４リスト用!$D$2:$G$10,2,FALSE),"")</f>
        <v/>
      </c>
      <c r="AK120" s="296" t="str">
        <f>IFERROR(VLOOKUP($I120,点検表４リスト用!$D$2:$G$10,3,FALSE),"")</f>
        <v/>
      </c>
      <c r="AL120" s="296" t="str">
        <f>IFERROR(VLOOKUP($I120,点検表４リスト用!$D$2:$G$10,4,FALSE),"")</f>
        <v/>
      </c>
      <c r="AM120" s="296" t="str">
        <f>IFERROR(VLOOKUP(LEFT($E120,1),点検表４リスト用!$I$2:$J$11,2,FALSE),"")</f>
        <v/>
      </c>
      <c r="AN120" s="296" t="b">
        <f>IF(IFERROR(VLOOKUP($J120,軽乗用車一覧!$A$2:$A$88,1,FALSE),"")&lt;&gt;"",TRUE,FALSE)</f>
        <v>0</v>
      </c>
      <c r="AO120" s="296" t="b">
        <f t="shared" si="96"/>
        <v>0</v>
      </c>
      <c r="AP120" s="296" t="b">
        <f t="shared" si="97"/>
        <v>1</v>
      </c>
      <c r="AQ120" s="296" t="str">
        <f t="shared" si="98"/>
        <v/>
      </c>
      <c r="AR120" s="296" t="str">
        <f t="shared" si="70"/>
        <v/>
      </c>
      <c r="AS120" s="296">
        <f t="shared" si="71"/>
        <v>1</v>
      </c>
      <c r="AT120" s="296">
        <f t="shared" si="99"/>
        <v>1</v>
      </c>
      <c r="AU120" s="296" t="str">
        <f t="shared" si="73"/>
        <v/>
      </c>
      <c r="AV120" s="296" t="str">
        <f>IFERROR(VLOOKUP($L120,点検表４リスト用!$L$2:$M$11,2,FALSE),"")</f>
        <v/>
      </c>
      <c r="AW120" s="296" t="str">
        <f>IFERROR(VLOOKUP($AU120,排出係数!$H$4:$N$1000,7,FALSE),"")</f>
        <v/>
      </c>
      <c r="AX120" s="296" t="str">
        <f t="shared" si="86"/>
        <v/>
      </c>
      <c r="AY120" s="296" t="str">
        <f t="shared" si="74"/>
        <v>1</v>
      </c>
      <c r="AZ120" s="296" t="str">
        <f>IFERROR(VLOOKUP($AU120,排出係数!$A$4:$G$10000,$AT120+2,FALSE),"")</f>
        <v/>
      </c>
      <c r="BA120" s="296">
        <f>IFERROR(VLOOKUP($AT120,点検表４リスト用!$P$2:$T$6,2,FALSE),"")</f>
        <v>0.48</v>
      </c>
      <c r="BB120" s="296" t="str">
        <f t="shared" si="75"/>
        <v/>
      </c>
      <c r="BC120" s="296" t="str">
        <f t="shared" si="100"/>
        <v/>
      </c>
      <c r="BD120" s="296" t="str">
        <f>IFERROR(VLOOKUP($AU120,排出係数!$H$4:$M$10000,$AT120+2,FALSE),"")</f>
        <v/>
      </c>
      <c r="BE120" s="296">
        <f>IFERROR(VLOOKUP($AT120,点検表４リスト用!$P$2:$T$6,IF($N120="H17",5,3),FALSE),"")</f>
        <v>5.5E-2</v>
      </c>
      <c r="BF120" s="296">
        <f t="shared" si="77"/>
        <v>0</v>
      </c>
      <c r="BG120" s="296">
        <f t="shared" si="101"/>
        <v>0</v>
      </c>
      <c r="BH120" s="296" t="str">
        <f>IFERROR(VLOOKUP($L120,点検表４リスト用!$L$2:$N$11,3,FALSE),"")</f>
        <v/>
      </c>
      <c r="BI120" s="296" t="str">
        <f t="shared" si="79"/>
        <v/>
      </c>
      <c r="BJ120" s="296" t="str">
        <f>IF($AJ120="特","",IF($BO120="確認",MSG_電気・燃料電池車確認,IF($BR120=1,日野自動車新型式,IF($BR120=2,日野自動車新型式②,IF($BR120=3,日野自動車新型式③,IF($BR120=4,日野自動車新型式④,IFERROR(VLOOKUP($BI120,'35条リスト'!$A$3:$C$9998,2,FALSE),"")))))))</f>
        <v/>
      </c>
      <c r="BK120" s="296" t="str">
        <f t="shared" si="80"/>
        <v/>
      </c>
      <c r="BL120" s="296" t="str">
        <f>IFERROR(VLOOKUP($X120,点検表４リスト用!$A$2:$B$10,2,FALSE),"")</f>
        <v/>
      </c>
      <c r="BM120" s="296" t="str">
        <f>IF($AJ120="特","",IFERROR(VLOOKUP($BI120,'35条リスト'!$A$3:$C$9998,3,FALSE),""))</f>
        <v/>
      </c>
      <c r="BN120" s="357" t="str">
        <f t="shared" si="102"/>
        <v/>
      </c>
      <c r="BO120" s="297" t="str">
        <f t="shared" si="103"/>
        <v/>
      </c>
      <c r="BP120" s="297" t="str">
        <f t="shared" si="87"/>
        <v/>
      </c>
      <c r="BQ120" s="296">
        <f t="shared" si="85"/>
        <v>0</v>
      </c>
      <c r="BR120" s="296" t="str">
        <f>IF(COUNTIF(点検表４リスト用!X$2:X$83,J120),1,IF(COUNTIF(点検表４リスト用!Y$2:Y$100,J120),2,IF(COUNTIF(点検表４リスト用!Z$2:Z$100,J120),3,IF(COUNTIF(点検表４リスト用!AA$2:AA$100,J120),4,""))))</f>
        <v/>
      </c>
      <c r="BS120" s="579" t="str">
        <f t="shared" si="104"/>
        <v/>
      </c>
    </row>
    <row r="121" spans="1:71">
      <c r="A121" s="289"/>
      <c r="B121" s="445"/>
      <c r="C121" s="290"/>
      <c r="D121" s="291"/>
      <c r="E121" s="291"/>
      <c r="F121" s="291"/>
      <c r="G121" s="292"/>
      <c r="H121" s="300"/>
      <c r="I121" s="292"/>
      <c r="J121" s="292"/>
      <c r="K121" s="292"/>
      <c r="L121" s="292"/>
      <c r="M121" s="290"/>
      <c r="N121" s="290"/>
      <c r="O121" s="292"/>
      <c r="P121" s="292"/>
      <c r="Q121" s="481" t="str">
        <f t="shared" si="88"/>
        <v/>
      </c>
      <c r="R121" s="481" t="str">
        <f t="shared" si="89"/>
        <v/>
      </c>
      <c r="S121" s="482" t="str">
        <f t="shared" si="90"/>
        <v/>
      </c>
      <c r="T121" s="482" t="str">
        <f t="shared" si="84"/>
        <v/>
      </c>
      <c r="U121" s="483" t="str">
        <f t="shared" si="91"/>
        <v/>
      </c>
      <c r="V121" s="483" t="str">
        <f t="shared" si="92"/>
        <v/>
      </c>
      <c r="W121" s="483" t="str">
        <f t="shared" si="93"/>
        <v/>
      </c>
      <c r="X121" s="293"/>
      <c r="Y121" s="289"/>
      <c r="Z121" s="473" t="str">
        <f>IF($BR121&lt;&gt;"","確認",IF(COUNTIF(点検表４リスト用!AB$2:AB$100,J121),"○",IF(OR($BP121="【3】",$BP121="【2】",$BP121="【1】"),"○",$BP121)))</f>
        <v/>
      </c>
      <c r="AA121" s="532"/>
      <c r="AB121" s="294" t="str">
        <f>IF(COUNTIF(環境性能の高いＵＤタクシー!$A:$A,点検表４!J121),"○","")</f>
        <v/>
      </c>
      <c r="AC121" s="295" t="str">
        <f t="shared" si="94"/>
        <v/>
      </c>
      <c r="AD121" s="296" t="b">
        <f t="shared" si="61"/>
        <v>0</v>
      </c>
      <c r="AE121" s="296" t="b">
        <f t="shared" si="95"/>
        <v>0</v>
      </c>
      <c r="AF121" s="296" t="str">
        <f t="shared" si="63"/>
        <v/>
      </c>
      <c r="AG121" s="296">
        <f t="shared" si="64"/>
        <v>1</v>
      </c>
      <c r="AH121" s="296">
        <f t="shared" si="65"/>
        <v>0</v>
      </c>
      <c r="AI121" s="296">
        <f t="shared" si="66"/>
        <v>0</v>
      </c>
      <c r="AJ121" s="296" t="str">
        <f>IFERROR(VLOOKUP($I121,点検表４リスト用!$D$2:$G$10,2,FALSE),"")</f>
        <v/>
      </c>
      <c r="AK121" s="296" t="str">
        <f>IFERROR(VLOOKUP($I121,点検表４リスト用!$D$2:$G$10,3,FALSE),"")</f>
        <v/>
      </c>
      <c r="AL121" s="296" t="str">
        <f>IFERROR(VLOOKUP($I121,点検表４リスト用!$D$2:$G$10,4,FALSE),"")</f>
        <v/>
      </c>
      <c r="AM121" s="296" t="str">
        <f>IFERROR(VLOOKUP(LEFT($E121,1),点検表４リスト用!$I$2:$J$11,2,FALSE),"")</f>
        <v/>
      </c>
      <c r="AN121" s="296" t="b">
        <f>IF(IFERROR(VLOOKUP($J121,軽乗用車一覧!$A$2:$A$88,1,FALSE),"")&lt;&gt;"",TRUE,FALSE)</f>
        <v>0</v>
      </c>
      <c r="AO121" s="296" t="b">
        <f t="shared" si="96"/>
        <v>0</v>
      </c>
      <c r="AP121" s="296" t="b">
        <f t="shared" si="97"/>
        <v>1</v>
      </c>
      <c r="AQ121" s="296" t="str">
        <f t="shared" si="98"/>
        <v/>
      </c>
      <c r="AR121" s="296" t="str">
        <f t="shared" si="70"/>
        <v/>
      </c>
      <c r="AS121" s="296">
        <f t="shared" si="71"/>
        <v>1</v>
      </c>
      <c r="AT121" s="296">
        <f t="shared" si="99"/>
        <v>1</v>
      </c>
      <c r="AU121" s="296" t="str">
        <f t="shared" si="73"/>
        <v/>
      </c>
      <c r="AV121" s="296" t="str">
        <f>IFERROR(VLOOKUP($L121,点検表４リスト用!$L$2:$M$11,2,FALSE),"")</f>
        <v/>
      </c>
      <c r="AW121" s="296" t="str">
        <f>IFERROR(VLOOKUP($AU121,排出係数!$H$4:$N$1000,7,FALSE),"")</f>
        <v/>
      </c>
      <c r="AX121" s="296" t="str">
        <f t="shared" si="86"/>
        <v/>
      </c>
      <c r="AY121" s="296" t="str">
        <f t="shared" si="74"/>
        <v>1</v>
      </c>
      <c r="AZ121" s="296" t="str">
        <f>IFERROR(VLOOKUP($AU121,排出係数!$A$4:$G$10000,$AT121+2,FALSE),"")</f>
        <v/>
      </c>
      <c r="BA121" s="296">
        <f>IFERROR(VLOOKUP($AT121,点検表４リスト用!$P$2:$T$6,2,FALSE),"")</f>
        <v>0.48</v>
      </c>
      <c r="BB121" s="296" t="str">
        <f t="shared" si="75"/>
        <v/>
      </c>
      <c r="BC121" s="296" t="str">
        <f t="shared" si="100"/>
        <v/>
      </c>
      <c r="BD121" s="296" t="str">
        <f>IFERROR(VLOOKUP($AU121,排出係数!$H$4:$M$10000,$AT121+2,FALSE),"")</f>
        <v/>
      </c>
      <c r="BE121" s="296">
        <f>IFERROR(VLOOKUP($AT121,点検表４リスト用!$P$2:$T$6,IF($N121="H17",5,3),FALSE),"")</f>
        <v>5.5E-2</v>
      </c>
      <c r="BF121" s="296">
        <f t="shared" si="77"/>
        <v>0</v>
      </c>
      <c r="BG121" s="296">
        <f t="shared" si="101"/>
        <v>0</v>
      </c>
      <c r="BH121" s="296" t="str">
        <f>IFERROR(VLOOKUP($L121,点検表４リスト用!$L$2:$N$11,3,FALSE),"")</f>
        <v/>
      </c>
      <c r="BI121" s="296" t="str">
        <f t="shared" si="79"/>
        <v/>
      </c>
      <c r="BJ121" s="296" t="str">
        <f>IF($AJ121="特","",IF($BO121="確認",MSG_電気・燃料電池車確認,IF($BR121=1,日野自動車新型式,IF($BR121=2,日野自動車新型式②,IF($BR121=3,日野自動車新型式③,IF($BR121=4,日野自動車新型式④,IFERROR(VLOOKUP($BI121,'35条リスト'!$A$3:$C$9998,2,FALSE),"")))))))</f>
        <v/>
      </c>
      <c r="BK121" s="296" t="str">
        <f t="shared" si="80"/>
        <v/>
      </c>
      <c r="BL121" s="296" t="str">
        <f>IFERROR(VLOOKUP($X121,点検表４リスト用!$A$2:$B$10,2,FALSE),"")</f>
        <v/>
      </c>
      <c r="BM121" s="296" t="str">
        <f>IF($AJ121="特","",IFERROR(VLOOKUP($BI121,'35条リスト'!$A$3:$C$9998,3,FALSE),""))</f>
        <v/>
      </c>
      <c r="BN121" s="357" t="str">
        <f t="shared" si="102"/>
        <v/>
      </c>
      <c r="BO121" s="297" t="str">
        <f t="shared" si="103"/>
        <v/>
      </c>
      <c r="BP121" s="297" t="str">
        <f t="shared" si="87"/>
        <v/>
      </c>
      <c r="BQ121" s="296">
        <f t="shared" si="85"/>
        <v>0</v>
      </c>
      <c r="BR121" s="296" t="str">
        <f>IF(COUNTIF(点検表４リスト用!X$2:X$83,J121),1,IF(COUNTIF(点検表４リスト用!Y$2:Y$100,J121),2,IF(COUNTIF(点検表４リスト用!Z$2:Z$100,J121),3,IF(COUNTIF(点検表４リスト用!AA$2:AA$100,J121),4,""))))</f>
        <v/>
      </c>
      <c r="BS121" s="579" t="str">
        <f t="shared" si="104"/>
        <v/>
      </c>
    </row>
    <row r="122" spans="1:71">
      <c r="A122" s="289"/>
      <c r="B122" s="445"/>
      <c r="C122" s="290"/>
      <c r="D122" s="291"/>
      <c r="E122" s="291"/>
      <c r="F122" s="291"/>
      <c r="G122" s="292"/>
      <c r="H122" s="300"/>
      <c r="I122" s="292"/>
      <c r="J122" s="292"/>
      <c r="K122" s="292"/>
      <c r="L122" s="292"/>
      <c r="M122" s="290"/>
      <c r="N122" s="290"/>
      <c r="O122" s="292"/>
      <c r="P122" s="292"/>
      <c r="Q122" s="481" t="str">
        <f t="shared" si="88"/>
        <v/>
      </c>
      <c r="R122" s="481" t="str">
        <f t="shared" si="89"/>
        <v/>
      </c>
      <c r="S122" s="482" t="str">
        <f t="shared" si="90"/>
        <v/>
      </c>
      <c r="T122" s="482" t="str">
        <f t="shared" si="84"/>
        <v/>
      </c>
      <c r="U122" s="483" t="str">
        <f t="shared" si="91"/>
        <v/>
      </c>
      <c r="V122" s="483" t="str">
        <f t="shared" si="92"/>
        <v/>
      </c>
      <c r="W122" s="483" t="str">
        <f t="shared" si="93"/>
        <v/>
      </c>
      <c r="X122" s="293"/>
      <c r="Y122" s="289"/>
      <c r="Z122" s="473" t="str">
        <f>IF($BR122&lt;&gt;"","確認",IF(COUNTIF(点検表４リスト用!AB$2:AB$100,J122),"○",IF(OR($BP122="【3】",$BP122="【2】",$BP122="【1】"),"○",$BP122)))</f>
        <v/>
      </c>
      <c r="AA122" s="532"/>
      <c r="AB122" s="294" t="str">
        <f>IF(COUNTIF(環境性能の高いＵＤタクシー!$A:$A,点検表４!J122),"○","")</f>
        <v/>
      </c>
      <c r="AC122" s="295" t="str">
        <f t="shared" si="94"/>
        <v/>
      </c>
      <c r="AD122" s="296" t="b">
        <f t="shared" si="61"/>
        <v>0</v>
      </c>
      <c r="AE122" s="296" t="b">
        <f t="shared" si="95"/>
        <v>0</v>
      </c>
      <c r="AF122" s="296" t="str">
        <f t="shared" si="63"/>
        <v/>
      </c>
      <c r="AG122" s="296">
        <f t="shared" si="64"/>
        <v>1</v>
      </c>
      <c r="AH122" s="296">
        <f t="shared" si="65"/>
        <v>0</v>
      </c>
      <c r="AI122" s="296">
        <f t="shared" si="66"/>
        <v>0</v>
      </c>
      <c r="AJ122" s="296" t="str">
        <f>IFERROR(VLOOKUP($I122,点検表４リスト用!$D$2:$G$10,2,FALSE),"")</f>
        <v/>
      </c>
      <c r="AK122" s="296" t="str">
        <f>IFERROR(VLOOKUP($I122,点検表４リスト用!$D$2:$G$10,3,FALSE),"")</f>
        <v/>
      </c>
      <c r="AL122" s="296" t="str">
        <f>IFERROR(VLOOKUP($I122,点検表４リスト用!$D$2:$G$10,4,FALSE),"")</f>
        <v/>
      </c>
      <c r="AM122" s="296" t="str">
        <f>IFERROR(VLOOKUP(LEFT($E122,1),点検表４リスト用!$I$2:$J$11,2,FALSE),"")</f>
        <v/>
      </c>
      <c r="AN122" s="296" t="b">
        <f>IF(IFERROR(VLOOKUP($J122,軽乗用車一覧!$A$2:$A$88,1,FALSE),"")&lt;&gt;"",TRUE,FALSE)</f>
        <v>0</v>
      </c>
      <c r="AO122" s="296" t="b">
        <f t="shared" si="96"/>
        <v>0</v>
      </c>
      <c r="AP122" s="296" t="b">
        <f t="shared" si="97"/>
        <v>1</v>
      </c>
      <c r="AQ122" s="296" t="str">
        <f t="shared" si="98"/>
        <v/>
      </c>
      <c r="AR122" s="296" t="str">
        <f t="shared" si="70"/>
        <v/>
      </c>
      <c r="AS122" s="296">
        <f t="shared" si="71"/>
        <v>1</v>
      </c>
      <c r="AT122" s="296">
        <f t="shared" si="99"/>
        <v>1</v>
      </c>
      <c r="AU122" s="296" t="str">
        <f t="shared" si="73"/>
        <v/>
      </c>
      <c r="AV122" s="296" t="str">
        <f>IFERROR(VLOOKUP($L122,点検表４リスト用!$L$2:$M$11,2,FALSE),"")</f>
        <v/>
      </c>
      <c r="AW122" s="296" t="str">
        <f>IFERROR(VLOOKUP($AU122,排出係数!$H$4:$N$1000,7,FALSE),"")</f>
        <v/>
      </c>
      <c r="AX122" s="296" t="str">
        <f t="shared" si="86"/>
        <v/>
      </c>
      <c r="AY122" s="296" t="str">
        <f t="shared" si="74"/>
        <v>1</v>
      </c>
      <c r="AZ122" s="296" t="str">
        <f>IFERROR(VLOOKUP($AU122,排出係数!$A$4:$G$10000,$AT122+2,FALSE),"")</f>
        <v/>
      </c>
      <c r="BA122" s="296">
        <f>IFERROR(VLOOKUP($AT122,点検表４リスト用!$P$2:$T$6,2,FALSE),"")</f>
        <v>0.48</v>
      </c>
      <c r="BB122" s="296" t="str">
        <f t="shared" si="75"/>
        <v/>
      </c>
      <c r="BC122" s="296" t="str">
        <f t="shared" si="100"/>
        <v/>
      </c>
      <c r="BD122" s="296" t="str">
        <f>IFERROR(VLOOKUP($AU122,排出係数!$H$4:$M$10000,$AT122+2,FALSE),"")</f>
        <v/>
      </c>
      <c r="BE122" s="296">
        <f>IFERROR(VLOOKUP($AT122,点検表４リスト用!$P$2:$T$6,IF($N122="H17",5,3),FALSE),"")</f>
        <v>5.5E-2</v>
      </c>
      <c r="BF122" s="296">
        <f t="shared" si="77"/>
        <v>0</v>
      </c>
      <c r="BG122" s="296">
        <f t="shared" si="101"/>
        <v>0</v>
      </c>
      <c r="BH122" s="296" t="str">
        <f>IFERROR(VLOOKUP($L122,点検表４リスト用!$L$2:$N$11,3,FALSE),"")</f>
        <v/>
      </c>
      <c r="BI122" s="296" t="str">
        <f t="shared" si="79"/>
        <v/>
      </c>
      <c r="BJ122" s="296" t="str">
        <f>IF($AJ122="特","",IF($BO122="確認",MSG_電気・燃料電池車確認,IF($BR122=1,日野自動車新型式,IF($BR122=2,日野自動車新型式②,IF($BR122=3,日野自動車新型式③,IF($BR122=4,日野自動車新型式④,IFERROR(VLOOKUP($BI122,'35条リスト'!$A$3:$C$9998,2,FALSE),"")))))))</f>
        <v/>
      </c>
      <c r="BK122" s="296" t="str">
        <f t="shared" si="80"/>
        <v/>
      </c>
      <c r="BL122" s="296" t="str">
        <f>IFERROR(VLOOKUP($X122,点検表４リスト用!$A$2:$B$10,2,FALSE),"")</f>
        <v/>
      </c>
      <c r="BM122" s="296" t="str">
        <f>IF($AJ122="特","",IFERROR(VLOOKUP($BI122,'35条リスト'!$A$3:$C$9998,3,FALSE),""))</f>
        <v/>
      </c>
      <c r="BN122" s="357" t="str">
        <f t="shared" si="102"/>
        <v/>
      </c>
      <c r="BO122" s="297" t="str">
        <f t="shared" si="103"/>
        <v/>
      </c>
      <c r="BP122" s="297" t="str">
        <f t="shared" si="87"/>
        <v/>
      </c>
      <c r="BQ122" s="296">
        <f t="shared" si="85"/>
        <v>0</v>
      </c>
      <c r="BR122" s="296" t="str">
        <f>IF(COUNTIF(点検表４リスト用!X$2:X$83,J122),1,IF(COUNTIF(点検表４リスト用!Y$2:Y$100,J122),2,IF(COUNTIF(点検表４リスト用!Z$2:Z$100,J122),3,IF(COUNTIF(点検表４リスト用!AA$2:AA$100,J122),4,""))))</f>
        <v/>
      </c>
      <c r="BS122" s="579" t="str">
        <f t="shared" si="104"/>
        <v/>
      </c>
    </row>
    <row r="123" spans="1:71">
      <c r="A123" s="289"/>
      <c r="B123" s="445"/>
      <c r="C123" s="290"/>
      <c r="D123" s="291"/>
      <c r="E123" s="291"/>
      <c r="F123" s="291"/>
      <c r="G123" s="292"/>
      <c r="H123" s="300"/>
      <c r="I123" s="292"/>
      <c r="J123" s="292"/>
      <c r="K123" s="292"/>
      <c r="L123" s="292"/>
      <c r="M123" s="290"/>
      <c r="N123" s="290"/>
      <c r="O123" s="292"/>
      <c r="P123" s="292"/>
      <c r="Q123" s="481" t="str">
        <f t="shared" si="88"/>
        <v/>
      </c>
      <c r="R123" s="481" t="str">
        <f t="shared" si="89"/>
        <v/>
      </c>
      <c r="S123" s="482" t="str">
        <f t="shared" si="90"/>
        <v/>
      </c>
      <c r="T123" s="482" t="str">
        <f t="shared" si="84"/>
        <v/>
      </c>
      <c r="U123" s="483" t="str">
        <f t="shared" si="91"/>
        <v/>
      </c>
      <c r="V123" s="483" t="str">
        <f t="shared" si="92"/>
        <v/>
      </c>
      <c r="W123" s="483" t="str">
        <f t="shared" si="93"/>
        <v/>
      </c>
      <c r="X123" s="293"/>
      <c r="Y123" s="289"/>
      <c r="Z123" s="473" t="str">
        <f>IF($BR123&lt;&gt;"","確認",IF(COUNTIF(点検表４リスト用!AB$2:AB$100,J123),"○",IF(OR($BP123="【3】",$BP123="【2】",$BP123="【1】"),"○",$BP123)))</f>
        <v/>
      </c>
      <c r="AA123" s="532"/>
      <c r="AB123" s="294" t="str">
        <f>IF(COUNTIF(環境性能の高いＵＤタクシー!$A:$A,点検表４!J123),"○","")</f>
        <v/>
      </c>
      <c r="AC123" s="295" t="str">
        <f t="shared" si="94"/>
        <v/>
      </c>
      <c r="AD123" s="296" t="b">
        <f t="shared" si="61"/>
        <v>0</v>
      </c>
      <c r="AE123" s="296" t="b">
        <f t="shared" si="95"/>
        <v>0</v>
      </c>
      <c r="AF123" s="296" t="str">
        <f t="shared" si="63"/>
        <v/>
      </c>
      <c r="AG123" s="296">
        <f t="shared" si="64"/>
        <v>1</v>
      </c>
      <c r="AH123" s="296">
        <f t="shared" si="65"/>
        <v>0</v>
      </c>
      <c r="AI123" s="296">
        <f t="shared" si="66"/>
        <v>0</v>
      </c>
      <c r="AJ123" s="296" t="str">
        <f>IFERROR(VLOOKUP($I123,点検表４リスト用!$D$2:$G$10,2,FALSE),"")</f>
        <v/>
      </c>
      <c r="AK123" s="296" t="str">
        <f>IFERROR(VLOOKUP($I123,点検表４リスト用!$D$2:$G$10,3,FALSE),"")</f>
        <v/>
      </c>
      <c r="AL123" s="296" t="str">
        <f>IFERROR(VLOOKUP($I123,点検表４リスト用!$D$2:$G$10,4,FALSE),"")</f>
        <v/>
      </c>
      <c r="AM123" s="296" t="str">
        <f>IFERROR(VLOOKUP(LEFT($E123,1),点検表４リスト用!$I$2:$J$11,2,FALSE),"")</f>
        <v/>
      </c>
      <c r="AN123" s="296" t="b">
        <f>IF(IFERROR(VLOOKUP($J123,軽乗用車一覧!$A$2:$A$88,1,FALSE),"")&lt;&gt;"",TRUE,FALSE)</f>
        <v>0</v>
      </c>
      <c r="AO123" s="296" t="b">
        <f t="shared" si="96"/>
        <v>0</v>
      </c>
      <c r="AP123" s="296" t="b">
        <f t="shared" si="97"/>
        <v>1</v>
      </c>
      <c r="AQ123" s="296" t="str">
        <f t="shared" si="98"/>
        <v/>
      </c>
      <c r="AR123" s="296" t="str">
        <f t="shared" si="70"/>
        <v/>
      </c>
      <c r="AS123" s="296">
        <f t="shared" si="71"/>
        <v>1</v>
      </c>
      <c r="AT123" s="296">
        <f t="shared" si="99"/>
        <v>1</v>
      </c>
      <c r="AU123" s="296" t="str">
        <f t="shared" si="73"/>
        <v/>
      </c>
      <c r="AV123" s="296" t="str">
        <f>IFERROR(VLOOKUP($L123,点検表４リスト用!$L$2:$M$11,2,FALSE),"")</f>
        <v/>
      </c>
      <c r="AW123" s="296" t="str">
        <f>IFERROR(VLOOKUP($AU123,排出係数!$H$4:$N$1000,7,FALSE),"")</f>
        <v/>
      </c>
      <c r="AX123" s="296" t="str">
        <f t="shared" si="86"/>
        <v/>
      </c>
      <c r="AY123" s="296" t="str">
        <f t="shared" si="74"/>
        <v>1</v>
      </c>
      <c r="AZ123" s="296" t="str">
        <f>IFERROR(VLOOKUP($AU123,排出係数!$A$4:$G$10000,$AT123+2,FALSE),"")</f>
        <v/>
      </c>
      <c r="BA123" s="296">
        <f>IFERROR(VLOOKUP($AT123,点検表４リスト用!$P$2:$T$6,2,FALSE),"")</f>
        <v>0.48</v>
      </c>
      <c r="BB123" s="296" t="str">
        <f t="shared" si="75"/>
        <v/>
      </c>
      <c r="BC123" s="296" t="str">
        <f t="shared" si="100"/>
        <v/>
      </c>
      <c r="BD123" s="296" t="str">
        <f>IFERROR(VLOOKUP($AU123,排出係数!$H$4:$M$10000,$AT123+2,FALSE),"")</f>
        <v/>
      </c>
      <c r="BE123" s="296">
        <f>IFERROR(VLOOKUP($AT123,点検表４リスト用!$P$2:$T$6,IF($N123="H17",5,3),FALSE),"")</f>
        <v>5.5E-2</v>
      </c>
      <c r="BF123" s="296">
        <f t="shared" si="77"/>
        <v>0</v>
      </c>
      <c r="BG123" s="296">
        <f t="shared" si="101"/>
        <v>0</v>
      </c>
      <c r="BH123" s="296" t="str">
        <f>IFERROR(VLOOKUP($L123,点検表４リスト用!$L$2:$N$11,3,FALSE),"")</f>
        <v/>
      </c>
      <c r="BI123" s="296" t="str">
        <f t="shared" si="79"/>
        <v/>
      </c>
      <c r="BJ123" s="296" t="str">
        <f>IF($AJ123="特","",IF($BO123="確認",MSG_電気・燃料電池車確認,IF($BR123=1,日野自動車新型式,IF($BR123=2,日野自動車新型式②,IF($BR123=3,日野自動車新型式③,IF($BR123=4,日野自動車新型式④,IFERROR(VLOOKUP($BI123,'35条リスト'!$A$3:$C$9998,2,FALSE),"")))))))</f>
        <v/>
      </c>
      <c r="BK123" s="296" t="str">
        <f t="shared" si="80"/>
        <v/>
      </c>
      <c r="BL123" s="296" t="str">
        <f>IFERROR(VLOOKUP($X123,点検表４リスト用!$A$2:$B$10,2,FALSE),"")</f>
        <v/>
      </c>
      <c r="BM123" s="296" t="str">
        <f>IF($AJ123="特","",IFERROR(VLOOKUP($BI123,'35条リスト'!$A$3:$C$9998,3,FALSE),""))</f>
        <v/>
      </c>
      <c r="BN123" s="357" t="str">
        <f t="shared" si="102"/>
        <v/>
      </c>
      <c r="BO123" s="297" t="str">
        <f t="shared" si="103"/>
        <v/>
      </c>
      <c r="BP123" s="297" t="str">
        <f t="shared" si="87"/>
        <v/>
      </c>
      <c r="BQ123" s="296">
        <f t="shared" si="85"/>
        <v>0</v>
      </c>
      <c r="BR123" s="296" t="str">
        <f>IF(COUNTIF(点検表４リスト用!X$2:X$83,J123),1,IF(COUNTIF(点検表４リスト用!Y$2:Y$100,J123),2,IF(COUNTIF(点検表４リスト用!Z$2:Z$100,J123),3,IF(COUNTIF(点検表４リスト用!AA$2:AA$100,J123),4,""))))</f>
        <v/>
      </c>
      <c r="BS123" s="579" t="str">
        <f t="shared" si="104"/>
        <v/>
      </c>
    </row>
    <row r="124" spans="1:71">
      <c r="A124" s="289"/>
      <c r="B124" s="445"/>
      <c r="C124" s="290"/>
      <c r="D124" s="291"/>
      <c r="E124" s="291"/>
      <c r="F124" s="291"/>
      <c r="G124" s="292"/>
      <c r="H124" s="300"/>
      <c r="I124" s="292"/>
      <c r="J124" s="292"/>
      <c r="K124" s="292"/>
      <c r="L124" s="292"/>
      <c r="M124" s="290"/>
      <c r="N124" s="290"/>
      <c r="O124" s="292"/>
      <c r="P124" s="292"/>
      <c r="Q124" s="481" t="str">
        <f t="shared" si="88"/>
        <v/>
      </c>
      <c r="R124" s="481" t="str">
        <f t="shared" si="89"/>
        <v/>
      </c>
      <c r="S124" s="482" t="str">
        <f t="shared" si="90"/>
        <v/>
      </c>
      <c r="T124" s="482" t="str">
        <f t="shared" si="84"/>
        <v/>
      </c>
      <c r="U124" s="483" t="str">
        <f t="shared" si="91"/>
        <v/>
      </c>
      <c r="V124" s="483" t="str">
        <f t="shared" si="92"/>
        <v/>
      </c>
      <c r="W124" s="483" t="str">
        <f t="shared" si="93"/>
        <v/>
      </c>
      <c r="X124" s="293"/>
      <c r="Y124" s="289"/>
      <c r="Z124" s="473" t="str">
        <f>IF($BR124&lt;&gt;"","確認",IF(COUNTIF(点検表４リスト用!AB$2:AB$100,J124),"○",IF(OR($BP124="【3】",$BP124="【2】",$BP124="【1】"),"○",$BP124)))</f>
        <v/>
      </c>
      <c r="AA124" s="532"/>
      <c r="AB124" s="294" t="str">
        <f>IF(COUNTIF(環境性能の高いＵＤタクシー!$A:$A,点検表４!J124),"○","")</f>
        <v/>
      </c>
      <c r="AC124" s="295" t="str">
        <f t="shared" si="94"/>
        <v/>
      </c>
      <c r="AD124" s="296" t="b">
        <f t="shared" si="61"/>
        <v>0</v>
      </c>
      <c r="AE124" s="296" t="b">
        <f t="shared" si="95"/>
        <v>0</v>
      </c>
      <c r="AF124" s="296" t="str">
        <f t="shared" si="63"/>
        <v/>
      </c>
      <c r="AG124" s="296">
        <f t="shared" si="64"/>
        <v>1</v>
      </c>
      <c r="AH124" s="296">
        <f t="shared" si="65"/>
        <v>0</v>
      </c>
      <c r="AI124" s="296">
        <f t="shared" si="66"/>
        <v>0</v>
      </c>
      <c r="AJ124" s="296" t="str">
        <f>IFERROR(VLOOKUP($I124,点検表４リスト用!$D$2:$G$10,2,FALSE),"")</f>
        <v/>
      </c>
      <c r="AK124" s="296" t="str">
        <f>IFERROR(VLOOKUP($I124,点検表４リスト用!$D$2:$G$10,3,FALSE),"")</f>
        <v/>
      </c>
      <c r="AL124" s="296" t="str">
        <f>IFERROR(VLOOKUP($I124,点検表４リスト用!$D$2:$G$10,4,FALSE),"")</f>
        <v/>
      </c>
      <c r="AM124" s="296" t="str">
        <f>IFERROR(VLOOKUP(LEFT($E124,1),点検表４リスト用!$I$2:$J$11,2,FALSE),"")</f>
        <v/>
      </c>
      <c r="AN124" s="296" t="b">
        <f>IF(IFERROR(VLOOKUP($J124,軽乗用車一覧!$A$2:$A$88,1,FALSE),"")&lt;&gt;"",TRUE,FALSE)</f>
        <v>0</v>
      </c>
      <c r="AO124" s="296" t="b">
        <f t="shared" si="96"/>
        <v>0</v>
      </c>
      <c r="AP124" s="296" t="b">
        <f t="shared" si="97"/>
        <v>1</v>
      </c>
      <c r="AQ124" s="296" t="str">
        <f t="shared" si="98"/>
        <v/>
      </c>
      <c r="AR124" s="296" t="str">
        <f t="shared" si="70"/>
        <v/>
      </c>
      <c r="AS124" s="296">
        <f t="shared" si="71"/>
        <v>1</v>
      </c>
      <c r="AT124" s="296">
        <f t="shared" si="99"/>
        <v>1</v>
      </c>
      <c r="AU124" s="296" t="str">
        <f t="shared" si="73"/>
        <v/>
      </c>
      <c r="AV124" s="296" t="str">
        <f>IFERROR(VLOOKUP($L124,点検表４リスト用!$L$2:$M$11,2,FALSE),"")</f>
        <v/>
      </c>
      <c r="AW124" s="296" t="str">
        <f>IFERROR(VLOOKUP($AU124,排出係数!$H$4:$N$1000,7,FALSE),"")</f>
        <v/>
      </c>
      <c r="AX124" s="296" t="str">
        <f t="shared" si="86"/>
        <v/>
      </c>
      <c r="AY124" s="296" t="str">
        <f t="shared" si="74"/>
        <v>1</v>
      </c>
      <c r="AZ124" s="296" t="str">
        <f>IFERROR(VLOOKUP($AU124,排出係数!$A$4:$G$10000,$AT124+2,FALSE),"")</f>
        <v/>
      </c>
      <c r="BA124" s="296">
        <f>IFERROR(VLOOKUP($AT124,点検表４リスト用!$P$2:$T$6,2,FALSE),"")</f>
        <v>0.48</v>
      </c>
      <c r="BB124" s="296" t="str">
        <f t="shared" si="75"/>
        <v/>
      </c>
      <c r="BC124" s="296" t="str">
        <f t="shared" si="100"/>
        <v/>
      </c>
      <c r="BD124" s="296" t="str">
        <f>IFERROR(VLOOKUP($AU124,排出係数!$H$4:$M$10000,$AT124+2,FALSE),"")</f>
        <v/>
      </c>
      <c r="BE124" s="296">
        <f>IFERROR(VLOOKUP($AT124,点検表４リスト用!$P$2:$T$6,IF($N124="H17",5,3),FALSE),"")</f>
        <v>5.5E-2</v>
      </c>
      <c r="BF124" s="296">
        <f t="shared" si="77"/>
        <v>0</v>
      </c>
      <c r="BG124" s="296">
        <f t="shared" si="101"/>
        <v>0</v>
      </c>
      <c r="BH124" s="296" t="str">
        <f>IFERROR(VLOOKUP($L124,点検表４リスト用!$L$2:$N$11,3,FALSE),"")</f>
        <v/>
      </c>
      <c r="BI124" s="296" t="str">
        <f t="shared" si="79"/>
        <v/>
      </c>
      <c r="BJ124" s="296" t="str">
        <f>IF($AJ124="特","",IF($BO124="確認",MSG_電気・燃料電池車確認,IF($BR124=1,日野自動車新型式,IF($BR124=2,日野自動車新型式②,IF($BR124=3,日野自動車新型式③,IF($BR124=4,日野自動車新型式④,IFERROR(VLOOKUP($BI124,'35条リスト'!$A$3:$C$9998,2,FALSE),"")))))))</f>
        <v/>
      </c>
      <c r="BK124" s="296" t="str">
        <f t="shared" si="80"/>
        <v/>
      </c>
      <c r="BL124" s="296" t="str">
        <f>IFERROR(VLOOKUP($X124,点検表４リスト用!$A$2:$B$10,2,FALSE),"")</f>
        <v/>
      </c>
      <c r="BM124" s="296" t="str">
        <f>IF($AJ124="特","",IFERROR(VLOOKUP($BI124,'35条リスト'!$A$3:$C$9998,3,FALSE),""))</f>
        <v/>
      </c>
      <c r="BN124" s="357" t="str">
        <f t="shared" si="102"/>
        <v/>
      </c>
      <c r="BO124" s="297" t="str">
        <f t="shared" si="103"/>
        <v/>
      </c>
      <c r="BP124" s="297" t="str">
        <f t="shared" si="87"/>
        <v/>
      </c>
      <c r="BQ124" s="296">
        <f t="shared" si="85"/>
        <v>0</v>
      </c>
      <c r="BR124" s="296" t="str">
        <f>IF(COUNTIF(点検表４リスト用!X$2:X$83,J124),1,IF(COUNTIF(点検表４リスト用!Y$2:Y$100,J124),2,IF(COUNTIF(点検表４リスト用!Z$2:Z$100,J124),3,IF(COUNTIF(点検表４リスト用!AA$2:AA$100,J124),4,""))))</f>
        <v/>
      </c>
      <c r="BS124" s="579" t="str">
        <f t="shared" si="104"/>
        <v/>
      </c>
    </row>
    <row r="125" spans="1:71">
      <c r="A125" s="289"/>
      <c r="B125" s="445"/>
      <c r="C125" s="290"/>
      <c r="D125" s="291"/>
      <c r="E125" s="291"/>
      <c r="F125" s="291"/>
      <c r="G125" s="292"/>
      <c r="H125" s="300"/>
      <c r="I125" s="292"/>
      <c r="J125" s="292"/>
      <c r="K125" s="292"/>
      <c r="L125" s="292"/>
      <c r="M125" s="290"/>
      <c r="N125" s="290"/>
      <c r="O125" s="292"/>
      <c r="P125" s="292"/>
      <c r="Q125" s="481" t="str">
        <f t="shared" si="88"/>
        <v/>
      </c>
      <c r="R125" s="481" t="str">
        <f t="shared" si="89"/>
        <v/>
      </c>
      <c r="S125" s="482" t="str">
        <f t="shared" si="90"/>
        <v/>
      </c>
      <c r="T125" s="482" t="str">
        <f t="shared" si="84"/>
        <v/>
      </c>
      <c r="U125" s="483" t="str">
        <f t="shared" si="91"/>
        <v/>
      </c>
      <c r="V125" s="483" t="str">
        <f t="shared" si="92"/>
        <v/>
      </c>
      <c r="W125" s="483" t="str">
        <f t="shared" si="93"/>
        <v/>
      </c>
      <c r="X125" s="293"/>
      <c r="Y125" s="289"/>
      <c r="Z125" s="473" t="str">
        <f>IF($BR125&lt;&gt;"","確認",IF(COUNTIF(点検表４リスト用!AB$2:AB$100,J125),"○",IF(OR($BP125="【3】",$BP125="【2】",$BP125="【1】"),"○",$BP125)))</f>
        <v/>
      </c>
      <c r="AA125" s="532"/>
      <c r="AB125" s="294" t="str">
        <f>IF(COUNTIF(環境性能の高いＵＤタクシー!$A:$A,点検表４!J125),"○","")</f>
        <v/>
      </c>
      <c r="AC125" s="295" t="str">
        <f t="shared" si="94"/>
        <v/>
      </c>
      <c r="AD125" s="296" t="b">
        <f t="shared" si="61"/>
        <v>0</v>
      </c>
      <c r="AE125" s="296" t="b">
        <f t="shared" si="95"/>
        <v>0</v>
      </c>
      <c r="AF125" s="296" t="str">
        <f t="shared" si="63"/>
        <v/>
      </c>
      <c r="AG125" s="296">
        <f t="shared" si="64"/>
        <v>1</v>
      </c>
      <c r="AH125" s="296">
        <f t="shared" si="65"/>
        <v>0</v>
      </c>
      <c r="AI125" s="296">
        <f t="shared" si="66"/>
        <v>0</v>
      </c>
      <c r="AJ125" s="296" t="str">
        <f>IFERROR(VLOOKUP($I125,点検表４リスト用!$D$2:$G$10,2,FALSE),"")</f>
        <v/>
      </c>
      <c r="AK125" s="296" t="str">
        <f>IFERROR(VLOOKUP($I125,点検表４リスト用!$D$2:$G$10,3,FALSE),"")</f>
        <v/>
      </c>
      <c r="AL125" s="296" t="str">
        <f>IFERROR(VLOOKUP($I125,点検表４リスト用!$D$2:$G$10,4,FALSE),"")</f>
        <v/>
      </c>
      <c r="AM125" s="296" t="str">
        <f>IFERROR(VLOOKUP(LEFT($E125,1),点検表４リスト用!$I$2:$J$11,2,FALSE),"")</f>
        <v/>
      </c>
      <c r="AN125" s="296" t="b">
        <f>IF(IFERROR(VLOOKUP($J125,軽乗用車一覧!$A$2:$A$88,1,FALSE),"")&lt;&gt;"",TRUE,FALSE)</f>
        <v>0</v>
      </c>
      <c r="AO125" s="296" t="b">
        <f t="shared" si="96"/>
        <v>0</v>
      </c>
      <c r="AP125" s="296" t="b">
        <f t="shared" si="97"/>
        <v>1</v>
      </c>
      <c r="AQ125" s="296" t="str">
        <f t="shared" si="98"/>
        <v/>
      </c>
      <c r="AR125" s="296" t="str">
        <f t="shared" si="70"/>
        <v/>
      </c>
      <c r="AS125" s="296">
        <f t="shared" si="71"/>
        <v>1</v>
      </c>
      <c r="AT125" s="296">
        <f t="shared" si="99"/>
        <v>1</v>
      </c>
      <c r="AU125" s="296" t="str">
        <f t="shared" si="73"/>
        <v/>
      </c>
      <c r="AV125" s="296" t="str">
        <f>IFERROR(VLOOKUP($L125,点検表４リスト用!$L$2:$M$11,2,FALSE),"")</f>
        <v/>
      </c>
      <c r="AW125" s="296" t="str">
        <f>IFERROR(VLOOKUP($AU125,排出係数!$H$4:$N$1000,7,FALSE),"")</f>
        <v/>
      </c>
      <c r="AX125" s="296" t="str">
        <f t="shared" si="86"/>
        <v/>
      </c>
      <c r="AY125" s="296" t="str">
        <f t="shared" si="74"/>
        <v>1</v>
      </c>
      <c r="AZ125" s="296" t="str">
        <f>IFERROR(VLOOKUP($AU125,排出係数!$A$4:$G$10000,$AT125+2,FALSE),"")</f>
        <v/>
      </c>
      <c r="BA125" s="296">
        <f>IFERROR(VLOOKUP($AT125,点検表４リスト用!$P$2:$T$6,2,FALSE),"")</f>
        <v>0.48</v>
      </c>
      <c r="BB125" s="296" t="str">
        <f t="shared" si="75"/>
        <v/>
      </c>
      <c r="BC125" s="296" t="str">
        <f t="shared" si="100"/>
        <v/>
      </c>
      <c r="BD125" s="296" t="str">
        <f>IFERROR(VLOOKUP($AU125,排出係数!$H$4:$M$10000,$AT125+2,FALSE),"")</f>
        <v/>
      </c>
      <c r="BE125" s="296">
        <f>IFERROR(VLOOKUP($AT125,点検表４リスト用!$P$2:$T$6,IF($N125="H17",5,3),FALSE),"")</f>
        <v>5.5E-2</v>
      </c>
      <c r="BF125" s="296">
        <f t="shared" si="77"/>
        <v>0</v>
      </c>
      <c r="BG125" s="296">
        <f t="shared" si="101"/>
        <v>0</v>
      </c>
      <c r="BH125" s="296" t="str">
        <f>IFERROR(VLOOKUP($L125,点検表４リスト用!$L$2:$N$11,3,FALSE),"")</f>
        <v/>
      </c>
      <c r="BI125" s="296" t="str">
        <f t="shared" si="79"/>
        <v/>
      </c>
      <c r="BJ125" s="296" t="str">
        <f>IF($AJ125="特","",IF($BO125="確認",MSG_電気・燃料電池車確認,IF($BR125=1,日野自動車新型式,IF($BR125=2,日野自動車新型式②,IF($BR125=3,日野自動車新型式③,IF($BR125=4,日野自動車新型式④,IFERROR(VLOOKUP($BI125,'35条リスト'!$A$3:$C$9998,2,FALSE),"")))))))</f>
        <v/>
      </c>
      <c r="BK125" s="296" t="str">
        <f t="shared" si="80"/>
        <v/>
      </c>
      <c r="BL125" s="296" t="str">
        <f>IFERROR(VLOOKUP($X125,点検表４リスト用!$A$2:$B$10,2,FALSE),"")</f>
        <v/>
      </c>
      <c r="BM125" s="296" t="str">
        <f>IF($AJ125="特","",IFERROR(VLOOKUP($BI125,'35条リスト'!$A$3:$C$9998,3,FALSE),""))</f>
        <v/>
      </c>
      <c r="BN125" s="357" t="str">
        <f t="shared" si="102"/>
        <v/>
      </c>
      <c r="BO125" s="297" t="str">
        <f t="shared" si="103"/>
        <v/>
      </c>
      <c r="BP125" s="297" t="str">
        <f t="shared" si="87"/>
        <v/>
      </c>
      <c r="BQ125" s="296">
        <f t="shared" si="85"/>
        <v>0</v>
      </c>
      <c r="BR125" s="296" t="str">
        <f>IF(COUNTIF(点検表４リスト用!X$2:X$83,J125),1,IF(COUNTIF(点検表４リスト用!Y$2:Y$100,J125),2,IF(COUNTIF(点検表４リスト用!Z$2:Z$100,J125),3,IF(COUNTIF(点検表４リスト用!AA$2:AA$100,J125),4,""))))</f>
        <v/>
      </c>
      <c r="BS125" s="579" t="str">
        <f t="shared" si="104"/>
        <v/>
      </c>
    </row>
    <row r="126" spans="1:71">
      <c r="A126" s="289"/>
      <c r="B126" s="445"/>
      <c r="C126" s="290"/>
      <c r="D126" s="291"/>
      <c r="E126" s="291"/>
      <c r="F126" s="291"/>
      <c r="G126" s="292"/>
      <c r="H126" s="300"/>
      <c r="I126" s="292"/>
      <c r="J126" s="292"/>
      <c r="K126" s="292"/>
      <c r="L126" s="292"/>
      <c r="M126" s="290"/>
      <c r="N126" s="290"/>
      <c r="O126" s="292"/>
      <c r="P126" s="292"/>
      <c r="Q126" s="481" t="str">
        <f t="shared" si="88"/>
        <v/>
      </c>
      <c r="R126" s="481" t="str">
        <f t="shared" si="89"/>
        <v/>
      </c>
      <c r="S126" s="482" t="str">
        <f t="shared" si="90"/>
        <v/>
      </c>
      <c r="T126" s="482" t="str">
        <f t="shared" si="84"/>
        <v/>
      </c>
      <c r="U126" s="483" t="str">
        <f t="shared" si="91"/>
        <v/>
      </c>
      <c r="V126" s="483" t="str">
        <f t="shared" si="92"/>
        <v/>
      </c>
      <c r="W126" s="483" t="str">
        <f t="shared" si="93"/>
        <v/>
      </c>
      <c r="X126" s="293"/>
      <c r="Y126" s="289"/>
      <c r="Z126" s="473" t="str">
        <f>IF($BR126&lt;&gt;"","確認",IF(COUNTIF(点検表４リスト用!AB$2:AB$100,J126),"○",IF(OR($BP126="【3】",$BP126="【2】",$BP126="【1】"),"○",$BP126)))</f>
        <v/>
      </c>
      <c r="AA126" s="532"/>
      <c r="AB126" s="294" t="str">
        <f>IF(COUNTIF(環境性能の高いＵＤタクシー!$A:$A,点検表４!J126),"○","")</f>
        <v/>
      </c>
      <c r="AC126" s="295" t="str">
        <f t="shared" si="94"/>
        <v/>
      </c>
      <c r="AD126" s="296" t="b">
        <f t="shared" si="61"/>
        <v>0</v>
      </c>
      <c r="AE126" s="296" t="b">
        <f t="shared" si="95"/>
        <v>0</v>
      </c>
      <c r="AF126" s="296" t="str">
        <f t="shared" si="63"/>
        <v/>
      </c>
      <c r="AG126" s="296">
        <f t="shared" si="64"/>
        <v>1</v>
      </c>
      <c r="AH126" s="296">
        <f t="shared" si="65"/>
        <v>0</v>
      </c>
      <c r="AI126" s="296">
        <f t="shared" si="66"/>
        <v>0</v>
      </c>
      <c r="AJ126" s="296" t="str">
        <f>IFERROR(VLOOKUP($I126,点検表４リスト用!$D$2:$G$10,2,FALSE),"")</f>
        <v/>
      </c>
      <c r="AK126" s="296" t="str">
        <f>IFERROR(VLOOKUP($I126,点検表４リスト用!$D$2:$G$10,3,FALSE),"")</f>
        <v/>
      </c>
      <c r="AL126" s="296" t="str">
        <f>IFERROR(VLOOKUP($I126,点検表４リスト用!$D$2:$G$10,4,FALSE),"")</f>
        <v/>
      </c>
      <c r="AM126" s="296" t="str">
        <f>IFERROR(VLOOKUP(LEFT($E126,1),点検表４リスト用!$I$2:$J$11,2,FALSE),"")</f>
        <v/>
      </c>
      <c r="AN126" s="296" t="b">
        <f>IF(IFERROR(VLOOKUP($J126,軽乗用車一覧!$A$2:$A$88,1,FALSE),"")&lt;&gt;"",TRUE,FALSE)</f>
        <v>0</v>
      </c>
      <c r="AO126" s="296" t="b">
        <f t="shared" si="96"/>
        <v>0</v>
      </c>
      <c r="AP126" s="296" t="b">
        <f t="shared" si="97"/>
        <v>1</v>
      </c>
      <c r="AQ126" s="296" t="str">
        <f t="shared" si="98"/>
        <v/>
      </c>
      <c r="AR126" s="296" t="str">
        <f t="shared" si="70"/>
        <v/>
      </c>
      <c r="AS126" s="296">
        <f t="shared" si="71"/>
        <v>1</v>
      </c>
      <c r="AT126" s="296">
        <f t="shared" si="99"/>
        <v>1</v>
      </c>
      <c r="AU126" s="296" t="str">
        <f t="shared" si="73"/>
        <v/>
      </c>
      <c r="AV126" s="296" t="str">
        <f>IFERROR(VLOOKUP($L126,点検表４リスト用!$L$2:$M$11,2,FALSE),"")</f>
        <v/>
      </c>
      <c r="AW126" s="296" t="str">
        <f>IFERROR(VLOOKUP($AU126,排出係数!$H$4:$N$1000,7,FALSE),"")</f>
        <v/>
      </c>
      <c r="AX126" s="296" t="str">
        <f t="shared" si="86"/>
        <v/>
      </c>
      <c r="AY126" s="296" t="str">
        <f t="shared" si="74"/>
        <v>1</v>
      </c>
      <c r="AZ126" s="296" t="str">
        <f>IFERROR(VLOOKUP($AU126,排出係数!$A$4:$G$10000,$AT126+2,FALSE),"")</f>
        <v/>
      </c>
      <c r="BA126" s="296">
        <f>IFERROR(VLOOKUP($AT126,点検表４リスト用!$P$2:$T$6,2,FALSE),"")</f>
        <v>0.48</v>
      </c>
      <c r="BB126" s="296" t="str">
        <f t="shared" si="75"/>
        <v/>
      </c>
      <c r="BC126" s="296" t="str">
        <f t="shared" si="100"/>
        <v/>
      </c>
      <c r="BD126" s="296" t="str">
        <f>IFERROR(VLOOKUP($AU126,排出係数!$H$4:$M$10000,$AT126+2,FALSE),"")</f>
        <v/>
      </c>
      <c r="BE126" s="296">
        <f>IFERROR(VLOOKUP($AT126,点検表４リスト用!$P$2:$T$6,IF($N126="H17",5,3),FALSE),"")</f>
        <v>5.5E-2</v>
      </c>
      <c r="BF126" s="296">
        <f t="shared" si="77"/>
        <v>0</v>
      </c>
      <c r="BG126" s="296">
        <f t="shared" si="101"/>
        <v>0</v>
      </c>
      <c r="BH126" s="296" t="str">
        <f>IFERROR(VLOOKUP($L126,点検表４リスト用!$L$2:$N$11,3,FALSE),"")</f>
        <v/>
      </c>
      <c r="BI126" s="296" t="str">
        <f t="shared" si="79"/>
        <v/>
      </c>
      <c r="BJ126" s="296" t="str">
        <f>IF($AJ126="特","",IF($BO126="確認",MSG_電気・燃料電池車確認,IF($BR126=1,日野自動車新型式,IF($BR126=2,日野自動車新型式②,IF($BR126=3,日野自動車新型式③,IF($BR126=4,日野自動車新型式④,IFERROR(VLOOKUP($BI126,'35条リスト'!$A$3:$C$9998,2,FALSE),"")))))))</f>
        <v/>
      </c>
      <c r="BK126" s="296" t="str">
        <f t="shared" si="80"/>
        <v/>
      </c>
      <c r="BL126" s="296" t="str">
        <f>IFERROR(VLOOKUP($X126,点検表４リスト用!$A$2:$B$10,2,FALSE),"")</f>
        <v/>
      </c>
      <c r="BM126" s="296" t="str">
        <f>IF($AJ126="特","",IFERROR(VLOOKUP($BI126,'35条リスト'!$A$3:$C$9998,3,FALSE),""))</f>
        <v/>
      </c>
      <c r="BN126" s="357" t="str">
        <f t="shared" si="102"/>
        <v/>
      </c>
      <c r="BO126" s="297" t="str">
        <f t="shared" si="103"/>
        <v/>
      </c>
      <c r="BP126" s="297" t="str">
        <f t="shared" si="87"/>
        <v/>
      </c>
      <c r="BQ126" s="296">
        <f t="shared" si="85"/>
        <v>0</v>
      </c>
      <c r="BR126" s="296" t="str">
        <f>IF(COUNTIF(点検表４リスト用!X$2:X$83,J126),1,IF(COUNTIF(点検表４リスト用!Y$2:Y$100,J126),2,IF(COUNTIF(点検表４リスト用!Z$2:Z$100,J126),3,IF(COUNTIF(点検表４リスト用!AA$2:AA$100,J126),4,""))))</f>
        <v/>
      </c>
      <c r="BS126" s="579" t="str">
        <f t="shared" si="104"/>
        <v/>
      </c>
    </row>
    <row r="127" spans="1:71">
      <c r="A127" s="289"/>
      <c r="B127" s="445"/>
      <c r="C127" s="290"/>
      <c r="D127" s="291"/>
      <c r="E127" s="291"/>
      <c r="F127" s="291"/>
      <c r="G127" s="292"/>
      <c r="H127" s="300"/>
      <c r="I127" s="292"/>
      <c r="J127" s="292"/>
      <c r="K127" s="292"/>
      <c r="L127" s="292"/>
      <c r="M127" s="290"/>
      <c r="N127" s="290"/>
      <c r="O127" s="292"/>
      <c r="P127" s="292"/>
      <c r="Q127" s="481" t="str">
        <f t="shared" si="88"/>
        <v/>
      </c>
      <c r="R127" s="481" t="str">
        <f t="shared" si="89"/>
        <v/>
      </c>
      <c r="S127" s="482" t="str">
        <f t="shared" si="90"/>
        <v/>
      </c>
      <c r="T127" s="482" t="str">
        <f t="shared" si="84"/>
        <v/>
      </c>
      <c r="U127" s="483" t="str">
        <f t="shared" si="91"/>
        <v/>
      </c>
      <c r="V127" s="483" t="str">
        <f t="shared" si="92"/>
        <v/>
      </c>
      <c r="W127" s="483" t="str">
        <f t="shared" si="93"/>
        <v/>
      </c>
      <c r="X127" s="293"/>
      <c r="Y127" s="289"/>
      <c r="Z127" s="473" t="str">
        <f>IF($BR127&lt;&gt;"","確認",IF(COUNTIF(点検表４リスト用!AB$2:AB$100,J127),"○",IF(OR($BP127="【3】",$BP127="【2】",$BP127="【1】"),"○",$BP127)))</f>
        <v/>
      </c>
      <c r="AA127" s="532"/>
      <c r="AB127" s="294" t="str">
        <f>IF(COUNTIF(環境性能の高いＵＤタクシー!$A:$A,点検表４!J127),"○","")</f>
        <v/>
      </c>
      <c r="AC127" s="295" t="str">
        <f t="shared" si="94"/>
        <v/>
      </c>
      <c r="AD127" s="296" t="b">
        <f t="shared" si="61"/>
        <v>0</v>
      </c>
      <c r="AE127" s="296" t="b">
        <f t="shared" si="95"/>
        <v>0</v>
      </c>
      <c r="AF127" s="296" t="str">
        <f t="shared" si="63"/>
        <v/>
      </c>
      <c r="AG127" s="296">
        <f t="shared" si="64"/>
        <v>1</v>
      </c>
      <c r="AH127" s="296">
        <f t="shared" si="65"/>
        <v>0</v>
      </c>
      <c r="AI127" s="296">
        <f t="shared" si="66"/>
        <v>0</v>
      </c>
      <c r="AJ127" s="296" t="str">
        <f>IFERROR(VLOOKUP($I127,点検表４リスト用!$D$2:$G$10,2,FALSE),"")</f>
        <v/>
      </c>
      <c r="AK127" s="296" t="str">
        <f>IFERROR(VLOOKUP($I127,点検表４リスト用!$D$2:$G$10,3,FALSE),"")</f>
        <v/>
      </c>
      <c r="AL127" s="296" t="str">
        <f>IFERROR(VLOOKUP($I127,点検表４リスト用!$D$2:$G$10,4,FALSE),"")</f>
        <v/>
      </c>
      <c r="AM127" s="296" t="str">
        <f>IFERROR(VLOOKUP(LEFT($E127,1),点検表４リスト用!$I$2:$J$11,2,FALSE),"")</f>
        <v/>
      </c>
      <c r="AN127" s="296" t="b">
        <f>IF(IFERROR(VLOOKUP($J127,軽乗用車一覧!$A$2:$A$88,1,FALSE),"")&lt;&gt;"",TRUE,FALSE)</f>
        <v>0</v>
      </c>
      <c r="AO127" s="296" t="b">
        <f t="shared" si="96"/>
        <v>0</v>
      </c>
      <c r="AP127" s="296" t="b">
        <f t="shared" si="97"/>
        <v>1</v>
      </c>
      <c r="AQ127" s="296" t="str">
        <f t="shared" si="98"/>
        <v/>
      </c>
      <c r="AR127" s="296" t="str">
        <f t="shared" si="70"/>
        <v/>
      </c>
      <c r="AS127" s="296">
        <f t="shared" si="71"/>
        <v>1</v>
      </c>
      <c r="AT127" s="296">
        <f t="shared" si="99"/>
        <v>1</v>
      </c>
      <c r="AU127" s="296" t="str">
        <f t="shared" si="73"/>
        <v/>
      </c>
      <c r="AV127" s="296" t="str">
        <f>IFERROR(VLOOKUP($L127,点検表４リスト用!$L$2:$M$11,2,FALSE),"")</f>
        <v/>
      </c>
      <c r="AW127" s="296" t="str">
        <f>IFERROR(VLOOKUP($AU127,排出係数!$H$4:$N$1000,7,FALSE),"")</f>
        <v/>
      </c>
      <c r="AX127" s="296" t="str">
        <f t="shared" si="86"/>
        <v/>
      </c>
      <c r="AY127" s="296" t="str">
        <f t="shared" si="74"/>
        <v>1</v>
      </c>
      <c r="AZ127" s="296" t="str">
        <f>IFERROR(VLOOKUP($AU127,排出係数!$A$4:$G$10000,$AT127+2,FALSE),"")</f>
        <v/>
      </c>
      <c r="BA127" s="296">
        <f>IFERROR(VLOOKUP($AT127,点検表４リスト用!$P$2:$T$6,2,FALSE),"")</f>
        <v>0.48</v>
      </c>
      <c r="BB127" s="296" t="str">
        <f t="shared" si="75"/>
        <v/>
      </c>
      <c r="BC127" s="296" t="str">
        <f t="shared" si="100"/>
        <v/>
      </c>
      <c r="BD127" s="296" t="str">
        <f>IFERROR(VLOOKUP($AU127,排出係数!$H$4:$M$10000,$AT127+2,FALSE),"")</f>
        <v/>
      </c>
      <c r="BE127" s="296">
        <f>IFERROR(VLOOKUP($AT127,点検表４リスト用!$P$2:$T$6,IF($N127="H17",5,3),FALSE),"")</f>
        <v>5.5E-2</v>
      </c>
      <c r="BF127" s="296">
        <f t="shared" si="77"/>
        <v>0</v>
      </c>
      <c r="BG127" s="296">
        <f t="shared" si="101"/>
        <v>0</v>
      </c>
      <c r="BH127" s="296" t="str">
        <f>IFERROR(VLOOKUP($L127,点検表４リスト用!$L$2:$N$11,3,FALSE),"")</f>
        <v/>
      </c>
      <c r="BI127" s="296" t="str">
        <f t="shared" si="79"/>
        <v/>
      </c>
      <c r="BJ127" s="296" t="str">
        <f>IF($AJ127="特","",IF($BO127="確認",MSG_電気・燃料電池車確認,IF($BR127=1,日野自動車新型式,IF($BR127=2,日野自動車新型式②,IF($BR127=3,日野自動車新型式③,IF($BR127=4,日野自動車新型式④,IFERROR(VLOOKUP($BI127,'35条リスト'!$A$3:$C$9998,2,FALSE),"")))))))</f>
        <v/>
      </c>
      <c r="BK127" s="296" t="str">
        <f t="shared" si="80"/>
        <v/>
      </c>
      <c r="BL127" s="296" t="str">
        <f>IFERROR(VLOOKUP($X127,点検表４リスト用!$A$2:$B$10,2,FALSE),"")</f>
        <v/>
      </c>
      <c r="BM127" s="296" t="str">
        <f>IF($AJ127="特","",IFERROR(VLOOKUP($BI127,'35条リスト'!$A$3:$C$9998,3,FALSE),""))</f>
        <v/>
      </c>
      <c r="BN127" s="357" t="str">
        <f t="shared" si="102"/>
        <v/>
      </c>
      <c r="BO127" s="297" t="str">
        <f t="shared" si="103"/>
        <v/>
      </c>
      <c r="BP127" s="297" t="str">
        <f t="shared" si="87"/>
        <v/>
      </c>
      <c r="BQ127" s="296">
        <f t="shared" si="85"/>
        <v>0</v>
      </c>
      <c r="BR127" s="296" t="str">
        <f>IF(COUNTIF(点検表４リスト用!X$2:X$83,J127),1,IF(COUNTIF(点検表４リスト用!Y$2:Y$100,J127),2,IF(COUNTIF(点検表４リスト用!Z$2:Z$100,J127),3,IF(COUNTIF(点検表４リスト用!AA$2:AA$100,J127),4,""))))</f>
        <v/>
      </c>
      <c r="BS127" s="579" t="str">
        <f t="shared" si="104"/>
        <v/>
      </c>
    </row>
    <row r="128" spans="1:71">
      <c r="A128" s="289"/>
      <c r="B128" s="445"/>
      <c r="C128" s="290"/>
      <c r="D128" s="291"/>
      <c r="E128" s="291"/>
      <c r="F128" s="291"/>
      <c r="G128" s="292"/>
      <c r="H128" s="300"/>
      <c r="I128" s="292"/>
      <c r="J128" s="292"/>
      <c r="K128" s="292"/>
      <c r="L128" s="292"/>
      <c r="M128" s="290"/>
      <c r="N128" s="290"/>
      <c r="O128" s="292"/>
      <c r="P128" s="292"/>
      <c r="Q128" s="481" t="str">
        <f t="shared" si="88"/>
        <v/>
      </c>
      <c r="R128" s="481" t="str">
        <f t="shared" si="89"/>
        <v/>
      </c>
      <c r="S128" s="482" t="str">
        <f t="shared" si="90"/>
        <v/>
      </c>
      <c r="T128" s="482" t="str">
        <f t="shared" si="84"/>
        <v/>
      </c>
      <c r="U128" s="483" t="str">
        <f t="shared" si="91"/>
        <v/>
      </c>
      <c r="V128" s="483" t="str">
        <f t="shared" si="92"/>
        <v/>
      </c>
      <c r="W128" s="483" t="str">
        <f t="shared" si="93"/>
        <v/>
      </c>
      <c r="X128" s="293"/>
      <c r="Y128" s="289"/>
      <c r="Z128" s="473" t="str">
        <f>IF($BR128&lt;&gt;"","確認",IF(COUNTIF(点検表４リスト用!AB$2:AB$100,J128),"○",IF(OR($BP128="【3】",$BP128="【2】",$BP128="【1】"),"○",$BP128)))</f>
        <v/>
      </c>
      <c r="AA128" s="532"/>
      <c r="AB128" s="294" t="str">
        <f>IF(COUNTIF(環境性能の高いＵＤタクシー!$A:$A,点検表４!J128),"○","")</f>
        <v/>
      </c>
      <c r="AC128" s="295" t="str">
        <f t="shared" si="94"/>
        <v/>
      </c>
      <c r="AD128" s="296" t="b">
        <f t="shared" si="61"/>
        <v>0</v>
      </c>
      <c r="AE128" s="296" t="b">
        <f t="shared" si="95"/>
        <v>0</v>
      </c>
      <c r="AF128" s="296" t="str">
        <f t="shared" si="63"/>
        <v/>
      </c>
      <c r="AG128" s="296">
        <f t="shared" si="64"/>
        <v>1</v>
      </c>
      <c r="AH128" s="296">
        <f t="shared" si="65"/>
        <v>0</v>
      </c>
      <c r="AI128" s="296">
        <f t="shared" si="66"/>
        <v>0</v>
      </c>
      <c r="AJ128" s="296" t="str">
        <f>IFERROR(VLOOKUP($I128,点検表４リスト用!$D$2:$G$10,2,FALSE),"")</f>
        <v/>
      </c>
      <c r="AK128" s="296" t="str">
        <f>IFERROR(VLOOKUP($I128,点検表４リスト用!$D$2:$G$10,3,FALSE),"")</f>
        <v/>
      </c>
      <c r="AL128" s="296" t="str">
        <f>IFERROR(VLOOKUP($I128,点検表４リスト用!$D$2:$G$10,4,FALSE),"")</f>
        <v/>
      </c>
      <c r="AM128" s="296" t="str">
        <f>IFERROR(VLOOKUP(LEFT($E128,1),点検表４リスト用!$I$2:$J$11,2,FALSE),"")</f>
        <v/>
      </c>
      <c r="AN128" s="296" t="b">
        <f>IF(IFERROR(VLOOKUP($J128,軽乗用車一覧!$A$2:$A$88,1,FALSE),"")&lt;&gt;"",TRUE,FALSE)</f>
        <v>0</v>
      </c>
      <c r="AO128" s="296" t="b">
        <f t="shared" si="96"/>
        <v>0</v>
      </c>
      <c r="AP128" s="296" t="b">
        <f t="shared" si="97"/>
        <v>1</v>
      </c>
      <c r="AQ128" s="296" t="str">
        <f t="shared" si="98"/>
        <v/>
      </c>
      <c r="AR128" s="296" t="str">
        <f t="shared" si="70"/>
        <v/>
      </c>
      <c r="AS128" s="296">
        <f t="shared" si="71"/>
        <v>1</v>
      </c>
      <c r="AT128" s="296">
        <f t="shared" si="99"/>
        <v>1</v>
      </c>
      <c r="AU128" s="296" t="str">
        <f t="shared" si="73"/>
        <v/>
      </c>
      <c r="AV128" s="296" t="str">
        <f>IFERROR(VLOOKUP($L128,点検表４リスト用!$L$2:$M$11,2,FALSE),"")</f>
        <v/>
      </c>
      <c r="AW128" s="296" t="str">
        <f>IFERROR(VLOOKUP($AU128,排出係数!$H$4:$N$1000,7,FALSE),"")</f>
        <v/>
      </c>
      <c r="AX128" s="296" t="str">
        <f t="shared" si="86"/>
        <v/>
      </c>
      <c r="AY128" s="296" t="str">
        <f t="shared" si="74"/>
        <v>1</v>
      </c>
      <c r="AZ128" s="296" t="str">
        <f>IFERROR(VLOOKUP($AU128,排出係数!$A$4:$G$10000,$AT128+2,FALSE),"")</f>
        <v/>
      </c>
      <c r="BA128" s="296">
        <f>IFERROR(VLOOKUP($AT128,点検表４リスト用!$P$2:$T$6,2,FALSE),"")</f>
        <v>0.48</v>
      </c>
      <c r="BB128" s="296" t="str">
        <f t="shared" si="75"/>
        <v/>
      </c>
      <c r="BC128" s="296" t="str">
        <f t="shared" si="100"/>
        <v/>
      </c>
      <c r="BD128" s="296" t="str">
        <f>IFERROR(VLOOKUP($AU128,排出係数!$H$4:$M$10000,$AT128+2,FALSE),"")</f>
        <v/>
      </c>
      <c r="BE128" s="296">
        <f>IFERROR(VLOOKUP($AT128,点検表４リスト用!$P$2:$T$6,IF($N128="H17",5,3),FALSE),"")</f>
        <v>5.5E-2</v>
      </c>
      <c r="BF128" s="296">
        <f t="shared" si="77"/>
        <v>0</v>
      </c>
      <c r="BG128" s="296">
        <f t="shared" si="101"/>
        <v>0</v>
      </c>
      <c r="BH128" s="296" t="str">
        <f>IFERROR(VLOOKUP($L128,点検表４リスト用!$L$2:$N$11,3,FALSE),"")</f>
        <v/>
      </c>
      <c r="BI128" s="296" t="str">
        <f t="shared" si="79"/>
        <v/>
      </c>
      <c r="BJ128" s="296" t="str">
        <f>IF($AJ128="特","",IF($BO128="確認",MSG_電気・燃料電池車確認,IF($BR128=1,日野自動車新型式,IF($BR128=2,日野自動車新型式②,IF($BR128=3,日野自動車新型式③,IF($BR128=4,日野自動車新型式④,IFERROR(VLOOKUP($BI128,'35条リスト'!$A$3:$C$9998,2,FALSE),"")))))))</f>
        <v/>
      </c>
      <c r="BK128" s="296" t="str">
        <f t="shared" si="80"/>
        <v/>
      </c>
      <c r="BL128" s="296" t="str">
        <f>IFERROR(VLOOKUP($X128,点検表４リスト用!$A$2:$B$10,2,FALSE),"")</f>
        <v/>
      </c>
      <c r="BM128" s="296" t="str">
        <f>IF($AJ128="特","",IFERROR(VLOOKUP($BI128,'35条リスト'!$A$3:$C$9998,3,FALSE),""))</f>
        <v/>
      </c>
      <c r="BN128" s="357" t="str">
        <f t="shared" si="102"/>
        <v/>
      </c>
      <c r="BO128" s="297" t="str">
        <f t="shared" si="103"/>
        <v/>
      </c>
      <c r="BP128" s="297" t="str">
        <f t="shared" si="87"/>
        <v/>
      </c>
      <c r="BQ128" s="296">
        <f t="shared" si="85"/>
        <v>0</v>
      </c>
      <c r="BR128" s="296" t="str">
        <f>IF(COUNTIF(点検表４リスト用!X$2:X$83,J128),1,IF(COUNTIF(点検表４リスト用!Y$2:Y$100,J128),2,IF(COUNTIF(点検表４リスト用!Z$2:Z$100,J128),3,IF(COUNTIF(点検表４リスト用!AA$2:AA$100,J128),4,""))))</f>
        <v/>
      </c>
      <c r="BS128" s="579" t="str">
        <f t="shared" si="104"/>
        <v/>
      </c>
    </row>
    <row r="129" spans="1:71">
      <c r="A129" s="289"/>
      <c r="B129" s="445"/>
      <c r="C129" s="290"/>
      <c r="D129" s="291"/>
      <c r="E129" s="291"/>
      <c r="F129" s="291"/>
      <c r="G129" s="292"/>
      <c r="H129" s="300"/>
      <c r="I129" s="292"/>
      <c r="J129" s="292"/>
      <c r="K129" s="292"/>
      <c r="L129" s="292"/>
      <c r="M129" s="290"/>
      <c r="N129" s="290"/>
      <c r="O129" s="292"/>
      <c r="P129" s="292"/>
      <c r="Q129" s="481" t="str">
        <f t="shared" si="88"/>
        <v/>
      </c>
      <c r="R129" s="481" t="str">
        <f t="shared" si="89"/>
        <v/>
      </c>
      <c r="S129" s="482" t="str">
        <f t="shared" si="90"/>
        <v/>
      </c>
      <c r="T129" s="482" t="str">
        <f t="shared" si="84"/>
        <v/>
      </c>
      <c r="U129" s="483" t="str">
        <f t="shared" si="91"/>
        <v/>
      </c>
      <c r="V129" s="483" t="str">
        <f t="shared" si="92"/>
        <v/>
      </c>
      <c r="W129" s="483" t="str">
        <f t="shared" si="93"/>
        <v/>
      </c>
      <c r="X129" s="293"/>
      <c r="Y129" s="289"/>
      <c r="Z129" s="473" t="str">
        <f>IF($BR129&lt;&gt;"","確認",IF(COUNTIF(点検表４リスト用!AB$2:AB$100,J129),"○",IF(OR($BP129="【3】",$BP129="【2】",$BP129="【1】"),"○",$BP129)))</f>
        <v/>
      </c>
      <c r="AA129" s="532"/>
      <c r="AB129" s="294" t="str">
        <f>IF(COUNTIF(環境性能の高いＵＤタクシー!$A:$A,点検表４!J129),"○","")</f>
        <v/>
      </c>
      <c r="AC129" s="295" t="str">
        <f t="shared" si="94"/>
        <v/>
      </c>
      <c r="AD129" s="296" t="b">
        <f t="shared" si="61"/>
        <v>0</v>
      </c>
      <c r="AE129" s="296" t="b">
        <f t="shared" si="95"/>
        <v>0</v>
      </c>
      <c r="AF129" s="296" t="str">
        <f t="shared" si="63"/>
        <v/>
      </c>
      <c r="AG129" s="296">
        <f t="shared" si="64"/>
        <v>1</v>
      </c>
      <c r="AH129" s="296">
        <f t="shared" si="65"/>
        <v>0</v>
      </c>
      <c r="AI129" s="296">
        <f t="shared" si="66"/>
        <v>0</v>
      </c>
      <c r="AJ129" s="296" t="str">
        <f>IFERROR(VLOOKUP($I129,点検表４リスト用!$D$2:$G$10,2,FALSE),"")</f>
        <v/>
      </c>
      <c r="AK129" s="296" t="str">
        <f>IFERROR(VLOOKUP($I129,点検表４リスト用!$D$2:$G$10,3,FALSE),"")</f>
        <v/>
      </c>
      <c r="AL129" s="296" t="str">
        <f>IFERROR(VLOOKUP($I129,点検表４リスト用!$D$2:$G$10,4,FALSE),"")</f>
        <v/>
      </c>
      <c r="AM129" s="296" t="str">
        <f>IFERROR(VLOOKUP(LEFT($E129,1),点検表４リスト用!$I$2:$J$11,2,FALSE),"")</f>
        <v/>
      </c>
      <c r="AN129" s="296" t="b">
        <f>IF(IFERROR(VLOOKUP($J129,軽乗用車一覧!$A$2:$A$88,1,FALSE),"")&lt;&gt;"",TRUE,FALSE)</f>
        <v>0</v>
      </c>
      <c r="AO129" s="296" t="b">
        <f t="shared" si="96"/>
        <v>0</v>
      </c>
      <c r="AP129" s="296" t="b">
        <f t="shared" si="97"/>
        <v>1</v>
      </c>
      <c r="AQ129" s="296" t="str">
        <f t="shared" si="98"/>
        <v/>
      </c>
      <c r="AR129" s="296" t="str">
        <f t="shared" si="70"/>
        <v/>
      </c>
      <c r="AS129" s="296">
        <f t="shared" si="71"/>
        <v>1</v>
      </c>
      <c r="AT129" s="296">
        <f t="shared" si="99"/>
        <v>1</v>
      </c>
      <c r="AU129" s="296" t="str">
        <f t="shared" si="73"/>
        <v/>
      </c>
      <c r="AV129" s="296" t="str">
        <f>IFERROR(VLOOKUP($L129,点検表４リスト用!$L$2:$M$11,2,FALSE),"")</f>
        <v/>
      </c>
      <c r="AW129" s="296" t="str">
        <f>IFERROR(VLOOKUP($AU129,排出係数!$H$4:$N$1000,7,FALSE),"")</f>
        <v/>
      </c>
      <c r="AX129" s="296" t="str">
        <f t="shared" si="86"/>
        <v/>
      </c>
      <c r="AY129" s="296" t="str">
        <f t="shared" si="74"/>
        <v>1</v>
      </c>
      <c r="AZ129" s="296" t="str">
        <f>IFERROR(VLOOKUP($AU129,排出係数!$A$4:$G$10000,$AT129+2,FALSE),"")</f>
        <v/>
      </c>
      <c r="BA129" s="296">
        <f>IFERROR(VLOOKUP($AT129,点検表４リスト用!$P$2:$T$6,2,FALSE),"")</f>
        <v>0.48</v>
      </c>
      <c r="BB129" s="296" t="str">
        <f t="shared" si="75"/>
        <v/>
      </c>
      <c r="BC129" s="296" t="str">
        <f t="shared" si="100"/>
        <v/>
      </c>
      <c r="BD129" s="296" t="str">
        <f>IFERROR(VLOOKUP($AU129,排出係数!$H$4:$M$10000,$AT129+2,FALSE),"")</f>
        <v/>
      </c>
      <c r="BE129" s="296">
        <f>IFERROR(VLOOKUP($AT129,点検表４リスト用!$P$2:$T$6,IF($N129="H17",5,3),FALSE),"")</f>
        <v>5.5E-2</v>
      </c>
      <c r="BF129" s="296">
        <f t="shared" si="77"/>
        <v>0</v>
      </c>
      <c r="BG129" s="296">
        <f t="shared" si="101"/>
        <v>0</v>
      </c>
      <c r="BH129" s="296" t="str">
        <f>IFERROR(VLOOKUP($L129,点検表４リスト用!$L$2:$N$11,3,FALSE),"")</f>
        <v/>
      </c>
      <c r="BI129" s="296" t="str">
        <f t="shared" si="79"/>
        <v/>
      </c>
      <c r="BJ129" s="296" t="str">
        <f>IF($AJ129="特","",IF($BO129="確認",MSG_電気・燃料電池車確認,IF($BR129=1,日野自動車新型式,IF($BR129=2,日野自動車新型式②,IF($BR129=3,日野自動車新型式③,IF($BR129=4,日野自動車新型式④,IFERROR(VLOOKUP($BI129,'35条リスト'!$A$3:$C$9998,2,FALSE),"")))))))</f>
        <v/>
      </c>
      <c r="BK129" s="296" t="str">
        <f t="shared" si="80"/>
        <v/>
      </c>
      <c r="BL129" s="296" t="str">
        <f>IFERROR(VLOOKUP($X129,点検表４リスト用!$A$2:$B$10,2,FALSE),"")</f>
        <v/>
      </c>
      <c r="BM129" s="296" t="str">
        <f>IF($AJ129="特","",IFERROR(VLOOKUP($BI129,'35条リスト'!$A$3:$C$9998,3,FALSE),""))</f>
        <v/>
      </c>
      <c r="BN129" s="357" t="str">
        <f t="shared" si="102"/>
        <v/>
      </c>
      <c r="BO129" s="297" t="str">
        <f t="shared" si="103"/>
        <v/>
      </c>
      <c r="BP129" s="297" t="str">
        <f t="shared" si="87"/>
        <v/>
      </c>
      <c r="BQ129" s="296">
        <f t="shared" si="85"/>
        <v>0</v>
      </c>
      <c r="BR129" s="296" t="str">
        <f>IF(COUNTIF(点検表４リスト用!X$2:X$83,J129),1,IF(COUNTIF(点検表４リスト用!Y$2:Y$100,J129),2,IF(COUNTIF(点検表４リスト用!Z$2:Z$100,J129),3,IF(COUNTIF(点検表４リスト用!AA$2:AA$100,J129),4,""))))</f>
        <v/>
      </c>
      <c r="BS129" s="579" t="str">
        <f t="shared" si="104"/>
        <v/>
      </c>
    </row>
    <row r="130" spans="1:71">
      <c r="A130" s="289"/>
      <c r="B130" s="445"/>
      <c r="C130" s="290"/>
      <c r="D130" s="291"/>
      <c r="E130" s="291"/>
      <c r="F130" s="291"/>
      <c r="G130" s="292"/>
      <c r="H130" s="300"/>
      <c r="I130" s="292"/>
      <c r="J130" s="292"/>
      <c r="K130" s="292"/>
      <c r="L130" s="292"/>
      <c r="M130" s="290"/>
      <c r="N130" s="290"/>
      <c r="O130" s="292"/>
      <c r="P130" s="292"/>
      <c r="Q130" s="481" t="str">
        <f t="shared" si="88"/>
        <v/>
      </c>
      <c r="R130" s="481" t="str">
        <f t="shared" si="89"/>
        <v/>
      </c>
      <c r="S130" s="482" t="str">
        <f t="shared" si="90"/>
        <v/>
      </c>
      <c r="T130" s="482" t="str">
        <f t="shared" si="84"/>
        <v/>
      </c>
      <c r="U130" s="483" t="str">
        <f t="shared" si="91"/>
        <v/>
      </c>
      <c r="V130" s="483" t="str">
        <f t="shared" si="92"/>
        <v/>
      </c>
      <c r="W130" s="483" t="str">
        <f t="shared" si="93"/>
        <v/>
      </c>
      <c r="X130" s="293"/>
      <c r="Y130" s="289"/>
      <c r="Z130" s="473" t="str">
        <f>IF($BR130&lt;&gt;"","確認",IF(COUNTIF(点検表４リスト用!AB$2:AB$100,J130),"○",IF(OR($BP130="【3】",$BP130="【2】",$BP130="【1】"),"○",$BP130)))</f>
        <v/>
      </c>
      <c r="AA130" s="532"/>
      <c r="AB130" s="294" t="str">
        <f>IF(COUNTIF(環境性能の高いＵＤタクシー!$A:$A,点検表４!J130),"○","")</f>
        <v/>
      </c>
      <c r="AC130" s="295" t="str">
        <f t="shared" si="94"/>
        <v/>
      </c>
      <c r="AD130" s="296" t="b">
        <f t="shared" si="61"/>
        <v>0</v>
      </c>
      <c r="AE130" s="296" t="b">
        <f t="shared" si="95"/>
        <v>0</v>
      </c>
      <c r="AF130" s="296" t="str">
        <f t="shared" si="63"/>
        <v/>
      </c>
      <c r="AG130" s="296">
        <f t="shared" si="64"/>
        <v>1</v>
      </c>
      <c r="AH130" s="296">
        <f t="shared" si="65"/>
        <v>0</v>
      </c>
      <c r="AI130" s="296">
        <f t="shared" si="66"/>
        <v>0</v>
      </c>
      <c r="AJ130" s="296" t="str">
        <f>IFERROR(VLOOKUP($I130,点検表４リスト用!$D$2:$G$10,2,FALSE),"")</f>
        <v/>
      </c>
      <c r="AK130" s="296" t="str">
        <f>IFERROR(VLOOKUP($I130,点検表４リスト用!$D$2:$G$10,3,FALSE),"")</f>
        <v/>
      </c>
      <c r="AL130" s="296" t="str">
        <f>IFERROR(VLOOKUP($I130,点検表４リスト用!$D$2:$G$10,4,FALSE),"")</f>
        <v/>
      </c>
      <c r="AM130" s="296" t="str">
        <f>IFERROR(VLOOKUP(LEFT($E130,1),点検表４リスト用!$I$2:$J$11,2,FALSE),"")</f>
        <v/>
      </c>
      <c r="AN130" s="296" t="b">
        <f>IF(IFERROR(VLOOKUP($J130,軽乗用車一覧!$A$2:$A$88,1,FALSE),"")&lt;&gt;"",TRUE,FALSE)</f>
        <v>0</v>
      </c>
      <c r="AO130" s="296" t="b">
        <f t="shared" si="96"/>
        <v>0</v>
      </c>
      <c r="AP130" s="296" t="b">
        <f t="shared" si="97"/>
        <v>1</v>
      </c>
      <c r="AQ130" s="296" t="str">
        <f t="shared" si="98"/>
        <v/>
      </c>
      <c r="AR130" s="296" t="str">
        <f t="shared" si="70"/>
        <v/>
      </c>
      <c r="AS130" s="296">
        <f t="shared" si="71"/>
        <v>1</v>
      </c>
      <c r="AT130" s="296">
        <f t="shared" si="99"/>
        <v>1</v>
      </c>
      <c r="AU130" s="296" t="str">
        <f t="shared" si="73"/>
        <v/>
      </c>
      <c r="AV130" s="296" t="str">
        <f>IFERROR(VLOOKUP($L130,点検表４リスト用!$L$2:$M$11,2,FALSE),"")</f>
        <v/>
      </c>
      <c r="AW130" s="296" t="str">
        <f>IFERROR(VLOOKUP($AU130,排出係数!$H$4:$N$1000,7,FALSE),"")</f>
        <v/>
      </c>
      <c r="AX130" s="296" t="str">
        <f t="shared" si="86"/>
        <v/>
      </c>
      <c r="AY130" s="296" t="str">
        <f t="shared" si="74"/>
        <v>1</v>
      </c>
      <c r="AZ130" s="296" t="str">
        <f>IFERROR(VLOOKUP($AU130,排出係数!$A$4:$G$10000,$AT130+2,FALSE),"")</f>
        <v/>
      </c>
      <c r="BA130" s="296">
        <f>IFERROR(VLOOKUP($AT130,点検表４リスト用!$P$2:$T$6,2,FALSE),"")</f>
        <v>0.48</v>
      </c>
      <c r="BB130" s="296" t="str">
        <f t="shared" si="75"/>
        <v/>
      </c>
      <c r="BC130" s="296" t="str">
        <f t="shared" si="100"/>
        <v/>
      </c>
      <c r="BD130" s="296" t="str">
        <f>IFERROR(VLOOKUP($AU130,排出係数!$H$4:$M$10000,$AT130+2,FALSE),"")</f>
        <v/>
      </c>
      <c r="BE130" s="296">
        <f>IFERROR(VLOOKUP($AT130,点検表４リスト用!$P$2:$T$6,IF($N130="H17",5,3),FALSE),"")</f>
        <v>5.5E-2</v>
      </c>
      <c r="BF130" s="296">
        <f t="shared" si="77"/>
        <v>0</v>
      </c>
      <c r="BG130" s="296">
        <f t="shared" si="101"/>
        <v>0</v>
      </c>
      <c r="BH130" s="296" t="str">
        <f>IFERROR(VLOOKUP($L130,点検表４リスト用!$L$2:$N$11,3,FALSE),"")</f>
        <v/>
      </c>
      <c r="BI130" s="296" t="str">
        <f t="shared" si="79"/>
        <v/>
      </c>
      <c r="BJ130" s="296" t="str">
        <f>IF($AJ130="特","",IF($BO130="確認",MSG_電気・燃料電池車確認,IF($BR130=1,日野自動車新型式,IF($BR130=2,日野自動車新型式②,IF($BR130=3,日野自動車新型式③,IF($BR130=4,日野自動車新型式④,IFERROR(VLOOKUP($BI130,'35条リスト'!$A$3:$C$9998,2,FALSE),"")))))))</f>
        <v/>
      </c>
      <c r="BK130" s="296" t="str">
        <f t="shared" si="80"/>
        <v/>
      </c>
      <c r="BL130" s="296" t="str">
        <f>IFERROR(VLOOKUP($X130,点検表４リスト用!$A$2:$B$10,2,FALSE),"")</f>
        <v/>
      </c>
      <c r="BM130" s="296" t="str">
        <f>IF($AJ130="特","",IFERROR(VLOOKUP($BI130,'35条リスト'!$A$3:$C$9998,3,FALSE),""))</f>
        <v/>
      </c>
      <c r="BN130" s="357" t="str">
        <f t="shared" si="102"/>
        <v/>
      </c>
      <c r="BO130" s="297" t="str">
        <f t="shared" si="103"/>
        <v/>
      </c>
      <c r="BP130" s="297" t="str">
        <f t="shared" si="87"/>
        <v/>
      </c>
      <c r="BQ130" s="296">
        <f t="shared" si="85"/>
        <v>0</v>
      </c>
      <c r="BR130" s="296" t="str">
        <f>IF(COUNTIF(点検表４リスト用!X$2:X$83,J130),1,IF(COUNTIF(点検表４リスト用!Y$2:Y$100,J130),2,IF(COUNTIF(点検表４リスト用!Z$2:Z$100,J130),3,IF(COUNTIF(点検表４リスト用!AA$2:AA$100,J130),4,""))))</f>
        <v/>
      </c>
      <c r="BS130" s="579" t="str">
        <f t="shared" si="104"/>
        <v/>
      </c>
    </row>
    <row r="131" spans="1:71">
      <c r="A131" s="289"/>
      <c r="B131" s="445"/>
      <c r="C131" s="290"/>
      <c r="D131" s="291"/>
      <c r="E131" s="291"/>
      <c r="F131" s="291"/>
      <c r="G131" s="292"/>
      <c r="H131" s="300"/>
      <c r="I131" s="292"/>
      <c r="J131" s="292"/>
      <c r="K131" s="292"/>
      <c r="L131" s="292"/>
      <c r="M131" s="290"/>
      <c r="N131" s="290"/>
      <c r="O131" s="292"/>
      <c r="P131" s="292"/>
      <c r="Q131" s="481" t="str">
        <f t="shared" si="88"/>
        <v/>
      </c>
      <c r="R131" s="481" t="str">
        <f t="shared" si="89"/>
        <v/>
      </c>
      <c r="S131" s="482" t="str">
        <f t="shared" si="90"/>
        <v/>
      </c>
      <c r="T131" s="482" t="str">
        <f t="shared" si="84"/>
        <v/>
      </c>
      <c r="U131" s="483" t="str">
        <f t="shared" si="91"/>
        <v/>
      </c>
      <c r="V131" s="483" t="str">
        <f t="shared" si="92"/>
        <v/>
      </c>
      <c r="W131" s="483" t="str">
        <f t="shared" si="93"/>
        <v/>
      </c>
      <c r="X131" s="293"/>
      <c r="Y131" s="289"/>
      <c r="Z131" s="473" t="str">
        <f>IF($BR131&lt;&gt;"","確認",IF(COUNTIF(点検表４リスト用!AB$2:AB$100,J131),"○",IF(OR($BP131="【3】",$BP131="【2】",$BP131="【1】"),"○",$BP131)))</f>
        <v/>
      </c>
      <c r="AA131" s="532"/>
      <c r="AB131" s="294" t="str">
        <f>IF(COUNTIF(環境性能の高いＵＤタクシー!$A:$A,点検表４!J131),"○","")</f>
        <v/>
      </c>
      <c r="AC131" s="295" t="str">
        <f t="shared" si="94"/>
        <v/>
      </c>
      <c r="AD131" s="296" t="b">
        <f t="shared" si="61"/>
        <v>0</v>
      </c>
      <c r="AE131" s="296" t="b">
        <f t="shared" si="95"/>
        <v>0</v>
      </c>
      <c r="AF131" s="296" t="str">
        <f t="shared" si="63"/>
        <v/>
      </c>
      <c r="AG131" s="296">
        <f t="shared" si="64"/>
        <v>1</v>
      </c>
      <c r="AH131" s="296">
        <f t="shared" si="65"/>
        <v>0</v>
      </c>
      <c r="AI131" s="296">
        <f t="shared" si="66"/>
        <v>0</v>
      </c>
      <c r="AJ131" s="296" t="str">
        <f>IFERROR(VLOOKUP($I131,点検表４リスト用!$D$2:$G$10,2,FALSE),"")</f>
        <v/>
      </c>
      <c r="AK131" s="296" t="str">
        <f>IFERROR(VLOOKUP($I131,点検表４リスト用!$D$2:$G$10,3,FALSE),"")</f>
        <v/>
      </c>
      <c r="AL131" s="296" t="str">
        <f>IFERROR(VLOOKUP($I131,点検表４リスト用!$D$2:$G$10,4,FALSE),"")</f>
        <v/>
      </c>
      <c r="AM131" s="296" t="str">
        <f>IFERROR(VLOOKUP(LEFT($E131,1),点検表４リスト用!$I$2:$J$11,2,FALSE),"")</f>
        <v/>
      </c>
      <c r="AN131" s="296" t="b">
        <f>IF(IFERROR(VLOOKUP($J131,軽乗用車一覧!$A$2:$A$88,1,FALSE),"")&lt;&gt;"",TRUE,FALSE)</f>
        <v>0</v>
      </c>
      <c r="AO131" s="296" t="b">
        <f t="shared" si="96"/>
        <v>0</v>
      </c>
      <c r="AP131" s="296" t="b">
        <f t="shared" si="97"/>
        <v>1</v>
      </c>
      <c r="AQ131" s="296" t="str">
        <f t="shared" si="98"/>
        <v/>
      </c>
      <c r="AR131" s="296" t="str">
        <f t="shared" si="70"/>
        <v/>
      </c>
      <c r="AS131" s="296">
        <f t="shared" si="71"/>
        <v>1</v>
      </c>
      <c r="AT131" s="296">
        <f t="shared" si="99"/>
        <v>1</v>
      </c>
      <c r="AU131" s="296" t="str">
        <f t="shared" si="73"/>
        <v/>
      </c>
      <c r="AV131" s="296" t="str">
        <f>IFERROR(VLOOKUP($L131,点検表４リスト用!$L$2:$M$11,2,FALSE),"")</f>
        <v/>
      </c>
      <c r="AW131" s="296" t="str">
        <f>IFERROR(VLOOKUP($AU131,排出係数!$H$4:$N$1000,7,FALSE),"")</f>
        <v/>
      </c>
      <c r="AX131" s="296" t="str">
        <f t="shared" si="86"/>
        <v/>
      </c>
      <c r="AY131" s="296" t="str">
        <f t="shared" si="74"/>
        <v>1</v>
      </c>
      <c r="AZ131" s="296" t="str">
        <f>IFERROR(VLOOKUP($AU131,排出係数!$A$4:$G$10000,$AT131+2,FALSE),"")</f>
        <v/>
      </c>
      <c r="BA131" s="296">
        <f>IFERROR(VLOOKUP($AT131,点検表４リスト用!$P$2:$T$6,2,FALSE),"")</f>
        <v>0.48</v>
      </c>
      <c r="BB131" s="296" t="str">
        <f t="shared" si="75"/>
        <v/>
      </c>
      <c r="BC131" s="296" t="str">
        <f t="shared" si="100"/>
        <v/>
      </c>
      <c r="BD131" s="296" t="str">
        <f>IFERROR(VLOOKUP($AU131,排出係数!$H$4:$M$10000,$AT131+2,FALSE),"")</f>
        <v/>
      </c>
      <c r="BE131" s="296">
        <f>IFERROR(VLOOKUP($AT131,点検表４リスト用!$P$2:$T$6,IF($N131="H17",5,3),FALSE),"")</f>
        <v>5.5E-2</v>
      </c>
      <c r="BF131" s="296">
        <f t="shared" si="77"/>
        <v>0</v>
      </c>
      <c r="BG131" s="296">
        <f t="shared" si="101"/>
        <v>0</v>
      </c>
      <c r="BH131" s="296" t="str">
        <f>IFERROR(VLOOKUP($L131,点検表４リスト用!$L$2:$N$11,3,FALSE),"")</f>
        <v/>
      </c>
      <c r="BI131" s="296" t="str">
        <f t="shared" si="79"/>
        <v/>
      </c>
      <c r="BJ131" s="296" t="str">
        <f>IF($AJ131="特","",IF($BO131="確認",MSG_電気・燃料電池車確認,IF($BR131=1,日野自動車新型式,IF($BR131=2,日野自動車新型式②,IF($BR131=3,日野自動車新型式③,IF($BR131=4,日野自動車新型式④,IFERROR(VLOOKUP($BI131,'35条リスト'!$A$3:$C$9998,2,FALSE),"")))))))</f>
        <v/>
      </c>
      <c r="BK131" s="296" t="str">
        <f t="shared" si="80"/>
        <v/>
      </c>
      <c r="BL131" s="296" t="str">
        <f>IFERROR(VLOOKUP($X131,点検表４リスト用!$A$2:$B$10,2,FALSE),"")</f>
        <v/>
      </c>
      <c r="BM131" s="296" t="str">
        <f>IF($AJ131="特","",IFERROR(VLOOKUP($BI131,'35条リスト'!$A$3:$C$9998,3,FALSE),""))</f>
        <v/>
      </c>
      <c r="BN131" s="357" t="str">
        <f t="shared" si="102"/>
        <v/>
      </c>
      <c r="BO131" s="297" t="str">
        <f t="shared" si="103"/>
        <v/>
      </c>
      <c r="BP131" s="297" t="str">
        <f t="shared" si="87"/>
        <v/>
      </c>
      <c r="BQ131" s="296">
        <f t="shared" si="85"/>
        <v>0</v>
      </c>
      <c r="BR131" s="296" t="str">
        <f>IF(COUNTIF(点検表４リスト用!X$2:X$83,J131),1,IF(COUNTIF(点検表４リスト用!Y$2:Y$100,J131),2,IF(COUNTIF(点検表４リスト用!Z$2:Z$100,J131),3,IF(COUNTIF(点検表４リスト用!AA$2:AA$100,J131),4,""))))</f>
        <v/>
      </c>
      <c r="BS131" s="579" t="str">
        <f t="shared" si="104"/>
        <v/>
      </c>
    </row>
    <row r="132" spans="1:71">
      <c r="A132" s="289"/>
      <c r="B132" s="445"/>
      <c r="C132" s="290"/>
      <c r="D132" s="291"/>
      <c r="E132" s="291"/>
      <c r="F132" s="291"/>
      <c r="G132" s="292"/>
      <c r="H132" s="300"/>
      <c r="I132" s="292"/>
      <c r="J132" s="292"/>
      <c r="K132" s="292"/>
      <c r="L132" s="292"/>
      <c r="M132" s="290"/>
      <c r="N132" s="290"/>
      <c r="O132" s="292"/>
      <c r="P132" s="292"/>
      <c r="Q132" s="481" t="str">
        <f t="shared" si="88"/>
        <v/>
      </c>
      <c r="R132" s="481" t="str">
        <f t="shared" si="89"/>
        <v/>
      </c>
      <c r="S132" s="482" t="str">
        <f t="shared" si="90"/>
        <v/>
      </c>
      <c r="T132" s="482" t="str">
        <f t="shared" si="84"/>
        <v/>
      </c>
      <c r="U132" s="483" t="str">
        <f t="shared" si="91"/>
        <v/>
      </c>
      <c r="V132" s="483" t="str">
        <f t="shared" si="92"/>
        <v/>
      </c>
      <c r="W132" s="483" t="str">
        <f t="shared" si="93"/>
        <v/>
      </c>
      <c r="X132" s="293"/>
      <c r="Y132" s="289"/>
      <c r="Z132" s="473" t="str">
        <f>IF($BR132&lt;&gt;"","確認",IF(COUNTIF(点検表４リスト用!AB$2:AB$100,J132),"○",IF(OR($BP132="【3】",$BP132="【2】",$BP132="【1】"),"○",$BP132)))</f>
        <v/>
      </c>
      <c r="AA132" s="532"/>
      <c r="AB132" s="294" t="str">
        <f>IF(COUNTIF(環境性能の高いＵＤタクシー!$A:$A,点検表４!J132),"○","")</f>
        <v/>
      </c>
      <c r="AC132" s="295" t="str">
        <f t="shared" si="94"/>
        <v/>
      </c>
      <c r="AD132" s="296" t="b">
        <f t="shared" si="61"/>
        <v>0</v>
      </c>
      <c r="AE132" s="296" t="b">
        <f t="shared" si="95"/>
        <v>0</v>
      </c>
      <c r="AF132" s="296" t="str">
        <f t="shared" si="63"/>
        <v/>
      </c>
      <c r="AG132" s="296">
        <f t="shared" si="64"/>
        <v>1</v>
      </c>
      <c r="AH132" s="296">
        <f t="shared" si="65"/>
        <v>0</v>
      </c>
      <c r="AI132" s="296">
        <f t="shared" si="66"/>
        <v>0</v>
      </c>
      <c r="AJ132" s="296" t="str">
        <f>IFERROR(VLOOKUP($I132,点検表４リスト用!$D$2:$G$10,2,FALSE),"")</f>
        <v/>
      </c>
      <c r="AK132" s="296" t="str">
        <f>IFERROR(VLOOKUP($I132,点検表４リスト用!$D$2:$G$10,3,FALSE),"")</f>
        <v/>
      </c>
      <c r="AL132" s="296" t="str">
        <f>IFERROR(VLOOKUP($I132,点検表４リスト用!$D$2:$G$10,4,FALSE),"")</f>
        <v/>
      </c>
      <c r="AM132" s="296" t="str">
        <f>IFERROR(VLOOKUP(LEFT($E132,1),点検表４リスト用!$I$2:$J$11,2,FALSE),"")</f>
        <v/>
      </c>
      <c r="AN132" s="296" t="b">
        <f>IF(IFERROR(VLOOKUP($J132,軽乗用車一覧!$A$2:$A$88,1,FALSE),"")&lt;&gt;"",TRUE,FALSE)</f>
        <v>0</v>
      </c>
      <c r="AO132" s="296" t="b">
        <f t="shared" si="96"/>
        <v>0</v>
      </c>
      <c r="AP132" s="296" t="b">
        <f t="shared" si="97"/>
        <v>1</v>
      </c>
      <c r="AQ132" s="296" t="str">
        <f t="shared" si="98"/>
        <v/>
      </c>
      <c r="AR132" s="296" t="str">
        <f t="shared" si="70"/>
        <v/>
      </c>
      <c r="AS132" s="296">
        <f t="shared" si="71"/>
        <v>1</v>
      </c>
      <c r="AT132" s="296">
        <f t="shared" si="99"/>
        <v>1</v>
      </c>
      <c r="AU132" s="296" t="str">
        <f t="shared" si="73"/>
        <v/>
      </c>
      <c r="AV132" s="296" t="str">
        <f>IFERROR(VLOOKUP($L132,点検表４リスト用!$L$2:$M$11,2,FALSE),"")</f>
        <v/>
      </c>
      <c r="AW132" s="296" t="str">
        <f>IFERROR(VLOOKUP($AU132,排出係数!$H$4:$N$1000,7,FALSE),"")</f>
        <v/>
      </c>
      <c r="AX132" s="296" t="str">
        <f t="shared" si="86"/>
        <v/>
      </c>
      <c r="AY132" s="296" t="str">
        <f t="shared" si="74"/>
        <v>1</v>
      </c>
      <c r="AZ132" s="296" t="str">
        <f>IFERROR(VLOOKUP($AU132,排出係数!$A$4:$G$10000,$AT132+2,FALSE),"")</f>
        <v/>
      </c>
      <c r="BA132" s="296">
        <f>IFERROR(VLOOKUP($AT132,点検表４リスト用!$P$2:$T$6,2,FALSE),"")</f>
        <v>0.48</v>
      </c>
      <c r="BB132" s="296" t="str">
        <f t="shared" si="75"/>
        <v/>
      </c>
      <c r="BC132" s="296" t="str">
        <f t="shared" si="100"/>
        <v/>
      </c>
      <c r="BD132" s="296" t="str">
        <f>IFERROR(VLOOKUP($AU132,排出係数!$H$4:$M$10000,$AT132+2,FALSE),"")</f>
        <v/>
      </c>
      <c r="BE132" s="296">
        <f>IFERROR(VLOOKUP($AT132,点検表４リスト用!$P$2:$T$6,IF($N132="H17",5,3),FALSE),"")</f>
        <v>5.5E-2</v>
      </c>
      <c r="BF132" s="296">
        <f t="shared" si="77"/>
        <v>0</v>
      </c>
      <c r="BG132" s="296">
        <f t="shared" si="101"/>
        <v>0</v>
      </c>
      <c r="BH132" s="296" t="str">
        <f>IFERROR(VLOOKUP($L132,点検表４リスト用!$L$2:$N$11,3,FALSE),"")</f>
        <v/>
      </c>
      <c r="BI132" s="296" t="str">
        <f t="shared" si="79"/>
        <v/>
      </c>
      <c r="BJ132" s="296" t="str">
        <f>IF($AJ132="特","",IF($BO132="確認",MSG_電気・燃料電池車確認,IF($BR132=1,日野自動車新型式,IF($BR132=2,日野自動車新型式②,IF($BR132=3,日野自動車新型式③,IF($BR132=4,日野自動車新型式④,IFERROR(VLOOKUP($BI132,'35条リスト'!$A$3:$C$9998,2,FALSE),"")))))))</f>
        <v/>
      </c>
      <c r="BK132" s="296" t="str">
        <f t="shared" si="80"/>
        <v/>
      </c>
      <c r="BL132" s="296" t="str">
        <f>IFERROR(VLOOKUP($X132,点検表４リスト用!$A$2:$B$10,2,FALSE),"")</f>
        <v/>
      </c>
      <c r="BM132" s="296" t="str">
        <f>IF($AJ132="特","",IFERROR(VLOOKUP($BI132,'35条リスト'!$A$3:$C$9998,3,FALSE),""))</f>
        <v/>
      </c>
      <c r="BN132" s="357" t="str">
        <f t="shared" si="102"/>
        <v/>
      </c>
      <c r="BO132" s="297" t="str">
        <f t="shared" si="103"/>
        <v/>
      </c>
      <c r="BP132" s="297" t="str">
        <f t="shared" si="87"/>
        <v/>
      </c>
      <c r="BQ132" s="296">
        <f t="shared" si="85"/>
        <v>0</v>
      </c>
      <c r="BR132" s="296" t="str">
        <f>IF(COUNTIF(点検表４リスト用!X$2:X$83,J132),1,IF(COUNTIF(点検表４リスト用!Y$2:Y$100,J132),2,IF(COUNTIF(点検表４リスト用!Z$2:Z$100,J132),3,IF(COUNTIF(点検表４リスト用!AA$2:AA$100,J132),4,""))))</f>
        <v/>
      </c>
      <c r="BS132" s="579" t="str">
        <f t="shared" si="104"/>
        <v/>
      </c>
    </row>
    <row r="133" spans="1:71">
      <c r="A133" s="289"/>
      <c r="B133" s="445"/>
      <c r="C133" s="290"/>
      <c r="D133" s="291"/>
      <c r="E133" s="291"/>
      <c r="F133" s="291"/>
      <c r="G133" s="292"/>
      <c r="H133" s="300"/>
      <c r="I133" s="292"/>
      <c r="J133" s="292"/>
      <c r="K133" s="292"/>
      <c r="L133" s="292"/>
      <c r="M133" s="290"/>
      <c r="N133" s="290"/>
      <c r="O133" s="292"/>
      <c r="P133" s="292"/>
      <c r="Q133" s="481" t="str">
        <f t="shared" si="88"/>
        <v/>
      </c>
      <c r="R133" s="481" t="str">
        <f t="shared" si="89"/>
        <v/>
      </c>
      <c r="S133" s="482" t="str">
        <f t="shared" si="90"/>
        <v/>
      </c>
      <c r="T133" s="482" t="str">
        <f t="shared" si="84"/>
        <v/>
      </c>
      <c r="U133" s="483" t="str">
        <f t="shared" si="91"/>
        <v/>
      </c>
      <c r="V133" s="483" t="str">
        <f t="shared" si="92"/>
        <v/>
      </c>
      <c r="W133" s="483" t="str">
        <f t="shared" si="93"/>
        <v/>
      </c>
      <c r="X133" s="293"/>
      <c r="Y133" s="289"/>
      <c r="Z133" s="473" t="str">
        <f>IF($BR133&lt;&gt;"","確認",IF(COUNTIF(点検表４リスト用!AB$2:AB$100,J133),"○",IF(OR($BP133="【3】",$BP133="【2】",$BP133="【1】"),"○",$BP133)))</f>
        <v/>
      </c>
      <c r="AA133" s="532"/>
      <c r="AB133" s="294" t="str">
        <f>IF(COUNTIF(環境性能の高いＵＤタクシー!$A:$A,点検表４!J133),"○","")</f>
        <v/>
      </c>
      <c r="AC133" s="295" t="str">
        <f t="shared" si="94"/>
        <v/>
      </c>
      <c r="AD133" s="296" t="b">
        <f t="shared" si="61"/>
        <v>0</v>
      </c>
      <c r="AE133" s="296" t="b">
        <f t="shared" si="95"/>
        <v>0</v>
      </c>
      <c r="AF133" s="296" t="str">
        <f t="shared" si="63"/>
        <v/>
      </c>
      <c r="AG133" s="296">
        <f t="shared" si="64"/>
        <v>1</v>
      </c>
      <c r="AH133" s="296">
        <f t="shared" si="65"/>
        <v>0</v>
      </c>
      <c r="AI133" s="296">
        <f t="shared" si="66"/>
        <v>0</v>
      </c>
      <c r="AJ133" s="296" t="str">
        <f>IFERROR(VLOOKUP($I133,点検表４リスト用!$D$2:$G$10,2,FALSE),"")</f>
        <v/>
      </c>
      <c r="AK133" s="296" t="str">
        <f>IFERROR(VLOOKUP($I133,点検表４リスト用!$D$2:$G$10,3,FALSE),"")</f>
        <v/>
      </c>
      <c r="AL133" s="296" t="str">
        <f>IFERROR(VLOOKUP($I133,点検表４リスト用!$D$2:$G$10,4,FALSE),"")</f>
        <v/>
      </c>
      <c r="AM133" s="296" t="str">
        <f>IFERROR(VLOOKUP(LEFT($E133,1),点検表４リスト用!$I$2:$J$11,2,FALSE),"")</f>
        <v/>
      </c>
      <c r="AN133" s="296" t="b">
        <f>IF(IFERROR(VLOOKUP($J133,軽乗用車一覧!$A$2:$A$88,1,FALSE),"")&lt;&gt;"",TRUE,FALSE)</f>
        <v>0</v>
      </c>
      <c r="AO133" s="296" t="b">
        <f t="shared" si="96"/>
        <v>0</v>
      </c>
      <c r="AP133" s="296" t="b">
        <f t="shared" si="97"/>
        <v>1</v>
      </c>
      <c r="AQ133" s="296" t="str">
        <f t="shared" si="98"/>
        <v/>
      </c>
      <c r="AR133" s="296" t="str">
        <f t="shared" si="70"/>
        <v/>
      </c>
      <c r="AS133" s="296">
        <f t="shared" si="71"/>
        <v>1</v>
      </c>
      <c r="AT133" s="296">
        <f t="shared" si="99"/>
        <v>1</v>
      </c>
      <c r="AU133" s="296" t="str">
        <f t="shared" si="73"/>
        <v/>
      </c>
      <c r="AV133" s="296" t="str">
        <f>IFERROR(VLOOKUP($L133,点検表４リスト用!$L$2:$M$11,2,FALSE),"")</f>
        <v/>
      </c>
      <c r="AW133" s="296" t="str">
        <f>IFERROR(VLOOKUP($AU133,排出係数!$H$4:$N$1000,7,FALSE),"")</f>
        <v/>
      </c>
      <c r="AX133" s="296" t="str">
        <f t="shared" si="86"/>
        <v/>
      </c>
      <c r="AY133" s="296" t="str">
        <f t="shared" si="74"/>
        <v>1</v>
      </c>
      <c r="AZ133" s="296" t="str">
        <f>IFERROR(VLOOKUP($AU133,排出係数!$A$4:$G$10000,$AT133+2,FALSE),"")</f>
        <v/>
      </c>
      <c r="BA133" s="296">
        <f>IFERROR(VLOOKUP($AT133,点検表４リスト用!$P$2:$T$6,2,FALSE),"")</f>
        <v>0.48</v>
      </c>
      <c r="BB133" s="296" t="str">
        <f t="shared" si="75"/>
        <v/>
      </c>
      <c r="BC133" s="296" t="str">
        <f t="shared" si="100"/>
        <v/>
      </c>
      <c r="BD133" s="296" t="str">
        <f>IFERROR(VLOOKUP($AU133,排出係数!$H$4:$M$10000,$AT133+2,FALSE),"")</f>
        <v/>
      </c>
      <c r="BE133" s="296">
        <f>IFERROR(VLOOKUP($AT133,点検表４リスト用!$P$2:$T$6,IF($N133="H17",5,3),FALSE),"")</f>
        <v>5.5E-2</v>
      </c>
      <c r="BF133" s="296">
        <f t="shared" si="77"/>
        <v>0</v>
      </c>
      <c r="BG133" s="296">
        <f t="shared" si="101"/>
        <v>0</v>
      </c>
      <c r="BH133" s="296" t="str">
        <f>IFERROR(VLOOKUP($L133,点検表４リスト用!$L$2:$N$11,3,FALSE),"")</f>
        <v/>
      </c>
      <c r="BI133" s="296" t="str">
        <f t="shared" si="79"/>
        <v/>
      </c>
      <c r="BJ133" s="296" t="str">
        <f>IF($AJ133="特","",IF($BO133="確認",MSG_電気・燃料電池車確認,IF($BR133=1,日野自動車新型式,IF($BR133=2,日野自動車新型式②,IF($BR133=3,日野自動車新型式③,IF($BR133=4,日野自動車新型式④,IFERROR(VLOOKUP($BI133,'35条リスト'!$A$3:$C$9998,2,FALSE),"")))))))</f>
        <v/>
      </c>
      <c r="BK133" s="296" t="str">
        <f t="shared" si="80"/>
        <v/>
      </c>
      <c r="BL133" s="296" t="str">
        <f>IFERROR(VLOOKUP($X133,点検表４リスト用!$A$2:$B$10,2,FALSE),"")</f>
        <v/>
      </c>
      <c r="BM133" s="296" t="str">
        <f>IF($AJ133="特","",IFERROR(VLOOKUP($BI133,'35条リスト'!$A$3:$C$9998,3,FALSE),""))</f>
        <v/>
      </c>
      <c r="BN133" s="357" t="str">
        <f t="shared" si="102"/>
        <v/>
      </c>
      <c r="BO133" s="297" t="str">
        <f t="shared" si="103"/>
        <v/>
      </c>
      <c r="BP133" s="297" t="str">
        <f t="shared" si="87"/>
        <v/>
      </c>
      <c r="BQ133" s="296">
        <f t="shared" si="85"/>
        <v>0</v>
      </c>
      <c r="BR133" s="296" t="str">
        <f>IF(COUNTIF(点検表４リスト用!X$2:X$83,J133),1,IF(COUNTIF(点検表４リスト用!Y$2:Y$100,J133),2,IF(COUNTIF(点検表４リスト用!Z$2:Z$100,J133),3,IF(COUNTIF(点検表４リスト用!AA$2:AA$100,J133),4,""))))</f>
        <v/>
      </c>
      <c r="BS133" s="579" t="str">
        <f t="shared" si="104"/>
        <v/>
      </c>
    </row>
    <row r="134" spans="1:71">
      <c r="A134" s="289"/>
      <c r="B134" s="445"/>
      <c r="C134" s="290"/>
      <c r="D134" s="291"/>
      <c r="E134" s="291"/>
      <c r="F134" s="291"/>
      <c r="G134" s="292"/>
      <c r="H134" s="300"/>
      <c r="I134" s="292"/>
      <c r="J134" s="292"/>
      <c r="K134" s="292"/>
      <c r="L134" s="292"/>
      <c r="M134" s="290"/>
      <c r="N134" s="290"/>
      <c r="O134" s="292"/>
      <c r="P134" s="292"/>
      <c r="Q134" s="481" t="str">
        <f t="shared" ref="Q134:Q165" si="105">IF($L134="","",IF(OR($AD134=TRUE,$AJ134="軽",J134="不明",J134="型式不明"),"-",IF(ISNUMBER($BC134)=TRUE,$BC134,"エラー")))</f>
        <v/>
      </c>
      <c r="R134" s="481" t="str">
        <f t="shared" ref="R134:R165" si="106">IF($L134="","",IF(OR($AD134=TRUE,$AJ134="軽",J134="不明",J134="型式不明"),"-",IF(ISNUMBER($BG134)=TRUE,$BG134,"エラー")))</f>
        <v/>
      </c>
      <c r="S134" s="482" t="str">
        <f t="shared" ref="S134:S165" si="107">IF($L134="","",IF($AD134=TRUE,"-",IF(ISNUMBER($BH134)=TRUE,$BH134,"エラー")))</f>
        <v/>
      </c>
      <c r="T134" s="482" t="str">
        <f t="shared" si="84"/>
        <v/>
      </c>
      <c r="U134" s="483" t="str">
        <f t="shared" ref="U134:U165" si="108">IF($L134="","",IF(OR($AD134=TRUE,$AJ134="軽",B134="減車",J134="不明",J134="型式不明"),"-",IFERROR($O134*$Q134*$AS134/1000,"エラー")))</f>
        <v/>
      </c>
      <c r="V134" s="483" t="str">
        <f t="shared" ref="V134:V165" si="109">IF($L134="","",IF(OR($AD134=TRUE,$AJ134="軽",B134="減車",J134="不明",J134="型式不明"),"-",IFERROR($O134*$R134*$AS134/1000,"エラー")))</f>
        <v/>
      </c>
      <c r="W134" s="483" t="str">
        <f t="shared" ref="W134:W165" si="110">IF($L134="","",IF(OR($AD134=TRUE,B134="減車"),"-",IFERROR($P134*$S134/1000,"エラー")))</f>
        <v/>
      </c>
      <c r="X134" s="293"/>
      <c r="Y134" s="289"/>
      <c r="Z134" s="473" t="str">
        <f>IF($BR134&lt;&gt;"","確認",IF(COUNTIF(点検表４リスト用!AB$2:AB$100,J134),"○",IF(OR($BP134="【3】",$BP134="【2】",$BP134="【1】"),"○",$BP134)))</f>
        <v/>
      </c>
      <c r="AA134" s="532"/>
      <c r="AB134" s="294" t="str">
        <f>IF(COUNTIF(環境性能の高いＵＤタクシー!$A:$A,点検表４!J134),"○","")</f>
        <v/>
      </c>
      <c r="AC134" s="295" t="str">
        <f t="shared" ref="AC134:AC165" si="111">IF(Z134="確認",BJ134,"")</f>
        <v/>
      </c>
      <c r="AD134" s="296" t="b">
        <f t="shared" ref="AD134:AD197" si="112">IF(OR($I134="大型特殊自動車",$I134="小型特殊自動車",$Y134=3),TRUE,FALSE)</f>
        <v>0</v>
      </c>
      <c r="AE134" s="296" t="b">
        <f t="shared" ref="AE134:AE165" si="113">IF(OR($AD134=TRUE,AND($I134&lt;&gt;"",$J134&lt;&gt;"",$K134&lt;&gt;"",$L134&lt;&gt;"")),TRUE,FALSE)</f>
        <v>0</v>
      </c>
      <c r="AF134" s="296" t="str">
        <f t="shared" ref="AF134:AF197" si="114">IF($AE134=TRUE,ROW()-5,"")</f>
        <v/>
      </c>
      <c r="AG134" s="296">
        <f t="shared" ref="AG134:AG197" si="115">IF($B134="減車",0,1)</f>
        <v>1</v>
      </c>
      <c r="AH134" s="296">
        <f t="shared" ref="AH134:AH197" si="116">IF($B134="増車",1,0)</f>
        <v>0</v>
      </c>
      <c r="AI134" s="296">
        <f t="shared" ref="AI134:AI197" si="117">IF($B134="減車",1,0)</f>
        <v>0</v>
      </c>
      <c r="AJ134" s="296" t="str">
        <f>IFERROR(VLOOKUP($I134,点検表４リスト用!$D$2:$G$10,2,FALSE),"")</f>
        <v/>
      </c>
      <c r="AK134" s="296" t="str">
        <f>IFERROR(VLOOKUP($I134,点検表４リスト用!$D$2:$G$10,3,FALSE),"")</f>
        <v/>
      </c>
      <c r="AL134" s="296" t="str">
        <f>IFERROR(VLOOKUP($I134,点検表４リスト用!$D$2:$G$10,4,FALSE),"")</f>
        <v/>
      </c>
      <c r="AM134" s="296" t="str">
        <f>IFERROR(VLOOKUP(LEFT($E134,1),点検表４リスト用!$I$2:$J$11,2,FALSE),"")</f>
        <v/>
      </c>
      <c r="AN134" s="296" t="b">
        <f>IF(IFERROR(VLOOKUP($J134,軽乗用車一覧!$A$2:$A$88,1,FALSE),"")&lt;&gt;"",TRUE,FALSE)</f>
        <v>0</v>
      </c>
      <c r="AO134" s="296" t="b">
        <f t="shared" ref="AO134:AO165" si="118">IF(OR(AND($AN134=TRUE,$I134&lt;&gt;"軽自動車（乗用）"),AND($AN134=FALSE,$I134="軽自動車（乗用）")),TRUE,FALSE)</f>
        <v>0</v>
      </c>
      <c r="AP134" s="296" t="b">
        <f t="shared" ref="AP134:AP165" si="119">IF(AND($E134&lt;&gt;"",$I134&lt;&gt;""),IF($AL134=$AM134,TRUE,IF(LEFT(E134,1)="8",TRUE,FALSE)),TRUE)</f>
        <v>1</v>
      </c>
      <c r="AQ134" s="296" t="str">
        <f t="shared" ref="AQ134:AQ165" si="120">$AK134&amp;IF($AK134&gt;=5,"",IF($K134&lt;=1700,1,IF($K134&lt;=2500,2,IF($K134&lt;=3500,3,IF($K134&lt;8000,4,5)))))</f>
        <v/>
      </c>
      <c r="AR134" s="296" t="str">
        <f t="shared" ref="AR134:AR197" si="121">IF(OR($I134="小型・普通乗用車",$I134="軽自動車（乗用）"),"乗用",IF(AND($K134&gt;1,$K134&lt;=1700),"軽量",IF(AND($K134&gt;1700,$K134&lt;=3500),"中量",IF(AND($K134&gt;3500,$K134&lt;=7500),"重量1",IF($K134&gt;7500,"重量2","")))))</f>
        <v/>
      </c>
      <c r="AS134" s="296">
        <f t="shared" ref="AS134:AS197" si="122">IF($K134&gt;3500,$K134/1000,1)</f>
        <v>1</v>
      </c>
      <c r="AT134" s="296">
        <f t="shared" ref="AT134:AT165" si="123">IF($AJ134="乗",0,IF(OR($AJ134="軽",$AJ134="特"),5,IF($K134&lt;=1700,1,IF($K134&lt;=2500,2,IF($K134&lt;=3500,3,4)))))</f>
        <v>1</v>
      </c>
      <c r="AU134" s="296" t="str">
        <f t="shared" ref="AU134:AU197" si="124">IFERROR(LEFT($J134,SEARCH("-",$J134,1)-1),"")</f>
        <v/>
      </c>
      <c r="AV134" s="296" t="str">
        <f>IFERROR(VLOOKUP($L134,点検表４リスト用!$L$2:$M$11,2,FALSE),"")</f>
        <v/>
      </c>
      <c r="AW134" s="296" t="str">
        <f>IFERROR(VLOOKUP($AU134,排出係数!$H$4:$N$1000,7,FALSE),"")</f>
        <v/>
      </c>
      <c r="AX134" s="296" t="str">
        <f t="shared" si="86"/>
        <v/>
      </c>
      <c r="AY134" s="296" t="str">
        <f t="shared" ref="AY134:AY197" si="125">IF(OR($AV134="電",$AV134="燃電"),$AV134,$AJ134&amp;$AT134&amp;$AV134&amp;$AU134)</f>
        <v>1</v>
      </c>
      <c r="AZ134" s="296" t="str">
        <f>IFERROR(VLOOKUP($AU134,排出係数!$A$4:$G$10000,$AT134+2,FALSE),"")</f>
        <v/>
      </c>
      <c r="BA134" s="296">
        <f>IFERROR(VLOOKUP($AT134,点検表４リスト用!$P$2:$T$6,2,FALSE),"")</f>
        <v>0.48</v>
      </c>
      <c r="BB134" s="296" t="str">
        <f t="shared" ref="BB134:BB197" si="126">IF(OR($AV134="C",$AV134="ハガ",$AV134="ハ軽"),$AZ134/2,$AZ134)</f>
        <v/>
      </c>
      <c r="BC134" s="296" t="str">
        <f t="shared" ref="BC134:BC165" si="127">IF(OR($AY134="電",$AY134="燃電"),0,IF(OR(AND($M134=1,$AV134="軽"),AND($M134=1,$AV134="ハ軽")),$BA134,$BB134))</f>
        <v/>
      </c>
      <c r="BD134" s="296" t="str">
        <f>IFERROR(VLOOKUP($AU134,排出係数!$H$4:$M$10000,$AT134+2,FALSE),"")</f>
        <v/>
      </c>
      <c r="BE134" s="296">
        <f>IFERROR(VLOOKUP($AT134,点検表４リスト用!$P$2:$T$6,IF($N134="H17",5,3),FALSE),"")</f>
        <v>5.5E-2</v>
      </c>
      <c r="BF134" s="296">
        <f t="shared" ref="BF134:BF197" si="128">IF($AV134="軽",$BD134,IF($AV134="ハ軽",$BD134/2,0))</f>
        <v>0</v>
      </c>
      <c r="BG134" s="296">
        <f t="shared" ref="BG134:BG165" si="129">IF(OR($N134="H17",AND($M134=1,$N134="")),$BE134,$BF134)</f>
        <v>0</v>
      </c>
      <c r="BH134" s="296" t="str">
        <f>IFERROR(VLOOKUP($L134,点検表４リスト用!$L$2:$N$11,3,FALSE),"")</f>
        <v/>
      </c>
      <c r="BI134" s="296" t="str">
        <f t="shared" ref="BI134:BI197" si="130">LEFT($L134,2)&amp;IF(AND($Y134=1,RIGHT($J134,1)="改"),LEFT($J134,LEN($J134)-1),$J134)</f>
        <v/>
      </c>
      <c r="BJ134" s="296" t="str">
        <f>IF($AJ134="特","",IF($BO134="確認",MSG_電気・燃料電池車確認,IF($BR134=1,日野自動車新型式,IF($BR134=2,日野自動車新型式②,IF($BR134=3,日野自動車新型式③,IF($BR134=4,日野自動車新型式④,IFERROR(VLOOKUP($BI134,'35条リスト'!$A$3:$C$9998,2,FALSE),"")))))))</f>
        <v/>
      </c>
      <c r="BK134" s="296" t="str">
        <f t="shared" ref="BK134:BK197" si="131">IF(OR(LEFT($J134,1)="D",LEFT($J134,1)="6"),75,IF(OR(LEFT($J134,1)="C",LEFT($J134,1)="5"),50,""))</f>
        <v/>
      </c>
      <c r="BL134" s="296" t="str">
        <f>IFERROR(VLOOKUP($X134,点検表４リスト用!$A$2:$B$10,2,FALSE),"")</f>
        <v/>
      </c>
      <c r="BM134" s="296" t="str">
        <f>IF($AJ134="特","",IFERROR(VLOOKUP($BI134,'35条リスト'!$A$3:$C$9998,3,FALSE),""))</f>
        <v/>
      </c>
      <c r="BN134" s="357" t="str">
        <f t="shared" ref="BN134:BN165" si="132">IF(AND($AR134="乗用",OR($L134="ハイブリッド（ガソリン）",$L134="ガソリン",$L134="ハイブリッド（ＬＰＧ）",$L134="液化石油ガス（ＬＰＧ）"),$BK134=75,$BL134=6),"【1】",IF(AND($AR134="乗用",$L134="プラグインハイブリッド",$BK134=75),"【2】",IF(AND($AR134="軽量",OR($L134="ハイブリッド（ガソリン）",$L134="ガソリン"),$BK134=75,$BL134=4),"【1】",IF(AND($AR134="中量",OR($L134="ハイブリッド（ガソリン）",$L134="ガソリン"),$BK134=75,OR($BL134=4,$BL134=3,$BL134=2,$BL134=1)),"【1】",IF(AND($AR134="中量",OR($L134="ハイブリッド（ガソリン）",$L134="ガソリン"),$BK134=50,OR($BL134=4,$BL134=3,$BL134=2)),"【1】",IF(AND($AR134="重量1",OR($L134="ハイブリッド（軽油）",$L134="軽油"),LEFT($J134,1)="2",OR($BL134=4,$BL134=3,$BL134=2,$BL134=1)),"【1】",IF(AND($AR134="重量2",OR($L134="ハイブリッド（軽油）",$L134="軽油"),LEFT($J134,1)="2",OR($BL134=4,$BL134=3,$BL134=2,$BL134=1,$BL134=0)),"【1】","")))))))</f>
        <v/>
      </c>
      <c r="BO134" s="297" t="str">
        <f t="shared" ref="BO134:BO165" si="133">IF(AND(OR($AV134="電",$AV134="燃電"),$AD134=FALSE),IF(LEFT($J134,1)&lt;&gt;"Z","確認","【3】"),"")</f>
        <v/>
      </c>
      <c r="BP134" s="297" t="str">
        <f t="shared" si="87"/>
        <v/>
      </c>
      <c r="BQ134" s="296">
        <f t="shared" si="85"/>
        <v>0</v>
      </c>
      <c r="BR134" s="296" t="str">
        <f>IF(COUNTIF(点検表４リスト用!X$2:X$83,J134),1,IF(COUNTIF(点検表４リスト用!Y$2:Y$100,J134),2,IF(COUNTIF(点検表４リスト用!Z$2:Z$100,J134),3,IF(COUNTIF(点検表４リスト用!AA$2:AA$100,J134),4,""))))</f>
        <v/>
      </c>
      <c r="BS134" s="579" t="str">
        <f t="shared" ref="BS134:BS165" si="134">IF(OR($J134="不明",$AW134=""),IF(LEFT($L134,1)="ハ","ハ",IF($L134="プラグインハイブリッド","Pハ",$AV134)),$AV134)</f>
        <v/>
      </c>
    </row>
    <row r="135" spans="1:71">
      <c r="A135" s="289"/>
      <c r="B135" s="445"/>
      <c r="C135" s="290"/>
      <c r="D135" s="291"/>
      <c r="E135" s="291"/>
      <c r="F135" s="291"/>
      <c r="G135" s="292"/>
      <c r="H135" s="300"/>
      <c r="I135" s="292"/>
      <c r="J135" s="292"/>
      <c r="K135" s="292"/>
      <c r="L135" s="292"/>
      <c r="M135" s="290"/>
      <c r="N135" s="290"/>
      <c r="O135" s="292"/>
      <c r="P135" s="292"/>
      <c r="Q135" s="481" t="str">
        <f t="shared" si="105"/>
        <v/>
      </c>
      <c r="R135" s="481" t="str">
        <f t="shared" si="106"/>
        <v/>
      </c>
      <c r="S135" s="482" t="str">
        <f t="shared" si="107"/>
        <v/>
      </c>
      <c r="T135" s="482" t="str">
        <f t="shared" ref="T135:T198" si="135">IF(OR(O135="",P135="",P135=0),"",IFERROR(O135/P135,"エラー"))</f>
        <v/>
      </c>
      <c r="U135" s="483" t="str">
        <f t="shared" si="108"/>
        <v/>
      </c>
      <c r="V135" s="483" t="str">
        <f t="shared" si="109"/>
        <v/>
      </c>
      <c r="W135" s="483" t="str">
        <f t="shared" si="110"/>
        <v/>
      </c>
      <c r="X135" s="293"/>
      <c r="Y135" s="289"/>
      <c r="Z135" s="473" t="str">
        <f>IF($BR135&lt;&gt;"","確認",IF(COUNTIF(点検表４リスト用!AB$2:AB$100,J135),"○",IF(OR($BP135="【3】",$BP135="【2】",$BP135="【1】"),"○",$BP135)))</f>
        <v/>
      </c>
      <c r="AA135" s="532"/>
      <c r="AB135" s="294" t="str">
        <f>IF(COUNTIF(環境性能の高いＵＤタクシー!$A:$A,点検表４!J135),"○","")</f>
        <v/>
      </c>
      <c r="AC135" s="295" t="str">
        <f t="shared" si="111"/>
        <v/>
      </c>
      <c r="AD135" s="296" t="b">
        <f t="shared" si="112"/>
        <v>0</v>
      </c>
      <c r="AE135" s="296" t="b">
        <f t="shared" si="113"/>
        <v>0</v>
      </c>
      <c r="AF135" s="296" t="str">
        <f t="shared" si="114"/>
        <v/>
      </c>
      <c r="AG135" s="296">
        <f t="shared" si="115"/>
        <v>1</v>
      </c>
      <c r="AH135" s="296">
        <f t="shared" si="116"/>
        <v>0</v>
      </c>
      <c r="AI135" s="296">
        <f t="shared" si="117"/>
        <v>0</v>
      </c>
      <c r="AJ135" s="296" t="str">
        <f>IFERROR(VLOOKUP($I135,点検表４リスト用!$D$2:$G$10,2,FALSE),"")</f>
        <v/>
      </c>
      <c r="AK135" s="296" t="str">
        <f>IFERROR(VLOOKUP($I135,点検表４リスト用!$D$2:$G$10,3,FALSE),"")</f>
        <v/>
      </c>
      <c r="AL135" s="296" t="str">
        <f>IFERROR(VLOOKUP($I135,点検表４リスト用!$D$2:$G$10,4,FALSE),"")</f>
        <v/>
      </c>
      <c r="AM135" s="296" t="str">
        <f>IFERROR(VLOOKUP(LEFT($E135,1),点検表４リスト用!$I$2:$J$11,2,FALSE),"")</f>
        <v/>
      </c>
      <c r="AN135" s="296" t="b">
        <f>IF(IFERROR(VLOOKUP($J135,軽乗用車一覧!$A$2:$A$88,1,FALSE),"")&lt;&gt;"",TRUE,FALSE)</f>
        <v>0</v>
      </c>
      <c r="AO135" s="296" t="b">
        <f t="shared" si="118"/>
        <v>0</v>
      </c>
      <c r="AP135" s="296" t="b">
        <f t="shared" si="119"/>
        <v>1</v>
      </c>
      <c r="AQ135" s="296" t="str">
        <f t="shared" si="120"/>
        <v/>
      </c>
      <c r="AR135" s="296" t="str">
        <f t="shared" si="121"/>
        <v/>
      </c>
      <c r="AS135" s="296">
        <f t="shared" si="122"/>
        <v>1</v>
      </c>
      <c r="AT135" s="296">
        <f t="shared" si="123"/>
        <v>1</v>
      </c>
      <c r="AU135" s="296" t="str">
        <f t="shared" si="124"/>
        <v/>
      </c>
      <c r="AV135" s="296" t="str">
        <f>IFERROR(VLOOKUP($L135,点検表４リスト用!$L$2:$M$11,2,FALSE),"")</f>
        <v/>
      </c>
      <c r="AW135" s="296" t="str">
        <f>IFERROR(VLOOKUP($AU135,排出係数!$H$4:$N$1000,7,FALSE),"")</f>
        <v/>
      </c>
      <c r="AX135" s="296" t="str">
        <f t="shared" si="86"/>
        <v/>
      </c>
      <c r="AY135" s="296" t="str">
        <f t="shared" si="125"/>
        <v>1</v>
      </c>
      <c r="AZ135" s="296" t="str">
        <f>IFERROR(VLOOKUP($AU135,排出係数!$A$4:$G$10000,$AT135+2,FALSE),"")</f>
        <v/>
      </c>
      <c r="BA135" s="296">
        <f>IFERROR(VLOOKUP($AT135,点検表４リスト用!$P$2:$T$6,2,FALSE),"")</f>
        <v>0.48</v>
      </c>
      <c r="BB135" s="296" t="str">
        <f t="shared" si="126"/>
        <v/>
      </c>
      <c r="BC135" s="296" t="str">
        <f t="shared" si="127"/>
        <v/>
      </c>
      <c r="BD135" s="296" t="str">
        <f>IFERROR(VLOOKUP($AU135,排出係数!$H$4:$M$10000,$AT135+2,FALSE),"")</f>
        <v/>
      </c>
      <c r="BE135" s="296">
        <f>IFERROR(VLOOKUP($AT135,点検表４リスト用!$P$2:$T$6,IF($N135="H17",5,3),FALSE),"")</f>
        <v>5.5E-2</v>
      </c>
      <c r="BF135" s="296">
        <f t="shared" si="128"/>
        <v>0</v>
      </c>
      <c r="BG135" s="296">
        <f t="shared" si="129"/>
        <v>0</v>
      </c>
      <c r="BH135" s="296" t="str">
        <f>IFERROR(VLOOKUP($L135,点検表４リスト用!$L$2:$N$11,3,FALSE),"")</f>
        <v/>
      </c>
      <c r="BI135" s="296" t="str">
        <f t="shared" si="130"/>
        <v/>
      </c>
      <c r="BJ135" s="296" t="str">
        <f>IF($AJ135="特","",IF($BO135="確認",MSG_電気・燃料電池車確認,IF($BR135=1,日野自動車新型式,IF($BR135=2,日野自動車新型式②,IF($BR135=3,日野自動車新型式③,IF($BR135=4,日野自動車新型式④,IFERROR(VLOOKUP($BI135,'35条リスト'!$A$3:$C$9998,2,FALSE),"")))))))</f>
        <v/>
      </c>
      <c r="BK135" s="296" t="str">
        <f t="shared" si="131"/>
        <v/>
      </c>
      <c r="BL135" s="296" t="str">
        <f>IFERROR(VLOOKUP($X135,点検表４リスト用!$A$2:$B$10,2,FALSE),"")</f>
        <v/>
      </c>
      <c r="BM135" s="296" t="str">
        <f>IF($AJ135="特","",IFERROR(VLOOKUP($BI135,'35条リスト'!$A$3:$C$9998,3,FALSE),""))</f>
        <v/>
      </c>
      <c r="BN135" s="357" t="str">
        <f t="shared" si="132"/>
        <v/>
      </c>
      <c r="BO135" s="297" t="str">
        <f t="shared" si="133"/>
        <v/>
      </c>
      <c r="BP135" s="297" t="str">
        <f t="shared" si="87"/>
        <v/>
      </c>
      <c r="BQ135" s="296">
        <f t="shared" ref="BQ135:BQ198" si="136">IF($Z135="○",$Z135,IF($AA135="○",$AA135,0))</f>
        <v>0</v>
      </c>
      <c r="BR135" s="296" t="str">
        <f>IF(COUNTIF(点検表４リスト用!X$2:X$83,J135),1,IF(COUNTIF(点検表４リスト用!Y$2:Y$100,J135),2,IF(COUNTIF(点検表４リスト用!Z$2:Z$100,J135),3,IF(COUNTIF(点検表４リスト用!AA$2:AA$100,J135),4,""))))</f>
        <v/>
      </c>
      <c r="BS135" s="579" t="str">
        <f t="shared" si="134"/>
        <v/>
      </c>
    </row>
    <row r="136" spans="1:71">
      <c r="A136" s="289"/>
      <c r="B136" s="445"/>
      <c r="C136" s="290"/>
      <c r="D136" s="291"/>
      <c r="E136" s="291"/>
      <c r="F136" s="291"/>
      <c r="G136" s="292"/>
      <c r="H136" s="300"/>
      <c r="I136" s="292"/>
      <c r="J136" s="292"/>
      <c r="K136" s="292"/>
      <c r="L136" s="292"/>
      <c r="M136" s="290"/>
      <c r="N136" s="290"/>
      <c r="O136" s="292"/>
      <c r="P136" s="292"/>
      <c r="Q136" s="481" t="str">
        <f t="shared" si="105"/>
        <v/>
      </c>
      <c r="R136" s="481" t="str">
        <f t="shared" si="106"/>
        <v/>
      </c>
      <c r="S136" s="482" t="str">
        <f t="shared" si="107"/>
        <v/>
      </c>
      <c r="T136" s="482" t="str">
        <f t="shared" si="135"/>
        <v/>
      </c>
      <c r="U136" s="483" t="str">
        <f t="shared" si="108"/>
        <v/>
      </c>
      <c r="V136" s="483" t="str">
        <f t="shared" si="109"/>
        <v/>
      </c>
      <c r="W136" s="483" t="str">
        <f t="shared" si="110"/>
        <v/>
      </c>
      <c r="X136" s="293"/>
      <c r="Y136" s="289"/>
      <c r="Z136" s="473" t="str">
        <f>IF($BR136&lt;&gt;"","確認",IF(COUNTIF(点検表４リスト用!AB$2:AB$100,J136),"○",IF(OR($BP136="【3】",$BP136="【2】",$BP136="【1】"),"○",$BP136)))</f>
        <v/>
      </c>
      <c r="AA136" s="532"/>
      <c r="AB136" s="294" t="str">
        <f>IF(COUNTIF(環境性能の高いＵＤタクシー!$A:$A,点検表４!J136),"○","")</f>
        <v/>
      </c>
      <c r="AC136" s="295" t="str">
        <f t="shared" si="111"/>
        <v/>
      </c>
      <c r="AD136" s="296" t="b">
        <f t="shared" si="112"/>
        <v>0</v>
      </c>
      <c r="AE136" s="296" t="b">
        <f t="shared" si="113"/>
        <v>0</v>
      </c>
      <c r="AF136" s="296" t="str">
        <f t="shared" si="114"/>
        <v/>
      </c>
      <c r="AG136" s="296">
        <f t="shared" si="115"/>
        <v>1</v>
      </c>
      <c r="AH136" s="296">
        <f t="shared" si="116"/>
        <v>0</v>
      </c>
      <c r="AI136" s="296">
        <f t="shared" si="117"/>
        <v>0</v>
      </c>
      <c r="AJ136" s="296" t="str">
        <f>IFERROR(VLOOKUP($I136,点検表４リスト用!$D$2:$G$10,2,FALSE),"")</f>
        <v/>
      </c>
      <c r="AK136" s="296" t="str">
        <f>IFERROR(VLOOKUP($I136,点検表４リスト用!$D$2:$G$10,3,FALSE),"")</f>
        <v/>
      </c>
      <c r="AL136" s="296" t="str">
        <f>IFERROR(VLOOKUP($I136,点検表４リスト用!$D$2:$G$10,4,FALSE),"")</f>
        <v/>
      </c>
      <c r="AM136" s="296" t="str">
        <f>IFERROR(VLOOKUP(LEFT($E136,1),点検表４リスト用!$I$2:$J$11,2,FALSE),"")</f>
        <v/>
      </c>
      <c r="AN136" s="296" t="b">
        <f>IF(IFERROR(VLOOKUP($J136,軽乗用車一覧!$A$2:$A$88,1,FALSE),"")&lt;&gt;"",TRUE,FALSE)</f>
        <v>0</v>
      </c>
      <c r="AO136" s="296" t="b">
        <f t="shared" si="118"/>
        <v>0</v>
      </c>
      <c r="AP136" s="296" t="b">
        <f t="shared" si="119"/>
        <v>1</v>
      </c>
      <c r="AQ136" s="296" t="str">
        <f t="shared" si="120"/>
        <v/>
      </c>
      <c r="AR136" s="296" t="str">
        <f t="shared" si="121"/>
        <v/>
      </c>
      <c r="AS136" s="296">
        <f t="shared" si="122"/>
        <v>1</v>
      </c>
      <c r="AT136" s="296">
        <f t="shared" si="123"/>
        <v>1</v>
      </c>
      <c r="AU136" s="296" t="str">
        <f t="shared" si="124"/>
        <v/>
      </c>
      <c r="AV136" s="296" t="str">
        <f>IFERROR(VLOOKUP($L136,点検表４リスト用!$L$2:$M$11,2,FALSE),"")</f>
        <v/>
      </c>
      <c r="AW136" s="296" t="str">
        <f>IFERROR(VLOOKUP($AU136,排出係数!$H$4:$N$1000,7,FALSE),"")</f>
        <v/>
      </c>
      <c r="AX136" s="296" t="str">
        <f t="shared" si="86"/>
        <v/>
      </c>
      <c r="AY136" s="296" t="str">
        <f t="shared" si="125"/>
        <v>1</v>
      </c>
      <c r="AZ136" s="296" t="str">
        <f>IFERROR(VLOOKUP($AU136,排出係数!$A$4:$G$10000,$AT136+2,FALSE),"")</f>
        <v/>
      </c>
      <c r="BA136" s="296">
        <f>IFERROR(VLOOKUP($AT136,点検表４リスト用!$P$2:$T$6,2,FALSE),"")</f>
        <v>0.48</v>
      </c>
      <c r="BB136" s="296" t="str">
        <f t="shared" si="126"/>
        <v/>
      </c>
      <c r="BC136" s="296" t="str">
        <f t="shared" si="127"/>
        <v/>
      </c>
      <c r="BD136" s="296" t="str">
        <f>IFERROR(VLOOKUP($AU136,排出係数!$H$4:$M$10000,$AT136+2,FALSE),"")</f>
        <v/>
      </c>
      <c r="BE136" s="296">
        <f>IFERROR(VLOOKUP($AT136,点検表４リスト用!$P$2:$T$6,IF($N136="H17",5,3),FALSE),"")</f>
        <v>5.5E-2</v>
      </c>
      <c r="BF136" s="296">
        <f t="shared" si="128"/>
        <v>0</v>
      </c>
      <c r="BG136" s="296">
        <f t="shared" si="129"/>
        <v>0</v>
      </c>
      <c r="BH136" s="296" t="str">
        <f>IFERROR(VLOOKUP($L136,点検表４リスト用!$L$2:$N$11,3,FALSE),"")</f>
        <v/>
      </c>
      <c r="BI136" s="296" t="str">
        <f t="shared" si="130"/>
        <v/>
      </c>
      <c r="BJ136" s="296" t="str">
        <f>IF($AJ136="特","",IF($BO136="確認",MSG_電気・燃料電池車確認,IF($BR136=1,日野自動車新型式,IF($BR136=2,日野自動車新型式②,IF($BR136=3,日野自動車新型式③,IF($BR136=4,日野自動車新型式④,IFERROR(VLOOKUP($BI136,'35条リスト'!$A$3:$C$9998,2,FALSE),"")))))))</f>
        <v/>
      </c>
      <c r="BK136" s="296" t="str">
        <f t="shared" si="131"/>
        <v/>
      </c>
      <c r="BL136" s="296" t="str">
        <f>IFERROR(VLOOKUP($X136,点検表４リスト用!$A$2:$B$10,2,FALSE),"")</f>
        <v/>
      </c>
      <c r="BM136" s="296" t="str">
        <f>IF($AJ136="特","",IFERROR(VLOOKUP($BI136,'35条リスト'!$A$3:$C$9998,3,FALSE),""))</f>
        <v/>
      </c>
      <c r="BN136" s="357" t="str">
        <f t="shared" si="132"/>
        <v/>
      </c>
      <c r="BO136" s="297" t="str">
        <f t="shared" si="133"/>
        <v/>
      </c>
      <c r="BP136" s="297" t="str">
        <f t="shared" si="87"/>
        <v/>
      </c>
      <c r="BQ136" s="296">
        <f t="shared" si="136"/>
        <v>0</v>
      </c>
      <c r="BR136" s="296" t="str">
        <f>IF(COUNTIF(点検表４リスト用!X$2:X$83,J136),1,IF(COUNTIF(点検表４リスト用!Y$2:Y$100,J136),2,IF(COUNTIF(点検表４リスト用!Z$2:Z$100,J136),3,IF(COUNTIF(点検表４リスト用!AA$2:AA$100,J136),4,""))))</f>
        <v/>
      </c>
      <c r="BS136" s="579" t="str">
        <f t="shared" si="134"/>
        <v/>
      </c>
    </row>
    <row r="137" spans="1:71">
      <c r="A137" s="289"/>
      <c r="B137" s="445"/>
      <c r="C137" s="290"/>
      <c r="D137" s="291"/>
      <c r="E137" s="291"/>
      <c r="F137" s="291"/>
      <c r="G137" s="292"/>
      <c r="H137" s="300"/>
      <c r="I137" s="292"/>
      <c r="J137" s="292"/>
      <c r="K137" s="292"/>
      <c r="L137" s="292"/>
      <c r="M137" s="290"/>
      <c r="N137" s="290"/>
      <c r="O137" s="292"/>
      <c r="P137" s="292"/>
      <c r="Q137" s="481" t="str">
        <f t="shared" si="105"/>
        <v/>
      </c>
      <c r="R137" s="481" t="str">
        <f t="shared" si="106"/>
        <v/>
      </c>
      <c r="S137" s="482" t="str">
        <f t="shared" si="107"/>
        <v/>
      </c>
      <c r="T137" s="482" t="str">
        <f t="shared" si="135"/>
        <v/>
      </c>
      <c r="U137" s="483" t="str">
        <f t="shared" si="108"/>
        <v/>
      </c>
      <c r="V137" s="483" t="str">
        <f t="shared" si="109"/>
        <v/>
      </c>
      <c r="W137" s="483" t="str">
        <f t="shared" si="110"/>
        <v/>
      </c>
      <c r="X137" s="293"/>
      <c r="Y137" s="289"/>
      <c r="Z137" s="473" t="str">
        <f>IF($BR137&lt;&gt;"","確認",IF(COUNTIF(点検表４リスト用!AB$2:AB$100,J137),"○",IF(OR($BP137="【3】",$BP137="【2】",$BP137="【1】"),"○",$BP137)))</f>
        <v/>
      </c>
      <c r="AA137" s="532"/>
      <c r="AB137" s="294" t="str">
        <f>IF(COUNTIF(環境性能の高いＵＤタクシー!$A:$A,点検表４!J137),"○","")</f>
        <v/>
      </c>
      <c r="AC137" s="295" t="str">
        <f t="shared" si="111"/>
        <v/>
      </c>
      <c r="AD137" s="296" t="b">
        <f t="shared" si="112"/>
        <v>0</v>
      </c>
      <c r="AE137" s="296" t="b">
        <f t="shared" si="113"/>
        <v>0</v>
      </c>
      <c r="AF137" s="296" t="str">
        <f t="shared" si="114"/>
        <v/>
      </c>
      <c r="AG137" s="296">
        <f t="shared" si="115"/>
        <v>1</v>
      </c>
      <c r="AH137" s="296">
        <f t="shared" si="116"/>
        <v>0</v>
      </c>
      <c r="AI137" s="296">
        <f t="shared" si="117"/>
        <v>0</v>
      </c>
      <c r="AJ137" s="296" t="str">
        <f>IFERROR(VLOOKUP($I137,点検表４リスト用!$D$2:$G$10,2,FALSE),"")</f>
        <v/>
      </c>
      <c r="AK137" s="296" t="str">
        <f>IFERROR(VLOOKUP($I137,点検表４リスト用!$D$2:$G$10,3,FALSE),"")</f>
        <v/>
      </c>
      <c r="AL137" s="296" t="str">
        <f>IFERROR(VLOOKUP($I137,点検表４リスト用!$D$2:$G$10,4,FALSE),"")</f>
        <v/>
      </c>
      <c r="AM137" s="296" t="str">
        <f>IFERROR(VLOOKUP(LEFT($E137,1),点検表４リスト用!$I$2:$J$11,2,FALSE),"")</f>
        <v/>
      </c>
      <c r="AN137" s="296" t="b">
        <f>IF(IFERROR(VLOOKUP($J137,軽乗用車一覧!$A$2:$A$88,1,FALSE),"")&lt;&gt;"",TRUE,FALSE)</f>
        <v>0</v>
      </c>
      <c r="AO137" s="296" t="b">
        <f t="shared" si="118"/>
        <v>0</v>
      </c>
      <c r="AP137" s="296" t="b">
        <f t="shared" si="119"/>
        <v>1</v>
      </c>
      <c r="AQ137" s="296" t="str">
        <f t="shared" si="120"/>
        <v/>
      </c>
      <c r="AR137" s="296" t="str">
        <f t="shared" si="121"/>
        <v/>
      </c>
      <c r="AS137" s="296">
        <f t="shared" si="122"/>
        <v>1</v>
      </c>
      <c r="AT137" s="296">
        <f t="shared" si="123"/>
        <v>1</v>
      </c>
      <c r="AU137" s="296" t="str">
        <f t="shared" si="124"/>
        <v/>
      </c>
      <c r="AV137" s="296" t="str">
        <f>IFERROR(VLOOKUP($L137,点検表４リスト用!$L$2:$M$11,2,FALSE),"")</f>
        <v/>
      </c>
      <c r="AW137" s="296" t="str">
        <f>IFERROR(VLOOKUP($AU137,排出係数!$H$4:$N$1000,7,FALSE),"")</f>
        <v/>
      </c>
      <c r="AX137" s="296" t="str">
        <f t="shared" si="86"/>
        <v/>
      </c>
      <c r="AY137" s="296" t="str">
        <f t="shared" si="125"/>
        <v>1</v>
      </c>
      <c r="AZ137" s="296" t="str">
        <f>IFERROR(VLOOKUP($AU137,排出係数!$A$4:$G$10000,$AT137+2,FALSE),"")</f>
        <v/>
      </c>
      <c r="BA137" s="296">
        <f>IFERROR(VLOOKUP($AT137,点検表４リスト用!$P$2:$T$6,2,FALSE),"")</f>
        <v>0.48</v>
      </c>
      <c r="BB137" s="296" t="str">
        <f t="shared" si="126"/>
        <v/>
      </c>
      <c r="BC137" s="296" t="str">
        <f t="shared" si="127"/>
        <v/>
      </c>
      <c r="BD137" s="296" t="str">
        <f>IFERROR(VLOOKUP($AU137,排出係数!$H$4:$M$10000,$AT137+2,FALSE),"")</f>
        <v/>
      </c>
      <c r="BE137" s="296">
        <f>IFERROR(VLOOKUP($AT137,点検表４リスト用!$P$2:$T$6,IF($N137="H17",5,3),FALSE),"")</f>
        <v>5.5E-2</v>
      </c>
      <c r="BF137" s="296">
        <f t="shared" si="128"/>
        <v>0</v>
      </c>
      <c r="BG137" s="296">
        <f t="shared" si="129"/>
        <v>0</v>
      </c>
      <c r="BH137" s="296" t="str">
        <f>IFERROR(VLOOKUP($L137,点検表４リスト用!$L$2:$N$11,3,FALSE),"")</f>
        <v/>
      </c>
      <c r="BI137" s="296" t="str">
        <f t="shared" si="130"/>
        <v/>
      </c>
      <c r="BJ137" s="296" t="str">
        <f>IF($AJ137="特","",IF($BO137="確認",MSG_電気・燃料電池車確認,IF($BR137=1,日野自動車新型式,IF($BR137=2,日野自動車新型式②,IF($BR137=3,日野自動車新型式③,IF($BR137=4,日野自動車新型式④,IFERROR(VLOOKUP($BI137,'35条リスト'!$A$3:$C$9998,2,FALSE),"")))))))</f>
        <v/>
      </c>
      <c r="BK137" s="296" t="str">
        <f t="shared" si="131"/>
        <v/>
      </c>
      <c r="BL137" s="296" t="str">
        <f>IFERROR(VLOOKUP($X137,点検表４リスト用!$A$2:$B$10,2,FALSE),"")</f>
        <v/>
      </c>
      <c r="BM137" s="296" t="str">
        <f>IF($AJ137="特","",IFERROR(VLOOKUP($BI137,'35条リスト'!$A$3:$C$9998,3,FALSE),""))</f>
        <v/>
      </c>
      <c r="BN137" s="357" t="str">
        <f t="shared" si="132"/>
        <v/>
      </c>
      <c r="BO137" s="297" t="str">
        <f t="shared" si="133"/>
        <v/>
      </c>
      <c r="BP137" s="297" t="str">
        <f t="shared" si="87"/>
        <v/>
      </c>
      <c r="BQ137" s="296">
        <f t="shared" si="136"/>
        <v>0</v>
      </c>
      <c r="BR137" s="296" t="str">
        <f>IF(COUNTIF(点検表４リスト用!X$2:X$83,J137),1,IF(COUNTIF(点検表４リスト用!Y$2:Y$100,J137),2,IF(COUNTIF(点検表４リスト用!Z$2:Z$100,J137),3,IF(COUNTIF(点検表４リスト用!AA$2:AA$100,J137),4,""))))</f>
        <v/>
      </c>
      <c r="BS137" s="579" t="str">
        <f t="shared" si="134"/>
        <v/>
      </c>
    </row>
    <row r="138" spans="1:71">
      <c r="A138" s="289"/>
      <c r="B138" s="445"/>
      <c r="C138" s="290"/>
      <c r="D138" s="291"/>
      <c r="E138" s="291"/>
      <c r="F138" s="291"/>
      <c r="G138" s="292"/>
      <c r="H138" s="300"/>
      <c r="I138" s="292"/>
      <c r="J138" s="292"/>
      <c r="K138" s="292"/>
      <c r="L138" s="292"/>
      <c r="M138" s="290"/>
      <c r="N138" s="290"/>
      <c r="O138" s="292"/>
      <c r="P138" s="292"/>
      <c r="Q138" s="481" t="str">
        <f t="shared" si="105"/>
        <v/>
      </c>
      <c r="R138" s="481" t="str">
        <f t="shared" si="106"/>
        <v/>
      </c>
      <c r="S138" s="482" t="str">
        <f t="shared" si="107"/>
        <v/>
      </c>
      <c r="T138" s="482" t="str">
        <f t="shared" si="135"/>
        <v/>
      </c>
      <c r="U138" s="483" t="str">
        <f t="shared" si="108"/>
        <v/>
      </c>
      <c r="V138" s="483" t="str">
        <f t="shared" si="109"/>
        <v/>
      </c>
      <c r="W138" s="483" t="str">
        <f t="shared" si="110"/>
        <v/>
      </c>
      <c r="X138" s="293"/>
      <c r="Y138" s="289"/>
      <c r="Z138" s="473" t="str">
        <f>IF($BR138&lt;&gt;"","確認",IF(COUNTIF(点検表４リスト用!AB$2:AB$100,J138),"○",IF(OR($BP138="【3】",$BP138="【2】",$BP138="【1】"),"○",$BP138)))</f>
        <v/>
      </c>
      <c r="AA138" s="532"/>
      <c r="AB138" s="294" t="str">
        <f>IF(COUNTIF(環境性能の高いＵＤタクシー!$A:$A,点検表４!J138),"○","")</f>
        <v/>
      </c>
      <c r="AC138" s="295" t="str">
        <f t="shared" si="111"/>
        <v/>
      </c>
      <c r="AD138" s="296" t="b">
        <f t="shared" si="112"/>
        <v>0</v>
      </c>
      <c r="AE138" s="296" t="b">
        <f t="shared" si="113"/>
        <v>0</v>
      </c>
      <c r="AF138" s="296" t="str">
        <f t="shared" si="114"/>
        <v/>
      </c>
      <c r="AG138" s="296">
        <f t="shared" si="115"/>
        <v>1</v>
      </c>
      <c r="AH138" s="296">
        <f t="shared" si="116"/>
        <v>0</v>
      </c>
      <c r="AI138" s="296">
        <f t="shared" si="117"/>
        <v>0</v>
      </c>
      <c r="AJ138" s="296" t="str">
        <f>IFERROR(VLOOKUP($I138,点検表４リスト用!$D$2:$G$10,2,FALSE),"")</f>
        <v/>
      </c>
      <c r="AK138" s="296" t="str">
        <f>IFERROR(VLOOKUP($I138,点検表４リスト用!$D$2:$G$10,3,FALSE),"")</f>
        <v/>
      </c>
      <c r="AL138" s="296" t="str">
        <f>IFERROR(VLOOKUP($I138,点検表４リスト用!$D$2:$G$10,4,FALSE),"")</f>
        <v/>
      </c>
      <c r="AM138" s="296" t="str">
        <f>IFERROR(VLOOKUP(LEFT($E138,1),点検表４リスト用!$I$2:$J$11,2,FALSE),"")</f>
        <v/>
      </c>
      <c r="AN138" s="296" t="b">
        <f>IF(IFERROR(VLOOKUP($J138,軽乗用車一覧!$A$2:$A$88,1,FALSE),"")&lt;&gt;"",TRUE,FALSE)</f>
        <v>0</v>
      </c>
      <c r="AO138" s="296" t="b">
        <f t="shared" si="118"/>
        <v>0</v>
      </c>
      <c r="AP138" s="296" t="b">
        <f t="shared" si="119"/>
        <v>1</v>
      </c>
      <c r="AQ138" s="296" t="str">
        <f t="shared" si="120"/>
        <v/>
      </c>
      <c r="AR138" s="296" t="str">
        <f t="shared" si="121"/>
        <v/>
      </c>
      <c r="AS138" s="296">
        <f t="shared" si="122"/>
        <v>1</v>
      </c>
      <c r="AT138" s="296">
        <f t="shared" si="123"/>
        <v>1</v>
      </c>
      <c r="AU138" s="296" t="str">
        <f t="shared" si="124"/>
        <v/>
      </c>
      <c r="AV138" s="296" t="str">
        <f>IFERROR(VLOOKUP($L138,点検表４リスト用!$L$2:$M$11,2,FALSE),"")</f>
        <v/>
      </c>
      <c r="AW138" s="296" t="str">
        <f>IFERROR(VLOOKUP($AU138,排出係数!$H$4:$N$1000,7,FALSE),"")</f>
        <v/>
      </c>
      <c r="AX138" s="296" t="str">
        <f t="shared" si="86"/>
        <v/>
      </c>
      <c r="AY138" s="296" t="str">
        <f t="shared" si="125"/>
        <v>1</v>
      </c>
      <c r="AZ138" s="296" t="str">
        <f>IFERROR(VLOOKUP($AU138,排出係数!$A$4:$G$10000,$AT138+2,FALSE),"")</f>
        <v/>
      </c>
      <c r="BA138" s="296">
        <f>IFERROR(VLOOKUP($AT138,点検表４リスト用!$P$2:$T$6,2,FALSE),"")</f>
        <v>0.48</v>
      </c>
      <c r="BB138" s="296" t="str">
        <f t="shared" si="126"/>
        <v/>
      </c>
      <c r="BC138" s="296" t="str">
        <f t="shared" si="127"/>
        <v/>
      </c>
      <c r="BD138" s="296" t="str">
        <f>IFERROR(VLOOKUP($AU138,排出係数!$H$4:$M$10000,$AT138+2,FALSE),"")</f>
        <v/>
      </c>
      <c r="BE138" s="296">
        <f>IFERROR(VLOOKUP($AT138,点検表４リスト用!$P$2:$T$6,IF($N138="H17",5,3),FALSE),"")</f>
        <v>5.5E-2</v>
      </c>
      <c r="BF138" s="296">
        <f t="shared" si="128"/>
        <v>0</v>
      </c>
      <c r="BG138" s="296">
        <f t="shared" si="129"/>
        <v>0</v>
      </c>
      <c r="BH138" s="296" t="str">
        <f>IFERROR(VLOOKUP($L138,点検表４リスト用!$L$2:$N$11,3,FALSE),"")</f>
        <v/>
      </c>
      <c r="BI138" s="296" t="str">
        <f t="shared" si="130"/>
        <v/>
      </c>
      <c r="BJ138" s="296" t="str">
        <f>IF($AJ138="特","",IF($BO138="確認",MSG_電気・燃料電池車確認,IF($BR138=1,日野自動車新型式,IF($BR138=2,日野自動車新型式②,IF($BR138=3,日野自動車新型式③,IF($BR138=4,日野自動車新型式④,IFERROR(VLOOKUP($BI138,'35条リスト'!$A$3:$C$9998,2,FALSE),"")))))))</f>
        <v/>
      </c>
      <c r="BK138" s="296" t="str">
        <f t="shared" si="131"/>
        <v/>
      </c>
      <c r="BL138" s="296" t="str">
        <f>IFERROR(VLOOKUP($X138,点検表４リスト用!$A$2:$B$10,2,FALSE),"")</f>
        <v/>
      </c>
      <c r="BM138" s="296" t="str">
        <f>IF($AJ138="特","",IFERROR(VLOOKUP($BI138,'35条リスト'!$A$3:$C$9998,3,FALSE),""))</f>
        <v/>
      </c>
      <c r="BN138" s="357" t="str">
        <f t="shared" si="132"/>
        <v/>
      </c>
      <c r="BO138" s="297" t="str">
        <f t="shared" si="133"/>
        <v/>
      </c>
      <c r="BP138" s="297" t="str">
        <f t="shared" si="87"/>
        <v/>
      </c>
      <c r="BQ138" s="296">
        <f t="shared" si="136"/>
        <v>0</v>
      </c>
      <c r="BR138" s="296" t="str">
        <f>IF(COUNTIF(点検表４リスト用!X$2:X$83,J138),1,IF(COUNTIF(点検表４リスト用!Y$2:Y$100,J138),2,IF(COUNTIF(点検表４リスト用!Z$2:Z$100,J138),3,IF(COUNTIF(点検表４リスト用!AA$2:AA$100,J138),4,""))))</f>
        <v/>
      </c>
      <c r="BS138" s="579" t="str">
        <f t="shared" si="134"/>
        <v/>
      </c>
    </row>
    <row r="139" spans="1:71">
      <c r="A139" s="289"/>
      <c r="B139" s="445"/>
      <c r="C139" s="290"/>
      <c r="D139" s="291"/>
      <c r="E139" s="291"/>
      <c r="F139" s="291"/>
      <c r="G139" s="292"/>
      <c r="H139" s="300"/>
      <c r="I139" s="292"/>
      <c r="J139" s="292"/>
      <c r="K139" s="292"/>
      <c r="L139" s="292"/>
      <c r="M139" s="290"/>
      <c r="N139" s="290"/>
      <c r="O139" s="292"/>
      <c r="P139" s="292"/>
      <c r="Q139" s="481" t="str">
        <f t="shared" si="105"/>
        <v/>
      </c>
      <c r="R139" s="481" t="str">
        <f t="shared" si="106"/>
        <v/>
      </c>
      <c r="S139" s="482" t="str">
        <f t="shared" si="107"/>
        <v/>
      </c>
      <c r="T139" s="482" t="str">
        <f t="shared" si="135"/>
        <v/>
      </c>
      <c r="U139" s="483" t="str">
        <f t="shared" si="108"/>
        <v/>
      </c>
      <c r="V139" s="483" t="str">
        <f t="shared" si="109"/>
        <v/>
      </c>
      <c r="W139" s="483" t="str">
        <f t="shared" si="110"/>
        <v/>
      </c>
      <c r="X139" s="293"/>
      <c r="Y139" s="289"/>
      <c r="Z139" s="473" t="str">
        <f>IF($BR139&lt;&gt;"","確認",IF(COUNTIF(点検表４リスト用!AB$2:AB$100,J139),"○",IF(OR($BP139="【3】",$BP139="【2】",$BP139="【1】"),"○",$BP139)))</f>
        <v/>
      </c>
      <c r="AA139" s="532"/>
      <c r="AB139" s="294" t="str">
        <f>IF(COUNTIF(環境性能の高いＵＤタクシー!$A:$A,点検表４!J139),"○","")</f>
        <v/>
      </c>
      <c r="AC139" s="295" t="str">
        <f t="shared" si="111"/>
        <v/>
      </c>
      <c r="AD139" s="296" t="b">
        <f t="shared" si="112"/>
        <v>0</v>
      </c>
      <c r="AE139" s="296" t="b">
        <f t="shared" si="113"/>
        <v>0</v>
      </c>
      <c r="AF139" s="296" t="str">
        <f t="shared" si="114"/>
        <v/>
      </c>
      <c r="AG139" s="296">
        <f t="shared" si="115"/>
        <v>1</v>
      </c>
      <c r="AH139" s="296">
        <f t="shared" si="116"/>
        <v>0</v>
      </c>
      <c r="AI139" s="296">
        <f t="shared" si="117"/>
        <v>0</v>
      </c>
      <c r="AJ139" s="296" t="str">
        <f>IFERROR(VLOOKUP($I139,点検表４リスト用!$D$2:$G$10,2,FALSE),"")</f>
        <v/>
      </c>
      <c r="AK139" s="296" t="str">
        <f>IFERROR(VLOOKUP($I139,点検表４リスト用!$D$2:$G$10,3,FALSE),"")</f>
        <v/>
      </c>
      <c r="AL139" s="296" t="str">
        <f>IFERROR(VLOOKUP($I139,点検表４リスト用!$D$2:$G$10,4,FALSE),"")</f>
        <v/>
      </c>
      <c r="AM139" s="296" t="str">
        <f>IFERROR(VLOOKUP(LEFT($E139,1),点検表４リスト用!$I$2:$J$11,2,FALSE),"")</f>
        <v/>
      </c>
      <c r="AN139" s="296" t="b">
        <f>IF(IFERROR(VLOOKUP($J139,軽乗用車一覧!$A$2:$A$88,1,FALSE),"")&lt;&gt;"",TRUE,FALSE)</f>
        <v>0</v>
      </c>
      <c r="AO139" s="296" t="b">
        <f t="shared" si="118"/>
        <v>0</v>
      </c>
      <c r="AP139" s="296" t="b">
        <f t="shared" si="119"/>
        <v>1</v>
      </c>
      <c r="AQ139" s="296" t="str">
        <f t="shared" si="120"/>
        <v/>
      </c>
      <c r="AR139" s="296" t="str">
        <f t="shared" si="121"/>
        <v/>
      </c>
      <c r="AS139" s="296">
        <f t="shared" si="122"/>
        <v>1</v>
      </c>
      <c r="AT139" s="296">
        <f t="shared" si="123"/>
        <v>1</v>
      </c>
      <c r="AU139" s="296" t="str">
        <f t="shared" si="124"/>
        <v/>
      </c>
      <c r="AV139" s="296" t="str">
        <f>IFERROR(VLOOKUP($L139,点検表４リスト用!$L$2:$M$11,2,FALSE),"")</f>
        <v/>
      </c>
      <c r="AW139" s="296" t="str">
        <f>IFERROR(VLOOKUP($AU139,排出係数!$H$4:$N$1000,7,FALSE),"")</f>
        <v/>
      </c>
      <c r="AX139" s="296" t="str">
        <f t="shared" si="86"/>
        <v/>
      </c>
      <c r="AY139" s="296" t="str">
        <f t="shared" si="125"/>
        <v>1</v>
      </c>
      <c r="AZ139" s="296" t="str">
        <f>IFERROR(VLOOKUP($AU139,排出係数!$A$4:$G$10000,$AT139+2,FALSE),"")</f>
        <v/>
      </c>
      <c r="BA139" s="296">
        <f>IFERROR(VLOOKUP($AT139,点検表４リスト用!$P$2:$T$6,2,FALSE),"")</f>
        <v>0.48</v>
      </c>
      <c r="BB139" s="296" t="str">
        <f t="shared" si="126"/>
        <v/>
      </c>
      <c r="BC139" s="296" t="str">
        <f t="shared" si="127"/>
        <v/>
      </c>
      <c r="BD139" s="296" t="str">
        <f>IFERROR(VLOOKUP($AU139,排出係数!$H$4:$M$10000,$AT139+2,FALSE),"")</f>
        <v/>
      </c>
      <c r="BE139" s="296">
        <f>IFERROR(VLOOKUP($AT139,点検表４リスト用!$P$2:$T$6,IF($N139="H17",5,3),FALSE),"")</f>
        <v>5.5E-2</v>
      </c>
      <c r="BF139" s="296">
        <f t="shared" si="128"/>
        <v>0</v>
      </c>
      <c r="BG139" s="296">
        <f t="shared" si="129"/>
        <v>0</v>
      </c>
      <c r="BH139" s="296" t="str">
        <f>IFERROR(VLOOKUP($L139,点検表４リスト用!$L$2:$N$11,3,FALSE),"")</f>
        <v/>
      </c>
      <c r="BI139" s="296" t="str">
        <f t="shared" si="130"/>
        <v/>
      </c>
      <c r="BJ139" s="296" t="str">
        <f>IF($AJ139="特","",IF($BO139="確認",MSG_電気・燃料電池車確認,IF($BR139=1,日野自動車新型式,IF($BR139=2,日野自動車新型式②,IF($BR139=3,日野自動車新型式③,IF($BR139=4,日野自動車新型式④,IFERROR(VLOOKUP($BI139,'35条リスト'!$A$3:$C$9998,2,FALSE),"")))))))</f>
        <v/>
      </c>
      <c r="BK139" s="296" t="str">
        <f t="shared" si="131"/>
        <v/>
      </c>
      <c r="BL139" s="296" t="str">
        <f>IFERROR(VLOOKUP($X139,点検表４リスト用!$A$2:$B$10,2,FALSE),"")</f>
        <v/>
      </c>
      <c r="BM139" s="296" t="str">
        <f>IF($AJ139="特","",IFERROR(VLOOKUP($BI139,'35条リスト'!$A$3:$C$9998,3,FALSE),""))</f>
        <v/>
      </c>
      <c r="BN139" s="357" t="str">
        <f t="shared" si="132"/>
        <v/>
      </c>
      <c r="BO139" s="297" t="str">
        <f t="shared" si="133"/>
        <v/>
      </c>
      <c r="BP139" s="297" t="str">
        <f t="shared" si="87"/>
        <v/>
      </c>
      <c r="BQ139" s="296">
        <f t="shared" si="136"/>
        <v>0</v>
      </c>
      <c r="BR139" s="296" t="str">
        <f>IF(COUNTIF(点検表４リスト用!X$2:X$83,J139),1,IF(COUNTIF(点検表４リスト用!Y$2:Y$100,J139),2,IF(COUNTIF(点検表４リスト用!Z$2:Z$100,J139),3,IF(COUNTIF(点検表４リスト用!AA$2:AA$100,J139),4,""))))</f>
        <v/>
      </c>
      <c r="BS139" s="579" t="str">
        <f t="shared" si="134"/>
        <v/>
      </c>
    </row>
    <row r="140" spans="1:71">
      <c r="A140" s="289"/>
      <c r="B140" s="445"/>
      <c r="C140" s="290"/>
      <c r="D140" s="291"/>
      <c r="E140" s="291"/>
      <c r="F140" s="291"/>
      <c r="G140" s="292"/>
      <c r="H140" s="300"/>
      <c r="I140" s="292"/>
      <c r="J140" s="292"/>
      <c r="K140" s="292"/>
      <c r="L140" s="292"/>
      <c r="M140" s="290"/>
      <c r="N140" s="290"/>
      <c r="O140" s="292"/>
      <c r="P140" s="292"/>
      <c r="Q140" s="481" t="str">
        <f t="shared" si="105"/>
        <v/>
      </c>
      <c r="R140" s="481" t="str">
        <f t="shared" si="106"/>
        <v/>
      </c>
      <c r="S140" s="482" t="str">
        <f t="shared" si="107"/>
        <v/>
      </c>
      <c r="T140" s="482" t="str">
        <f t="shared" si="135"/>
        <v/>
      </c>
      <c r="U140" s="483" t="str">
        <f t="shared" si="108"/>
        <v/>
      </c>
      <c r="V140" s="483" t="str">
        <f t="shared" si="109"/>
        <v/>
      </c>
      <c r="W140" s="483" t="str">
        <f t="shared" si="110"/>
        <v/>
      </c>
      <c r="X140" s="293"/>
      <c r="Y140" s="289"/>
      <c r="Z140" s="473" t="str">
        <f>IF($BR140&lt;&gt;"","確認",IF(COUNTIF(点検表４リスト用!AB$2:AB$100,J140),"○",IF(OR($BP140="【3】",$BP140="【2】",$BP140="【1】"),"○",$BP140)))</f>
        <v/>
      </c>
      <c r="AA140" s="532"/>
      <c r="AB140" s="294" t="str">
        <f>IF(COUNTIF(環境性能の高いＵＤタクシー!$A:$A,点検表４!J140),"○","")</f>
        <v/>
      </c>
      <c r="AC140" s="295" t="str">
        <f t="shared" si="111"/>
        <v/>
      </c>
      <c r="AD140" s="296" t="b">
        <f t="shared" si="112"/>
        <v>0</v>
      </c>
      <c r="AE140" s="296" t="b">
        <f t="shared" si="113"/>
        <v>0</v>
      </c>
      <c r="AF140" s="296" t="str">
        <f t="shared" si="114"/>
        <v/>
      </c>
      <c r="AG140" s="296">
        <f t="shared" si="115"/>
        <v>1</v>
      </c>
      <c r="AH140" s="296">
        <f t="shared" si="116"/>
        <v>0</v>
      </c>
      <c r="AI140" s="296">
        <f t="shared" si="117"/>
        <v>0</v>
      </c>
      <c r="AJ140" s="296" t="str">
        <f>IFERROR(VLOOKUP($I140,点検表４リスト用!$D$2:$G$10,2,FALSE),"")</f>
        <v/>
      </c>
      <c r="AK140" s="296" t="str">
        <f>IFERROR(VLOOKUP($I140,点検表４リスト用!$D$2:$G$10,3,FALSE),"")</f>
        <v/>
      </c>
      <c r="AL140" s="296" t="str">
        <f>IFERROR(VLOOKUP($I140,点検表４リスト用!$D$2:$G$10,4,FALSE),"")</f>
        <v/>
      </c>
      <c r="AM140" s="296" t="str">
        <f>IFERROR(VLOOKUP(LEFT($E140,1),点検表４リスト用!$I$2:$J$11,2,FALSE),"")</f>
        <v/>
      </c>
      <c r="AN140" s="296" t="b">
        <f>IF(IFERROR(VLOOKUP($J140,軽乗用車一覧!$A$2:$A$88,1,FALSE),"")&lt;&gt;"",TRUE,FALSE)</f>
        <v>0</v>
      </c>
      <c r="AO140" s="296" t="b">
        <f t="shared" si="118"/>
        <v>0</v>
      </c>
      <c r="AP140" s="296" t="b">
        <f t="shared" si="119"/>
        <v>1</v>
      </c>
      <c r="AQ140" s="296" t="str">
        <f t="shared" si="120"/>
        <v/>
      </c>
      <c r="AR140" s="296" t="str">
        <f t="shared" si="121"/>
        <v/>
      </c>
      <c r="AS140" s="296">
        <f t="shared" si="122"/>
        <v>1</v>
      </c>
      <c r="AT140" s="296">
        <f t="shared" si="123"/>
        <v>1</v>
      </c>
      <c r="AU140" s="296" t="str">
        <f t="shared" si="124"/>
        <v/>
      </c>
      <c r="AV140" s="296" t="str">
        <f>IFERROR(VLOOKUP($L140,点検表４リスト用!$L$2:$M$11,2,FALSE),"")</f>
        <v/>
      </c>
      <c r="AW140" s="296" t="str">
        <f>IFERROR(VLOOKUP($AU140,排出係数!$H$4:$N$1000,7,FALSE),"")</f>
        <v/>
      </c>
      <c r="AX140" s="296" t="str">
        <f t="shared" ref="AX140:AX203" si="137">IF(OR($AV140="C",$AV140="電",$AV140="燃電"),$AV140,IF(AND(LEFT($AV140,1)&lt;&gt;"ハ",RIGHT($AW140,1)&lt;&gt;"ハ"),IF(AND(OR($AV140="ガ",$AV140="L"),LEFT($AW140,2)&lt;&gt;"ガL"),"ガL3",IF(AND($AV140="軽",LEFT($AW140,1)&lt;&gt;"軽"),"軽3",IF(RIGHT($AW140,1)="ハ","ハ",$AW140))),IF($AW140="",$BS140,$AW140)))</f>
        <v/>
      </c>
      <c r="AY140" s="296" t="str">
        <f t="shared" si="125"/>
        <v>1</v>
      </c>
      <c r="AZ140" s="296" t="str">
        <f>IFERROR(VLOOKUP($AU140,排出係数!$A$4:$G$10000,$AT140+2,FALSE),"")</f>
        <v/>
      </c>
      <c r="BA140" s="296">
        <f>IFERROR(VLOOKUP($AT140,点検表４リスト用!$P$2:$T$6,2,FALSE),"")</f>
        <v>0.48</v>
      </c>
      <c r="BB140" s="296" t="str">
        <f t="shared" si="126"/>
        <v/>
      </c>
      <c r="BC140" s="296" t="str">
        <f t="shared" si="127"/>
        <v/>
      </c>
      <c r="BD140" s="296" t="str">
        <f>IFERROR(VLOOKUP($AU140,排出係数!$H$4:$M$10000,$AT140+2,FALSE),"")</f>
        <v/>
      </c>
      <c r="BE140" s="296">
        <f>IFERROR(VLOOKUP($AT140,点検表４リスト用!$P$2:$T$6,IF($N140="H17",5,3),FALSE),"")</f>
        <v>5.5E-2</v>
      </c>
      <c r="BF140" s="296">
        <f t="shared" si="128"/>
        <v>0</v>
      </c>
      <c r="BG140" s="296">
        <f t="shared" si="129"/>
        <v>0</v>
      </c>
      <c r="BH140" s="296" t="str">
        <f>IFERROR(VLOOKUP($L140,点検表４リスト用!$L$2:$N$11,3,FALSE),"")</f>
        <v/>
      </c>
      <c r="BI140" s="296" t="str">
        <f t="shared" si="130"/>
        <v/>
      </c>
      <c r="BJ140" s="296" t="str">
        <f>IF($AJ140="特","",IF($BO140="確認",MSG_電気・燃料電池車確認,IF($BR140=1,日野自動車新型式,IF($BR140=2,日野自動車新型式②,IF($BR140=3,日野自動車新型式③,IF($BR140=4,日野自動車新型式④,IFERROR(VLOOKUP($BI140,'35条リスト'!$A$3:$C$9998,2,FALSE),"")))))))</f>
        <v/>
      </c>
      <c r="BK140" s="296" t="str">
        <f t="shared" si="131"/>
        <v/>
      </c>
      <c r="BL140" s="296" t="str">
        <f>IFERROR(VLOOKUP($X140,点検表４リスト用!$A$2:$B$10,2,FALSE),"")</f>
        <v/>
      </c>
      <c r="BM140" s="296" t="str">
        <f>IF($AJ140="特","",IFERROR(VLOOKUP($BI140,'35条リスト'!$A$3:$C$9998,3,FALSE),""))</f>
        <v/>
      </c>
      <c r="BN140" s="357" t="str">
        <f t="shared" si="132"/>
        <v/>
      </c>
      <c r="BO140" s="297" t="str">
        <f t="shared" si="133"/>
        <v/>
      </c>
      <c r="BP140" s="297" t="str">
        <f t="shared" ref="BP140:BP203" si="138">IF($BN140="【2】",$BN140,IF($BM140&lt;&gt;"",$BM140,IF($BN140&lt;&gt;"",$BN140,$BO140)))</f>
        <v/>
      </c>
      <c r="BQ140" s="296">
        <f t="shared" si="136"/>
        <v>0</v>
      </c>
      <c r="BR140" s="296" t="str">
        <f>IF(COUNTIF(点検表４リスト用!X$2:X$83,J140),1,IF(COUNTIF(点検表４リスト用!Y$2:Y$100,J140),2,IF(COUNTIF(点検表４リスト用!Z$2:Z$100,J140),3,IF(COUNTIF(点検表４リスト用!AA$2:AA$100,J140),4,""))))</f>
        <v/>
      </c>
      <c r="BS140" s="579" t="str">
        <f t="shared" si="134"/>
        <v/>
      </c>
    </row>
    <row r="141" spans="1:71">
      <c r="A141" s="289"/>
      <c r="B141" s="445"/>
      <c r="C141" s="290"/>
      <c r="D141" s="291"/>
      <c r="E141" s="291"/>
      <c r="F141" s="291"/>
      <c r="G141" s="292"/>
      <c r="H141" s="300"/>
      <c r="I141" s="292"/>
      <c r="J141" s="292"/>
      <c r="K141" s="292"/>
      <c r="L141" s="292"/>
      <c r="M141" s="290"/>
      <c r="N141" s="290"/>
      <c r="O141" s="292"/>
      <c r="P141" s="292"/>
      <c r="Q141" s="481" t="str">
        <f t="shared" si="105"/>
        <v/>
      </c>
      <c r="R141" s="481" t="str">
        <f t="shared" si="106"/>
        <v/>
      </c>
      <c r="S141" s="482" t="str">
        <f t="shared" si="107"/>
        <v/>
      </c>
      <c r="T141" s="482" t="str">
        <f t="shared" si="135"/>
        <v/>
      </c>
      <c r="U141" s="483" t="str">
        <f t="shared" si="108"/>
        <v/>
      </c>
      <c r="V141" s="483" t="str">
        <f t="shared" si="109"/>
        <v/>
      </c>
      <c r="W141" s="483" t="str">
        <f t="shared" si="110"/>
        <v/>
      </c>
      <c r="X141" s="293"/>
      <c r="Y141" s="289"/>
      <c r="Z141" s="473" t="str">
        <f>IF($BR141&lt;&gt;"","確認",IF(COUNTIF(点検表４リスト用!AB$2:AB$100,J141),"○",IF(OR($BP141="【3】",$BP141="【2】",$BP141="【1】"),"○",$BP141)))</f>
        <v/>
      </c>
      <c r="AA141" s="532"/>
      <c r="AB141" s="294" t="str">
        <f>IF(COUNTIF(環境性能の高いＵＤタクシー!$A:$A,点検表４!J141),"○","")</f>
        <v/>
      </c>
      <c r="AC141" s="295" t="str">
        <f t="shared" si="111"/>
        <v/>
      </c>
      <c r="AD141" s="296" t="b">
        <f t="shared" si="112"/>
        <v>0</v>
      </c>
      <c r="AE141" s="296" t="b">
        <f t="shared" si="113"/>
        <v>0</v>
      </c>
      <c r="AF141" s="296" t="str">
        <f t="shared" si="114"/>
        <v/>
      </c>
      <c r="AG141" s="296">
        <f t="shared" si="115"/>
        <v>1</v>
      </c>
      <c r="AH141" s="296">
        <f t="shared" si="116"/>
        <v>0</v>
      </c>
      <c r="AI141" s="296">
        <f t="shared" si="117"/>
        <v>0</v>
      </c>
      <c r="AJ141" s="296" t="str">
        <f>IFERROR(VLOOKUP($I141,点検表４リスト用!$D$2:$G$10,2,FALSE),"")</f>
        <v/>
      </c>
      <c r="AK141" s="296" t="str">
        <f>IFERROR(VLOOKUP($I141,点検表４リスト用!$D$2:$G$10,3,FALSE),"")</f>
        <v/>
      </c>
      <c r="AL141" s="296" t="str">
        <f>IFERROR(VLOOKUP($I141,点検表４リスト用!$D$2:$G$10,4,FALSE),"")</f>
        <v/>
      </c>
      <c r="AM141" s="296" t="str">
        <f>IFERROR(VLOOKUP(LEFT($E141,1),点検表４リスト用!$I$2:$J$11,2,FALSE),"")</f>
        <v/>
      </c>
      <c r="AN141" s="296" t="b">
        <f>IF(IFERROR(VLOOKUP($J141,軽乗用車一覧!$A$2:$A$88,1,FALSE),"")&lt;&gt;"",TRUE,FALSE)</f>
        <v>0</v>
      </c>
      <c r="AO141" s="296" t="b">
        <f t="shared" si="118"/>
        <v>0</v>
      </c>
      <c r="AP141" s="296" t="b">
        <f t="shared" si="119"/>
        <v>1</v>
      </c>
      <c r="AQ141" s="296" t="str">
        <f t="shared" si="120"/>
        <v/>
      </c>
      <c r="AR141" s="296" t="str">
        <f t="shared" si="121"/>
        <v/>
      </c>
      <c r="AS141" s="296">
        <f t="shared" si="122"/>
        <v>1</v>
      </c>
      <c r="AT141" s="296">
        <f t="shared" si="123"/>
        <v>1</v>
      </c>
      <c r="AU141" s="296" t="str">
        <f t="shared" si="124"/>
        <v/>
      </c>
      <c r="AV141" s="296" t="str">
        <f>IFERROR(VLOOKUP($L141,点検表４リスト用!$L$2:$M$11,2,FALSE),"")</f>
        <v/>
      </c>
      <c r="AW141" s="296" t="str">
        <f>IFERROR(VLOOKUP($AU141,排出係数!$H$4:$N$1000,7,FALSE),"")</f>
        <v/>
      </c>
      <c r="AX141" s="296" t="str">
        <f t="shared" si="137"/>
        <v/>
      </c>
      <c r="AY141" s="296" t="str">
        <f t="shared" si="125"/>
        <v>1</v>
      </c>
      <c r="AZ141" s="296" t="str">
        <f>IFERROR(VLOOKUP($AU141,排出係数!$A$4:$G$10000,$AT141+2,FALSE),"")</f>
        <v/>
      </c>
      <c r="BA141" s="296">
        <f>IFERROR(VLOOKUP($AT141,点検表４リスト用!$P$2:$T$6,2,FALSE),"")</f>
        <v>0.48</v>
      </c>
      <c r="BB141" s="296" t="str">
        <f t="shared" si="126"/>
        <v/>
      </c>
      <c r="BC141" s="296" t="str">
        <f t="shared" si="127"/>
        <v/>
      </c>
      <c r="BD141" s="296" t="str">
        <f>IFERROR(VLOOKUP($AU141,排出係数!$H$4:$M$10000,$AT141+2,FALSE),"")</f>
        <v/>
      </c>
      <c r="BE141" s="296">
        <f>IFERROR(VLOOKUP($AT141,点検表４リスト用!$P$2:$T$6,IF($N141="H17",5,3),FALSE),"")</f>
        <v>5.5E-2</v>
      </c>
      <c r="BF141" s="296">
        <f t="shared" si="128"/>
        <v>0</v>
      </c>
      <c r="BG141" s="296">
        <f t="shared" si="129"/>
        <v>0</v>
      </c>
      <c r="BH141" s="296" t="str">
        <f>IFERROR(VLOOKUP($L141,点検表４リスト用!$L$2:$N$11,3,FALSE),"")</f>
        <v/>
      </c>
      <c r="BI141" s="296" t="str">
        <f t="shared" si="130"/>
        <v/>
      </c>
      <c r="BJ141" s="296" t="str">
        <f>IF($AJ141="特","",IF($BO141="確認",MSG_電気・燃料電池車確認,IF($BR141=1,日野自動車新型式,IF($BR141=2,日野自動車新型式②,IF($BR141=3,日野自動車新型式③,IF($BR141=4,日野自動車新型式④,IFERROR(VLOOKUP($BI141,'35条リスト'!$A$3:$C$9998,2,FALSE),"")))))))</f>
        <v/>
      </c>
      <c r="BK141" s="296" t="str">
        <f t="shared" si="131"/>
        <v/>
      </c>
      <c r="BL141" s="296" t="str">
        <f>IFERROR(VLOOKUP($X141,点検表４リスト用!$A$2:$B$10,2,FALSE),"")</f>
        <v/>
      </c>
      <c r="BM141" s="296" t="str">
        <f>IF($AJ141="特","",IFERROR(VLOOKUP($BI141,'35条リスト'!$A$3:$C$9998,3,FALSE),""))</f>
        <v/>
      </c>
      <c r="BN141" s="357" t="str">
        <f t="shared" si="132"/>
        <v/>
      </c>
      <c r="BO141" s="297" t="str">
        <f t="shared" si="133"/>
        <v/>
      </c>
      <c r="BP141" s="297" t="str">
        <f t="shared" si="138"/>
        <v/>
      </c>
      <c r="BQ141" s="296">
        <f t="shared" si="136"/>
        <v>0</v>
      </c>
      <c r="BR141" s="296" t="str">
        <f>IF(COUNTIF(点検表４リスト用!X$2:X$83,J141),1,IF(COUNTIF(点検表４リスト用!Y$2:Y$100,J141),2,IF(COUNTIF(点検表４リスト用!Z$2:Z$100,J141),3,IF(COUNTIF(点検表４リスト用!AA$2:AA$100,J141),4,""))))</f>
        <v/>
      </c>
      <c r="BS141" s="579" t="str">
        <f t="shared" si="134"/>
        <v/>
      </c>
    </row>
    <row r="142" spans="1:71">
      <c r="A142" s="289"/>
      <c r="B142" s="445"/>
      <c r="C142" s="290"/>
      <c r="D142" s="291"/>
      <c r="E142" s="291"/>
      <c r="F142" s="291"/>
      <c r="G142" s="292"/>
      <c r="H142" s="300"/>
      <c r="I142" s="292"/>
      <c r="J142" s="292"/>
      <c r="K142" s="292"/>
      <c r="L142" s="292"/>
      <c r="M142" s="290"/>
      <c r="N142" s="290"/>
      <c r="O142" s="292"/>
      <c r="P142" s="292"/>
      <c r="Q142" s="481" t="str">
        <f t="shared" si="105"/>
        <v/>
      </c>
      <c r="R142" s="481" t="str">
        <f t="shared" si="106"/>
        <v/>
      </c>
      <c r="S142" s="482" t="str">
        <f t="shared" si="107"/>
        <v/>
      </c>
      <c r="T142" s="482" t="str">
        <f t="shared" si="135"/>
        <v/>
      </c>
      <c r="U142" s="483" t="str">
        <f t="shared" si="108"/>
        <v/>
      </c>
      <c r="V142" s="483" t="str">
        <f t="shared" si="109"/>
        <v/>
      </c>
      <c r="W142" s="483" t="str">
        <f t="shared" si="110"/>
        <v/>
      </c>
      <c r="X142" s="293"/>
      <c r="Y142" s="289"/>
      <c r="Z142" s="473" t="str">
        <f>IF($BR142&lt;&gt;"","確認",IF(COUNTIF(点検表４リスト用!AB$2:AB$100,J142),"○",IF(OR($BP142="【3】",$BP142="【2】",$BP142="【1】"),"○",$BP142)))</f>
        <v/>
      </c>
      <c r="AA142" s="532"/>
      <c r="AB142" s="294" t="str">
        <f>IF(COUNTIF(環境性能の高いＵＤタクシー!$A:$A,点検表４!J142),"○","")</f>
        <v/>
      </c>
      <c r="AC142" s="295" t="str">
        <f t="shared" si="111"/>
        <v/>
      </c>
      <c r="AD142" s="296" t="b">
        <f t="shared" si="112"/>
        <v>0</v>
      </c>
      <c r="AE142" s="296" t="b">
        <f t="shared" si="113"/>
        <v>0</v>
      </c>
      <c r="AF142" s="296" t="str">
        <f t="shared" si="114"/>
        <v/>
      </c>
      <c r="AG142" s="296">
        <f t="shared" si="115"/>
        <v>1</v>
      </c>
      <c r="AH142" s="296">
        <f t="shared" si="116"/>
        <v>0</v>
      </c>
      <c r="AI142" s="296">
        <f t="shared" si="117"/>
        <v>0</v>
      </c>
      <c r="AJ142" s="296" t="str">
        <f>IFERROR(VLOOKUP($I142,点検表４リスト用!$D$2:$G$10,2,FALSE),"")</f>
        <v/>
      </c>
      <c r="AK142" s="296" t="str">
        <f>IFERROR(VLOOKUP($I142,点検表４リスト用!$D$2:$G$10,3,FALSE),"")</f>
        <v/>
      </c>
      <c r="AL142" s="296" t="str">
        <f>IFERROR(VLOOKUP($I142,点検表４リスト用!$D$2:$G$10,4,FALSE),"")</f>
        <v/>
      </c>
      <c r="AM142" s="296" t="str">
        <f>IFERROR(VLOOKUP(LEFT($E142,1),点検表４リスト用!$I$2:$J$11,2,FALSE),"")</f>
        <v/>
      </c>
      <c r="AN142" s="296" t="b">
        <f>IF(IFERROR(VLOOKUP($J142,軽乗用車一覧!$A$2:$A$88,1,FALSE),"")&lt;&gt;"",TRUE,FALSE)</f>
        <v>0</v>
      </c>
      <c r="AO142" s="296" t="b">
        <f t="shared" si="118"/>
        <v>0</v>
      </c>
      <c r="AP142" s="296" t="b">
        <f t="shared" si="119"/>
        <v>1</v>
      </c>
      <c r="AQ142" s="296" t="str">
        <f t="shared" si="120"/>
        <v/>
      </c>
      <c r="AR142" s="296" t="str">
        <f t="shared" si="121"/>
        <v/>
      </c>
      <c r="AS142" s="296">
        <f t="shared" si="122"/>
        <v>1</v>
      </c>
      <c r="AT142" s="296">
        <f t="shared" si="123"/>
        <v>1</v>
      </c>
      <c r="AU142" s="296" t="str">
        <f t="shared" si="124"/>
        <v/>
      </c>
      <c r="AV142" s="296" t="str">
        <f>IFERROR(VLOOKUP($L142,点検表４リスト用!$L$2:$M$11,2,FALSE),"")</f>
        <v/>
      </c>
      <c r="AW142" s="296" t="str">
        <f>IFERROR(VLOOKUP($AU142,排出係数!$H$4:$N$1000,7,FALSE),"")</f>
        <v/>
      </c>
      <c r="AX142" s="296" t="str">
        <f t="shared" si="137"/>
        <v/>
      </c>
      <c r="AY142" s="296" t="str">
        <f t="shared" si="125"/>
        <v>1</v>
      </c>
      <c r="AZ142" s="296" t="str">
        <f>IFERROR(VLOOKUP($AU142,排出係数!$A$4:$G$10000,$AT142+2,FALSE),"")</f>
        <v/>
      </c>
      <c r="BA142" s="296">
        <f>IFERROR(VLOOKUP($AT142,点検表４リスト用!$P$2:$T$6,2,FALSE),"")</f>
        <v>0.48</v>
      </c>
      <c r="BB142" s="296" t="str">
        <f t="shared" si="126"/>
        <v/>
      </c>
      <c r="BC142" s="296" t="str">
        <f t="shared" si="127"/>
        <v/>
      </c>
      <c r="BD142" s="296" t="str">
        <f>IFERROR(VLOOKUP($AU142,排出係数!$H$4:$M$10000,$AT142+2,FALSE),"")</f>
        <v/>
      </c>
      <c r="BE142" s="296">
        <f>IFERROR(VLOOKUP($AT142,点検表４リスト用!$P$2:$T$6,IF($N142="H17",5,3),FALSE),"")</f>
        <v>5.5E-2</v>
      </c>
      <c r="BF142" s="296">
        <f t="shared" si="128"/>
        <v>0</v>
      </c>
      <c r="BG142" s="296">
        <f t="shared" si="129"/>
        <v>0</v>
      </c>
      <c r="BH142" s="296" t="str">
        <f>IFERROR(VLOOKUP($L142,点検表４リスト用!$L$2:$N$11,3,FALSE),"")</f>
        <v/>
      </c>
      <c r="BI142" s="296" t="str">
        <f t="shared" si="130"/>
        <v/>
      </c>
      <c r="BJ142" s="296" t="str">
        <f>IF($AJ142="特","",IF($BO142="確認",MSG_電気・燃料電池車確認,IF($BR142=1,日野自動車新型式,IF($BR142=2,日野自動車新型式②,IF($BR142=3,日野自動車新型式③,IF($BR142=4,日野自動車新型式④,IFERROR(VLOOKUP($BI142,'35条リスト'!$A$3:$C$9998,2,FALSE),"")))))))</f>
        <v/>
      </c>
      <c r="BK142" s="296" t="str">
        <f t="shared" si="131"/>
        <v/>
      </c>
      <c r="BL142" s="296" t="str">
        <f>IFERROR(VLOOKUP($X142,点検表４リスト用!$A$2:$B$10,2,FALSE),"")</f>
        <v/>
      </c>
      <c r="BM142" s="296" t="str">
        <f>IF($AJ142="特","",IFERROR(VLOOKUP($BI142,'35条リスト'!$A$3:$C$9998,3,FALSE),""))</f>
        <v/>
      </c>
      <c r="BN142" s="357" t="str">
        <f t="shared" si="132"/>
        <v/>
      </c>
      <c r="BO142" s="297" t="str">
        <f t="shared" si="133"/>
        <v/>
      </c>
      <c r="BP142" s="297" t="str">
        <f t="shared" si="138"/>
        <v/>
      </c>
      <c r="BQ142" s="296">
        <f t="shared" si="136"/>
        <v>0</v>
      </c>
      <c r="BR142" s="296" t="str">
        <f>IF(COUNTIF(点検表４リスト用!X$2:X$83,J142),1,IF(COUNTIF(点検表４リスト用!Y$2:Y$100,J142),2,IF(COUNTIF(点検表４リスト用!Z$2:Z$100,J142),3,IF(COUNTIF(点検表４リスト用!AA$2:AA$100,J142),4,""))))</f>
        <v/>
      </c>
      <c r="BS142" s="579" t="str">
        <f t="shared" si="134"/>
        <v/>
      </c>
    </row>
    <row r="143" spans="1:71">
      <c r="A143" s="289"/>
      <c r="B143" s="445"/>
      <c r="C143" s="290"/>
      <c r="D143" s="291"/>
      <c r="E143" s="291"/>
      <c r="F143" s="291"/>
      <c r="G143" s="292"/>
      <c r="H143" s="300"/>
      <c r="I143" s="292"/>
      <c r="J143" s="292"/>
      <c r="K143" s="292"/>
      <c r="L143" s="292"/>
      <c r="M143" s="290"/>
      <c r="N143" s="290"/>
      <c r="O143" s="292"/>
      <c r="P143" s="292"/>
      <c r="Q143" s="481" t="str">
        <f t="shared" si="105"/>
        <v/>
      </c>
      <c r="R143" s="481" t="str">
        <f t="shared" si="106"/>
        <v/>
      </c>
      <c r="S143" s="482" t="str">
        <f t="shared" si="107"/>
        <v/>
      </c>
      <c r="T143" s="482" t="str">
        <f t="shared" si="135"/>
        <v/>
      </c>
      <c r="U143" s="483" t="str">
        <f t="shared" si="108"/>
        <v/>
      </c>
      <c r="V143" s="483" t="str">
        <f t="shared" si="109"/>
        <v/>
      </c>
      <c r="W143" s="483" t="str">
        <f t="shared" si="110"/>
        <v/>
      </c>
      <c r="X143" s="293"/>
      <c r="Y143" s="289"/>
      <c r="Z143" s="473" t="str">
        <f>IF($BR143&lt;&gt;"","確認",IF(COUNTIF(点検表４リスト用!AB$2:AB$100,J143),"○",IF(OR($BP143="【3】",$BP143="【2】",$BP143="【1】"),"○",$BP143)))</f>
        <v/>
      </c>
      <c r="AA143" s="532"/>
      <c r="AB143" s="294" t="str">
        <f>IF(COUNTIF(環境性能の高いＵＤタクシー!$A:$A,点検表４!J143),"○","")</f>
        <v/>
      </c>
      <c r="AC143" s="295" t="str">
        <f t="shared" si="111"/>
        <v/>
      </c>
      <c r="AD143" s="296" t="b">
        <f t="shared" si="112"/>
        <v>0</v>
      </c>
      <c r="AE143" s="296" t="b">
        <f t="shared" si="113"/>
        <v>0</v>
      </c>
      <c r="AF143" s="296" t="str">
        <f t="shared" si="114"/>
        <v/>
      </c>
      <c r="AG143" s="296">
        <f t="shared" si="115"/>
        <v>1</v>
      </c>
      <c r="AH143" s="296">
        <f t="shared" si="116"/>
        <v>0</v>
      </c>
      <c r="AI143" s="296">
        <f t="shared" si="117"/>
        <v>0</v>
      </c>
      <c r="AJ143" s="296" t="str">
        <f>IFERROR(VLOOKUP($I143,点検表４リスト用!$D$2:$G$10,2,FALSE),"")</f>
        <v/>
      </c>
      <c r="AK143" s="296" t="str">
        <f>IFERROR(VLOOKUP($I143,点検表４リスト用!$D$2:$G$10,3,FALSE),"")</f>
        <v/>
      </c>
      <c r="AL143" s="296" t="str">
        <f>IFERROR(VLOOKUP($I143,点検表４リスト用!$D$2:$G$10,4,FALSE),"")</f>
        <v/>
      </c>
      <c r="AM143" s="296" t="str">
        <f>IFERROR(VLOOKUP(LEFT($E143,1),点検表４リスト用!$I$2:$J$11,2,FALSE),"")</f>
        <v/>
      </c>
      <c r="AN143" s="296" t="b">
        <f>IF(IFERROR(VLOOKUP($J143,軽乗用車一覧!$A$2:$A$88,1,FALSE),"")&lt;&gt;"",TRUE,FALSE)</f>
        <v>0</v>
      </c>
      <c r="AO143" s="296" t="b">
        <f t="shared" si="118"/>
        <v>0</v>
      </c>
      <c r="AP143" s="296" t="b">
        <f t="shared" si="119"/>
        <v>1</v>
      </c>
      <c r="AQ143" s="296" t="str">
        <f t="shared" si="120"/>
        <v/>
      </c>
      <c r="AR143" s="296" t="str">
        <f t="shared" si="121"/>
        <v/>
      </c>
      <c r="AS143" s="296">
        <f t="shared" si="122"/>
        <v>1</v>
      </c>
      <c r="AT143" s="296">
        <f t="shared" si="123"/>
        <v>1</v>
      </c>
      <c r="AU143" s="296" t="str">
        <f t="shared" si="124"/>
        <v/>
      </c>
      <c r="AV143" s="296" t="str">
        <f>IFERROR(VLOOKUP($L143,点検表４リスト用!$L$2:$M$11,2,FALSE),"")</f>
        <v/>
      </c>
      <c r="AW143" s="296" t="str">
        <f>IFERROR(VLOOKUP($AU143,排出係数!$H$4:$N$1000,7,FALSE),"")</f>
        <v/>
      </c>
      <c r="AX143" s="296" t="str">
        <f t="shared" si="137"/>
        <v/>
      </c>
      <c r="AY143" s="296" t="str">
        <f t="shared" si="125"/>
        <v>1</v>
      </c>
      <c r="AZ143" s="296" t="str">
        <f>IFERROR(VLOOKUP($AU143,排出係数!$A$4:$G$10000,$AT143+2,FALSE),"")</f>
        <v/>
      </c>
      <c r="BA143" s="296">
        <f>IFERROR(VLOOKUP($AT143,点検表４リスト用!$P$2:$T$6,2,FALSE),"")</f>
        <v>0.48</v>
      </c>
      <c r="BB143" s="296" t="str">
        <f t="shared" si="126"/>
        <v/>
      </c>
      <c r="BC143" s="296" t="str">
        <f t="shared" si="127"/>
        <v/>
      </c>
      <c r="BD143" s="296" t="str">
        <f>IFERROR(VLOOKUP($AU143,排出係数!$H$4:$M$10000,$AT143+2,FALSE),"")</f>
        <v/>
      </c>
      <c r="BE143" s="296">
        <f>IFERROR(VLOOKUP($AT143,点検表４リスト用!$P$2:$T$6,IF($N143="H17",5,3),FALSE),"")</f>
        <v>5.5E-2</v>
      </c>
      <c r="BF143" s="296">
        <f t="shared" si="128"/>
        <v>0</v>
      </c>
      <c r="BG143" s="296">
        <f t="shared" si="129"/>
        <v>0</v>
      </c>
      <c r="BH143" s="296" t="str">
        <f>IFERROR(VLOOKUP($L143,点検表４リスト用!$L$2:$N$11,3,FALSE),"")</f>
        <v/>
      </c>
      <c r="BI143" s="296" t="str">
        <f t="shared" si="130"/>
        <v/>
      </c>
      <c r="BJ143" s="296" t="str">
        <f>IF($AJ143="特","",IF($BO143="確認",MSG_電気・燃料電池車確認,IF($BR143=1,日野自動車新型式,IF($BR143=2,日野自動車新型式②,IF($BR143=3,日野自動車新型式③,IF($BR143=4,日野自動車新型式④,IFERROR(VLOOKUP($BI143,'35条リスト'!$A$3:$C$9998,2,FALSE),"")))))))</f>
        <v/>
      </c>
      <c r="BK143" s="296" t="str">
        <f t="shared" si="131"/>
        <v/>
      </c>
      <c r="BL143" s="296" t="str">
        <f>IFERROR(VLOOKUP($X143,点検表４リスト用!$A$2:$B$10,2,FALSE),"")</f>
        <v/>
      </c>
      <c r="BM143" s="296" t="str">
        <f>IF($AJ143="特","",IFERROR(VLOOKUP($BI143,'35条リスト'!$A$3:$C$9998,3,FALSE),""))</f>
        <v/>
      </c>
      <c r="BN143" s="357" t="str">
        <f t="shared" si="132"/>
        <v/>
      </c>
      <c r="BO143" s="297" t="str">
        <f t="shared" si="133"/>
        <v/>
      </c>
      <c r="BP143" s="297" t="str">
        <f t="shared" si="138"/>
        <v/>
      </c>
      <c r="BQ143" s="296">
        <f t="shared" si="136"/>
        <v>0</v>
      </c>
      <c r="BR143" s="296" t="str">
        <f>IF(COUNTIF(点検表４リスト用!X$2:X$83,J143),1,IF(COUNTIF(点検表４リスト用!Y$2:Y$100,J143),2,IF(COUNTIF(点検表４リスト用!Z$2:Z$100,J143),3,IF(COUNTIF(点検表４リスト用!AA$2:AA$100,J143),4,""))))</f>
        <v/>
      </c>
      <c r="BS143" s="579" t="str">
        <f t="shared" si="134"/>
        <v/>
      </c>
    </row>
    <row r="144" spans="1:71">
      <c r="A144" s="289"/>
      <c r="B144" s="445"/>
      <c r="C144" s="290"/>
      <c r="D144" s="291"/>
      <c r="E144" s="291"/>
      <c r="F144" s="291"/>
      <c r="G144" s="292"/>
      <c r="H144" s="300"/>
      <c r="I144" s="292"/>
      <c r="J144" s="292"/>
      <c r="K144" s="292"/>
      <c r="L144" s="292"/>
      <c r="M144" s="290"/>
      <c r="N144" s="290"/>
      <c r="O144" s="292"/>
      <c r="P144" s="292"/>
      <c r="Q144" s="481" t="str">
        <f t="shared" si="105"/>
        <v/>
      </c>
      <c r="R144" s="481" t="str">
        <f t="shared" si="106"/>
        <v/>
      </c>
      <c r="S144" s="482" t="str">
        <f t="shared" si="107"/>
        <v/>
      </c>
      <c r="T144" s="482" t="str">
        <f t="shared" si="135"/>
        <v/>
      </c>
      <c r="U144" s="483" t="str">
        <f t="shared" si="108"/>
        <v/>
      </c>
      <c r="V144" s="483" t="str">
        <f t="shared" si="109"/>
        <v/>
      </c>
      <c r="W144" s="483" t="str">
        <f t="shared" si="110"/>
        <v/>
      </c>
      <c r="X144" s="293"/>
      <c r="Y144" s="289"/>
      <c r="Z144" s="473" t="str">
        <f>IF($BR144&lt;&gt;"","確認",IF(COUNTIF(点検表４リスト用!AB$2:AB$100,J144),"○",IF(OR($BP144="【3】",$BP144="【2】",$BP144="【1】"),"○",$BP144)))</f>
        <v/>
      </c>
      <c r="AA144" s="532"/>
      <c r="AB144" s="294" t="str">
        <f>IF(COUNTIF(環境性能の高いＵＤタクシー!$A:$A,点検表４!J144),"○","")</f>
        <v/>
      </c>
      <c r="AC144" s="295" t="str">
        <f t="shared" si="111"/>
        <v/>
      </c>
      <c r="AD144" s="296" t="b">
        <f t="shared" si="112"/>
        <v>0</v>
      </c>
      <c r="AE144" s="296" t="b">
        <f t="shared" si="113"/>
        <v>0</v>
      </c>
      <c r="AF144" s="296" t="str">
        <f t="shared" si="114"/>
        <v/>
      </c>
      <c r="AG144" s="296">
        <f t="shared" si="115"/>
        <v>1</v>
      </c>
      <c r="AH144" s="296">
        <f t="shared" si="116"/>
        <v>0</v>
      </c>
      <c r="AI144" s="296">
        <f t="shared" si="117"/>
        <v>0</v>
      </c>
      <c r="AJ144" s="296" t="str">
        <f>IFERROR(VLOOKUP($I144,点検表４リスト用!$D$2:$G$10,2,FALSE),"")</f>
        <v/>
      </c>
      <c r="AK144" s="296" t="str">
        <f>IFERROR(VLOOKUP($I144,点検表４リスト用!$D$2:$G$10,3,FALSE),"")</f>
        <v/>
      </c>
      <c r="AL144" s="296" t="str">
        <f>IFERROR(VLOOKUP($I144,点検表４リスト用!$D$2:$G$10,4,FALSE),"")</f>
        <v/>
      </c>
      <c r="AM144" s="296" t="str">
        <f>IFERROR(VLOOKUP(LEFT($E144,1),点検表４リスト用!$I$2:$J$11,2,FALSE),"")</f>
        <v/>
      </c>
      <c r="AN144" s="296" t="b">
        <f>IF(IFERROR(VLOOKUP($J144,軽乗用車一覧!$A$2:$A$88,1,FALSE),"")&lt;&gt;"",TRUE,FALSE)</f>
        <v>0</v>
      </c>
      <c r="AO144" s="296" t="b">
        <f t="shared" si="118"/>
        <v>0</v>
      </c>
      <c r="AP144" s="296" t="b">
        <f t="shared" si="119"/>
        <v>1</v>
      </c>
      <c r="AQ144" s="296" t="str">
        <f t="shared" si="120"/>
        <v/>
      </c>
      <c r="AR144" s="296" t="str">
        <f t="shared" si="121"/>
        <v/>
      </c>
      <c r="AS144" s="296">
        <f t="shared" si="122"/>
        <v>1</v>
      </c>
      <c r="AT144" s="296">
        <f t="shared" si="123"/>
        <v>1</v>
      </c>
      <c r="AU144" s="296" t="str">
        <f t="shared" si="124"/>
        <v/>
      </c>
      <c r="AV144" s="296" t="str">
        <f>IFERROR(VLOOKUP($L144,点検表４リスト用!$L$2:$M$11,2,FALSE),"")</f>
        <v/>
      </c>
      <c r="AW144" s="296" t="str">
        <f>IFERROR(VLOOKUP($AU144,排出係数!$H$4:$N$1000,7,FALSE),"")</f>
        <v/>
      </c>
      <c r="AX144" s="296" t="str">
        <f t="shared" si="137"/>
        <v/>
      </c>
      <c r="AY144" s="296" t="str">
        <f t="shared" si="125"/>
        <v>1</v>
      </c>
      <c r="AZ144" s="296" t="str">
        <f>IFERROR(VLOOKUP($AU144,排出係数!$A$4:$G$10000,$AT144+2,FALSE),"")</f>
        <v/>
      </c>
      <c r="BA144" s="296">
        <f>IFERROR(VLOOKUP($AT144,点検表４リスト用!$P$2:$T$6,2,FALSE),"")</f>
        <v>0.48</v>
      </c>
      <c r="BB144" s="296" t="str">
        <f t="shared" si="126"/>
        <v/>
      </c>
      <c r="BC144" s="296" t="str">
        <f t="shared" si="127"/>
        <v/>
      </c>
      <c r="BD144" s="296" t="str">
        <f>IFERROR(VLOOKUP($AU144,排出係数!$H$4:$M$10000,$AT144+2,FALSE),"")</f>
        <v/>
      </c>
      <c r="BE144" s="296">
        <f>IFERROR(VLOOKUP($AT144,点検表４リスト用!$P$2:$T$6,IF($N144="H17",5,3),FALSE),"")</f>
        <v>5.5E-2</v>
      </c>
      <c r="BF144" s="296">
        <f t="shared" si="128"/>
        <v>0</v>
      </c>
      <c r="BG144" s="296">
        <f t="shared" si="129"/>
        <v>0</v>
      </c>
      <c r="BH144" s="296" t="str">
        <f>IFERROR(VLOOKUP($L144,点検表４リスト用!$L$2:$N$11,3,FALSE),"")</f>
        <v/>
      </c>
      <c r="BI144" s="296" t="str">
        <f t="shared" si="130"/>
        <v/>
      </c>
      <c r="BJ144" s="296" t="str">
        <f>IF($AJ144="特","",IF($BO144="確認",MSG_電気・燃料電池車確認,IF($BR144=1,日野自動車新型式,IF($BR144=2,日野自動車新型式②,IF($BR144=3,日野自動車新型式③,IF($BR144=4,日野自動車新型式④,IFERROR(VLOOKUP($BI144,'35条リスト'!$A$3:$C$9998,2,FALSE),"")))))))</f>
        <v/>
      </c>
      <c r="BK144" s="296" t="str">
        <f t="shared" si="131"/>
        <v/>
      </c>
      <c r="BL144" s="296" t="str">
        <f>IFERROR(VLOOKUP($X144,点検表４リスト用!$A$2:$B$10,2,FALSE),"")</f>
        <v/>
      </c>
      <c r="BM144" s="296" t="str">
        <f>IF($AJ144="特","",IFERROR(VLOOKUP($BI144,'35条リスト'!$A$3:$C$9998,3,FALSE),""))</f>
        <v/>
      </c>
      <c r="BN144" s="357" t="str">
        <f t="shared" si="132"/>
        <v/>
      </c>
      <c r="BO144" s="297" t="str">
        <f t="shared" si="133"/>
        <v/>
      </c>
      <c r="BP144" s="297" t="str">
        <f t="shared" si="138"/>
        <v/>
      </c>
      <c r="BQ144" s="296">
        <f t="shared" si="136"/>
        <v>0</v>
      </c>
      <c r="BR144" s="296" t="str">
        <f>IF(COUNTIF(点検表４リスト用!X$2:X$83,J144),1,IF(COUNTIF(点検表４リスト用!Y$2:Y$100,J144),2,IF(COUNTIF(点検表４リスト用!Z$2:Z$100,J144),3,IF(COUNTIF(点検表４リスト用!AA$2:AA$100,J144),4,""))))</f>
        <v/>
      </c>
      <c r="BS144" s="579" t="str">
        <f t="shared" si="134"/>
        <v/>
      </c>
    </row>
    <row r="145" spans="1:71">
      <c r="A145" s="289"/>
      <c r="B145" s="445"/>
      <c r="C145" s="290"/>
      <c r="D145" s="291"/>
      <c r="E145" s="291"/>
      <c r="F145" s="291"/>
      <c r="G145" s="292"/>
      <c r="H145" s="300"/>
      <c r="I145" s="292"/>
      <c r="J145" s="292"/>
      <c r="K145" s="292"/>
      <c r="L145" s="292"/>
      <c r="M145" s="290"/>
      <c r="N145" s="290"/>
      <c r="O145" s="292"/>
      <c r="P145" s="292"/>
      <c r="Q145" s="481" t="str">
        <f t="shared" si="105"/>
        <v/>
      </c>
      <c r="R145" s="481" t="str">
        <f t="shared" si="106"/>
        <v/>
      </c>
      <c r="S145" s="482" t="str">
        <f t="shared" si="107"/>
        <v/>
      </c>
      <c r="T145" s="482" t="str">
        <f t="shared" si="135"/>
        <v/>
      </c>
      <c r="U145" s="483" t="str">
        <f t="shared" si="108"/>
        <v/>
      </c>
      <c r="V145" s="483" t="str">
        <f t="shared" si="109"/>
        <v/>
      </c>
      <c r="W145" s="483" t="str">
        <f t="shared" si="110"/>
        <v/>
      </c>
      <c r="X145" s="293"/>
      <c r="Y145" s="289"/>
      <c r="Z145" s="473" t="str">
        <f>IF($BR145&lt;&gt;"","確認",IF(COUNTIF(点検表４リスト用!AB$2:AB$100,J145),"○",IF(OR($BP145="【3】",$BP145="【2】",$BP145="【1】"),"○",$BP145)))</f>
        <v/>
      </c>
      <c r="AA145" s="532"/>
      <c r="AB145" s="294" t="str">
        <f>IF(COUNTIF(環境性能の高いＵＤタクシー!$A:$A,点検表４!J145),"○","")</f>
        <v/>
      </c>
      <c r="AC145" s="295" t="str">
        <f t="shared" si="111"/>
        <v/>
      </c>
      <c r="AD145" s="296" t="b">
        <f t="shared" si="112"/>
        <v>0</v>
      </c>
      <c r="AE145" s="296" t="b">
        <f t="shared" si="113"/>
        <v>0</v>
      </c>
      <c r="AF145" s="296" t="str">
        <f t="shared" si="114"/>
        <v/>
      </c>
      <c r="AG145" s="296">
        <f t="shared" si="115"/>
        <v>1</v>
      </c>
      <c r="AH145" s="296">
        <f t="shared" si="116"/>
        <v>0</v>
      </c>
      <c r="AI145" s="296">
        <f t="shared" si="117"/>
        <v>0</v>
      </c>
      <c r="AJ145" s="296" t="str">
        <f>IFERROR(VLOOKUP($I145,点検表４リスト用!$D$2:$G$10,2,FALSE),"")</f>
        <v/>
      </c>
      <c r="AK145" s="296" t="str">
        <f>IFERROR(VLOOKUP($I145,点検表４リスト用!$D$2:$G$10,3,FALSE),"")</f>
        <v/>
      </c>
      <c r="AL145" s="296" t="str">
        <f>IFERROR(VLOOKUP($I145,点検表４リスト用!$D$2:$G$10,4,FALSE),"")</f>
        <v/>
      </c>
      <c r="AM145" s="296" t="str">
        <f>IFERROR(VLOOKUP(LEFT($E145,1),点検表４リスト用!$I$2:$J$11,2,FALSE),"")</f>
        <v/>
      </c>
      <c r="AN145" s="296" t="b">
        <f>IF(IFERROR(VLOOKUP($J145,軽乗用車一覧!$A$2:$A$88,1,FALSE),"")&lt;&gt;"",TRUE,FALSE)</f>
        <v>0</v>
      </c>
      <c r="AO145" s="296" t="b">
        <f t="shared" si="118"/>
        <v>0</v>
      </c>
      <c r="AP145" s="296" t="b">
        <f t="shared" si="119"/>
        <v>1</v>
      </c>
      <c r="AQ145" s="296" t="str">
        <f t="shared" si="120"/>
        <v/>
      </c>
      <c r="AR145" s="296" t="str">
        <f t="shared" si="121"/>
        <v/>
      </c>
      <c r="AS145" s="296">
        <f t="shared" si="122"/>
        <v>1</v>
      </c>
      <c r="AT145" s="296">
        <f t="shared" si="123"/>
        <v>1</v>
      </c>
      <c r="AU145" s="296" t="str">
        <f t="shared" si="124"/>
        <v/>
      </c>
      <c r="AV145" s="296" t="str">
        <f>IFERROR(VLOOKUP($L145,点検表４リスト用!$L$2:$M$11,2,FALSE),"")</f>
        <v/>
      </c>
      <c r="AW145" s="296" t="str">
        <f>IFERROR(VLOOKUP($AU145,排出係数!$H$4:$N$1000,7,FALSE),"")</f>
        <v/>
      </c>
      <c r="AX145" s="296" t="str">
        <f t="shared" si="137"/>
        <v/>
      </c>
      <c r="AY145" s="296" t="str">
        <f t="shared" si="125"/>
        <v>1</v>
      </c>
      <c r="AZ145" s="296" t="str">
        <f>IFERROR(VLOOKUP($AU145,排出係数!$A$4:$G$10000,$AT145+2,FALSE),"")</f>
        <v/>
      </c>
      <c r="BA145" s="296">
        <f>IFERROR(VLOOKUP($AT145,点検表４リスト用!$P$2:$T$6,2,FALSE),"")</f>
        <v>0.48</v>
      </c>
      <c r="BB145" s="296" t="str">
        <f t="shared" si="126"/>
        <v/>
      </c>
      <c r="BC145" s="296" t="str">
        <f t="shared" si="127"/>
        <v/>
      </c>
      <c r="BD145" s="296" t="str">
        <f>IFERROR(VLOOKUP($AU145,排出係数!$H$4:$M$10000,$AT145+2,FALSE),"")</f>
        <v/>
      </c>
      <c r="BE145" s="296">
        <f>IFERROR(VLOOKUP($AT145,点検表４リスト用!$P$2:$T$6,IF($N145="H17",5,3),FALSE),"")</f>
        <v>5.5E-2</v>
      </c>
      <c r="BF145" s="296">
        <f t="shared" si="128"/>
        <v>0</v>
      </c>
      <c r="BG145" s="296">
        <f t="shared" si="129"/>
        <v>0</v>
      </c>
      <c r="BH145" s="296" t="str">
        <f>IFERROR(VLOOKUP($L145,点検表４リスト用!$L$2:$N$11,3,FALSE),"")</f>
        <v/>
      </c>
      <c r="BI145" s="296" t="str">
        <f t="shared" si="130"/>
        <v/>
      </c>
      <c r="BJ145" s="296" t="str">
        <f>IF($AJ145="特","",IF($BO145="確認",MSG_電気・燃料電池車確認,IF($BR145=1,日野自動車新型式,IF($BR145=2,日野自動車新型式②,IF($BR145=3,日野自動車新型式③,IF($BR145=4,日野自動車新型式④,IFERROR(VLOOKUP($BI145,'35条リスト'!$A$3:$C$9998,2,FALSE),"")))))))</f>
        <v/>
      </c>
      <c r="BK145" s="296" t="str">
        <f t="shared" si="131"/>
        <v/>
      </c>
      <c r="BL145" s="296" t="str">
        <f>IFERROR(VLOOKUP($X145,点検表４リスト用!$A$2:$B$10,2,FALSE),"")</f>
        <v/>
      </c>
      <c r="BM145" s="296" t="str">
        <f>IF($AJ145="特","",IFERROR(VLOOKUP($BI145,'35条リスト'!$A$3:$C$9998,3,FALSE),""))</f>
        <v/>
      </c>
      <c r="BN145" s="357" t="str">
        <f t="shared" si="132"/>
        <v/>
      </c>
      <c r="BO145" s="297" t="str">
        <f t="shared" si="133"/>
        <v/>
      </c>
      <c r="BP145" s="297" t="str">
        <f t="shared" si="138"/>
        <v/>
      </c>
      <c r="BQ145" s="296">
        <f t="shared" si="136"/>
        <v>0</v>
      </c>
      <c r="BR145" s="296" t="str">
        <f>IF(COUNTIF(点検表４リスト用!X$2:X$83,J145),1,IF(COUNTIF(点検表４リスト用!Y$2:Y$100,J145),2,IF(COUNTIF(点検表４リスト用!Z$2:Z$100,J145),3,IF(COUNTIF(点検表４リスト用!AA$2:AA$100,J145),4,""))))</f>
        <v/>
      </c>
      <c r="BS145" s="579" t="str">
        <f t="shared" si="134"/>
        <v/>
      </c>
    </row>
    <row r="146" spans="1:71">
      <c r="A146" s="289"/>
      <c r="B146" s="445"/>
      <c r="C146" s="290"/>
      <c r="D146" s="291"/>
      <c r="E146" s="291"/>
      <c r="F146" s="291"/>
      <c r="G146" s="292"/>
      <c r="H146" s="300"/>
      <c r="I146" s="292"/>
      <c r="J146" s="292"/>
      <c r="K146" s="292"/>
      <c r="L146" s="292"/>
      <c r="M146" s="290"/>
      <c r="N146" s="290"/>
      <c r="O146" s="292"/>
      <c r="P146" s="292"/>
      <c r="Q146" s="481" t="str">
        <f t="shared" si="105"/>
        <v/>
      </c>
      <c r="R146" s="481" t="str">
        <f t="shared" si="106"/>
        <v/>
      </c>
      <c r="S146" s="482" t="str">
        <f t="shared" si="107"/>
        <v/>
      </c>
      <c r="T146" s="482" t="str">
        <f t="shared" si="135"/>
        <v/>
      </c>
      <c r="U146" s="483" t="str">
        <f t="shared" si="108"/>
        <v/>
      </c>
      <c r="V146" s="483" t="str">
        <f t="shared" si="109"/>
        <v/>
      </c>
      <c r="W146" s="483" t="str">
        <f t="shared" si="110"/>
        <v/>
      </c>
      <c r="X146" s="293"/>
      <c r="Y146" s="289"/>
      <c r="Z146" s="473" t="str">
        <f>IF($BR146&lt;&gt;"","確認",IF(COUNTIF(点検表４リスト用!AB$2:AB$100,J146),"○",IF(OR($BP146="【3】",$BP146="【2】",$BP146="【1】"),"○",$BP146)))</f>
        <v/>
      </c>
      <c r="AA146" s="532"/>
      <c r="AB146" s="294" t="str">
        <f>IF(COUNTIF(環境性能の高いＵＤタクシー!$A:$A,点検表４!J146),"○","")</f>
        <v/>
      </c>
      <c r="AC146" s="295" t="str">
        <f t="shared" si="111"/>
        <v/>
      </c>
      <c r="AD146" s="296" t="b">
        <f t="shared" si="112"/>
        <v>0</v>
      </c>
      <c r="AE146" s="296" t="b">
        <f t="shared" si="113"/>
        <v>0</v>
      </c>
      <c r="AF146" s="296" t="str">
        <f t="shared" si="114"/>
        <v/>
      </c>
      <c r="AG146" s="296">
        <f t="shared" si="115"/>
        <v>1</v>
      </c>
      <c r="AH146" s="296">
        <f t="shared" si="116"/>
        <v>0</v>
      </c>
      <c r="AI146" s="296">
        <f t="shared" si="117"/>
        <v>0</v>
      </c>
      <c r="AJ146" s="296" t="str">
        <f>IFERROR(VLOOKUP($I146,点検表４リスト用!$D$2:$G$10,2,FALSE),"")</f>
        <v/>
      </c>
      <c r="AK146" s="296" t="str">
        <f>IFERROR(VLOOKUP($I146,点検表４リスト用!$D$2:$G$10,3,FALSE),"")</f>
        <v/>
      </c>
      <c r="AL146" s="296" t="str">
        <f>IFERROR(VLOOKUP($I146,点検表４リスト用!$D$2:$G$10,4,FALSE),"")</f>
        <v/>
      </c>
      <c r="AM146" s="296" t="str">
        <f>IFERROR(VLOOKUP(LEFT($E146,1),点検表４リスト用!$I$2:$J$11,2,FALSE),"")</f>
        <v/>
      </c>
      <c r="AN146" s="296" t="b">
        <f>IF(IFERROR(VLOOKUP($J146,軽乗用車一覧!$A$2:$A$88,1,FALSE),"")&lt;&gt;"",TRUE,FALSE)</f>
        <v>0</v>
      </c>
      <c r="AO146" s="296" t="b">
        <f t="shared" si="118"/>
        <v>0</v>
      </c>
      <c r="AP146" s="296" t="b">
        <f t="shared" si="119"/>
        <v>1</v>
      </c>
      <c r="AQ146" s="296" t="str">
        <f t="shared" si="120"/>
        <v/>
      </c>
      <c r="AR146" s="296" t="str">
        <f t="shared" si="121"/>
        <v/>
      </c>
      <c r="AS146" s="296">
        <f t="shared" si="122"/>
        <v>1</v>
      </c>
      <c r="AT146" s="296">
        <f t="shared" si="123"/>
        <v>1</v>
      </c>
      <c r="AU146" s="296" t="str">
        <f t="shared" si="124"/>
        <v/>
      </c>
      <c r="AV146" s="296" t="str">
        <f>IFERROR(VLOOKUP($L146,点検表４リスト用!$L$2:$M$11,2,FALSE),"")</f>
        <v/>
      </c>
      <c r="AW146" s="296" t="str">
        <f>IFERROR(VLOOKUP($AU146,排出係数!$H$4:$N$1000,7,FALSE),"")</f>
        <v/>
      </c>
      <c r="AX146" s="296" t="str">
        <f t="shared" si="137"/>
        <v/>
      </c>
      <c r="AY146" s="296" t="str">
        <f t="shared" si="125"/>
        <v>1</v>
      </c>
      <c r="AZ146" s="296" t="str">
        <f>IFERROR(VLOOKUP($AU146,排出係数!$A$4:$G$10000,$AT146+2,FALSE),"")</f>
        <v/>
      </c>
      <c r="BA146" s="296">
        <f>IFERROR(VLOOKUP($AT146,点検表４リスト用!$P$2:$T$6,2,FALSE),"")</f>
        <v>0.48</v>
      </c>
      <c r="BB146" s="296" t="str">
        <f t="shared" si="126"/>
        <v/>
      </c>
      <c r="BC146" s="296" t="str">
        <f t="shared" si="127"/>
        <v/>
      </c>
      <c r="BD146" s="296" t="str">
        <f>IFERROR(VLOOKUP($AU146,排出係数!$H$4:$M$10000,$AT146+2,FALSE),"")</f>
        <v/>
      </c>
      <c r="BE146" s="296">
        <f>IFERROR(VLOOKUP($AT146,点検表４リスト用!$P$2:$T$6,IF($N146="H17",5,3),FALSE),"")</f>
        <v>5.5E-2</v>
      </c>
      <c r="BF146" s="296">
        <f t="shared" si="128"/>
        <v>0</v>
      </c>
      <c r="BG146" s="296">
        <f t="shared" si="129"/>
        <v>0</v>
      </c>
      <c r="BH146" s="296" t="str">
        <f>IFERROR(VLOOKUP($L146,点検表４リスト用!$L$2:$N$11,3,FALSE),"")</f>
        <v/>
      </c>
      <c r="BI146" s="296" t="str">
        <f t="shared" si="130"/>
        <v/>
      </c>
      <c r="BJ146" s="296" t="str">
        <f>IF($AJ146="特","",IF($BO146="確認",MSG_電気・燃料電池車確認,IF($BR146=1,日野自動車新型式,IF($BR146=2,日野自動車新型式②,IF($BR146=3,日野自動車新型式③,IF($BR146=4,日野自動車新型式④,IFERROR(VLOOKUP($BI146,'35条リスト'!$A$3:$C$9998,2,FALSE),"")))))))</f>
        <v/>
      </c>
      <c r="BK146" s="296" t="str">
        <f t="shared" si="131"/>
        <v/>
      </c>
      <c r="BL146" s="296" t="str">
        <f>IFERROR(VLOOKUP($X146,点検表４リスト用!$A$2:$B$10,2,FALSE),"")</f>
        <v/>
      </c>
      <c r="BM146" s="296" t="str">
        <f>IF($AJ146="特","",IFERROR(VLOOKUP($BI146,'35条リスト'!$A$3:$C$9998,3,FALSE),""))</f>
        <v/>
      </c>
      <c r="BN146" s="357" t="str">
        <f t="shared" si="132"/>
        <v/>
      </c>
      <c r="BO146" s="297" t="str">
        <f t="shared" si="133"/>
        <v/>
      </c>
      <c r="BP146" s="297" t="str">
        <f t="shared" si="138"/>
        <v/>
      </c>
      <c r="BQ146" s="296">
        <f t="shared" si="136"/>
        <v>0</v>
      </c>
      <c r="BR146" s="296" t="str">
        <f>IF(COUNTIF(点検表４リスト用!X$2:X$83,J146),1,IF(COUNTIF(点検表４リスト用!Y$2:Y$100,J146),2,IF(COUNTIF(点検表４リスト用!Z$2:Z$100,J146),3,IF(COUNTIF(点検表４リスト用!AA$2:AA$100,J146),4,""))))</f>
        <v/>
      </c>
      <c r="BS146" s="579" t="str">
        <f t="shared" si="134"/>
        <v/>
      </c>
    </row>
    <row r="147" spans="1:71">
      <c r="A147" s="289"/>
      <c r="B147" s="445"/>
      <c r="C147" s="290"/>
      <c r="D147" s="291"/>
      <c r="E147" s="291"/>
      <c r="F147" s="291"/>
      <c r="G147" s="292"/>
      <c r="H147" s="300"/>
      <c r="I147" s="292"/>
      <c r="J147" s="292"/>
      <c r="K147" s="292"/>
      <c r="L147" s="292"/>
      <c r="M147" s="290"/>
      <c r="N147" s="290"/>
      <c r="O147" s="292"/>
      <c r="P147" s="292"/>
      <c r="Q147" s="481" t="str">
        <f t="shared" si="105"/>
        <v/>
      </c>
      <c r="R147" s="481" t="str">
        <f t="shared" si="106"/>
        <v/>
      </c>
      <c r="S147" s="482" t="str">
        <f t="shared" si="107"/>
        <v/>
      </c>
      <c r="T147" s="482" t="str">
        <f t="shared" si="135"/>
        <v/>
      </c>
      <c r="U147" s="483" t="str">
        <f t="shared" si="108"/>
        <v/>
      </c>
      <c r="V147" s="483" t="str">
        <f t="shared" si="109"/>
        <v/>
      </c>
      <c r="W147" s="483" t="str">
        <f t="shared" si="110"/>
        <v/>
      </c>
      <c r="X147" s="293"/>
      <c r="Y147" s="289"/>
      <c r="Z147" s="473" t="str">
        <f>IF($BR147&lt;&gt;"","確認",IF(COUNTIF(点検表４リスト用!AB$2:AB$100,J147),"○",IF(OR($BP147="【3】",$BP147="【2】",$BP147="【1】"),"○",$BP147)))</f>
        <v/>
      </c>
      <c r="AA147" s="532"/>
      <c r="AB147" s="294" t="str">
        <f>IF(COUNTIF(環境性能の高いＵＤタクシー!$A:$A,点検表４!J147),"○","")</f>
        <v/>
      </c>
      <c r="AC147" s="295" t="str">
        <f t="shared" si="111"/>
        <v/>
      </c>
      <c r="AD147" s="296" t="b">
        <f t="shared" si="112"/>
        <v>0</v>
      </c>
      <c r="AE147" s="296" t="b">
        <f t="shared" si="113"/>
        <v>0</v>
      </c>
      <c r="AF147" s="296" t="str">
        <f t="shared" si="114"/>
        <v/>
      </c>
      <c r="AG147" s="296">
        <f t="shared" si="115"/>
        <v>1</v>
      </c>
      <c r="AH147" s="296">
        <f t="shared" si="116"/>
        <v>0</v>
      </c>
      <c r="AI147" s="296">
        <f t="shared" si="117"/>
        <v>0</v>
      </c>
      <c r="AJ147" s="296" t="str">
        <f>IFERROR(VLOOKUP($I147,点検表４リスト用!$D$2:$G$10,2,FALSE),"")</f>
        <v/>
      </c>
      <c r="AK147" s="296" t="str">
        <f>IFERROR(VLOOKUP($I147,点検表４リスト用!$D$2:$G$10,3,FALSE),"")</f>
        <v/>
      </c>
      <c r="AL147" s="296" t="str">
        <f>IFERROR(VLOOKUP($I147,点検表４リスト用!$D$2:$G$10,4,FALSE),"")</f>
        <v/>
      </c>
      <c r="AM147" s="296" t="str">
        <f>IFERROR(VLOOKUP(LEFT($E147,1),点検表４リスト用!$I$2:$J$11,2,FALSE),"")</f>
        <v/>
      </c>
      <c r="AN147" s="296" t="b">
        <f>IF(IFERROR(VLOOKUP($J147,軽乗用車一覧!$A$2:$A$88,1,FALSE),"")&lt;&gt;"",TRUE,FALSE)</f>
        <v>0</v>
      </c>
      <c r="AO147" s="296" t="b">
        <f t="shared" si="118"/>
        <v>0</v>
      </c>
      <c r="AP147" s="296" t="b">
        <f t="shared" si="119"/>
        <v>1</v>
      </c>
      <c r="AQ147" s="296" t="str">
        <f t="shared" si="120"/>
        <v/>
      </c>
      <c r="AR147" s="296" t="str">
        <f t="shared" si="121"/>
        <v/>
      </c>
      <c r="AS147" s="296">
        <f t="shared" si="122"/>
        <v>1</v>
      </c>
      <c r="AT147" s="296">
        <f t="shared" si="123"/>
        <v>1</v>
      </c>
      <c r="AU147" s="296" t="str">
        <f t="shared" si="124"/>
        <v/>
      </c>
      <c r="AV147" s="296" t="str">
        <f>IFERROR(VLOOKUP($L147,点検表４リスト用!$L$2:$M$11,2,FALSE),"")</f>
        <v/>
      </c>
      <c r="AW147" s="296" t="str">
        <f>IFERROR(VLOOKUP($AU147,排出係数!$H$4:$N$1000,7,FALSE),"")</f>
        <v/>
      </c>
      <c r="AX147" s="296" t="str">
        <f t="shared" si="137"/>
        <v/>
      </c>
      <c r="AY147" s="296" t="str">
        <f t="shared" si="125"/>
        <v>1</v>
      </c>
      <c r="AZ147" s="296" t="str">
        <f>IFERROR(VLOOKUP($AU147,排出係数!$A$4:$G$10000,$AT147+2,FALSE),"")</f>
        <v/>
      </c>
      <c r="BA147" s="296">
        <f>IFERROR(VLOOKUP($AT147,点検表４リスト用!$P$2:$T$6,2,FALSE),"")</f>
        <v>0.48</v>
      </c>
      <c r="BB147" s="296" t="str">
        <f t="shared" si="126"/>
        <v/>
      </c>
      <c r="BC147" s="296" t="str">
        <f t="shared" si="127"/>
        <v/>
      </c>
      <c r="BD147" s="296" t="str">
        <f>IFERROR(VLOOKUP($AU147,排出係数!$H$4:$M$10000,$AT147+2,FALSE),"")</f>
        <v/>
      </c>
      <c r="BE147" s="296">
        <f>IFERROR(VLOOKUP($AT147,点検表４リスト用!$P$2:$T$6,IF($N147="H17",5,3),FALSE),"")</f>
        <v>5.5E-2</v>
      </c>
      <c r="BF147" s="296">
        <f t="shared" si="128"/>
        <v>0</v>
      </c>
      <c r="BG147" s="296">
        <f t="shared" si="129"/>
        <v>0</v>
      </c>
      <c r="BH147" s="296" t="str">
        <f>IFERROR(VLOOKUP($L147,点検表４リスト用!$L$2:$N$11,3,FALSE),"")</f>
        <v/>
      </c>
      <c r="BI147" s="296" t="str">
        <f t="shared" si="130"/>
        <v/>
      </c>
      <c r="BJ147" s="296" t="str">
        <f>IF($AJ147="特","",IF($BO147="確認",MSG_電気・燃料電池車確認,IF($BR147=1,日野自動車新型式,IF($BR147=2,日野自動車新型式②,IF($BR147=3,日野自動車新型式③,IF($BR147=4,日野自動車新型式④,IFERROR(VLOOKUP($BI147,'35条リスト'!$A$3:$C$9998,2,FALSE),"")))))))</f>
        <v/>
      </c>
      <c r="BK147" s="296" t="str">
        <f t="shared" si="131"/>
        <v/>
      </c>
      <c r="BL147" s="296" t="str">
        <f>IFERROR(VLOOKUP($X147,点検表４リスト用!$A$2:$B$10,2,FALSE),"")</f>
        <v/>
      </c>
      <c r="BM147" s="296" t="str">
        <f>IF($AJ147="特","",IFERROR(VLOOKUP($BI147,'35条リスト'!$A$3:$C$9998,3,FALSE),""))</f>
        <v/>
      </c>
      <c r="BN147" s="357" t="str">
        <f t="shared" si="132"/>
        <v/>
      </c>
      <c r="BO147" s="297" t="str">
        <f t="shared" si="133"/>
        <v/>
      </c>
      <c r="BP147" s="297" t="str">
        <f t="shared" si="138"/>
        <v/>
      </c>
      <c r="BQ147" s="296">
        <f t="shared" si="136"/>
        <v>0</v>
      </c>
      <c r="BR147" s="296" t="str">
        <f>IF(COUNTIF(点検表４リスト用!X$2:X$83,J147),1,IF(COUNTIF(点検表４リスト用!Y$2:Y$100,J147),2,IF(COUNTIF(点検表４リスト用!Z$2:Z$100,J147),3,IF(COUNTIF(点検表４リスト用!AA$2:AA$100,J147),4,""))))</f>
        <v/>
      </c>
      <c r="BS147" s="579" t="str">
        <f t="shared" si="134"/>
        <v/>
      </c>
    </row>
    <row r="148" spans="1:71">
      <c r="A148" s="289"/>
      <c r="B148" s="445"/>
      <c r="C148" s="290"/>
      <c r="D148" s="291"/>
      <c r="E148" s="291"/>
      <c r="F148" s="291"/>
      <c r="G148" s="292"/>
      <c r="H148" s="300"/>
      <c r="I148" s="292"/>
      <c r="J148" s="292"/>
      <c r="K148" s="292"/>
      <c r="L148" s="292"/>
      <c r="M148" s="290"/>
      <c r="N148" s="290"/>
      <c r="O148" s="292"/>
      <c r="P148" s="292"/>
      <c r="Q148" s="481" t="str">
        <f t="shared" si="105"/>
        <v/>
      </c>
      <c r="R148" s="481" t="str">
        <f t="shared" si="106"/>
        <v/>
      </c>
      <c r="S148" s="482" t="str">
        <f t="shared" si="107"/>
        <v/>
      </c>
      <c r="T148" s="482" t="str">
        <f t="shared" si="135"/>
        <v/>
      </c>
      <c r="U148" s="483" t="str">
        <f t="shared" si="108"/>
        <v/>
      </c>
      <c r="V148" s="483" t="str">
        <f t="shared" si="109"/>
        <v/>
      </c>
      <c r="W148" s="483" t="str">
        <f t="shared" si="110"/>
        <v/>
      </c>
      <c r="X148" s="293"/>
      <c r="Y148" s="289"/>
      <c r="Z148" s="473" t="str">
        <f>IF($BR148&lt;&gt;"","確認",IF(COUNTIF(点検表４リスト用!AB$2:AB$100,J148),"○",IF(OR($BP148="【3】",$BP148="【2】",$BP148="【1】"),"○",$BP148)))</f>
        <v/>
      </c>
      <c r="AA148" s="532"/>
      <c r="AB148" s="294" t="str">
        <f>IF(COUNTIF(環境性能の高いＵＤタクシー!$A:$A,点検表４!J148),"○","")</f>
        <v/>
      </c>
      <c r="AC148" s="295" t="str">
        <f t="shared" si="111"/>
        <v/>
      </c>
      <c r="AD148" s="296" t="b">
        <f t="shared" si="112"/>
        <v>0</v>
      </c>
      <c r="AE148" s="296" t="b">
        <f t="shared" si="113"/>
        <v>0</v>
      </c>
      <c r="AF148" s="296" t="str">
        <f t="shared" si="114"/>
        <v/>
      </c>
      <c r="AG148" s="296">
        <f t="shared" si="115"/>
        <v>1</v>
      </c>
      <c r="AH148" s="296">
        <f t="shared" si="116"/>
        <v>0</v>
      </c>
      <c r="AI148" s="296">
        <f t="shared" si="117"/>
        <v>0</v>
      </c>
      <c r="AJ148" s="296" t="str">
        <f>IFERROR(VLOOKUP($I148,点検表４リスト用!$D$2:$G$10,2,FALSE),"")</f>
        <v/>
      </c>
      <c r="AK148" s="296" t="str">
        <f>IFERROR(VLOOKUP($I148,点検表４リスト用!$D$2:$G$10,3,FALSE),"")</f>
        <v/>
      </c>
      <c r="AL148" s="296" t="str">
        <f>IFERROR(VLOOKUP($I148,点検表４リスト用!$D$2:$G$10,4,FALSE),"")</f>
        <v/>
      </c>
      <c r="AM148" s="296" t="str">
        <f>IFERROR(VLOOKUP(LEFT($E148,1),点検表４リスト用!$I$2:$J$11,2,FALSE),"")</f>
        <v/>
      </c>
      <c r="AN148" s="296" t="b">
        <f>IF(IFERROR(VLOOKUP($J148,軽乗用車一覧!$A$2:$A$88,1,FALSE),"")&lt;&gt;"",TRUE,FALSE)</f>
        <v>0</v>
      </c>
      <c r="AO148" s="296" t="b">
        <f t="shared" si="118"/>
        <v>0</v>
      </c>
      <c r="AP148" s="296" t="b">
        <f t="shared" si="119"/>
        <v>1</v>
      </c>
      <c r="AQ148" s="296" t="str">
        <f t="shared" si="120"/>
        <v/>
      </c>
      <c r="AR148" s="296" t="str">
        <f t="shared" si="121"/>
        <v/>
      </c>
      <c r="AS148" s="296">
        <f t="shared" si="122"/>
        <v>1</v>
      </c>
      <c r="AT148" s="296">
        <f t="shared" si="123"/>
        <v>1</v>
      </c>
      <c r="AU148" s="296" t="str">
        <f t="shared" si="124"/>
        <v/>
      </c>
      <c r="AV148" s="296" t="str">
        <f>IFERROR(VLOOKUP($L148,点検表４リスト用!$L$2:$M$11,2,FALSE),"")</f>
        <v/>
      </c>
      <c r="AW148" s="296" t="str">
        <f>IFERROR(VLOOKUP($AU148,排出係数!$H$4:$N$1000,7,FALSE),"")</f>
        <v/>
      </c>
      <c r="AX148" s="296" t="str">
        <f t="shared" si="137"/>
        <v/>
      </c>
      <c r="AY148" s="296" t="str">
        <f t="shared" si="125"/>
        <v>1</v>
      </c>
      <c r="AZ148" s="296" t="str">
        <f>IFERROR(VLOOKUP($AU148,排出係数!$A$4:$G$10000,$AT148+2,FALSE),"")</f>
        <v/>
      </c>
      <c r="BA148" s="296">
        <f>IFERROR(VLOOKUP($AT148,点検表４リスト用!$P$2:$T$6,2,FALSE),"")</f>
        <v>0.48</v>
      </c>
      <c r="BB148" s="296" t="str">
        <f t="shared" si="126"/>
        <v/>
      </c>
      <c r="BC148" s="296" t="str">
        <f t="shared" si="127"/>
        <v/>
      </c>
      <c r="BD148" s="296" t="str">
        <f>IFERROR(VLOOKUP($AU148,排出係数!$H$4:$M$10000,$AT148+2,FALSE),"")</f>
        <v/>
      </c>
      <c r="BE148" s="296">
        <f>IFERROR(VLOOKUP($AT148,点検表４リスト用!$P$2:$T$6,IF($N148="H17",5,3),FALSE),"")</f>
        <v>5.5E-2</v>
      </c>
      <c r="BF148" s="296">
        <f t="shared" si="128"/>
        <v>0</v>
      </c>
      <c r="BG148" s="296">
        <f t="shared" si="129"/>
        <v>0</v>
      </c>
      <c r="BH148" s="296" t="str">
        <f>IFERROR(VLOOKUP($L148,点検表４リスト用!$L$2:$N$11,3,FALSE),"")</f>
        <v/>
      </c>
      <c r="BI148" s="296" t="str">
        <f t="shared" si="130"/>
        <v/>
      </c>
      <c r="BJ148" s="296" t="str">
        <f>IF($AJ148="特","",IF($BO148="確認",MSG_電気・燃料電池車確認,IF($BR148=1,日野自動車新型式,IF($BR148=2,日野自動車新型式②,IF($BR148=3,日野自動車新型式③,IF($BR148=4,日野自動車新型式④,IFERROR(VLOOKUP($BI148,'35条リスト'!$A$3:$C$9998,2,FALSE),"")))))))</f>
        <v/>
      </c>
      <c r="BK148" s="296" t="str">
        <f t="shared" si="131"/>
        <v/>
      </c>
      <c r="BL148" s="296" t="str">
        <f>IFERROR(VLOOKUP($X148,点検表４リスト用!$A$2:$B$10,2,FALSE),"")</f>
        <v/>
      </c>
      <c r="BM148" s="296" t="str">
        <f>IF($AJ148="特","",IFERROR(VLOOKUP($BI148,'35条リスト'!$A$3:$C$9998,3,FALSE),""))</f>
        <v/>
      </c>
      <c r="BN148" s="357" t="str">
        <f t="shared" si="132"/>
        <v/>
      </c>
      <c r="BO148" s="297" t="str">
        <f t="shared" si="133"/>
        <v/>
      </c>
      <c r="BP148" s="297" t="str">
        <f t="shared" si="138"/>
        <v/>
      </c>
      <c r="BQ148" s="296">
        <f t="shared" si="136"/>
        <v>0</v>
      </c>
      <c r="BR148" s="296" t="str">
        <f>IF(COUNTIF(点検表４リスト用!X$2:X$83,J148),1,IF(COUNTIF(点検表４リスト用!Y$2:Y$100,J148),2,IF(COUNTIF(点検表４リスト用!Z$2:Z$100,J148),3,IF(COUNTIF(点検表４リスト用!AA$2:AA$100,J148),4,""))))</f>
        <v/>
      </c>
      <c r="BS148" s="579" t="str">
        <f t="shared" si="134"/>
        <v/>
      </c>
    </row>
    <row r="149" spans="1:71">
      <c r="A149" s="289"/>
      <c r="B149" s="445"/>
      <c r="C149" s="290"/>
      <c r="D149" s="291"/>
      <c r="E149" s="291"/>
      <c r="F149" s="291"/>
      <c r="G149" s="292"/>
      <c r="H149" s="300"/>
      <c r="I149" s="292"/>
      <c r="J149" s="292"/>
      <c r="K149" s="292"/>
      <c r="L149" s="292"/>
      <c r="M149" s="290"/>
      <c r="N149" s="290"/>
      <c r="O149" s="292"/>
      <c r="P149" s="292"/>
      <c r="Q149" s="481" t="str">
        <f t="shared" si="105"/>
        <v/>
      </c>
      <c r="R149" s="481" t="str">
        <f t="shared" si="106"/>
        <v/>
      </c>
      <c r="S149" s="482" t="str">
        <f t="shared" si="107"/>
        <v/>
      </c>
      <c r="T149" s="482" t="str">
        <f t="shared" si="135"/>
        <v/>
      </c>
      <c r="U149" s="483" t="str">
        <f t="shared" si="108"/>
        <v/>
      </c>
      <c r="V149" s="483" t="str">
        <f t="shared" si="109"/>
        <v/>
      </c>
      <c r="W149" s="483" t="str">
        <f t="shared" si="110"/>
        <v/>
      </c>
      <c r="X149" s="293"/>
      <c r="Y149" s="289"/>
      <c r="Z149" s="473" t="str">
        <f>IF($BR149&lt;&gt;"","確認",IF(COUNTIF(点検表４リスト用!AB$2:AB$100,J149),"○",IF(OR($BP149="【3】",$BP149="【2】",$BP149="【1】"),"○",$BP149)))</f>
        <v/>
      </c>
      <c r="AA149" s="532"/>
      <c r="AB149" s="294" t="str">
        <f>IF(COUNTIF(環境性能の高いＵＤタクシー!$A:$A,点検表４!J149),"○","")</f>
        <v/>
      </c>
      <c r="AC149" s="295" t="str">
        <f t="shared" si="111"/>
        <v/>
      </c>
      <c r="AD149" s="296" t="b">
        <f t="shared" si="112"/>
        <v>0</v>
      </c>
      <c r="AE149" s="296" t="b">
        <f t="shared" si="113"/>
        <v>0</v>
      </c>
      <c r="AF149" s="296" t="str">
        <f t="shared" si="114"/>
        <v/>
      </c>
      <c r="AG149" s="296">
        <f t="shared" si="115"/>
        <v>1</v>
      </c>
      <c r="AH149" s="296">
        <f t="shared" si="116"/>
        <v>0</v>
      </c>
      <c r="AI149" s="296">
        <f t="shared" si="117"/>
        <v>0</v>
      </c>
      <c r="AJ149" s="296" t="str">
        <f>IFERROR(VLOOKUP($I149,点検表４リスト用!$D$2:$G$10,2,FALSE),"")</f>
        <v/>
      </c>
      <c r="AK149" s="296" t="str">
        <f>IFERROR(VLOOKUP($I149,点検表４リスト用!$D$2:$G$10,3,FALSE),"")</f>
        <v/>
      </c>
      <c r="AL149" s="296" t="str">
        <f>IFERROR(VLOOKUP($I149,点検表４リスト用!$D$2:$G$10,4,FALSE),"")</f>
        <v/>
      </c>
      <c r="AM149" s="296" t="str">
        <f>IFERROR(VLOOKUP(LEFT($E149,1),点検表４リスト用!$I$2:$J$11,2,FALSE),"")</f>
        <v/>
      </c>
      <c r="AN149" s="296" t="b">
        <f>IF(IFERROR(VLOOKUP($J149,軽乗用車一覧!$A$2:$A$88,1,FALSE),"")&lt;&gt;"",TRUE,FALSE)</f>
        <v>0</v>
      </c>
      <c r="AO149" s="296" t="b">
        <f t="shared" si="118"/>
        <v>0</v>
      </c>
      <c r="AP149" s="296" t="b">
        <f t="shared" si="119"/>
        <v>1</v>
      </c>
      <c r="AQ149" s="296" t="str">
        <f t="shared" si="120"/>
        <v/>
      </c>
      <c r="AR149" s="296" t="str">
        <f t="shared" si="121"/>
        <v/>
      </c>
      <c r="AS149" s="296">
        <f t="shared" si="122"/>
        <v>1</v>
      </c>
      <c r="AT149" s="296">
        <f t="shared" si="123"/>
        <v>1</v>
      </c>
      <c r="AU149" s="296" t="str">
        <f t="shared" si="124"/>
        <v/>
      </c>
      <c r="AV149" s="296" t="str">
        <f>IFERROR(VLOOKUP($L149,点検表４リスト用!$L$2:$M$11,2,FALSE),"")</f>
        <v/>
      </c>
      <c r="AW149" s="296" t="str">
        <f>IFERROR(VLOOKUP($AU149,排出係数!$H$4:$N$1000,7,FALSE),"")</f>
        <v/>
      </c>
      <c r="AX149" s="296" t="str">
        <f t="shared" si="137"/>
        <v/>
      </c>
      <c r="AY149" s="296" t="str">
        <f t="shared" si="125"/>
        <v>1</v>
      </c>
      <c r="AZ149" s="296" t="str">
        <f>IFERROR(VLOOKUP($AU149,排出係数!$A$4:$G$10000,$AT149+2,FALSE),"")</f>
        <v/>
      </c>
      <c r="BA149" s="296">
        <f>IFERROR(VLOOKUP($AT149,点検表４リスト用!$P$2:$T$6,2,FALSE),"")</f>
        <v>0.48</v>
      </c>
      <c r="BB149" s="296" t="str">
        <f t="shared" si="126"/>
        <v/>
      </c>
      <c r="BC149" s="296" t="str">
        <f t="shared" si="127"/>
        <v/>
      </c>
      <c r="BD149" s="296" t="str">
        <f>IFERROR(VLOOKUP($AU149,排出係数!$H$4:$M$10000,$AT149+2,FALSE),"")</f>
        <v/>
      </c>
      <c r="BE149" s="296">
        <f>IFERROR(VLOOKUP($AT149,点検表４リスト用!$P$2:$T$6,IF($N149="H17",5,3),FALSE),"")</f>
        <v>5.5E-2</v>
      </c>
      <c r="BF149" s="296">
        <f t="shared" si="128"/>
        <v>0</v>
      </c>
      <c r="BG149" s="296">
        <f t="shared" si="129"/>
        <v>0</v>
      </c>
      <c r="BH149" s="296" t="str">
        <f>IFERROR(VLOOKUP($L149,点検表４リスト用!$L$2:$N$11,3,FALSE),"")</f>
        <v/>
      </c>
      <c r="BI149" s="296" t="str">
        <f t="shared" si="130"/>
        <v/>
      </c>
      <c r="BJ149" s="296" t="str">
        <f>IF($AJ149="特","",IF($BO149="確認",MSG_電気・燃料電池車確認,IF($BR149=1,日野自動車新型式,IF($BR149=2,日野自動車新型式②,IF($BR149=3,日野自動車新型式③,IF($BR149=4,日野自動車新型式④,IFERROR(VLOOKUP($BI149,'35条リスト'!$A$3:$C$9998,2,FALSE),"")))))))</f>
        <v/>
      </c>
      <c r="BK149" s="296" t="str">
        <f t="shared" si="131"/>
        <v/>
      </c>
      <c r="BL149" s="296" t="str">
        <f>IFERROR(VLOOKUP($X149,点検表４リスト用!$A$2:$B$10,2,FALSE),"")</f>
        <v/>
      </c>
      <c r="BM149" s="296" t="str">
        <f>IF($AJ149="特","",IFERROR(VLOOKUP($BI149,'35条リスト'!$A$3:$C$9998,3,FALSE),""))</f>
        <v/>
      </c>
      <c r="BN149" s="357" t="str">
        <f t="shared" si="132"/>
        <v/>
      </c>
      <c r="BO149" s="297" t="str">
        <f t="shared" si="133"/>
        <v/>
      </c>
      <c r="BP149" s="297" t="str">
        <f t="shared" si="138"/>
        <v/>
      </c>
      <c r="BQ149" s="296">
        <f t="shared" si="136"/>
        <v>0</v>
      </c>
      <c r="BR149" s="296" t="str">
        <f>IF(COUNTIF(点検表４リスト用!X$2:X$83,J149),1,IF(COUNTIF(点検表４リスト用!Y$2:Y$100,J149),2,IF(COUNTIF(点検表４リスト用!Z$2:Z$100,J149),3,IF(COUNTIF(点検表４リスト用!AA$2:AA$100,J149),4,""))))</f>
        <v/>
      </c>
      <c r="BS149" s="579" t="str">
        <f t="shared" si="134"/>
        <v/>
      </c>
    </row>
    <row r="150" spans="1:71">
      <c r="A150" s="289"/>
      <c r="B150" s="445"/>
      <c r="C150" s="290"/>
      <c r="D150" s="291"/>
      <c r="E150" s="291"/>
      <c r="F150" s="291"/>
      <c r="G150" s="292"/>
      <c r="H150" s="300"/>
      <c r="I150" s="292"/>
      <c r="J150" s="292"/>
      <c r="K150" s="292"/>
      <c r="L150" s="292"/>
      <c r="M150" s="290"/>
      <c r="N150" s="290"/>
      <c r="O150" s="292"/>
      <c r="P150" s="292"/>
      <c r="Q150" s="481" t="str">
        <f t="shared" si="105"/>
        <v/>
      </c>
      <c r="R150" s="481" t="str">
        <f t="shared" si="106"/>
        <v/>
      </c>
      <c r="S150" s="482" t="str">
        <f t="shared" si="107"/>
        <v/>
      </c>
      <c r="T150" s="482" t="str">
        <f t="shared" si="135"/>
        <v/>
      </c>
      <c r="U150" s="483" t="str">
        <f t="shared" si="108"/>
        <v/>
      </c>
      <c r="V150" s="483" t="str">
        <f t="shared" si="109"/>
        <v/>
      </c>
      <c r="W150" s="483" t="str">
        <f t="shared" si="110"/>
        <v/>
      </c>
      <c r="X150" s="293"/>
      <c r="Y150" s="289"/>
      <c r="Z150" s="473" t="str">
        <f>IF($BR150&lt;&gt;"","確認",IF(COUNTIF(点検表４リスト用!AB$2:AB$100,J150),"○",IF(OR($BP150="【3】",$BP150="【2】",$BP150="【1】"),"○",$BP150)))</f>
        <v/>
      </c>
      <c r="AA150" s="532"/>
      <c r="AB150" s="294" t="str">
        <f>IF(COUNTIF(環境性能の高いＵＤタクシー!$A:$A,点検表４!J150),"○","")</f>
        <v/>
      </c>
      <c r="AC150" s="295" t="str">
        <f t="shared" si="111"/>
        <v/>
      </c>
      <c r="AD150" s="296" t="b">
        <f t="shared" si="112"/>
        <v>0</v>
      </c>
      <c r="AE150" s="296" t="b">
        <f t="shared" si="113"/>
        <v>0</v>
      </c>
      <c r="AF150" s="296" t="str">
        <f t="shared" si="114"/>
        <v/>
      </c>
      <c r="AG150" s="296">
        <f t="shared" si="115"/>
        <v>1</v>
      </c>
      <c r="AH150" s="296">
        <f t="shared" si="116"/>
        <v>0</v>
      </c>
      <c r="AI150" s="296">
        <f t="shared" si="117"/>
        <v>0</v>
      </c>
      <c r="AJ150" s="296" t="str">
        <f>IFERROR(VLOOKUP($I150,点検表４リスト用!$D$2:$G$10,2,FALSE),"")</f>
        <v/>
      </c>
      <c r="AK150" s="296" t="str">
        <f>IFERROR(VLOOKUP($I150,点検表４リスト用!$D$2:$G$10,3,FALSE),"")</f>
        <v/>
      </c>
      <c r="AL150" s="296" t="str">
        <f>IFERROR(VLOOKUP($I150,点検表４リスト用!$D$2:$G$10,4,FALSE),"")</f>
        <v/>
      </c>
      <c r="AM150" s="296" t="str">
        <f>IFERROR(VLOOKUP(LEFT($E150,1),点検表４リスト用!$I$2:$J$11,2,FALSE),"")</f>
        <v/>
      </c>
      <c r="AN150" s="296" t="b">
        <f>IF(IFERROR(VLOOKUP($J150,軽乗用車一覧!$A$2:$A$88,1,FALSE),"")&lt;&gt;"",TRUE,FALSE)</f>
        <v>0</v>
      </c>
      <c r="AO150" s="296" t="b">
        <f t="shared" si="118"/>
        <v>0</v>
      </c>
      <c r="AP150" s="296" t="b">
        <f t="shared" si="119"/>
        <v>1</v>
      </c>
      <c r="AQ150" s="296" t="str">
        <f t="shared" si="120"/>
        <v/>
      </c>
      <c r="AR150" s="296" t="str">
        <f t="shared" si="121"/>
        <v/>
      </c>
      <c r="AS150" s="296">
        <f t="shared" si="122"/>
        <v>1</v>
      </c>
      <c r="AT150" s="296">
        <f t="shared" si="123"/>
        <v>1</v>
      </c>
      <c r="AU150" s="296" t="str">
        <f t="shared" si="124"/>
        <v/>
      </c>
      <c r="AV150" s="296" t="str">
        <f>IFERROR(VLOOKUP($L150,点検表４リスト用!$L$2:$M$11,2,FALSE),"")</f>
        <v/>
      </c>
      <c r="AW150" s="296" t="str">
        <f>IFERROR(VLOOKUP($AU150,排出係数!$H$4:$N$1000,7,FALSE),"")</f>
        <v/>
      </c>
      <c r="AX150" s="296" t="str">
        <f t="shared" si="137"/>
        <v/>
      </c>
      <c r="AY150" s="296" t="str">
        <f t="shared" si="125"/>
        <v>1</v>
      </c>
      <c r="AZ150" s="296" t="str">
        <f>IFERROR(VLOOKUP($AU150,排出係数!$A$4:$G$10000,$AT150+2,FALSE),"")</f>
        <v/>
      </c>
      <c r="BA150" s="296">
        <f>IFERROR(VLOOKUP($AT150,点検表４リスト用!$P$2:$T$6,2,FALSE),"")</f>
        <v>0.48</v>
      </c>
      <c r="BB150" s="296" t="str">
        <f t="shared" si="126"/>
        <v/>
      </c>
      <c r="BC150" s="296" t="str">
        <f t="shared" si="127"/>
        <v/>
      </c>
      <c r="BD150" s="296" t="str">
        <f>IFERROR(VLOOKUP($AU150,排出係数!$H$4:$M$10000,$AT150+2,FALSE),"")</f>
        <v/>
      </c>
      <c r="BE150" s="296">
        <f>IFERROR(VLOOKUP($AT150,点検表４リスト用!$P$2:$T$6,IF($N150="H17",5,3),FALSE),"")</f>
        <v>5.5E-2</v>
      </c>
      <c r="BF150" s="296">
        <f t="shared" si="128"/>
        <v>0</v>
      </c>
      <c r="BG150" s="296">
        <f t="shared" si="129"/>
        <v>0</v>
      </c>
      <c r="BH150" s="296" t="str">
        <f>IFERROR(VLOOKUP($L150,点検表４リスト用!$L$2:$N$11,3,FALSE),"")</f>
        <v/>
      </c>
      <c r="BI150" s="296" t="str">
        <f t="shared" si="130"/>
        <v/>
      </c>
      <c r="BJ150" s="296" t="str">
        <f>IF($AJ150="特","",IF($BO150="確認",MSG_電気・燃料電池車確認,IF($BR150=1,日野自動車新型式,IF($BR150=2,日野自動車新型式②,IF($BR150=3,日野自動車新型式③,IF($BR150=4,日野自動車新型式④,IFERROR(VLOOKUP($BI150,'35条リスト'!$A$3:$C$9998,2,FALSE),"")))))))</f>
        <v/>
      </c>
      <c r="BK150" s="296" t="str">
        <f t="shared" si="131"/>
        <v/>
      </c>
      <c r="BL150" s="296" t="str">
        <f>IFERROR(VLOOKUP($X150,点検表４リスト用!$A$2:$B$10,2,FALSE),"")</f>
        <v/>
      </c>
      <c r="BM150" s="296" t="str">
        <f>IF($AJ150="特","",IFERROR(VLOOKUP($BI150,'35条リスト'!$A$3:$C$9998,3,FALSE),""))</f>
        <v/>
      </c>
      <c r="BN150" s="357" t="str">
        <f t="shared" si="132"/>
        <v/>
      </c>
      <c r="BO150" s="297" t="str">
        <f t="shared" si="133"/>
        <v/>
      </c>
      <c r="BP150" s="297" t="str">
        <f t="shared" si="138"/>
        <v/>
      </c>
      <c r="BQ150" s="296">
        <f t="shared" si="136"/>
        <v>0</v>
      </c>
      <c r="BR150" s="296" t="str">
        <f>IF(COUNTIF(点検表４リスト用!X$2:X$83,J150),1,IF(COUNTIF(点検表４リスト用!Y$2:Y$100,J150),2,IF(COUNTIF(点検表４リスト用!Z$2:Z$100,J150),3,IF(COUNTIF(点検表４リスト用!AA$2:AA$100,J150),4,""))))</f>
        <v/>
      </c>
      <c r="BS150" s="579" t="str">
        <f t="shared" si="134"/>
        <v/>
      </c>
    </row>
    <row r="151" spans="1:71">
      <c r="A151" s="289"/>
      <c r="B151" s="445"/>
      <c r="C151" s="290"/>
      <c r="D151" s="291"/>
      <c r="E151" s="291"/>
      <c r="F151" s="291"/>
      <c r="G151" s="292"/>
      <c r="H151" s="300"/>
      <c r="I151" s="292"/>
      <c r="J151" s="292"/>
      <c r="K151" s="292"/>
      <c r="L151" s="292"/>
      <c r="M151" s="290"/>
      <c r="N151" s="290"/>
      <c r="O151" s="292"/>
      <c r="P151" s="292"/>
      <c r="Q151" s="481" t="str">
        <f t="shared" si="105"/>
        <v/>
      </c>
      <c r="R151" s="481" t="str">
        <f t="shared" si="106"/>
        <v/>
      </c>
      <c r="S151" s="482" t="str">
        <f t="shared" si="107"/>
        <v/>
      </c>
      <c r="T151" s="482" t="str">
        <f t="shared" si="135"/>
        <v/>
      </c>
      <c r="U151" s="483" t="str">
        <f t="shared" si="108"/>
        <v/>
      </c>
      <c r="V151" s="483" t="str">
        <f t="shared" si="109"/>
        <v/>
      </c>
      <c r="W151" s="483" t="str">
        <f t="shared" si="110"/>
        <v/>
      </c>
      <c r="X151" s="293"/>
      <c r="Y151" s="289"/>
      <c r="Z151" s="473" t="str">
        <f>IF($BR151&lt;&gt;"","確認",IF(COUNTIF(点検表４リスト用!AB$2:AB$100,J151),"○",IF(OR($BP151="【3】",$BP151="【2】",$BP151="【1】"),"○",$BP151)))</f>
        <v/>
      </c>
      <c r="AA151" s="532"/>
      <c r="AB151" s="294" t="str">
        <f>IF(COUNTIF(環境性能の高いＵＤタクシー!$A:$A,点検表４!J151),"○","")</f>
        <v/>
      </c>
      <c r="AC151" s="295" t="str">
        <f t="shared" si="111"/>
        <v/>
      </c>
      <c r="AD151" s="296" t="b">
        <f t="shared" si="112"/>
        <v>0</v>
      </c>
      <c r="AE151" s="296" t="b">
        <f t="shared" si="113"/>
        <v>0</v>
      </c>
      <c r="AF151" s="296" t="str">
        <f t="shared" si="114"/>
        <v/>
      </c>
      <c r="AG151" s="296">
        <f t="shared" si="115"/>
        <v>1</v>
      </c>
      <c r="AH151" s="296">
        <f t="shared" si="116"/>
        <v>0</v>
      </c>
      <c r="AI151" s="296">
        <f t="shared" si="117"/>
        <v>0</v>
      </c>
      <c r="AJ151" s="296" t="str">
        <f>IFERROR(VLOOKUP($I151,点検表４リスト用!$D$2:$G$10,2,FALSE),"")</f>
        <v/>
      </c>
      <c r="AK151" s="296" t="str">
        <f>IFERROR(VLOOKUP($I151,点検表４リスト用!$D$2:$G$10,3,FALSE),"")</f>
        <v/>
      </c>
      <c r="AL151" s="296" t="str">
        <f>IFERROR(VLOOKUP($I151,点検表４リスト用!$D$2:$G$10,4,FALSE),"")</f>
        <v/>
      </c>
      <c r="AM151" s="296" t="str">
        <f>IFERROR(VLOOKUP(LEFT($E151,1),点検表４リスト用!$I$2:$J$11,2,FALSE),"")</f>
        <v/>
      </c>
      <c r="AN151" s="296" t="b">
        <f>IF(IFERROR(VLOOKUP($J151,軽乗用車一覧!$A$2:$A$88,1,FALSE),"")&lt;&gt;"",TRUE,FALSE)</f>
        <v>0</v>
      </c>
      <c r="AO151" s="296" t="b">
        <f t="shared" si="118"/>
        <v>0</v>
      </c>
      <c r="AP151" s="296" t="b">
        <f t="shared" si="119"/>
        <v>1</v>
      </c>
      <c r="AQ151" s="296" t="str">
        <f t="shared" si="120"/>
        <v/>
      </c>
      <c r="AR151" s="296" t="str">
        <f t="shared" si="121"/>
        <v/>
      </c>
      <c r="AS151" s="296">
        <f t="shared" si="122"/>
        <v>1</v>
      </c>
      <c r="AT151" s="296">
        <f t="shared" si="123"/>
        <v>1</v>
      </c>
      <c r="AU151" s="296" t="str">
        <f t="shared" si="124"/>
        <v/>
      </c>
      <c r="AV151" s="296" t="str">
        <f>IFERROR(VLOOKUP($L151,点検表４リスト用!$L$2:$M$11,2,FALSE),"")</f>
        <v/>
      </c>
      <c r="AW151" s="296" t="str">
        <f>IFERROR(VLOOKUP($AU151,排出係数!$H$4:$N$1000,7,FALSE),"")</f>
        <v/>
      </c>
      <c r="AX151" s="296" t="str">
        <f t="shared" si="137"/>
        <v/>
      </c>
      <c r="AY151" s="296" t="str">
        <f t="shared" si="125"/>
        <v>1</v>
      </c>
      <c r="AZ151" s="296" t="str">
        <f>IFERROR(VLOOKUP($AU151,排出係数!$A$4:$G$10000,$AT151+2,FALSE),"")</f>
        <v/>
      </c>
      <c r="BA151" s="296">
        <f>IFERROR(VLOOKUP($AT151,点検表４リスト用!$P$2:$T$6,2,FALSE),"")</f>
        <v>0.48</v>
      </c>
      <c r="BB151" s="296" t="str">
        <f t="shared" si="126"/>
        <v/>
      </c>
      <c r="BC151" s="296" t="str">
        <f t="shared" si="127"/>
        <v/>
      </c>
      <c r="BD151" s="296" t="str">
        <f>IFERROR(VLOOKUP($AU151,排出係数!$H$4:$M$10000,$AT151+2,FALSE),"")</f>
        <v/>
      </c>
      <c r="BE151" s="296">
        <f>IFERROR(VLOOKUP($AT151,点検表４リスト用!$P$2:$T$6,IF($N151="H17",5,3),FALSE),"")</f>
        <v>5.5E-2</v>
      </c>
      <c r="BF151" s="296">
        <f t="shared" si="128"/>
        <v>0</v>
      </c>
      <c r="BG151" s="296">
        <f t="shared" si="129"/>
        <v>0</v>
      </c>
      <c r="BH151" s="296" t="str">
        <f>IFERROR(VLOOKUP($L151,点検表４リスト用!$L$2:$N$11,3,FALSE),"")</f>
        <v/>
      </c>
      <c r="BI151" s="296" t="str">
        <f t="shared" si="130"/>
        <v/>
      </c>
      <c r="BJ151" s="296" t="str">
        <f>IF($AJ151="特","",IF($BO151="確認",MSG_電気・燃料電池車確認,IF($BR151=1,日野自動車新型式,IF($BR151=2,日野自動車新型式②,IF($BR151=3,日野自動車新型式③,IF($BR151=4,日野自動車新型式④,IFERROR(VLOOKUP($BI151,'35条リスト'!$A$3:$C$9998,2,FALSE),"")))))))</f>
        <v/>
      </c>
      <c r="BK151" s="296" t="str">
        <f t="shared" si="131"/>
        <v/>
      </c>
      <c r="BL151" s="296" t="str">
        <f>IFERROR(VLOOKUP($X151,点検表４リスト用!$A$2:$B$10,2,FALSE),"")</f>
        <v/>
      </c>
      <c r="BM151" s="296" t="str">
        <f>IF($AJ151="特","",IFERROR(VLOOKUP($BI151,'35条リスト'!$A$3:$C$9998,3,FALSE),""))</f>
        <v/>
      </c>
      <c r="BN151" s="357" t="str">
        <f t="shared" si="132"/>
        <v/>
      </c>
      <c r="BO151" s="297" t="str">
        <f t="shared" si="133"/>
        <v/>
      </c>
      <c r="BP151" s="297" t="str">
        <f t="shared" si="138"/>
        <v/>
      </c>
      <c r="BQ151" s="296">
        <f t="shared" si="136"/>
        <v>0</v>
      </c>
      <c r="BR151" s="296" t="str">
        <f>IF(COUNTIF(点検表４リスト用!X$2:X$83,J151),1,IF(COUNTIF(点検表４リスト用!Y$2:Y$100,J151),2,IF(COUNTIF(点検表４リスト用!Z$2:Z$100,J151),3,IF(COUNTIF(点検表４リスト用!AA$2:AA$100,J151),4,""))))</f>
        <v/>
      </c>
      <c r="BS151" s="579" t="str">
        <f t="shared" si="134"/>
        <v/>
      </c>
    </row>
    <row r="152" spans="1:71">
      <c r="A152" s="289"/>
      <c r="B152" s="445"/>
      <c r="C152" s="290"/>
      <c r="D152" s="291"/>
      <c r="E152" s="291"/>
      <c r="F152" s="291"/>
      <c r="G152" s="292"/>
      <c r="H152" s="300"/>
      <c r="I152" s="292"/>
      <c r="J152" s="292"/>
      <c r="K152" s="292"/>
      <c r="L152" s="292"/>
      <c r="M152" s="290"/>
      <c r="N152" s="290"/>
      <c r="O152" s="292"/>
      <c r="P152" s="292"/>
      <c r="Q152" s="481" t="str">
        <f t="shared" si="105"/>
        <v/>
      </c>
      <c r="R152" s="481" t="str">
        <f t="shared" si="106"/>
        <v/>
      </c>
      <c r="S152" s="482" t="str">
        <f t="shared" si="107"/>
        <v/>
      </c>
      <c r="T152" s="482" t="str">
        <f t="shared" si="135"/>
        <v/>
      </c>
      <c r="U152" s="483" t="str">
        <f t="shared" si="108"/>
        <v/>
      </c>
      <c r="V152" s="483" t="str">
        <f t="shared" si="109"/>
        <v/>
      </c>
      <c r="W152" s="483" t="str">
        <f t="shared" si="110"/>
        <v/>
      </c>
      <c r="X152" s="293"/>
      <c r="Y152" s="289"/>
      <c r="Z152" s="473" t="str">
        <f>IF($BR152&lt;&gt;"","確認",IF(COUNTIF(点検表４リスト用!AB$2:AB$100,J152),"○",IF(OR($BP152="【3】",$BP152="【2】",$BP152="【1】"),"○",$BP152)))</f>
        <v/>
      </c>
      <c r="AA152" s="532"/>
      <c r="AB152" s="294" t="str">
        <f>IF(COUNTIF(環境性能の高いＵＤタクシー!$A:$A,点検表４!J152),"○","")</f>
        <v/>
      </c>
      <c r="AC152" s="295" t="str">
        <f t="shared" si="111"/>
        <v/>
      </c>
      <c r="AD152" s="296" t="b">
        <f t="shared" si="112"/>
        <v>0</v>
      </c>
      <c r="AE152" s="296" t="b">
        <f t="shared" si="113"/>
        <v>0</v>
      </c>
      <c r="AF152" s="296" t="str">
        <f t="shared" si="114"/>
        <v/>
      </c>
      <c r="AG152" s="296">
        <f t="shared" si="115"/>
        <v>1</v>
      </c>
      <c r="AH152" s="296">
        <f t="shared" si="116"/>
        <v>0</v>
      </c>
      <c r="AI152" s="296">
        <f t="shared" si="117"/>
        <v>0</v>
      </c>
      <c r="AJ152" s="296" t="str">
        <f>IFERROR(VLOOKUP($I152,点検表４リスト用!$D$2:$G$10,2,FALSE),"")</f>
        <v/>
      </c>
      <c r="AK152" s="296" t="str">
        <f>IFERROR(VLOOKUP($I152,点検表４リスト用!$D$2:$G$10,3,FALSE),"")</f>
        <v/>
      </c>
      <c r="AL152" s="296" t="str">
        <f>IFERROR(VLOOKUP($I152,点検表４リスト用!$D$2:$G$10,4,FALSE),"")</f>
        <v/>
      </c>
      <c r="AM152" s="296" t="str">
        <f>IFERROR(VLOOKUP(LEFT($E152,1),点検表４リスト用!$I$2:$J$11,2,FALSE),"")</f>
        <v/>
      </c>
      <c r="AN152" s="296" t="b">
        <f>IF(IFERROR(VLOOKUP($J152,軽乗用車一覧!$A$2:$A$88,1,FALSE),"")&lt;&gt;"",TRUE,FALSE)</f>
        <v>0</v>
      </c>
      <c r="AO152" s="296" t="b">
        <f t="shared" si="118"/>
        <v>0</v>
      </c>
      <c r="AP152" s="296" t="b">
        <f t="shared" si="119"/>
        <v>1</v>
      </c>
      <c r="AQ152" s="296" t="str">
        <f t="shared" si="120"/>
        <v/>
      </c>
      <c r="AR152" s="296" t="str">
        <f t="shared" si="121"/>
        <v/>
      </c>
      <c r="AS152" s="296">
        <f t="shared" si="122"/>
        <v>1</v>
      </c>
      <c r="AT152" s="296">
        <f t="shared" si="123"/>
        <v>1</v>
      </c>
      <c r="AU152" s="296" t="str">
        <f t="shared" si="124"/>
        <v/>
      </c>
      <c r="AV152" s="296" t="str">
        <f>IFERROR(VLOOKUP($L152,点検表４リスト用!$L$2:$M$11,2,FALSE),"")</f>
        <v/>
      </c>
      <c r="AW152" s="296" t="str">
        <f>IFERROR(VLOOKUP($AU152,排出係数!$H$4:$N$1000,7,FALSE),"")</f>
        <v/>
      </c>
      <c r="AX152" s="296" t="str">
        <f t="shared" si="137"/>
        <v/>
      </c>
      <c r="AY152" s="296" t="str">
        <f t="shared" si="125"/>
        <v>1</v>
      </c>
      <c r="AZ152" s="296" t="str">
        <f>IFERROR(VLOOKUP($AU152,排出係数!$A$4:$G$10000,$AT152+2,FALSE),"")</f>
        <v/>
      </c>
      <c r="BA152" s="296">
        <f>IFERROR(VLOOKUP($AT152,点検表４リスト用!$P$2:$T$6,2,FALSE),"")</f>
        <v>0.48</v>
      </c>
      <c r="BB152" s="296" t="str">
        <f t="shared" si="126"/>
        <v/>
      </c>
      <c r="BC152" s="296" t="str">
        <f t="shared" si="127"/>
        <v/>
      </c>
      <c r="BD152" s="296" t="str">
        <f>IFERROR(VLOOKUP($AU152,排出係数!$H$4:$M$10000,$AT152+2,FALSE),"")</f>
        <v/>
      </c>
      <c r="BE152" s="296">
        <f>IFERROR(VLOOKUP($AT152,点検表４リスト用!$P$2:$T$6,IF($N152="H17",5,3),FALSE),"")</f>
        <v>5.5E-2</v>
      </c>
      <c r="BF152" s="296">
        <f t="shared" si="128"/>
        <v>0</v>
      </c>
      <c r="BG152" s="296">
        <f t="shared" si="129"/>
        <v>0</v>
      </c>
      <c r="BH152" s="296" t="str">
        <f>IFERROR(VLOOKUP($L152,点検表４リスト用!$L$2:$N$11,3,FALSE),"")</f>
        <v/>
      </c>
      <c r="BI152" s="296" t="str">
        <f t="shared" si="130"/>
        <v/>
      </c>
      <c r="BJ152" s="296" t="str">
        <f>IF($AJ152="特","",IF($BO152="確認",MSG_電気・燃料電池車確認,IF($BR152=1,日野自動車新型式,IF($BR152=2,日野自動車新型式②,IF($BR152=3,日野自動車新型式③,IF($BR152=4,日野自動車新型式④,IFERROR(VLOOKUP($BI152,'35条リスト'!$A$3:$C$9998,2,FALSE),"")))))))</f>
        <v/>
      </c>
      <c r="BK152" s="296" t="str">
        <f t="shared" si="131"/>
        <v/>
      </c>
      <c r="BL152" s="296" t="str">
        <f>IFERROR(VLOOKUP($X152,点検表４リスト用!$A$2:$B$10,2,FALSE),"")</f>
        <v/>
      </c>
      <c r="BM152" s="296" t="str">
        <f>IF($AJ152="特","",IFERROR(VLOOKUP($BI152,'35条リスト'!$A$3:$C$9998,3,FALSE),""))</f>
        <v/>
      </c>
      <c r="BN152" s="357" t="str">
        <f t="shared" si="132"/>
        <v/>
      </c>
      <c r="BO152" s="297" t="str">
        <f t="shared" si="133"/>
        <v/>
      </c>
      <c r="BP152" s="297" t="str">
        <f t="shared" si="138"/>
        <v/>
      </c>
      <c r="BQ152" s="296">
        <f t="shared" si="136"/>
        <v>0</v>
      </c>
      <c r="BR152" s="296" t="str">
        <f>IF(COUNTIF(点検表４リスト用!X$2:X$83,J152),1,IF(COUNTIF(点検表４リスト用!Y$2:Y$100,J152),2,IF(COUNTIF(点検表４リスト用!Z$2:Z$100,J152),3,IF(COUNTIF(点検表４リスト用!AA$2:AA$100,J152),4,""))))</f>
        <v/>
      </c>
      <c r="BS152" s="579" t="str">
        <f t="shared" si="134"/>
        <v/>
      </c>
    </row>
    <row r="153" spans="1:71">
      <c r="A153" s="289"/>
      <c r="B153" s="445"/>
      <c r="C153" s="290"/>
      <c r="D153" s="291"/>
      <c r="E153" s="291"/>
      <c r="F153" s="291"/>
      <c r="G153" s="292"/>
      <c r="H153" s="300"/>
      <c r="I153" s="292"/>
      <c r="J153" s="292"/>
      <c r="K153" s="292"/>
      <c r="L153" s="292"/>
      <c r="M153" s="290"/>
      <c r="N153" s="290"/>
      <c r="O153" s="292"/>
      <c r="P153" s="292"/>
      <c r="Q153" s="481" t="str">
        <f t="shared" si="105"/>
        <v/>
      </c>
      <c r="R153" s="481" t="str">
        <f t="shared" si="106"/>
        <v/>
      </c>
      <c r="S153" s="482" t="str">
        <f t="shared" si="107"/>
        <v/>
      </c>
      <c r="T153" s="482" t="str">
        <f t="shared" si="135"/>
        <v/>
      </c>
      <c r="U153" s="483" t="str">
        <f t="shared" si="108"/>
        <v/>
      </c>
      <c r="V153" s="483" t="str">
        <f t="shared" si="109"/>
        <v/>
      </c>
      <c r="W153" s="483" t="str">
        <f t="shared" si="110"/>
        <v/>
      </c>
      <c r="X153" s="293"/>
      <c r="Y153" s="289"/>
      <c r="Z153" s="473" t="str">
        <f>IF($BR153&lt;&gt;"","確認",IF(COUNTIF(点検表４リスト用!AB$2:AB$100,J153),"○",IF(OR($BP153="【3】",$BP153="【2】",$BP153="【1】"),"○",$BP153)))</f>
        <v/>
      </c>
      <c r="AA153" s="532"/>
      <c r="AB153" s="294" t="str">
        <f>IF(COUNTIF(環境性能の高いＵＤタクシー!$A:$A,点検表４!J153),"○","")</f>
        <v/>
      </c>
      <c r="AC153" s="295" t="str">
        <f t="shared" si="111"/>
        <v/>
      </c>
      <c r="AD153" s="296" t="b">
        <f t="shared" si="112"/>
        <v>0</v>
      </c>
      <c r="AE153" s="296" t="b">
        <f t="shared" si="113"/>
        <v>0</v>
      </c>
      <c r="AF153" s="296" t="str">
        <f t="shared" si="114"/>
        <v/>
      </c>
      <c r="AG153" s="296">
        <f t="shared" si="115"/>
        <v>1</v>
      </c>
      <c r="AH153" s="296">
        <f t="shared" si="116"/>
        <v>0</v>
      </c>
      <c r="AI153" s="296">
        <f t="shared" si="117"/>
        <v>0</v>
      </c>
      <c r="AJ153" s="296" t="str">
        <f>IFERROR(VLOOKUP($I153,点検表４リスト用!$D$2:$G$10,2,FALSE),"")</f>
        <v/>
      </c>
      <c r="AK153" s="296" t="str">
        <f>IFERROR(VLOOKUP($I153,点検表４リスト用!$D$2:$G$10,3,FALSE),"")</f>
        <v/>
      </c>
      <c r="AL153" s="296" t="str">
        <f>IFERROR(VLOOKUP($I153,点検表４リスト用!$D$2:$G$10,4,FALSE),"")</f>
        <v/>
      </c>
      <c r="AM153" s="296" t="str">
        <f>IFERROR(VLOOKUP(LEFT($E153,1),点検表４リスト用!$I$2:$J$11,2,FALSE),"")</f>
        <v/>
      </c>
      <c r="AN153" s="296" t="b">
        <f>IF(IFERROR(VLOOKUP($J153,軽乗用車一覧!$A$2:$A$88,1,FALSE),"")&lt;&gt;"",TRUE,FALSE)</f>
        <v>0</v>
      </c>
      <c r="AO153" s="296" t="b">
        <f t="shared" si="118"/>
        <v>0</v>
      </c>
      <c r="AP153" s="296" t="b">
        <f t="shared" si="119"/>
        <v>1</v>
      </c>
      <c r="AQ153" s="296" t="str">
        <f t="shared" si="120"/>
        <v/>
      </c>
      <c r="AR153" s="296" t="str">
        <f t="shared" si="121"/>
        <v/>
      </c>
      <c r="AS153" s="296">
        <f t="shared" si="122"/>
        <v>1</v>
      </c>
      <c r="AT153" s="296">
        <f t="shared" si="123"/>
        <v>1</v>
      </c>
      <c r="AU153" s="296" t="str">
        <f t="shared" si="124"/>
        <v/>
      </c>
      <c r="AV153" s="296" t="str">
        <f>IFERROR(VLOOKUP($L153,点検表４リスト用!$L$2:$M$11,2,FALSE),"")</f>
        <v/>
      </c>
      <c r="AW153" s="296" t="str">
        <f>IFERROR(VLOOKUP($AU153,排出係数!$H$4:$N$1000,7,FALSE),"")</f>
        <v/>
      </c>
      <c r="AX153" s="296" t="str">
        <f t="shared" si="137"/>
        <v/>
      </c>
      <c r="AY153" s="296" t="str">
        <f t="shared" si="125"/>
        <v>1</v>
      </c>
      <c r="AZ153" s="296" t="str">
        <f>IFERROR(VLOOKUP($AU153,排出係数!$A$4:$G$10000,$AT153+2,FALSE),"")</f>
        <v/>
      </c>
      <c r="BA153" s="296">
        <f>IFERROR(VLOOKUP($AT153,点検表４リスト用!$P$2:$T$6,2,FALSE),"")</f>
        <v>0.48</v>
      </c>
      <c r="BB153" s="296" t="str">
        <f t="shared" si="126"/>
        <v/>
      </c>
      <c r="BC153" s="296" t="str">
        <f t="shared" si="127"/>
        <v/>
      </c>
      <c r="BD153" s="296" t="str">
        <f>IFERROR(VLOOKUP($AU153,排出係数!$H$4:$M$10000,$AT153+2,FALSE),"")</f>
        <v/>
      </c>
      <c r="BE153" s="296">
        <f>IFERROR(VLOOKUP($AT153,点検表４リスト用!$P$2:$T$6,IF($N153="H17",5,3),FALSE),"")</f>
        <v>5.5E-2</v>
      </c>
      <c r="BF153" s="296">
        <f t="shared" si="128"/>
        <v>0</v>
      </c>
      <c r="BG153" s="296">
        <f t="shared" si="129"/>
        <v>0</v>
      </c>
      <c r="BH153" s="296" t="str">
        <f>IFERROR(VLOOKUP($L153,点検表４リスト用!$L$2:$N$11,3,FALSE),"")</f>
        <v/>
      </c>
      <c r="BI153" s="296" t="str">
        <f t="shared" si="130"/>
        <v/>
      </c>
      <c r="BJ153" s="296" t="str">
        <f>IF($AJ153="特","",IF($BO153="確認",MSG_電気・燃料電池車確認,IF($BR153=1,日野自動車新型式,IF($BR153=2,日野自動車新型式②,IF($BR153=3,日野自動車新型式③,IF($BR153=4,日野自動車新型式④,IFERROR(VLOOKUP($BI153,'35条リスト'!$A$3:$C$9998,2,FALSE),"")))))))</f>
        <v/>
      </c>
      <c r="BK153" s="296" t="str">
        <f t="shared" si="131"/>
        <v/>
      </c>
      <c r="BL153" s="296" t="str">
        <f>IFERROR(VLOOKUP($X153,点検表４リスト用!$A$2:$B$10,2,FALSE),"")</f>
        <v/>
      </c>
      <c r="BM153" s="296" t="str">
        <f>IF($AJ153="特","",IFERROR(VLOOKUP($BI153,'35条リスト'!$A$3:$C$9998,3,FALSE),""))</f>
        <v/>
      </c>
      <c r="BN153" s="357" t="str">
        <f t="shared" si="132"/>
        <v/>
      </c>
      <c r="BO153" s="297" t="str">
        <f t="shared" si="133"/>
        <v/>
      </c>
      <c r="BP153" s="297" t="str">
        <f t="shared" si="138"/>
        <v/>
      </c>
      <c r="BQ153" s="296">
        <f t="shared" si="136"/>
        <v>0</v>
      </c>
      <c r="BR153" s="296" t="str">
        <f>IF(COUNTIF(点検表４リスト用!X$2:X$83,J153),1,IF(COUNTIF(点検表４リスト用!Y$2:Y$100,J153),2,IF(COUNTIF(点検表４リスト用!Z$2:Z$100,J153),3,IF(COUNTIF(点検表４リスト用!AA$2:AA$100,J153),4,""))))</f>
        <v/>
      </c>
      <c r="BS153" s="579" t="str">
        <f t="shared" si="134"/>
        <v/>
      </c>
    </row>
    <row r="154" spans="1:71">
      <c r="A154" s="289"/>
      <c r="B154" s="445"/>
      <c r="C154" s="290"/>
      <c r="D154" s="291"/>
      <c r="E154" s="291"/>
      <c r="F154" s="291"/>
      <c r="G154" s="292"/>
      <c r="H154" s="300"/>
      <c r="I154" s="292"/>
      <c r="J154" s="292"/>
      <c r="K154" s="292"/>
      <c r="L154" s="292"/>
      <c r="M154" s="290"/>
      <c r="N154" s="290"/>
      <c r="O154" s="292"/>
      <c r="P154" s="292"/>
      <c r="Q154" s="481" t="str">
        <f t="shared" si="105"/>
        <v/>
      </c>
      <c r="R154" s="481" t="str">
        <f t="shared" si="106"/>
        <v/>
      </c>
      <c r="S154" s="482" t="str">
        <f t="shared" si="107"/>
        <v/>
      </c>
      <c r="T154" s="482" t="str">
        <f t="shared" si="135"/>
        <v/>
      </c>
      <c r="U154" s="483" t="str">
        <f t="shared" si="108"/>
        <v/>
      </c>
      <c r="V154" s="483" t="str">
        <f t="shared" si="109"/>
        <v/>
      </c>
      <c r="W154" s="483" t="str">
        <f t="shared" si="110"/>
        <v/>
      </c>
      <c r="X154" s="293"/>
      <c r="Y154" s="289"/>
      <c r="Z154" s="473" t="str">
        <f>IF($BR154&lt;&gt;"","確認",IF(COUNTIF(点検表４リスト用!AB$2:AB$100,J154),"○",IF(OR($BP154="【3】",$BP154="【2】",$BP154="【1】"),"○",$BP154)))</f>
        <v/>
      </c>
      <c r="AA154" s="532"/>
      <c r="AB154" s="294" t="str">
        <f>IF(COUNTIF(環境性能の高いＵＤタクシー!$A:$A,点検表４!J154),"○","")</f>
        <v/>
      </c>
      <c r="AC154" s="295" t="str">
        <f t="shared" si="111"/>
        <v/>
      </c>
      <c r="AD154" s="296" t="b">
        <f t="shared" si="112"/>
        <v>0</v>
      </c>
      <c r="AE154" s="296" t="b">
        <f t="shared" si="113"/>
        <v>0</v>
      </c>
      <c r="AF154" s="296" t="str">
        <f t="shared" si="114"/>
        <v/>
      </c>
      <c r="AG154" s="296">
        <f t="shared" si="115"/>
        <v>1</v>
      </c>
      <c r="AH154" s="296">
        <f t="shared" si="116"/>
        <v>0</v>
      </c>
      <c r="AI154" s="296">
        <f t="shared" si="117"/>
        <v>0</v>
      </c>
      <c r="AJ154" s="296" t="str">
        <f>IFERROR(VLOOKUP($I154,点検表４リスト用!$D$2:$G$10,2,FALSE),"")</f>
        <v/>
      </c>
      <c r="AK154" s="296" t="str">
        <f>IFERROR(VLOOKUP($I154,点検表４リスト用!$D$2:$G$10,3,FALSE),"")</f>
        <v/>
      </c>
      <c r="AL154" s="296" t="str">
        <f>IFERROR(VLOOKUP($I154,点検表４リスト用!$D$2:$G$10,4,FALSE),"")</f>
        <v/>
      </c>
      <c r="AM154" s="296" t="str">
        <f>IFERROR(VLOOKUP(LEFT($E154,1),点検表４リスト用!$I$2:$J$11,2,FALSE),"")</f>
        <v/>
      </c>
      <c r="AN154" s="296" t="b">
        <f>IF(IFERROR(VLOOKUP($J154,軽乗用車一覧!$A$2:$A$88,1,FALSE),"")&lt;&gt;"",TRUE,FALSE)</f>
        <v>0</v>
      </c>
      <c r="AO154" s="296" t="b">
        <f t="shared" si="118"/>
        <v>0</v>
      </c>
      <c r="AP154" s="296" t="b">
        <f t="shared" si="119"/>
        <v>1</v>
      </c>
      <c r="AQ154" s="296" t="str">
        <f t="shared" si="120"/>
        <v/>
      </c>
      <c r="AR154" s="296" t="str">
        <f t="shared" si="121"/>
        <v/>
      </c>
      <c r="AS154" s="296">
        <f t="shared" si="122"/>
        <v>1</v>
      </c>
      <c r="AT154" s="296">
        <f t="shared" si="123"/>
        <v>1</v>
      </c>
      <c r="AU154" s="296" t="str">
        <f t="shared" si="124"/>
        <v/>
      </c>
      <c r="AV154" s="296" t="str">
        <f>IFERROR(VLOOKUP($L154,点検表４リスト用!$L$2:$M$11,2,FALSE),"")</f>
        <v/>
      </c>
      <c r="AW154" s="296" t="str">
        <f>IFERROR(VLOOKUP($AU154,排出係数!$H$4:$N$1000,7,FALSE),"")</f>
        <v/>
      </c>
      <c r="AX154" s="296" t="str">
        <f t="shared" si="137"/>
        <v/>
      </c>
      <c r="AY154" s="296" t="str">
        <f t="shared" si="125"/>
        <v>1</v>
      </c>
      <c r="AZ154" s="296" t="str">
        <f>IFERROR(VLOOKUP($AU154,排出係数!$A$4:$G$10000,$AT154+2,FALSE),"")</f>
        <v/>
      </c>
      <c r="BA154" s="296">
        <f>IFERROR(VLOOKUP($AT154,点検表４リスト用!$P$2:$T$6,2,FALSE),"")</f>
        <v>0.48</v>
      </c>
      <c r="BB154" s="296" t="str">
        <f t="shared" si="126"/>
        <v/>
      </c>
      <c r="BC154" s="296" t="str">
        <f t="shared" si="127"/>
        <v/>
      </c>
      <c r="BD154" s="296" t="str">
        <f>IFERROR(VLOOKUP($AU154,排出係数!$H$4:$M$10000,$AT154+2,FALSE),"")</f>
        <v/>
      </c>
      <c r="BE154" s="296">
        <f>IFERROR(VLOOKUP($AT154,点検表４リスト用!$P$2:$T$6,IF($N154="H17",5,3),FALSE),"")</f>
        <v>5.5E-2</v>
      </c>
      <c r="BF154" s="296">
        <f t="shared" si="128"/>
        <v>0</v>
      </c>
      <c r="BG154" s="296">
        <f t="shared" si="129"/>
        <v>0</v>
      </c>
      <c r="BH154" s="296" t="str">
        <f>IFERROR(VLOOKUP($L154,点検表４リスト用!$L$2:$N$11,3,FALSE),"")</f>
        <v/>
      </c>
      <c r="BI154" s="296" t="str">
        <f t="shared" si="130"/>
        <v/>
      </c>
      <c r="BJ154" s="296" t="str">
        <f>IF($AJ154="特","",IF($BO154="確認",MSG_電気・燃料電池車確認,IF($BR154=1,日野自動車新型式,IF($BR154=2,日野自動車新型式②,IF($BR154=3,日野自動車新型式③,IF($BR154=4,日野自動車新型式④,IFERROR(VLOOKUP($BI154,'35条リスト'!$A$3:$C$9998,2,FALSE),"")))))))</f>
        <v/>
      </c>
      <c r="BK154" s="296" t="str">
        <f t="shared" si="131"/>
        <v/>
      </c>
      <c r="BL154" s="296" t="str">
        <f>IFERROR(VLOOKUP($X154,点検表４リスト用!$A$2:$B$10,2,FALSE),"")</f>
        <v/>
      </c>
      <c r="BM154" s="296" t="str">
        <f>IF($AJ154="特","",IFERROR(VLOOKUP($BI154,'35条リスト'!$A$3:$C$9998,3,FALSE),""))</f>
        <v/>
      </c>
      <c r="BN154" s="357" t="str">
        <f t="shared" si="132"/>
        <v/>
      </c>
      <c r="BO154" s="297" t="str">
        <f t="shared" si="133"/>
        <v/>
      </c>
      <c r="BP154" s="297" t="str">
        <f t="shared" si="138"/>
        <v/>
      </c>
      <c r="BQ154" s="296">
        <f t="shared" si="136"/>
        <v>0</v>
      </c>
      <c r="BR154" s="296" t="str">
        <f>IF(COUNTIF(点検表４リスト用!X$2:X$83,J154),1,IF(COUNTIF(点検表４リスト用!Y$2:Y$100,J154),2,IF(COUNTIF(点検表４リスト用!Z$2:Z$100,J154),3,IF(COUNTIF(点検表４リスト用!AA$2:AA$100,J154),4,""))))</f>
        <v/>
      </c>
      <c r="BS154" s="579" t="str">
        <f t="shared" si="134"/>
        <v/>
      </c>
    </row>
    <row r="155" spans="1:71">
      <c r="A155" s="289"/>
      <c r="B155" s="445"/>
      <c r="C155" s="290"/>
      <c r="D155" s="291"/>
      <c r="E155" s="291"/>
      <c r="F155" s="291"/>
      <c r="G155" s="292"/>
      <c r="H155" s="300"/>
      <c r="I155" s="292"/>
      <c r="J155" s="292"/>
      <c r="K155" s="292"/>
      <c r="L155" s="292"/>
      <c r="M155" s="290"/>
      <c r="N155" s="290"/>
      <c r="O155" s="292"/>
      <c r="P155" s="292"/>
      <c r="Q155" s="481" t="str">
        <f t="shared" si="105"/>
        <v/>
      </c>
      <c r="R155" s="481" t="str">
        <f t="shared" si="106"/>
        <v/>
      </c>
      <c r="S155" s="482" t="str">
        <f t="shared" si="107"/>
        <v/>
      </c>
      <c r="T155" s="482" t="str">
        <f t="shared" si="135"/>
        <v/>
      </c>
      <c r="U155" s="483" t="str">
        <f t="shared" si="108"/>
        <v/>
      </c>
      <c r="V155" s="483" t="str">
        <f t="shared" si="109"/>
        <v/>
      </c>
      <c r="W155" s="483" t="str">
        <f t="shared" si="110"/>
        <v/>
      </c>
      <c r="X155" s="293"/>
      <c r="Y155" s="289"/>
      <c r="Z155" s="473" t="str">
        <f>IF($BR155&lt;&gt;"","確認",IF(COUNTIF(点検表４リスト用!AB$2:AB$100,J155),"○",IF(OR($BP155="【3】",$BP155="【2】",$BP155="【1】"),"○",$BP155)))</f>
        <v/>
      </c>
      <c r="AA155" s="532"/>
      <c r="AB155" s="294" t="str">
        <f>IF(COUNTIF(環境性能の高いＵＤタクシー!$A:$A,点検表４!J155),"○","")</f>
        <v/>
      </c>
      <c r="AC155" s="295" t="str">
        <f t="shared" si="111"/>
        <v/>
      </c>
      <c r="AD155" s="296" t="b">
        <f t="shared" si="112"/>
        <v>0</v>
      </c>
      <c r="AE155" s="296" t="b">
        <f t="shared" si="113"/>
        <v>0</v>
      </c>
      <c r="AF155" s="296" t="str">
        <f t="shared" si="114"/>
        <v/>
      </c>
      <c r="AG155" s="296">
        <f t="shared" si="115"/>
        <v>1</v>
      </c>
      <c r="AH155" s="296">
        <f t="shared" si="116"/>
        <v>0</v>
      </c>
      <c r="AI155" s="296">
        <f t="shared" si="117"/>
        <v>0</v>
      </c>
      <c r="AJ155" s="296" t="str">
        <f>IFERROR(VLOOKUP($I155,点検表４リスト用!$D$2:$G$10,2,FALSE),"")</f>
        <v/>
      </c>
      <c r="AK155" s="296" t="str">
        <f>IFERROR(VLOOKUP($I155,点検表４リスト用!$D$2:$G$10,3,FALSE),"")</f>
        <v/>
      </c>
      <c r="AL155" s="296" t="str">
        <f>IFERROR(VLOOKUP($I155,点検表４リスト用!$D$2:$G$10,4,FALSE),"")</f>
        <v/>
      </c>
      <c r="AM155" s="296" t="str">
        <f>IFERROR(VLOOKUP(LEFT($E155,1),点検表４リスト用!$I$2:$J$11,2,FALSE),"")</f>
        <v/>
      </c>
      <c r="AN155" s="296" t="b">
        <f>IF(IFERROR(VLOOKUP($J155,軽乗用車一覧!$A$2:$A$88,1,FALSE),"")&lt;&gt;"",TRUE,FALSE)</f>
        <v>0</v>
      </c>
      <c r="AO155" s="296" t="b">
        <f t="shared" si="118"/>
        <v>0</v>
      </c>
      <c r="AP155" s="296" t="b">
        <f t="shared" si="119"/>
        <v>1</v>
      </c>
      <c r="AQ155" s="296" t="str">
        <f t="shared" si="120"/>
        <v/>
      </c>
      <c r="AR155" s="296" t="str">
        <f t="shared" si="121"/>
        <v/>
      </c>
      <c r="AS155" s="296">
        <f t="shared" si="122"/>
        <v>1</v>
      </c>
      <c r="AT155" s="296">
        <f t="shared" si="123"/>
        <v>1</v>
      </c>
      <c r="AU155" s="296" t="str">
        <f t="shared" si="124"/>
        <v/>
      </c>
      <c r="AV155" s="296" t="str">
        <f>IFERROR(VLOOKUP($L155,点検表４リスト用!$L$2:$M$11,2,FALSE),"")</f>
        <v/>
      </c>
      <c r="AW155" s="296" t="str">
        <f>IFERROR(VLOOKUP($AU155,排出係数!$H$4:$N$1000,7,FALSE),"")</f>
        <v/>
      </c>
      <c r="AX155" s="296" t="str">
        <f t="shared" si="137"/>
        <v/>
      </c>
      <c r="AY155" s="296" t="str">
        <f t="shared" si="125"/>
        <v>1</v>
      </c>
      <c r="AZ155" s="296" t="str">
        <f>IFERROR(VLOOKUP($AU155,排出係数!$A$4:$G$10000,$AT155+2,FALSE),"")</f>
        <v/>
      </c>
      <c r="BA155" s="296">
        <f>IFERROR(VLOOKUP($AT155,点検表４リスト用!$P$2:$T$6,2,FALSE),"")</f>
        <v>0.48</v>
      </c>
      <c r="BB155" s="296" t="str">
        <f t="shared" si="126"/>
        <v/>
      </c>
      <c r="BC155" s="296" t="str">
        <f t="shared" si="127"/>
        <v/>
      </c>
      <c r="BD155" s="296" t="str">
        <f>IFERROR(VLOOKUP($AU155,排出係数!$H$4:$M$10000,$AT155+2,FALSE),"")</f>
        <v/>
      </c>
      <c r="BE155" s="296">
        <f>IFERROR(VLOOKUP($AT155,点検表４リスト用!$P$2:$T$6,IF($N155="H17",5,3),FALSE),"")</f>
        <v>5.5E-2</v>
      </c>
      <c r="BF155" s="296">
        <f t="shared" si="128"/>
        <v>0</v>
      </c>
      <c r="BG155" s="296">
        <f t="shared" si="129"/>
        <v>0</v>
      </c>
      <c r="BH155" s="296" t="str">
        <f>IFERROR(VLOOKUP($L155,点検表４リスト用!$L$2:$N$11,3,FALSE),"")</f>
        <v/>
      </c>
      <c r="BI155" s="296" t="str">
        <f t="shared" si="130"/>
        <v/>
      </c>
      <c r="BJ155" s="296" t="str">
        <f>IF($AJ155="特","",IF($BO155="確認",MSG_電気・燃料電池車確認,IF($BR155=1,日野自動車新型式,IF($BR155=2,日野自動車新型式②,IF($BR155=3,日野自動車新型式③,IF($BR155=4,日野自動車新型式④,IFERROR(VLOOKUP($BI155,'35条リスト'!$A$3:$C$9998,2,FALSE),"")))))))</f>
        <v/>
      </c>
      <c r="BK155" s="296" t="str">
        <f t="shared" si="131"/>
        <v/>
      </c>
      <c r="BL155" s="296" t="str">
        <f>IFERROR(VLOOKUP($X155,点検表４リスト用!$A$2:$B$10,2,FALSE),"")</f>
        <v/>
      </c>
      <c r="BM155" s="296" t="str">
        <f>IF($AJ155="特","",IFERROR(VLOOKUP($BI155,'35条リスト'!$A$3:$C$9998,3,FALSE),""))</f>
        <v/>
      </c>
      <c r="BN155" s="357" t="str">
        <f t="shared" si="132"/>
        <v/>
      </c>
      <c r="BO155" s="297" t="str">
        <f t="shared" si="133"/>
        <v/>
      </c>
      <c r="BP155" s="297" t="str">
        <f t="shared" si="138"/>
        <v/>
      </c>
      <c r="BQ155" s="296">
        <f t="shared" si="136"/>
        <v>0</v>
      </c>
      <c r="BR155" s="296" t="str">
        <f>IF(COUNTIF(点検表４リスト用!X$2:X$83,J155),1,IF(COUNTIF(点検表４リスト用!Y$2:Y$100,J155),2,IF(COUNTIF(点検表４リスト用!Z$2:Z$100,J155),3,IF(COUNTIF(点検表４リスト用!AA$2:AA$100,J155),4,""))))</f>
        <v/>
      </c>
      <c r="BS155" s="579" t="str">
        <f t="shared" si="134"/>
        <v/>
      </c>
    </row>
    <row r="156" spans="1:71">
      <c r="A156" s="289"/>
      <c r="B156" s="445"/>
      <c r="C156" s="290"/>
      <c r="D156" s="291"/>
      <c r="E156" s="291"/>
      <c r="F156" s="291"/>
      <c r="G156" s="292"/>
      <c r="H156" s="300"/>
      <c r="I156" s="292"/>
      <c r="J156" s="292"/>
      <c r="K156" s="292"/>
      <c r="L156" s="292"/>
      <c r="M156" s="290"/>
      <c r="N156" s="290"/>
      <c r="O156" s="292"/>
      <c r="P156" s="292"/>
      <c r="Q156" s="481" t="str">
        <f t="shared" si="105"/>
        <v/>
      </c>
      <c r="R156" s="481" t="str">
        <f t="shared" si="106"/>
        <v/>
      </c>
      <c r="S156" s="482" t="str">
        <f t="shared" si="107"/>
        <v/>
      </c>
      <c r="T156" s="482" t="str">
        <f t="shared" si="135"/>
        <v/>
      </c>
      <c r="U156" s="483" t="str">
        <f t="shared" si="108"/>
        <v/>
      </c>
      <c r="V156" s="483" t="str">
        <f t="shared" si="109"/>
        <v/>
      </c>
      <c r="W156" s="483" t="str">
        <f t="shared" si="110"/>
        <v/>
      </c>
      <c r="X156" s="293"/>
      <c r="Y156" s="289"/>
      <c r="Z156" s="473" t="str">
        <f>IF($BR156&lt;&gt;"","確認",IF(COUNTIF(点検表４リスト用!AB$2:AB$100,J156),"○",IF(OR($BP156="【3】",$BP156="【2】",$BP156="【1】"),"○",$BP156)))</f>
        <v/>
      </c>
      <c r="AA156" s="532"/>
      <c r="AB156" s="294" t="str">
        <f>IF(COUNTIF(環境性能の高いＵＤタクシー!$A:$A,点検表４!J156),"○","")</f>
        <v/>
      </c>
      <c r="AC156" s="295" t="str">
        <f t="shared" si="111"/>
        <v/>
      </c>
      <c r="AD156" s="296" t="b">
        <f t="shared" si="112"/>
        <v>0</v>
      </c>
      <c r="AE156" s="296" t="b">
        <f t="shared" si="113"/>
        <v>0</v>
      </c>
      <c r="AF156" s="296" t="str">
        <f t="shared" si="114"/>
        <v/>
      </c>
      <c r="AG156" s="296">
        <f t="shared" si="115"/>
        <v>1</v>
      </c>
      <c r="AH156" s="296">
        <f t="shared" si="116"/>
        <v>0</v>
      </c>
      <c r="AI156" s="296">
        <f t="shared" si="117"/>
        <v>0</v>
      </c>
      <c r="AJ156" s="296" t="str">
        <f>IFERROR(VLOOKUP($I156,点検表４リスト用!$D$2:$G$10,2,FALSE),"")</f>
        <v/>
      </c>
      <c r="AK156" s="296" t="str">
        <f>IFERROR(VLOOKUP($I156,点検表４リスト用!$D$2:$G$10,3,FALSE),"")</f>
        <v/>
      </c>
      <c r="AL156" s="296" t="str">
        <f>IFERROR(VLOOKUP($I156,点検表４リスト用!$D$2:$G$10,4,FALSE),"")</f>
        <v/>
      </c>
      <c r="AM156" s="296" t="str">
        <f>IFERROR(VLOOKUP(LEFT($E156,1),点検表４リスト用!$I$2:$J$11,2,FALSE),"")</f>
        <v/>
      </c>
      <c r="AN156" s="296" t="b">
        <f>IF(IFERROR(VLOOKUP($J156,軽乗用車一覧!$A$2:$A$88,1,FALSE),"")&lt;&gt;"",TRUE,FALSE)</f>
        <v>0</v>
      </c>
      <c r="AO156" s="296" t="b">
        <f t="shared" si="118"/>
        <v>0</v>
      </c>
      <c r="AP156" s="296" t="b">
        <f t="shared" si="119"/>
        <v>1</v>
      </c>
      <c r="AQ156" s="296" t="str">
        <f t="shared" si="120"/>
        <v/>
      </c>
      <c r="AR156" s="296" t="str">
        <f t="shared" si="121"/>
        <v/>
      </c>
      <c r="AS156" s="296">
        <f t="shared" si="122"/>
        <v>1</v>
      </c>
      <c r="AT156" s="296">
        <f t="shared" si="123"/>
        <v>1</v>
      </c>
      <c r="AU156" s="296" t="str">
        <f t="shared" si="124"/>
        <v/>
      </c>
      <c r="AV156" s="296" t="str">
        <f>IFERROR(VLOOKUP($L156,点検表４リスト用!$L$2:$M$11,2,FALSE),"")</f>
        <v/>
      </c>
      <c r="AW156" s="296" t="str">
        <f>IFERROR(VLOOKUP($AU156,排出係数!$H$4:$N$1000,7,FALSE),"")</f>
        <v/>
      </c>
      <c r="AX156" s="296" t="str">
        <f t="shared" si="137"/>
        <v/>
      </c>
      <c r="AY156" s="296" t="str">
        <f t="shared" si="125"/>
        <v>1</v>
      </c>
      <c r="AZ156" s="296" t="str">
        <f>IFERROR(VLOOKUP($AU156,排出係数!$A$4:$G$10000,$AT156+2,FALSE),"")</f>
        <v/>
      </c>
      <c r="BA156" s="296">
        <f>IFERROR(VLOOKUP($AT156,点検表４リスト用!$P$2:$T$6,2,FALSE),"")</f>
        <v>0.48</v>
      </c>
      <c r="BB156" s="296" t="str">
        <f t="shared" si="126"/>
        <v/>
      </c>
      <c r="BC156" s="296" t="str">
        <f t="shared" si="127"/>
        <v/>
      </c>
      <c r="BD156" s="296" t="str">
        <f>IFERROR(VLOOKUP($AU156,排出係数!$H$4:$M$10000,$AT156+2,FALSE),"")</f>
        <v/>
      </c>
      <c r="BE156" s="296">
        <f>IFERROR(VLOOKUP($AT156,点検表４リスト用!$P$2:$T$6,IF($N156="H17",5,3),FALSE),"")</f>
        <v>5.5E-2</v>
      </c>
      <c r="BF156" s="296">
        <f t="shared" si="128"/>
        <v>0</v>
      </c>
      <c r="BG156" s="296">
        <f t="shared" si="129"/>
        <v>0</v>
      </c>
      <c r="BH156" s="296" t="str">
        <f>IFERROR(VLOOKUP($L156,点検表４リスト用!$L$2:$N$11,3,FALSE),"")</f>
        <v/>
      </c>
      <c r="BI156" s="296" t="str">
        <f t="shared" si="130"/>
        <v/>
      </c>
      <c r="BJ156" s="296" t="str">
        <f>IF($AJ156="特","",IF($BO156="確認",MSG_電気・燃料電池車確認,IF($BR156=1,日野自動車新型式,IF($BR156=2,日野自動車新型式②,IF($BR156=3,日野自動車新型式③,IF($BR156=4,日野自動車新型式④,IFERROR(VLOOKUP($BI156,'35条リスト'!$A$3:$C$9998,2,FALSE),"")))))))</f>
        <v/>
      </c>
      <c r="BK156" s="296" t="str">
        <f t="shared" si="131"/>
        <v/>
      </c>
      <c r="BL156" s="296" t="str">
        <f>IFERROR(VLOOKUP($X156,点検表４リスト用!$A$2:$B$10,2,FALSE),"")</f>
        <v/>
      </c>
      <c r="BM156" s="296" t="str">
        <f>IF($AJ156="特","",IFERROR(VLOOKUP($BI156,'35条リスト'!$A$3:$C$9998,3,FALSE),""))</f>
        <v/>
      </c>
      <c r="BN156" s="357" t="str">
        <f t="shared" si="132"/>
        <v/>
      </c>
      <c r="BO156" s="297" t="str">
        <f t="shared" si="133"/>
        <v/>
      </c>
      <c r="BP156" s="297" t="str">
        <f t="shared" si="138"/>
        <v/>
      </c>
      <c r="BQ156" s="296">
        <f t="shared" si="136"/>
        <v>0</v>
      </c>
      <c r="BR156" s="296" t="str">
        <f>IF(COUNTIF(点検表４リスト用!X$2:X$83,J156),1,IF(COUNTIF(点検表４リスト用!Y$2:Y$100,J156),2,IF(COUNTIF(点検表４リスト用!Z$2:Z$100,J156),3,IF(COUNTIF(点検表４リスト用!AA$2:AA$100,J156),4,""))))</f>
        <v/>
      </c>
      <c r="BS156" s="579" t="str">
        <f t="shared" si="134"/>
        <v/>
      </c>
    </row>
    <row r="157" spans="1:71">
      <c r="A157" s="289"/>
      <c r="B157" s="445"/>
      <c r="C157" s="290"/>
      <c r="D157" s="291"/>
      <c r="E157" s="291"/>
      <c r="F157" s="291"/>
      <c r="G157" s="292"/>
      <c r="H157" s="300"/>
      <c r="I157" s="292"/>
      <c r="J157" s="292"/>
      <c r="K157" s="292"/>
      <c r="L157" s="292"/>
      <c r="M157" s="290"/>
      <c r="N157" s="290"/>
      <c r="O157" s="292"/>
      <c r="P157" s="292"/>
      <c r="Q157" s="481" t="str">
        <f t="shared" si="105"/>
        <v/>
      </c>
      <c r="R157" s="481" t="str">
        <f t="shared" si="106"/>
        <v/>
      </c>
      <c r="S157" s="482" t="str">
        <f t="shared" si="107"/>
        <v/>
      </c>
      <c r="T157" s="482" t="str">
        <f t="shared" si="135"/>
        <v/>
      </c>
      <c r="U157" s="483" t="str">
        <f t="shared" si="108"/>
        <v/>
      </c>
      <c r="V157" s="483" t="str">
        <f t="shared" si="109"/>
        <v/>
      </c>
      <c r="W157" s="483" t="str">
        <f t="shared" si="110"/>
        <v/>
      </c>
      <c r="X157" s="293"/>
      <c r="Y157" s="289"/>
      <c r="Z157" s="473" t="str">
        <f>IF($BR157&lt;&gt;"","確認",IF(COUNTIF(点検表４リスト用!AB$2:AB$100,J157),"○",IF(OR($BP157="【3】",$BP157="【2】",$BP157="【1】"),"○",$BP157)))</f>
        <v/>
      </c>
      <c r="AA157" s="532"/>
      <c r="AB157" s="294" t="str">
        <f>IF(COUNTIF(環境性能の高いＵＤタクシー!$A:$A,点検表４!J157),"○","")</f>
        <v/>
      </c>
      <c r="AC157" s="295" t="str">
        <f t="shared" si="111"/>
        <v/>
      </c>
      <c r="AD157" s="296" t="b">
        <f t="shared" si="112"/>
        <v>0</v>
      </c>
      <c r="AE157" s="296" t="b">
        <f t="shared" si="113"/>
        <v>0</v>
      </c>
      <c r="AF157" s="296" t="str">
        <f t="shared" si="114"/>
        <v/>
      </c>
      <c r="AG157" s="296">
        <f t="shared" si="115"/>
        <v>1</v>
      </c>
      <c r="AH157" s="296">
        <f t="shared" si="116"/>
        <v>0</v>
      </c>
      <c r="AI157" s="296">
        <f t="shared" si="117"/>
        <v>0</v>
      </c>
      <c r="AJ157" s="296" t="str">
        <f>IFERROR(VLOOKUP($I157,点検表４リスト用!$D$2:$G$10,2,FALSE),"")</f>
        <v/>
      </c>
      <c r="AK157" s="296" t="str">
        <f>IFERROR(VLOOKUP($I157,点検表４リスト用!$D$2:$G$10,3,FALSE),"")</f>
        <v/>
      </c>
      <c r="AL157" s="296" t="str">
        <f>IFERROR(VLOOKUP($I157,点検表４リスト用!$D$2:$G$10,4,FALSE),"")</f>
        <v/>
      </c>
      <c r="AM157" s="296" t="str">
        <f>IFERROR(VLOOKUP(LEFT($E157,1),点検表４リスト用!$I$2:$J$11,2,FALSE),"")</f>
        <v/>
      </c>
      <c r="AN157" s="296" t="b">
        <f>IF(IFERROR(VLOOKUP($J157,軽乗用車一覧!$A$2:$A$88,1,FALSE),"")&lt;&gt;"",TRUE,FALSE)</f>
        <v>0</v>
      </c>
      <c r="AO157" s="296" t="b">
        <f t="shared" si="118"/>
        <v>0</v>
      </c>
      <c r="AP157" s="296" t="b">
        <f t="shared" si="119"/>
        <v>1</v>
      </c>
      <c r="AQ157" s="296" t="str">
        <f t="shared" si="120"/>
        <v/>
      </c>
      <c r="AR157" s="296" t="str">
        <f t="shared" si="121"/>
        <v/>
      </c>
      <c r="AS157" s="296">
        <f t="shared" si="122"/>
        <v>1</v>
      </c>
      <c r="AT157" s="296">
        <f t="shared" si="123"/>
        <v>1</v>
      </c>
      <c r="AU157" s="296" t="str">
        <f t="shared" si="124"/>
        <v/>
      </c>
      <c r="AV157" s="296" t="str">
        <f>IFERROR(VLOOKUP($L157,点検表４リスト用!$L$2:$M$11,2,FALSE),"")</f>
        <v/>
      </c>
      <c r="AW157" s="296" t="str">
        <f>IFERROR(VLOOKUP($AU157,排出係数!$H$4:$N$1000,7,FALSE),"")</f>
        <v/>
      </c>
      <c r="AX157" s="296" t="str">
        <f t="shared" si="137"/>
        <v/>
      </c>
      <c r="AY157" s="296" t="str">
        <f t="shared" si="125"/>
        <v>1</v>
      </c>
      <c r="AZ157" s="296" t="str">
        <f>IFERROR(VLOOKUP($AU157,排出係数!$A$4:$G$10000,$AT157+2,FALSE),"")</f>
        <v/>
      </c>
      <c r="BA157" s="296">
        <f>IFERROR(VLOOKUP($AT157,点検表４リスト用!$P$2:$T$6,2,FALSE),"")</f>
        <v>0.48</v>
      </c>
      <c r="BB157" s="296" t="str">
        <f t="shared" si="126"/>
        <v/>
      </c>
      <c r="BC157" s="296" t="str">
        <f t="shared" si="127"/>
        <v/>
      </c>
      <c r="BD157" s="296" t="str">
        <f>IFERROR(VLOOKUP($AU157,排出係数!$H$4:$M$10000,$AT157+2,FALSE),"")</f>
        <v/>
      </c>
      <c r="BE157" s="296">
        <f>IFERROR(VLOOKUP($AT157,点検表４リスト用!$P$2:$T$6,IF($N157="H17",5,3),FALSE),"")</f>
        <v>5.5E-2</v>
      </c>
      <c r="BF157" s="296">
        <f t="shared" si="128"/>
        <v>0</v>
      </c>
      <c r="BG157" s="296">
        <f t="shared" si="129"/>
        <v>0</v>
      </c>
      <c r="BH157" s="296" t="str">
        <f>IFERROR(VLOOKUP($L157,点検表４リスト用!$L$2:$N$11,3,FALSE),"")</f>
        <v/>
      </c>
      <c r="BI157" s="296" t="str">
        <f t="shared" si="130"/>
        <v/>
      </c>
      <c r="BJ157" s="296" t="str">
        <f>IF($AJ157="特","",IF($BO157="確認",MSG_電気・燃料電池車確認,IF($BR157=1,日野自動車新型式,IF($BR157=2,日野自動車新型式②,IF($BR157=3,日野自動車新型式③,IF($BR157=4,日野自動車新型式④,IFERROR(VLOOKUP($BI157,'35条リスト'!$A$3:$C$9998,2,FALSE),"")))))))</f>
        <v/>
      </c>
      <c r="BK157" s="296" t="str">
        <f t="shared" si="131"/>
        <v/>
      </c>
      <c r="BL157" s="296" t="str">
        <f>IFERROR(VLOOKUP($X157,点検表４リスト用!$A$2:$B$10,2,FALSE),"")</f>
        <v/>
      </c>
      <c r="BM157" s="296" t="str">
        <f>IF($AJ157="特","",IFERROR(VLOOKUP($BI157,'35条リスト'!$A$3:$C$9998,3,FALSE),""))</f>
        <v/>
      </c>
      <c r="BN157" s="357" t="str">
        <f t="shared" si="132"/>
        <v/>
      </c>
      <c r="BO157" s="297" t="str">
        <f t="shared" si="133"/>
        <v/>
      </c>
      <c r="BP157" s="297" t="str">
        <f t="shared" si="138"/>
        <v/>
      </c>
      <c r="BQ157" s="296">
        <f t="shared" si="136"/>
        <v>0</v>
      </c>
      <c r="BR157" s="296" t="str">
        <f>IF(COUNTIF(点検表４リスト用!X$2:X$83,J157),1,IF(COUNTIF(点検表４リスト用!Y$2:Y$100,J157),2,IF(COUNTIF(点検表４リスト用!Z$2:Z$100,J157),3,IF(COUNTIF(点検表４リスト用!AA$2:AA$100,J157),4,""))))</f>
        <v/>
      </c>
      <c r="BS157" s="579" t="str">
        <f t="shared" si="134"/>
        <v/>
      </c>
    </row>
    <row r="158" spans="1:71">
      <c r="A158" s="289"/>
      <c r="B158" s="445"/>
      <c r="C158" s="290"/>
      <c r="D158" s="291"/>
      <c r="E158" s="291"/>
      <c r="F158" s="291"/>
      <c r="G158" s="292"/>
      <c r="H158" s="300"/>
      <c r="I158" s="292"/>
      <c r="J158" s="292"/>
      <c r="K158" s="292"/>
      <c r="L158" s="292"/>
      <c r="M158" s="290"/>
      <c r="N158" s="290"/>
      <c r="O158" s="292"/>
      <c r="P158" s="292"/>
      <c r="Q158" s="481" t="str">
        <f t="shared" si="105"/>
        <v/>
      </c>
      <c r="R158" s="481" t="str">
        <f t="shared" si="106"/>
        <v/>
      </c>
      <c r="S158" s="482" t="str">
        <f t="shared" si="107"/>
        <v/>
      </c>
      <c r="T158" s="482" t="str">
        <f t="shared" si="135"/>
        <v/>
      </c>
      <c r="U158" s="483" t="str">
        <f t="shared" si="108"/>
        <v/>
      </c>
      <c r="V158" s="483" t="str">
        <f t="shared" si="109"/>
        <v/>
      </c>
      <c r="W158" s="483" t="str">
        <f t="shared" si="110"/>
        <v/>
      </c>
      <c r="X158" s="293"/>
      <c r="Y158" s="289"/>
      <c r="Z158" s="473" t="str">
        <f>IF($BR158&lt;&gt;"","確認",IF(COUNTIF(点検表４リスト用!AB$2:AB$100,J158),"○",IF(OR($BP158="【3】",$BP158="【2】",$BP158="【1】"),"○",$BP158)))</f>
        <v/>
      </c>
      <c r="AA158" s="532"/>
      <c r="AB158" s="294" t="str">
        <f>IF(COUNTIF(環境性能の高いＵＤタクシー!$A:$A,点検表４!J158),"○","")</f>
        <v/>
      </c>
      <c r="AC158" s="295" t="str">
        <f t="shared" si="111"/>
        <v/>
      </c>
      <c r="AD158" s="296" t="b">
        <f t="shared" si="112"/>
        <v>0</v>
      </c>
      <c r="AE158" s="296" t="b">
        <f t="shared" si="113"/>
        <v>0</v>
      </c>
      <c r="AF158" s="296" t="str">
        <f t="shared" si="114"/>
        <v/>
      </c>
      <c r="AG158" s="296">
        <f t="shared" si="115"/>
        <v>1</v>
      </c>
      <c r="AH158" s="296">
        <f t="shared" si="116"/>
        <v>0</v>
      </c>
      <c r="AI158" s="296">
        <f t="shared" si="117"/>
        <v>0</v>
      </c>
      <c r="AJ158" s="296" t="str">
        <f>IFERROR(VLOOKUP($I158,点検表４リスト用!$D$2:$G$10,2,FALSE),"")</f>
        <v/>
      </c>
      <c r="AK158" s="296" t="str">
        <f>IFERROR(VLOOKUP($I158,点検表４リスト用!$D$2:$G$10,3,FALSE),"")</f>
        <v/>
      </c>
      <c r="AL158" s="296" t="str">
        <f>IFERROR(VLOOKUP($I158,点検表４リスト用!$D$2:$G$10,4,FALSE),"")</f>
        <v/>
      </c>
      <c r="AM158" s="296" t="str">
        <f>IFERROR(VLOOKUP(LEFT($E158,1),点検表４リスト用!$I$2:$J$11,2,FALSE),"")</f>
        <v/>
      </c>
      <c r="AN158" s="296" t="b">
        <f>IF(IFERROR(VLOOKUP($J158,軽乗用車一覧!$A$2:$A$88,1,FALSE),"")&lt;&gt;"",TRUE,FALSE)</f>
        <v>0</v>
      </c>
      <c r="AO158" s="296" t="b">
        <f t="shared" si="118"/>
        <v>0</v>
      </c>
      <c r="AP158" s="296" t="b">
        <f t="shared" si="119"/>
        <v>1</v>
      </c>
      <c r="AQ158" s="296" t="str">
        <f t="shared" si="120"/>
        <v/>
      </c>
      <c r="AR158" s="296" t="str">
        <f t="shared" si="121"/>
        <v/>
      </c>
      <c r="AS158" s="296">
        <f t="shared" si="122"/>
        <v>1</v>
      </c>
      <c r="AT158" s="296">
        <f t="shared" si="123"/>
        <v>1</v>
      </c>
      <c r="AU158" s="296" t="str">
        <f t="shared" si="124"/>
        <v/>
      </c>
      <c r="AV158" s="296" t="str">
        <f>IFERROR(VLOOKUP($L158,点検表４リスト用!$L$2:$M$11,2,FALSE),"")</f>
        <v/>
      </c>
      <c r="AW158" s="296" t="str">
        <f>IFERROR(VLOOKUP($AU158,排出係数!$H$4:$N$1000,7,FALSE),"")</f>
        <v/>
      </c>
      <c r="AX158" s="296" t="str">
        <f t="shared" si="137"/>
        <v/>
      </c>
      <c r="AY158" s="296" t="str">
        <f t="shared" si="125"/>
        <v>1</v>
      </c>
      <c r="AZ158" s="296" t="str">
        <f>IFERROR(VLOOKUP($AU158,排出係数!$A$4:$G$10000,$AT158+2,FALSE),"")</f>
        <v/>
      </c>
      <c r="BA158" s="296">
        <f>IFERROR(VLOOKUP($AT158,点検表４リスト用!$P$2:$T$6,2,FALSE),"")</f>
        <v>0.48</v>
      </c>
      <c r="BB158" s="296" t="str">
        <f t="shared" si="126"/>
        <v/>
      </c>
      <c r="BC158" s="296" t="str">
        <f t="shared" si="127"/>
        <v/>
      </c>
      <c r="BD158" s="296" t="str">
        <f>IFERROR(VLOOKUP($AU158,排出係数!$H$4:$M$10000,$AT158+2,FALSE),"")</f>
        <v/>
      </c>
      <c r="BE158" s="296">
        <f>IFERROR(VLOOKUP($AT158,点検表４リスト用!$P$2:$T$6,IF($N158="H17",5,3),FALSE),"")</f>
        <v>5.5E-2</v>
      </c>
      <c r="BF158" s="296">
        <f t="shared" si="128"/>
        <v>0</v>
      </c>
      <c r="BG158" s="296">
        <f t="shared" si="129"/>
        <v>0</v>
      </c>
      <c r="BH158" s="296" t="str">
        <f>IFERROR(VLOOKUP($L158,点検表４リスト用!$L$2:$N$11,3,FALSE),"")</f>
        <v/>
      </c>
      <c r="BI158" s="296" t="str">
        <f t="shared" si="130"/>
        <v/>
      </c>
      <c r="BJ158" s="296" t="str">
        <f>IF($AJ158="特","",IF($BO158="確認",MSG_電気・燃料電池車確認,IF($BR158=1,日野自動車新型式,IF($BR158=2,日野自動車新型式②,IF($BR158=3,日野自動車新型式③,IF($BR158=4,日野自動車新型式④,IFERROR(VLOOKUP($BI158,'35条リスト'!$A$3:$C$9998,2,FALSE),"")))))))</f>
        <v/>
      </c>
      <c r="BK158" s="296" t="str">
        <f t="shared" si="131"/>
        <v/>
      </c>
      <c r="BL158" s="296" t="str">
        <f>IFERROR(VLOOKUP($X158,点検表４リスト用!$A$2:$B$10,2,FALSE),"")</f>
        <v/>
      </c>
      <c r="BM158" s="296" t="str">
        <f>IF($AJ158="特","",IFERROR(VLOOKUP($BI158,'35条リスト'!$A$3:$C$9998,3,FALSE),""))</f>
        <v/>
      </c>
      <c r="BN158" s="357" t="str">
        <f t="shared" si="132"/>
        <v/>
      </c>
      <c r="BO158" s="297" t="str">
        <f t="shared" si="133"/>
        <v/>
      </c>
      <c r="BP158" s="297" t="str">
        <f t="shared" si="138"/>
        <v/>
      </c>
      <c r="BQ158" s="296">
        <f t="shared" si="136"/>
        <v>0</v>
      </c>
      <c r="BR158" s="296" t="str">
        <f>IF(COUNTIF(点検表４リスト用!X$2:X$83,J158),1,IF(COUNTIF(点検表４リスト用!Y$2:Y$100,J158),2,IF(COUNTIF(点検表４リスト用!Z$2:Z$100,J158),3,IF(COUNTIF(点検表４リスト用!AA$2:AA$100,J158),4,""))))</f>
        <v/>
      </c>
      <c r="BS158" s="579" t="str">
        <f t="shared" si="134"/>
        <v/>
      </c>
    </row>
    <row r="159" spans="1:71">
      <c r="A159" s="289"/>
      <c r="B159" s="445"/>
      <c r="C159" s="290"/>
      <c r="D159" s="291"/>
      <c r="E159" s="291"/>
      <c r="F159" s="291"/>
      <c r="G159" s="292"/>
      <c r="H159" s="300"/>
      <c r="I159" s="292"/>
      <c r="J159" s="292"/>
      <c r="K159" s="292"/>
      <c r="L159" s="292"/>
      <c r="M159" s="290"/>
      <c r="N159" s="290"/>
      <c r="O159" s="292"/>
      <c r="P159" s="292"/>
      <c r="Q159" s="481" t="str">
        <f t="shared" si="105"/>
        <v/>
      </c>
      <c r="R159" s="481" t="str">
        <f t="shared" si="106"/>
        <v/>
      </c>
      <c r="S159" s="482" t="str">
        <f t="shared" si="107"/>
        <v/>
      </c>
      <c r="T159" s="482" t="str">
        <f t="shared" si="135"/>
        <v/>
      </c>
      <c r="U159" s="483" t="str">
        <f t="shared" si="108"/>
        <v/>
      </c>
      <c r="V159" s="483" t="str">
        <f t="shared" si="109"/>
        <v/>
      </c>
      <c r="W159" s="483" t="str">
        <f t="shared" si="110"/>
        <v/>
      </c>
      <c r="X159" s="293"/>
      <c r="Y159" s="289"/>
      <c r="Z159" s="473" t="str">
        <f>IF($BR159&lt;&gt;"","確認",IF(COUNTIF(点検表４リスト用!AB$2:AB$100,J159),"○",IF(OR($BP159="【3】",$BP159="【2】",$BP159="【1】"),"○",$BP159)))</f>
        <v/>
      </c>
      <c r="AA159" s="532"/>
      <c r="AB159" s="294" t="str">
        <f>IF(COUNTIF(環境性能の高いＵＤタクシー!$A:$A,点検表４!J159),"○","")</f>
        <v/>
      </c>
      <c r="AC159" s="295" t="str">
        <f t="shared" si="111"/>
        <v/>
      </c>
      <c r="AD159" s="296" t="b">
        <f t="shared" si="112"/>
        <v>0</v>
      </c>
      <c r="AE159" s="296" t="b">
        <f t="shared" si="113"/>
        <v>0</v>
      </c>
      <c r="AF159" s="296" t="str">
        <f t="shared" si="114"/>
        <v/>
      </c>
      <c r="AG159" s="296">
        <f t="shared" si="115"/>
        <v>1</v>
      </c>
      <c r="AH159" s="296">
        <f t="shared" si="116"/>
        <v>0</v>
      </c>
      <c r="AI159" s="296">
        <f t="shared" si="117"/>
        <v>0</v>
      </c>
      <c r="AJ159" s="296" t="str">
        <f>IFERROR(VLOOKUP($I159,点検表４リスト用!$D$2:$G$10,2,FALSE),"")</f>
        <v/>
      </c>
      <c r="AK159" s="296" t="str">
        <f>IFERROR(VLOOKUP($I159,点検表４リスト用!$D$2:$G$10,3,FALSE),"")</f>
        <v/>
      </c>
      <c r="AL159" s="296" t="str">
        <f>IFERROR(VLOOKUP($I159,点検表４リスト用!$D$2:$G$10,4,FALSE),"")</f>
        <v/>
      </c>
      <c r="AM159" s="296" t="str">
        <f>IFERROR(VLOOKUP(LEFT($E159,1),点検表４リスト用!$I$2:$J$11,2,FALSE),"")</f>
        <v/>
      </c>
      <c r="AN159" s="296" t="b">
        <f>IF(IFERROR(VLOOKUP($J159,軽乗用車一覧!$A$2:$A$88,1,FALSE),"")&lt;&gt;"",TRUE,FALSE)</f>
        <v>0</v>
      </c>
      <c r="AO159" s="296" t="b">
        <f t="shared" si="118"/>
        <v>0</v>
      </c>
      <c r="AP159" s="296" t="b">
        <f t="shared" si="119"/>
        <v>1</v>
      </c>
      <c r="AQ159" s="296" t="str">
        <f t="shared" si="120"/>
        <v/>
      </c>
      <c r="AR159" s="296" t="str">
        <f t="shared" si="121"/>
        <v/>
      </c>
      <c r="AS159" s="296">
        <f t="shared" si="122"/>
        <v>1</v>
      </c>
      <c r="AT159" s="296">
        <f t="shared" si="123"/>
        <v>1</v>
      </c>
      <c r="AU159" s="296" t="str">
        <f t="shared" si="124"/>
        <v/>
      </c>
      <c r="AV159" s="296" t="str">
        <f>IFERROR(VLOOKUP($L159,点検表４リスト用!$L$2:$M$11,2,FALSE),"")</f>
        <v/>
      </c>
      <c r="AW159" s="296" t="str">
        <f>IFERROR(VLOOKUP($AU159,排出係数!$H$4:$N$1000,7,FALSE),"")</f>
        <v/>
      </c>
      <c r="AX159" s="296" t="str">
        <f t="shared" si="137"/>
        <v/>
      </c>
      <c r="AY159" s="296" t="str">
        <f t="shared" si="125"/>
        <v>1</v>
      </c>
      <c r="AZ159" s="296" t="str">
        <f>IFERROR(VLOOKUP($AU159,排出係数!$A$4:$G$10000,$AT159+2,FALSE),"")</f>
        <v/>
      </c>
      <c r="BA159" s="296">
        <f>IFERROR(VLOOKUP($AT159,点検表４リスト用!$P$2:$T$6,2,FALSE),"")</f>
        <v>0.48</v>
      </c>
      <c r="BB159" s="296" t="str">
        <f t="shared" si="126"/>
        <v/>
      </c>
      <c r="BC159" s="296" t="str">
        <f t="shared" si="127"/>
        <v/>
      </c>
      <c r="BD159" s="296" t="str">
        <f>IFERROR(VLOOKUP($AU159,排出係数!$H$4:$M$10000,$AT159+2,FALSE),"")</f>
        <v/>
      </c>
      <c r="BE159" s="296">
        <f>IFERROR(VLOOKUP($AT159,点検表４リスト用!$P$2:$T$6,IF($N159="H17",5,3),FALSE),"")</f>
        <v>5.5E-2</v>
      </c>
      <c r="BF159" s="296">
        <f t="shared" si="128"/>
        <v>0</v>
      </c>
      <c r="BG159" s="296">
        <f t="shared" si="129"/>
        <v>0</v>
      </c>
      <c r="BH159" s="296" t="str">
        <f>IFERROR(VLOOKUP($L159,点検表４リスト用!$L$2:$N$11,3,FALSE),"")</f>
        <v/>
      </c>
      <c r="BI159" s="296" t="str">
        <f t="shared" si="130"/>
        <v/>
      </c>
      <c r="BJ159" s="296" t="str">
        <f>IF($AJ159="特","",IF($BO159="確認",MSG_電気・燃料電池車確認,IF($BR159=1,日野自動車新型式,IF($BR159=2,日野自動車新型式②,IF($BR159=3,日野自動車新型式③,IF($BR159=4,日野自動車新型式④,IFERROR(VLOOKUP($BI159,'35条リスト'!$A$3:$C$9998,2,FALSE),"")))))))</f>
        <v/>
      </c>
      <c r="BK159" s="296" t="str">
        <f t="shared" si="131"/>
        <v/>
      </c>
      <c r="BL159" s="296" t="str">
        <f>IFERROR(VLOOKUP($X159,点検表４リスト用!$A$2:$B$10,2,FALSE),"")</f>
        <v/>
      </c>
      <c r="BM159" s="296" t="str">
        <f>IF($AJ159="特","",IFERROR(VLOOKUP($BI159,'35条リスト'!$A$3:$C$9998,3,FALSE),""))</f>
        <v/>
      </c>
      <c r="BN159" s="357" t="str">
        <f t="shared" si="132"/>
        <v/>
      </c>
      <c r="BO159" s="297" t="str">
        <f t="shared" si="133"/>
        <v/>
      </c>
      <c r="BP159" s="297" t="str">
        <f t="shared" si="138"/>
        <v/>
      </c>
      <c r="BQ159" s="296">
        <f t="shared" si="136"/>
        <v>0</v>
      </c>
      <c r="BR159" s="296" t="str">
        <f>IF(COUNTIF(点検表４リスト用!X$2:X$83,J159),1,IF(COUNTIF(点検表４リスト用!Y$2:Y$100,J159),2,IF(COUNTIF(点検表４リスト用!Z$2:Z$100,J159),3,IF(COUNTIF(点検表４リスト用!AA$2:AA$100,J159),4,""))))</f>
        <v/>
      </c>
      <c r="BS159" s="579" t="str">
        <f t="shared" si="134"/>
        <v/>
      </c>
    </row>
    <row r="160" spans="1:71">
      <c r="A160" s="289"/>
      <c r="B160" s="445"/>
      <c r="C160" s="290"/>
      <c r="D160" s="291"/>
      <c r="E160" s="291"/>
      <c r="F160" s="291"/>
      <c r="G160" s="292"/>
      <c r="H160" s="300"/>
      <c r="I160" s="292"/>
      <c r="J160" s="292"/>
      <c r="K160" s="292"/>
      <c r="L160" s="292"/>
      <c r="M160" s="290"/>
      <c r="N160" s="290"/>
      <c r="O160" s="292"/>
      <c r="P160" s="292"/>
      <c r="Q160" s="481" t="str">
        <f t="shared" si="105"/>
        <v/>
      </c>
      <c r="R160" s="481" t="str">
        <f t="shared" si="106"/>
        <v/>
      </c>
      <c r="S160" s="482" t="str">
        <f t="shared" si="107"/>
        <v/>
      </c>
      <c r="T160" s="482" t="str">
        <f t="shared" si="135"/>
        <v/>
      </c>
      <c r="U160" s="483" t="str">
        <f t="shared" si="108"/>
        <v/>
      </c>
      <c r="V160" s="483" t="str">
        <f t="shared" si="109"/>
        <v/>
      </c>
      <c r="W160" s="483" t="str">
        <f t="shared" si="110"/>
        <v/>
      </c>
      <c r="X160" s="293"/>
      <c r="Y160" s="289"/>
      <c r="Z160" s="473" t="str">
        <f>IF($BR160&lt;&gt;"","確認",IF(COUNTIF(点検表４リスト用!AB$2:AB$100,J160),"○",IF(OR($BP160="【3】",$BP160="【2】",$BP160="【1】"),"○",$BP160)))</f>
        <v/>
      </c>
      <c r="AA160" s="532"/>
      <c r="AB160" s="294" t="str">
        <f>IF(COUNTIF(環境性能の高いＵＤタクシー!$A:$A,点検表４!J160),"○","")</f>
        <v/>
      </c>
      <c r="AC160" s="295" t="str">
        <f t="shared" si="111"/>
        <v/>
      </c>
      <c r="AD160" s="296" t="b">
        <f t="shared" si="112"/>
        <v>0</v>
      </c>
      <c r="AE160" s="296" t="b">
        <f t="shared" si="113"/>
        <v>0</v>
      </c>
      <c r="AF160" s="296" t="str">
        <f t="shared" si="114"/>
        <v/>
      </c>
      <c r="AG160" s="296">
        <f t="shared" si="115"/>
        <v>1</v>
      </c>
      <c r="AH160" s="296">
        <f t="shared" si="116"/>
        <v>0</v>
      </c>
      <c r="AI160" s="296">
        <f t="shared" si="117"/>
        <v>0</v>
      </c>
      <c r="AJ160" s="296" t="str">
        <f>IFERROR(VLOOKUP($I160,点検表４リスト用!$D$2:$G$10,2,FALSE),"")</f>
        <v/>
      </c>
      <c r="AK160" s="296" t="str">
        <f>IFERROR(VLOOKUP($I160,点検表４リスト用!$D$2:$G$10,3,FALSE),"")</f>
        <v/>
      </c>
      <c r="AL160" s="296" t="str">
        <f>IFERROR(VLOOKUP($I160,点検表４リスト用!$D$2:$G$10,4,FALSE),"")</f>
        <v/>
      </c>
      <c r="AM160" s="296" t="str">
        <f>IFERROR(VLOOKUP(LEFT($E160,1),点検表４リスト用!$I$2:$J$11,2,FALSE),"")</f>
        <v/>
      </c>
      <c r="AN160" s="296" t="b">
        <f>IF(IFERROR(VLOOKUP($J160,軽乗用車一覧!$A$2:$A$88,1,FALSE),"")&lt;&gt;"",TRUE,FALSE)</f>
        <v>0</v>
      </c>
      <c r="AO160" s="296" t="b">
        <f t="shared" si="118"/>
        <v>0</v>
      </c>
      <c r="AP160" s="296" t="b">
        <f t="shared" si="119"/>
        <v>1</v>
      </c>
      <c r="AQ160" s="296" t="str">
        <f t="shared" si="120"/>
        <v/>
      </c>
      <c r="AR160" s="296" t="str">
        <f t="shared" si="121"/>
        <v/>
      </c>
      <c r="AS160" s="296">
        <f t="shared" si="122"/>
        <v>1</v>
      </c>
      <c r="AT160" s="296">
        <f t="shared" si="123"/>
        <v>1</v>
      </c>
      <c r="AU160" s="296" t="str">
        <f t="shared" si="124"/>
        <v/>
      </c>
      <c r="AV160" s="296" t="str">
        <f>IFERROR(VLOOKUP($L160,点検表４リスト用!$L$2:$M$11,2,FALSE),"")</f>
        <v/>
      </c>
      <c r="AW160" s="296" t="str">
        <f>IFERROR(VLOOKUP($AU160,排出係数!$H$4:$N$1000,7,FALSE),"")</f>
        <v/>
      </c>
      <c r="AX160" s="296" t="str">
        <f t="shared" si="137"/>
        <v/>
      </c>
      <c r="AY160" s="296" t="str">
        <f t="shared" si="125"/>
        <v>1</v>
      </c>
      <c r="AZ160" s="296" t="str">
        <f>IFERROR(VLOOKUP($AU160,排出係数!$A$4:$G$10000,$AT160+2,FALSE),"")</f>
        <v/>
      </c>
      <c r="BA160" s="296">
        <f>IFERROR(VLOOKUP($AT160,点検表４リスト用!$P$2:$T$6,2,FALSE),"")</f>
        <v>0.48</v>
      </c>
      <c r="BB160" s="296" t="str">
        <f t="shared" si="126"/>
        <v/>
      </c>
      <c r="BC160" s="296" t="str">
        <f t="shared" si="127"/>
        <v/>
      </c>
      <c r="BD160" s="296" t="str">
        <f>IFERROR(VLOOKUP($AU160,排出係数!$H$4:$M$10000,$AT160+2,FALSE),"")</f>
        <v/>
      </c>
      <c r="BE160" s="296">
        <f>IFERROR(VLOOKUP($AT160,点検表４リスト用!$P$2:$T$6,IF($N160="H17",5,3),FALSE),"")</f>
        <v>5.5E-2</v>
      </c>
      <c r="BF160" s="296">
        <f t="shared" si="128"/>
        <v>0</v>
      </c>
      <c r="BG160" s="296">
        <f t="shared" si="129"/>
        <v>0</v>
      </c>
      <c r="BH160" s="296" t="str">
        <f>IFERROR(VLOOKUP($L160,点検表４リスト用!$L$2:$N$11,3,FALSE),"")</f>
        <v/>
      </c>
      <c r="BI160" s="296" t="str">
        <f t="shared" si="130"/>
        <v/>
      </c>
      <c r="BJ160" s="296" t="str">
        <f>IF($AJ160="特","",IF($BO160="確認",MSG_電気・燃料電池車確認,IF($BR160=1,日野自動車新型式,IF($BR160=2,日野自動車新型式②,IF($BR160=3,日野自動車新型式③,IF($BR160=4,日野自動車新型式④,IFERROR(VLOOKUP($BI160,'35条リスト'!$A$3:$C$9998,2,FALSE),"")))))))</f>
        <v/>
      </c>
      <c r="BK160" s="296" t="str">
        <f t="shared" si="131"/>
        <v/>
      </c>
      <c r="BL160" s="296" t="str">
        <f>IFERROR(VLOOKUP($X160,点検表４リスト用!$A$2:$B$10,2,FALSE),"")</f>
        <v/>
      </c>
      <c r="BM160" s="296" t="str">
        <f>IF($AJ160="特","",IFERROR(VLOOKUP($BI160,'35条リスト'!$A$3:$C$9998,3,FALSE),""))</f>
        <v/>
      </c>
      <c r="BN160" s="357" t="str">
        <f t="shared" si="132"/>
        <v/>
      </c>
      <c r="BO160" s="297" t="str">
        <f t="shared" si="133"/>
        <v/>
      </c>
      <c r="BP160" s="297" t="str">
        <f t="shared" si="138"/>
        <v/>
      </c>
      <c r="BQ160" s="296">
        <f t="shared" si="136"/>
        <v>0</v>
      </c>
      <c r="BR160" s="296" t="str">
        <f>IF(COUNTIF(点検表４リスト用!X$2:X$83,J160),1,IF(COUNTIF(点検表４リスト用!Y$2:Y$100,J160),2,IF(COUNTIF(点検表４リスト用!Z$2:Z$100,J160),3,IF(COUNTIF(点検表４リスト用!AA$2:AA$100,J160),4,""))))</f>
        <v/>
      </c>
      <c r="BS160" s="579" t="str">
        <f t="shared" si="134"/>
        <v/>
      </c>
    </row>
    <row r="161" spans="1:71">
      <c r="A161" s="289"/>
      <c r="B161" s="445"/>
      <c r="C161" s="290"/>
      <c r="D161" s="291"/>
      <c r="E161" s="291"/>
      <c r="F161" s="291"/>
      <c r="G161" s="292"/>
      <c r="H161" s="300"/>
      <c r="I161" s="292"/>
      <c r="J161" s="292"/>
      <c r="K161" s="292"/>
      <c r="L161" s="292"/>
      <c r="M161" s="290"/>
      <c r="N161" s="290"/>
      <c r="O161" s="292"/>
      <c r="P161" s="292"/>
      <c r="Q161" s="481" t="str">
        <f t="shared" si="105"/>
        <v/>
      </c>
      <c r="R161" s="481" t="str">
        <f t="shared" si="106"/>
        <v/>
      </c>
      <c r="S161" s="482" t="str">
        <f t="shared" si="107"/>
        <v/>
      </c>
      <c r="T161" s="482" t="str">
        <f t="shared" si="135"/>
        <v/>
      </c>
      <c r="U161" s="483" t="str">
        <f t="shared" si="108"/>
        <v/>
      </c>
      <c r="V161" s="483" t="str">
        <f t="shared" si="109"/>
        <v/>
      </c>
      <c r="W161" s="483" t="str">
        <f t="shared" si="110"/>
        <v/>
      </c>
      <c r="X161" s="293"/>
      <c r="Y161" s="289"/>
      <c r="Z161" s="473" t="str">
        <f>IF($BR161&lt;&gt;"","確認",IF(COUNTIF(点検表４リスト用!AB$2:AB$100,J161),"○",IF(OR($BP161="【3】",$BP161="【2】",$BP161="【1】"),"○",$BP161)))</f>
        <v/>
      </c>
      <c r="AA161" s="532"/>
      <c r="AB161" s="294" t="str">
        <f>IF(COUNTIF(環境性能の高いＵＤタクシー!$A:$A,点検表４!J161),"○","")</f>
        <v/>
      </c>
      <c r="AC161" s="295" t="str">
        <f t="shared" si="111"/>
        <v/>
      </c>
      <c r="AD161" s="296" t="b">
        <f t="shared" si="112"/>
        <v>0</v>
      </c>
      <c r="AE161" s="296" t="b">
        <f t="shared" si="113"/>
        <v>0</v>
      </c>
      <c r="AF161" s="296" t="str">
        <f t="shared" si="114"/>
        <v/>
      </c>
      <c r="AG161" s="296">
        <f t="shared" si="115"/>
        <v>1</v>
      </c>
      <c r="AH161" s="296">
        <f t="shared" si="116"/>
        <v>0</v>
      </c>
      <c r="AI161" s="296">
        <f t="shared" si="117"/>
        <v>0</v>
      </c>
      <c r="AJ161" s="296" t="str">
        <f>IFERROR(VLOOKUP($I161,点検表４リスト用!$D$2:$G$10,2,FALSE),"")</f>
        <v/>
      </c>
      <c r="AK161" s="296" t="str">
        <f>IFERROR(VLOOKUP($I161,点検表４リスト用!$D$2:$G$10,3,FALSE),"")</f>
        <v/>
      </c>
      <c r="AL161" s="296" t="str">
        <f>IFERROR(VLOOKUP($I161,点検表４リスト用!$D$2:$G$10,4,FALSE),"")</f>
        <v/>
      </c>
      <c r="AM161" s="296" t="str">
        <f>IFERROR(VLOOKUP(LEFT($E161,1),点検表４リスト用!$I$2:$J$11,2,FALSE),"")</f>
        <v/>
      </c>
      <c r="AN161" s="296" t="b">
        <f>IF(IFERROR(VLOOKUP($J161,軽乗用車一覧!$A$2:$A$88,1,FALSE),"")&lt;&gt;"",TRUE,FALSE)</f>
        <v>0</v>
      </c>
      <c r="AO161" s="296" t="b">
        <f t="shared" si="118"/>
        <v>0</v>
      </c>
      <c r="AP161" s="296" t="b">
        <f t="shared" si="119"/>
        <v>1</v>
      </c>
      <c r="AQ161" s="296" t="str">
        <f t="shared" si="120"/>
        <v/>
      </c>
      <c r="AR161" s="296" t="str">
        <f t="shared" si="121"/>
        <v/>
      </c>
      <c r="AS161" s="296">
        <f t="shared" si="122"/>
        <v>1</v>
      </c>
      <c r="AT161" s="296">
        <f t="shared" si="123"/>
        <v>1</v>
      </c>
      <c r="AU161" s="296" t="str">
        <f t="shared" si="124"/>
        <v/>
      </c>
      <c r="AV161" s="296" t="str">
        <f>IFERROR(VLOOKUP($L161,点検表４リスト用!$L$2:$M$11,2,FALSE),"")</f>
        <v/>
      </c>
      <c r="AW161" s="296" t="str">
        <f>IFERROR(VLOOKUP($AU161,排出係数!$H$4:$N$1000,7,FALSE),"")</f>
        <v/>
      </c>
      <c r="AX161" s="296" t="str">
        <f t="shared" si="137"/>
        <v/>
      </c>
      <c r="AY161" s="296" t="str">
        <f t="shared" si="125"/>
        <v>1</v>
      </c>
      <c r="AZ161" s="296" t="str">
        <f>IFERROR(VLOOKUP($AU161,排出係数!$A$4:$G$10000,$AT161+2,FALSE),"")</f>
        <v/>
      </c>
      <c r="BA161" s="296">
        <f>IFERROR(VLOOKUP($AT161,点検表４リスト用!$P$2:$T$6,2,FALSE),"")</f>
        <v>0.48</v>
      </c>
      <c r="BB161" s="296" t="str">
        <f t="shared" si="126"/>
        <v/>
      </c>
      <c r="BC161" s="296" t="str">
        <f t="shared" si="127"/>
        <v/>
      </c>
      <c r="BD161" s="296" t="str">
        <f>IFERROR(VLOOKUP($AU161,排出係数!$H$4:$M$10000,$AT161+2,FALSE),"")</f>
        <v/>
      </c>
      <c r="BE161" s="296">
        <f>IFERROR(VLOOKUP($AT161,点検表４リスト用!$P$2:$T$6,IF($N161="H17",5,3),FALSE),"")</f>
        <v>5.5E-2</v>
      </c>
      <c r="BF161" s="296">
        <f t="shared" si="128"/>
        <v>0</v>
      </c>
      <c r="BG161" s="296">
        <f t="shared" si="129"/>
        <v>0</v>
      </c>
      <c r="BH161" s="296" t="str">
        <f>IFERROR(VLOOKUP($L161,点検表４リスト用!$L$2:$N$11,3,FALSE),"")</f>
        <v/>
      </c>
      <c r="BI161" s="296" t="str">
        <f t="shared" si="130"/>
        <v/>
      </c>
      <c r="BJ161" s="296" t="str">
        <f>IF($AJ161="特","",IF($BO161="確認",MSG_電気・燃料電池車確認,IF($BR161=1,日野自動車新型式,IF($BR161=2,日野自動車新型式②,IF($BR161=3,日野自動車新型式③,IF($BR161=4,日野自動車新型式④,IFERROR(VLOOKUP($BI161,'35条リスト'!$A$3:$C$9998,2,FALSE),"")))))))</f>
        <v/>
      </c>
      <c r="BK161" s="296" t="str">
        <f t="shared" si="131"/>
        <v/>
      </c>
      <c r="BL161" s="296" t="str">
        <f>IFERROR(VLOOKUP($X161,点検表４リスト用!$A$2:$B$10,2,FALSE),"")</f>
        <v/>
      </c>
      <c r="BM161" s="296" t="str">
        <f>IF($AJ161="特","",IFERROR(VLOOKUP($BI161,'35条リスト'!$A$3:$C$9998,3,FALSE),""))</f>
        <v/>
      </c>
      <c r="BN161" s="357" t="str">
        <f t="shared" si="132"/>
        <v/>
      </c>
      <c r="BO161" s="297" t="str">
        <f t="shared" si="133"/>
        <v/>
      </c>
      <c r="BP161" s="297" t="str">
        <f t="shared" si="138"/>
        <v/>
      </c>
      <c r="BQ161" s="296">
        <f t="shared" si="136"/>
        <v>0</v>
      </c>
      <c r="BR161" s="296" t="str">
        <f>IF(COUNTIF(点検表４リスト用!X$2:X$83,J161),1,IF(COUNTIF(点検表４リスト用!Y$2:Y$100,J161),2,IF(COUNTIF(点検表４リスト用!Z$2:Z$100,J161),3,IF(COUNTIF(点検表４リスト用!AA$2:AA$100,J161),4,""))))</f>
        <v/>
      </c>
      <c r="BS161" s="579" t="str">
        <f t="shared" si="134"/>
        <v/>
      </c>
    </row>
    <row r="162" spans="1:71">
      <c r="A162" s="289"/>
      <c r="B162" s="445"/>
      <c r="C162" s="290"/>
      <c r="D162" s="291"/>
      <c r="E162" s="291"/>
      <c r="F162" s="291"/>
      <c r="G162" s="292"/>
      <c r="H162" s="300"/>
      <c r="I162" s="292"/>
      <c r="J162" s="292"/>
      <c r="K162" s="292"/>
      <c r="L162" s="292"/>
      <c r="M162" s="290"/>
      <c r="N162" s="290"/>
      <c r="O162" s="292"/>
      <c r="P162" s="292"/>
      <c r="Q162" s="481" t="str">
        <f t="shared" si="105"/>
        <v/>
      </c>
      <c r="R162" s="481" t="str">
        <f t="shared" si="106"/>
        <v/>
      </c>
      <c r="S162" s="482" t="str">
        <f t="shared" si="107"/>
        <v/>
      </c>
      <c r="T162" s="482" t="str">
        <f t="shared" si="135"/>
        <v/>
      </c>
      <c r="U162" s="483" t="str">
        <f t="shared" si="108"/>
        <v/>
      </c>
      <c r="V162" s="483" t="str">
        <f t="shared" si="109"/>
        <v/>
      </c>
      <c r="W162" s="483" t="str">
        <f t="shared" si="110"/>
        <v/>
      </c>
      <c r="X162" s="293"/>
      <c r="Y162" s="289"/>
      <c r="Z162" s="473" t="str">
        <f>IF($BR162&lt;&gt;"","確認",IF(COUNTIF(点検表４リスト用!AB$2:AB$100,J162),"○",IF(OR($BP162="【3】",$BP162="【2】",$BP162="【1】"),"○",$BP162)))</f>
        <v/>
      </c>
      <c r="AA162" s="532"/>
      <c r="AB162" s="294" t="str">
        <f>IF(COUNTIF(環境性能の高いＵＤタクシー!$A:$A,点検表４!J162),"○","")</f>
        <v/>
      </c>
      <c r="AC162" s="295" t="str">
        <f t="shared" si="111"/>
        <v/>
      </c>
      <c r="AD162" s="296" t="b">
        <f t="shared" si="112"/>
        <v>0</v>
      </c>
      <c r="AE162" s="296" t="b">
        <f t="shared" si="113"/>
        <v>0</v>
      </c>
      <c r="AF162" s="296" t="str">
        <f t="shared" si="114"/>
        <v/>
      </c>
      <c r="AG162" s="296">
        <f t="shared" si="115"/>
        <v>1</v>
      </c>
      <c r="AH162" s="296">
        <f t="shared" si="116"/>
        <v>0</v>
      </c>
      <c r="AI162" s="296">
        <f t="shared" si="117"/>
        <v>0</v>
      </c>
      <c r="AJ162" s="296" t="str">
        <f>IFERROR(VLOOKUP($I162,点検表４リスト用!$D$2:$G$10,2,FALSE),"")</f>
        <v/>
      </c>
      <c r="AK162" s="296" t="str">
        <f>IFERROR(VLOOKUP($I162,点検表４リスト用!$D$2:$G$10,3,FALSE),"")</f>
        <v/>
      </c>
      <c r="AL162" s="296" t="str">
        <f>IFERROR(VLOOKUP($I162,点検表４リスト用!$D$2:$G$10,4,FALSE),"")</f>
        <v/>
      </c>
      <c r="AM162" s="296" t="str">
        <f>IFERROR(VLOOKUP(LEFT($E162,1),点検表４リスト用!$I$2:$J$11,2,FALSE),"")</f>
        <v/>
      </c>
      <c r="AN162" s="296" t="b">
        <f>IF(IFERROR(VLOOKUP($J162,軽乗用車一覧!$A$2:$A$88,1,FALSE),"")&lt;&gt;"",TRUE,FALSE)</f>
        <v>0</v>
      </c>
      <c r="AO162" s="296" t="b">
        <f t="shared" si="118"/>
        <v>0</v>
      </c>
      <c r="AP162" s="296" t="b">
        <f t="shared" si="119"/>
        <v>1</v>
      </c>
      <c r="AQ162" s="296" t="str">
        <f t="shared" si="120"/>
        <v/>
      </c>
      <c r="AR162" s="296" t="str">
        <f t="shared" si="121"/>
        <v/>
      </c>
      <c r="AS162" s="296">
        <f t="shared" si="122"/>
        <v>1</v>
      </c>
      <c r="AT162" s="296">
        <f t="shared" si="123"/>
        <v>1</v>
      </c>
      <c r="AU162" s="296" t="str">
        <f t="shared" si="124"/>
        <v/>
      </c>
      <c r="AV162" s="296" t="str">
        <f>IFERROR(VLOOKUP($L162,点検表４リスト用!$L$2:$M$11,2,FALSE),"")</f>
        <v/>
      </c>
      <c r="AW162" s="296" t="str">
        <f>IFERROR(VLOOKUP($AU162,排出係数!$H$4:$N$1000,7,FALSE),"")</f>
        <v/>
      </c>
      <c r="AX162" s="296" t="str">
        <f t="shared" si="137"/>
        <v/>
      </c>
      <c r="AY162" s="296" t="str">
        <f t="shared" si="125"/>
        <v>1</v>
      </c>
      <c r="AZ162" s="296" t="str">
        <f>IFERROR(VLOOKUP($AU162,排出係数!$A$4:$G$10000,$AT162+2,FALSE),"")</f>
        <v/>
      </c>
      <c r="BA162" s="296">
        <f>IFERROR(VLOOKUP($AT162,点検表４リスト用!$P$2:$T$6,2,FALSE),"")</f>
        <v>0.48</v>
      </c>
      <c r="BB162" s="296" t="str">
        <f t="shared" si="126"/>
        <v/>
      </c>
      <c r="BC162" s="296" t="str">
        <f t="shared" si="127"/>
        <v/>
      </c>
      <c r="BD162" s="296" t="str">
        <f>IFERROR(VLOOKUP($AU162,排出係数!$H$4:$M$10000,$AT162+2,FALSE),"")</f>
        <v/>
      </c>
      <c r="BE162" s="296">
        <f>IFERROR(VLOOKUP($AT162,点検表４リスト用!$P$2:$T$6,IF($N162="H17",5,3),FALSE),"")</f>
        <v>5.5E-2</v>
      </c>
      <c r="BF162" s="296">
        <f t="shared" si="128"/>
        <v>0</v>
      </c>
      <c r="BG162" s="296">
        <f t="shared" si="129"/>
        <v>0</v>
      </c>
      <c r="BH162" s="296" t="str">
        <f>IFERROR(VLOOKUP($L162,点検表４リスト用!$L$2:$N$11,3,FALSE),"")</f>
        <v/>
      </c>
      <c r="BI162" s="296" t="str">
        <f t="shared" si="130"/>
        <v/>
      </c>
      <c r="BJ162" s="296" t="str">
        <f>IF($AJ162="特","",IF($BO162="確認",MSG_電気・燃料電池車確認,IF($BR162=1,日野自動車新型式,IF($BR162=2,日野自動車新型式②,IF($BR162=3,日野自動車新型式③,IF($BR162=4,日野自動車新型式④,IFERROR(VLOOKUP($BI162,'35条リスト'!$A$3:$C$9998,2,FALSE),"")))))))</f>
        <v/>
      </c>
      <c r="BK162" s="296" t="str">
        <f t="shared" si="131"/>
        <v/>
      </c>
      <c r="BL162" s="296" t="str">
        <f>IFERROR(VLOOKUP($X162,点検表４リスト用!$A$2:$B$10,2,FALSE),"")</f>
        <v/>
      </c>
      <c r="BM162" s="296" t="str">
        <f>IF($AJ162="特","",IFERROR(VLOOKUP($BI162,'35条リスト'!$A$3:$C$9998,3,FALSE),""))</f>
        <v/>
      </c>
      <c r="BN162" s="357" t="str">
        <f t="shared" si="132"/>
        <v/>
      </c>
      <c r="BO162" s="297" t="str">
        <f t="shared" si="133"/>
        <v/>
      </c>
      <c r="BP162" s="297" t="str">
        <f t="shared" si="138"/>
        <v/>
      </c>
      <c r="BQ162" s="296">
        <f t="shared" si="136"/>
        <v>0</v>
      </c>
      <c r="BR162" s="296" t="str">
        <f>IF(COUNTIF(点検表４リスト用!X$2:X$83,J162),1,IF(COUNTIF(点検表４リスト用!Y$2:Y$100,J162),2,IF(COUNTIF(点検表４リスト用!Z$2:Z$100,J162),3,IF(COUNTIF(点検表４リスト用!AA$2:AA$100,J162),4,""))))</f>
        <v/>
      </c>
      <c r="BS162" s="579" t="str">
        <f t="shared" si="134"/>
        <v/>
      </c>
    </row>
    <row r="163" spans="1:71">
      <c r="A163" s="289"/>
      <c r="B163" s="445"/>
      <c r="C163" s="290"/>
      <c r="D163" s="291"/>
      <c r="E163" s="291"/>
      <c r="F163" s="291"/>
      <c r="G163" s="292"/>
      <c r="H163" s="300"/>
      <c r="I163" s="292"/>
      <c r="J163" s="292"/>
      <c r="K163" s="292"/>
      <c r="L163" s="292"/>
      <c r="M163" s="290"/>
      <c r="N163" s="290"/>
      <c r="O163" s="292"/>
      <c r="P163" s="292"/>
      <c r="Q163" s="481" t="str">
        <f t="shared" si="105"/>
        <v/>
      </c>
      <c r="R163" s="481" t="str">
        <f t="shared" si="106"/>
        <v/>
      </c>
      <c r="S163" s="482" t="str">
        <f t="shared" si="107"/>
        <v/>
      </c>
      <c r="T163" s="482" t="str">
        <f t="shared" si="135"/>
        <v/>
      </c>
      <c r="U163" s="483" t="str">
        <f t="shared" si="108"/>
        <v/>
      </c>
      <c r="V163" s="483" t="str">
        <f t="shared" si="109"/>
        <v/>
      </c>
      <c r="W163" s="483" t="str">
        <f t="shared" si="110"/>
        <v/>
      </c>
      <c r="X163" s="293"/>
      <c r="Y163" s="289"/>
      <c r="Z163" s="473" t="str">
        <f>IF($BR163&lt;&gt;"","確認",IF(COUNTIF(点検表４リスト用!AB$2:AB$100,J163),"○",IF(OR($BP163="【3】",$BP163="【2】",$BP163="【1】"),"○",$BP163)))</f>
        <v/>
      </c>
      <c r="AA163" s="532"/>
      <c r="AB163" s="294" t="str">
        <f>IF(COUNTIF(環境性能の高いＵＤタクシー!$A:$A,点検表４!J163),"○","")</f>
        <v/>
      </c>
      <c r="AC163" s="295" t="str">
        <f t="shared" si="111"/>
        <v/>
      </c>
      <c r="AD163" s="296" t="b">
        <f t="shared" si="112"/>
        <v>0</v>
      </c>
      <c r="AE163" s="296" t="b">
        <f t="shared" si="113"/>
        <v>0</v>
      </c>
      <c r="AF163" s="296" t="str">
        <f t="shared" si="114"/>
        <v/>
      </c>
      <c r="AG163" s="296">
        <f t="shared" si="115"/>
        <v>1</v>
      </c>
      <c r="AH163" s="296">
        <f t="shared" si="116"/>
        <v>0</v>
      </c>
      <c r="AI163" s="296">
        <f t="shared" si="117"/>
        <v>0</v>
      </c>
      <c r="AJ163" s="296" t="str">
        <f>IFERROR(VLOOKUP($I163,点検表４リスト用!$D$2:$G$10,2,FALSE),"")</f>
        <v/>
      </c>
      <c r="AK163" s="296" t="str">
        <f>IFERROR(VLOOKUP($I163,点検表４リスト用!$D$2:$G$10,3,FALSE),"")</f>
        <v/>
      </c>
      <c r="AL163" s="296" t="str">
        <f>IFERROR(VLOOKUP($I163,点検表４リスト用!$D$2:$G$10,4,FALSE),"")</f>
        <v/>
      </c>
      <c r="AM163" s="296" t="str">
        <f>IFERROR(VLOOKUP(LEFT($E163,1),点検表４リスト用!$I$2:$J$11,2,FALSE),"")</f>
        <v/>
      </c>
      <c r="AN163" s="296" t="b">
        <f>IF(IFERROR(VLOOKUP($J163,軽乗用車一覧!$A$2:$A$88,1,FALSE),"")&lt;&gt;"",TRUE,FALSE)</f>
        <v>0</v>
      </c>
      <c r="AO163" s="296" t="b">
        <f t="shared" si="118"/>
        <v>0</v>
      </c>
      <c r="AP163" s="296" t="b">
        <f t="shared" si="119"/>
        <v>1</v>
      </c>
      <c r="AQ163" s="296" t="str">
        <f t="shared" si="120"/>
        <v/>
      </c>
      <c r="AR163" s="296" t="str">
        <f t="shared" si="121"/>
        <v/>
      </c>
      <c r="AS163" s="296">
        <f t="shared" si="122"/>
        <v>1</v>
      </c>
      <c r="AT163" s="296">
        <f t="shared" si="123"/>
        <v>1</v>
      </c>
      <c r="AU163" s="296" t="str">
        <f t="shared" si="124"/>
        <v/>
      </c>
      <c r="AV163" s="296" t="str">
        <f>IFERROR(VLOOKUP($L163,点検表４リスト用!$L$2:$M$11,2,FALSE),"")</f>
        <v/>
      </c>
      <c r="AW163" s="296" t="str">
        <f>IFERROR(VLOOKUP($AU163,排出係数!$H$4:$N$1000,7,FALSE),"")</f>
        <v/>
      </c>
      <c r="AX163" s="296" t="str">
        <f t="shared" si="137"/>
        <v/>
      </c>
      <c r="AY163" s="296" t="str">
        <f t="shared" si="125"/>
        <v>1</v>
      </c>
      <c r="AZ163" s="296" t="str">
        <f>IFERROR(VLOOKUP($AU163,排出係数!$A$4:$G$10000,$AT163+2,FALSE),"")</f>
        <v/>
      </c>
      <c r="BA163" s="296">
        <f>IFERROR(VLOOKUP($AT163,点検表４リスト用!$P$2:$T$6,2,FALSE),"")</f>
        <v>0.48</v>
      </c>
      <c r="BB163" s="296" t="str">
        <f t="shared" si="126"/>
        <v/>
      </c>
      <c r="BC163" s="296" t="str">
        <f t="shared" si="127"/>
        <v/>
      </c>
      <c r="BD163" s="296" t="str">
        <f>IFERROR(VLOOKUP($AU163,排出係数!$H$4:$M$10000,$AT163+2,FALSE),"")</f>
        <v/>
      </c>
      <c r="BE163" s="296">
        <f>IFERROR(VLOOKUP($AT163,点検表４リスト用!$P$2:$T$6,IF($N163="H17",5,3),FALSE),"")</f>
        <v>5.5E-2</v>
      </c>
      <c r="BF163" s="296">
        <f t="shared" si="128"/>
        <v>0</v>
      </c>
      <c r="BG163" s="296">
        <f t="shared" si="129"/>
        <v>0</v>
      </c>
      <c r="BH163" s="296" t="str">
        <f>IFERROR(VLOOKUP($L163,点検表４リスト用!$L$2:$N$11,3,FALSE),"")</f>
        <v/>
      </c>
      <c r="BI163" s="296" t="str">
        <f t="shared" si="130"/>
        <v/>
      </c>
      <c r="BJ163" s="296" t="str">
        <f>IF($AJ163="特","",IF($BO163="確認",MSG_電気・燃料電池車確認,IF($BR163=1,日野自動車新型式,IF($BR163=2,日野自動車新型式②,IF($BR163=3,日野自動車新型式③,IF($BR163=4,日野自動車新型式④,IFERROR(VLOOKUP($BI163,'35条リスト'!$A$3:$C$9998,2,FALSE),"")))))))</f>
        <v/>
      </c>
      <c r="BK163" s="296" t="str">
        <f t="shared" si="131"/>
        <v/>
      </c>
      <c r="BL163" s="296" t="str">
        <f>IFERROR(VLOOKUP($X163,点検表４リスト用!$A$2:$B$10,2,FALSE),"")</f>
        <v/>
      </c>
      <c r="BM163" s="296" t="str">
        <f>IF($AJ163="特","",IFERROR(VLOOKUP($BI163,'35条リスト'!$A$3:$C$9998,3,FALSE),""))</f>
        <v/>
      </c>
      <c r="BN163" s="357" t="str">
        <f t="shared" si="132"/>
        <v/>
      </c>
      <c r="BO163" s="297" t="str">
        <f t="shared" si="133"/>
        <v/>
      </c>
      <c r="BP163" s="297" t="str">
        <f t="shared" si="138"/>
        <v/>
      </c>
      <c r="BQ163" s="296">
        <f t="shared" si="136"/>
        <v>0</v>
      </c>
      <c r="BR163" s="296" t="str">
        <f>IF(COUNTIF(点検表４リスト用!X$2:X$83,J163),1,IF(COUNTIF(点検表４リスト用!Y$2:Y$100,J163),2,IF(COUNTIF(点検表４リスト用!Z$2:Z$100,J163),3,IF(COUNTIF(点検表４リスト用!AA$2:AA$100,J163),4,""))))</f>
        <v/>
      </c>
      <c r="BS163" s="579" t="str">
        <f t="shared" si="134"/>
        <v/>
      </c>
    </row>
    <row r="164" spans="1:71">
      <c r="A164" s="289"/>
      <c r="B164" s="445"/>
      <c r="C164" s="290"/>
      <c r="D164" s="291"/>
      <c r="E164" s="291"/>
      <c r="F164" s="291"/>
      <c r="G164" s="292"/>
      <c r="H164" s="300"/>
      <c r="I164" s="292"/>
      <c r="J164" s="292"/>
      <c r="K164" s="292"/>
      <c r="L164" s="292"/>
      <c r="M164" s="290"/>
      <c r="N164" s="290"/>
      <c r="O164" s="292"/>
      <c r="P164" s="292"/>
      <c r="Q164" s="481" t="str">
        <f t="shared" si="105"/>
        <v/>
      </c>
      <c r="R164" s="481" t="str">
        <f t="shared" si="106"/>
        <v/>
      </c>
      <c r="S164" s="482" t="str">
        <f t="shared" si="107"/>
        <v/>
      </c>
      <c r="T164" s="482" t="str">
        <f t="shared" si="135"/>
        <v/>
      </c>
      <c r="U164" s="483" t="str">
        <f t="shared" si="108"/>
        <v/>
      </c>
      <c r="V164" s="483" t="str">
        <f t="shared" si="109"/>
        <v/>
      </c>
      <c r="W164" s="483" t="str">
        <f t="shared" si="110"/>
        <v/>
      </c>
      <c r="X164" s="293"/>
      <c r="Y164" s="289"/>
      <c r="Z164" s="473" t="str">
        <f>IF($BR164&lt;&gt;"","確認",IF(COUNTIF(点検表４リスト用!AB$2:AB$100,J164),"○",IF(OR($BP164="【3】",$BP164="【2】",$BP164="【1】"),"○",$BP164)))</f>
        <v/>
      </c>
      <c r="AA164" s="532"/>
      <c r="AB164" s="294" t="str">
        <f>IF(COUNTIF(環境性能の高いＵＤタクシー!$A:$A,点検表４!J164),"○","")</f>
        <v/>
      </c>
      <c r="AC164" s="295" t="str">
        <f t="shared" si="111"/>
        <v/>
      </c>
      <c r="AD164" s="296" t="b">
        <f t="shared" si="112"/>
        <v>0</v>
      </c>
      <c r="AE164" s="296" t="b">
        <f t="shared" si="113"/>
        <v>0</v>
      </c>
      <c r="AF164" s="296" t="str">
        <f t="shared" si="114"/>
        <v/>
      </c>
      <c r="AG164" s="296">
        <f t="shared" si="115"/>
        <v>1</v>
      </c>
      <c r="AH164" s="296">
        <f t="shared" si="116"/>
        <v>0</v>
      </c>
      <c r="AI164" s="296">
        <f t="shared" si="117"/>
        <v>0</v>
      </c>
      <c r="AJ164" s="296" t="str">
        <f>IFERROR(VLOOKUP($I164,点検表４リスト用!$D$2:$G$10,2,FALSE),"")</f>
        <v/>
      </c>
      <c r="AK164" s="296" t="str">
        <f>IFERROR(VLOOKUP($I164,点検表４リスト用!$D$2:$G$10,3,FALSE),"")</f>
        <v/>
      </c>
      <c r="AL164" s="296" t="str">
        <f>IFERROR(VLOOKUP($I164,点検表４リスト用!$D$2:$G$10,4,FALSE),"")</f>
        <v/>
      </c>
      <c r="AM164" s="296" t="str">
        <f>IFERROR(VLOOKUP(LEFT($E164,1),点検表４リスト用!$I$2:$J$11,2,FALSE),"")</f>
        <v/>
      </c>
      <c r="AN164" s="296" t="b">
        <f>IF(IFERROR(VLOOKUP($J164,軽乗用車一覧!$A$2:$A$88,1,FALSE),"")&lt;&gt;"",TRUE,FALSE)</f>
        <v>0</v>
      </c>
      <c r="AO164" s="296" t="b">
        <f t="shared" si="118"/>
        <v>0</v>
      </c>
      <c r="AP164" s="296" t="b">
        <f t="shared" si="119"/>
        <v>1</v>
      </c>
      <c r="AQ164" s="296" t="str">
        <f t="shared" si="120"/>
        <v/>
      </c>
      <c r="AR164" s="296" t="str">
        <f t="shared" si="121"/>
        <v/>
      </c>
      <c r="AS164" s="296">
        <f t="shared" si="122"/>
        <v>1</v>
      </c>
      <c r="AT164" s="296">
        <f t="shared" si="123"/>
        <v>1</v>
      </c>
      <c r="AU164" s="296" t="str">
        <f t="shared" si="124"/>
        <v/>
      </c>
      <c r="AV164" s="296" t="str">
        <f>IFERROR(VLOOKUP($L164,点検表４リスト用!$L$2:$M$11,2,FALSE),"")</f>
        <v/>
      </c>
      <c r="AW164" s="296" t="str">
        <f>IFERROR(VLOOKUP($AU164,排出係数!$H$4:$N$1000,7,FALSE),"")</f>
        <v/>
      </c>
      <c r="AX164" s="296" t="str">
        <f t="shared" si="137"/>
        <v/>
      </c>
      <c r="AY164" s="296" t="str">
        <f t="shared" si="125"/>
        <v>1</v>
      </c>
      <c r="AZ164" s="296" t="str">
        <f>IFERROR(VLOOKUP($AU164,排出係数!$A$4:$G$10000,$AT164+2,FALSE),"")</f>
        <v/>
      </c>
      <c r="BA164" s="296">
        <f>IFERROR(VLOOKUP($AT164,点検表４リスト用!$P$2:$T$6,2,FALSE),"")</f>
        <v>0.48</v>
      </c>
      <c r="BB164" s="296" t="str">
        <f t="shared" si="126"/>
        <v/>
      </c>
      <c r="BC164" s="296" t="str">
        <f t="shared" si="127"/>
        <v/>
      </c>
      <c r="BD164" s="296" t="str">
        <f>IFERROR(VLOOKUP($AU164,排出係数!$H$4:$M$10000,$AT164+2,FALSE),"")</f>
        <v/>
      </c>
      <c r="BE164" s="296">
        <f>IFERROR(VLOOKUP($AT164,点検表４リスト用!$P$2:$T$6,IF($N164="H17",5,3),FALSE),"")</f>
        <v>5.5E-2</v>
      </c>
      <c r="BF164" s="296">
        <f t="shared" si="128"/>
        <v>0</v>
      </c>
      <c r="BG164" s="296">
        <f t="shared" si="129"/>
        <v>0</v>
      </c>
      <c r="BH164" s="296" t="str">
        <f>IFERROR(VLOOKUP($L164,点検表４リスト用!$L$2:$N$11,3,FALSE),"")</f>
        <v/>
      </c>
      <c r="BI164" s="296" t="str">
        <f t="shared" si="130"/>
        <v/>
      </c>
      <c r="BJ164" s="296" t="str">
        <f>IF($AJ164="特","",IF($BO164="確認",MSG_電気・燃料電池車確認,IF($BR164=1,日野自動車新型式,IF($BR164=2,日野自動車新型式②,IF($BR164=3,日野自動車新型式③,IF($BR164=4,日野自動車新型式④,IFERROR(VLOOKUP($BI164,'35条リスト'!$A$3:$C$9998,2,FALSE),"")))))))</f>
        <v/>
      </c>
      <c r="BK164" s="296" t="str">
        <f t="shared" si="131"/>
        <v/>
      </c>
      <c r="BL164" s="296" t="str">
        <f>IFERROR(VLOOKUP($X164,点検表４リスト用!$A$2:$B$10,2,FALSE),"")</f>
        <v/>
      </c>
      <c r="BM164" s="296" t="str">
        <f>IF($AJ164="特","",IFERROR(VLOOKUP($BI164,'35条リスト'!$A$3:$C$9998,3,FALSE),""))</f>
        <v/>
      </c>
      <c r="BN164" s="357" t="str">
        <f t="shared" si="132"/>
        <v/>
      </c>
      <c r="BO164" s="297" t="str">
        <f t="shared" si="133"/>
        <v/>
      </c>
      <c r="BP164" s="297" t="str">
        <f t="shared" si="138"/>
        <v/>
      </c>
      <c r="BQ164" s="296">
        <f t="shared" si="136"/>
        <v>0</v>
      </c>
      <c r="BR164" s="296" t="str">
        <f>IF(COUNTIF(点検表４リスト用!X$2:X$83,J164),1,IF(COUNTIF(点検表４リスト用!Y$2:Y$100,J164),2,IF(COUNTIF(点検表４リスト用!Z$2:Z$100,J164),3,IF(COUNTIF(点検表４リスト用!AA$2:AA$100,J164),4,""))))</f>
        <v/>
      </c>
      <c r="BS164" s="579" t="str">
        <f t="shared" si="134"/>
        <v/>
      </c>
    </row>
    <row r="165" spans="1:71">
      <c r="A165" s="289"/>
      <c r="B165" s="445"/>
      <c r="C165" s="290"/>
      <c r="D165" s="291"/>
      <c r="E165" s="291"/>
      <c r="F165" s="291"/>
      <c r="G165" s="292"/>
      <c r="H165" s="300"/>
      <c r="I165" s="292"/>
      <c r="J165" s="292"/>
      <c r="K165" s="292"/>
      <c r="L165" s="292"/>
      <c r="M165" s="290"/>
      <c r="N165" s="290"/>
      <c r="O165" s="292"/>
      <c r="P165" s="292"/>
      <c r="Q165" s="481" t="str">
        <f t="shared" si="105"/>
        <v/>
      </c>
      <c r="R165" s="481" t="str">
        <f t="shared" si="106"/>
        <v/>
      </c>
      <c r="S165" s="482" t="str">
        <f t="shared" si="107"/>
        <v/>
      </c>
      <c r="T165" s="482" t="str">
        <f t="shared" si="135"/>
        <v/>
      </c>
      <c r="U165" s="483" t="str">
        <f t="shared" si="108"/>
        <v/>
      </c>
      <c r="V165" s="483" t="str">
        <f t="shared" si="109"/>
        <v/>
      </c>
      <c r="W165" s="483" t="str">
        <f t="shared" si="110"/>
        <v/>
      </c>
      <c r="X165" s="293"/>
      <c r="Y165" s="289"/>
      <c r="Z165" s="473" t="str">
        <f>IF($BR165&lt;&gt;"","確認",IF(COUNTIF(点検表４リスト用!AB$2:AB$100,J165),"○",IF(OR($BP165="【3】",$BP165="【2】",$BP165="【1】"),"○",$BP165)))</f>
        <v/>
      </c>
      <c r="AA165" s="532"/>
      <c r="AB165" s="294" t="str">
        <f>IF(COUNTIF(環境性能の高いＵＤタクシー!$A:$A,点検表４!J165),"○","")</f>
        <v/>
      </c>
      <c r="AC165" s="295" t="str">
        <f t="shared" si="111"/>
        <v/>
      </c>
      <c r="AD165" s="296" t="b">
        <f t="shared" si="112"/>
        <v>0</v>
      </c>
      <c r="AE165" s="296" t="b">
        <f t="shared" si="113"/>
        <v>0</v>
      </c>
      <c r="AF165" s="296" t="str">
        <f t="shared" si="114"/>
        <v/>
      </c>
      <c r="AG165" s="296">
        <f t="shared" si="115"/>
        <v>1</v>
      </c>
      <c r="AH165" s="296">
        <f t="shared" si="116"/>
        <v>0</v>
      </c>
      <c r="AI165" s="296">
        <f t="shared" si="117"/>
        <v>0</v>
      </c>
      <c r="AJ165" s="296" t="str">
        <f>IFERROR(VLOOKUP($I165,点検表４リスト用!$D$2:$G$10,2,FALSE),"")</f>
        <v/>
      </c>
      <c r="AK165" s="296" t="str">
        <f>IFERROR(VLOOKUP($I165,点検表４リスト用!$D$2:$G$10,3,FALSE),"")</f>
        <v/>
      </c>
      <c r="AL165" s="296" t="str">
        <f>IFERROR(VLOOKUP($I165,点検表４リスト用!$D$2:$G$10,4,FALSE),"")</f>
        <v/>
      </c>
      <c r="AM165" s="296" t="str">
        <f>IFERROR(VLOOKUP(LEFT($E165,1),点検表４リスト用!$I$2:$J$11,2,FALSE),"")</f>
        <v/>
      </c>
      <c r="AN165" s="296" t="b">
        <f>IF(IFERROR(VLOOKUP($J165,軽乗用車一覧!$A$2:$A$88,1,FALSE),"")&lt;&gt;"",TRUE,FALSE)</f>
        <v>0</v>
      </c>
      <c r="AO165" s="296" t="b">
        <f t="shared" si="118"/>
        <v>0</v>
      </c>
      <c r="AP165" s="296" t="b">
        <f t="shared" si="119"/>
        <v>1</v>
      </c>
      <c r="AQ165" s="296" t="str">
        <f t="shared" si="120"/>
        <v/>
      </c>
      <c r="AR165" s="296" t="str">
        <f t="shared" si="121"/>
        <v/>
      </c>
      <c r="AS165" s="296">
        <f t="shared" si="122"/>
        <v>1</v>
      </c>
      <c r="AT165" s="296">
        <f t="shared" si="123"/>
        <v>1</v>
      </c>
      <c r="AU165" s="296" t="str">
        <f t="shared" si="124"/>
        <v/>
      </c>
      <c r="AV165" s="296" t="str">
        <f>IFERROR(VLOOKUP($L165,点検表４リスト用!$L$2:$M$11,2,FALSE),"")</f>
        <v/>
      </c>
      <c r="AW165" s="296" t="str">
        <f>IFERROR(VLOOKUP($AU165,排出係数!$H$4:$N$1000,7,FALSE),"")</f>
        <v/>
      </c>
      <c r="AX165" s="296" t="str">
        <f t="shared" si="137"/>
        <v/>
      </c>
      <c r="AY165" s="296" t="str">
        <f t="shared" si="125"/>
        <v>1</v>
      </c>
      <c r="AZ165" s="296" t="str">
        <f>IFERROR(VLOOKUP($AU165,排出係数!$A$4:$G$10000,$AT165+2,FALSE),"")</f>
        <v/>
      </c>
      <c r="BA165" s="296">
        <f>IFERROR(VLOOKUP($AT165,点検表４リスト用!$P$2:$T$6,2,FALSE),"")</f>
        <v>0.48</v>
      </c>
      <c r="BB165" s="296" t="str">
        <f t="shared" si="126"/>
        <v/>
      </c>
      <c r="BC165" s="296" t="str">
        <f t="shared" si="127"/>
        <v/>
      </c>
      <c r="BD165" s="296" t="str">
        <f>IFERROR(VLOOKUP($AU165,排出係数!$H$4:$M$10000,$AT165+2,FALSE),"")</f>
        <v/>
      </c>
      <c r="BE165" s="296">
        <f>IFERROR(VLOOKUP($AT165,点検表４リスト用!$P$2:$T$6,IF($N165="H17",5,3),FALSE),"")</f>
        <v>5.5E-2</v>
      </c>
      <c r="BF165" s="296">
        <f t="shared" si="128"/>
        <v>0</v>
      </c>
      <c r="BG165" s="296">
        <f t="shared" si="129"/>
        <v>0</v>
      </c>
      <c r="BH165" s="296" t="str">
        <f>IFERROR(VLOOKUP($L165,点検表４リスト用!$L$2:$N$11,3,FALSE),"")</f>
        <v/>
      </c>
      <c r="BI165" s="296" t="str">
        <f t="shared" si="130"/>
        <v/>
      </c>
      <c r="BJ165" s="296" t="str">
        <f>IF($AJ165="特","",IF($BO165="確認",MSG_電気・燃料電池車確認,IF($BR165=1,日野自動車新型式,IF($BR165=2,日野自動車新型式②,IF($BR165=3,日野自動車新型式③,IF($BR165=4,日野自動車新型式④,IFERROR(VLOOKUP($BI165,'35条リスト'!$A$3:$C$9998,2,FALSE),"")))))))</f>
        <v/>
      </c>
      <c r="BK165" s="296" t="str">
        <f t="shared" si="131"/>
        <v/>
      </c>
      <c r="BL165" s="296" t="str">
        <f>IFERROR(VLOOKUP($X165,点検表４リスト用!$A$2:$B$10,2,FALSE),"")</f>
        <v/>
      </c>
      <c r="BM165" s="296" t="str">
        <f>IF($AJ165="特","",IFERROR(VLOOKUP($BI165,'35条リスト'!$A$3:$C$9998,3,FALSE),""))</f>
        <v/>
      </c>
      <c r="BN165" s="357" t="str">
        <f t="shared" si="132"/>
        <v/>
      </c>
      <c r="BO165" s="297" t="str">
        <f t="shared" si="133"/>
        <v/>
      </c>
      <c r="BP165" s="297" t="str">
        <f t="shared" si="138"/>
        <v/>
      </c>
      <c r="BQ165" s="296">
        <f t="shared" si="136"/>
        <v>0</v>
      </c>
      <c r="BR165" s="296" t="str">
        <f>IF(COUNTIF(点検表４リスト用!X$2:X$83,J165),1,IF(COUNTIF(点検表４リスト用!Y$2:Y$100,J165),2,IF(COUNTIF(点検表４リスト用!Z$2:Z$100,J165),3,IF(COUNTIF(点検表４リスト用!AA$2:AA$100,J165),4,""))))</f>
        <v/>
      </c>
      <c r="BS165" s="579" t="str">
        <f t="shared" si="134"/>
        <v/>
      </c>
    </row>
    <row r="166" spans="1:71">
      <c r="A166" s="289"/>
      <c r="B166" s="445"/>
      <c r="C166" s="290"/>
      <c r="D166" s="291"/>
      <c r="E166" s="291"/>
      <c r="F166" s="291"/>
      <c r="G166" s="292"/>
      <c r="H166" s="300"/>
      <c r="I166" s="292"/>
      <c r="J166" s="292"/>
      <c r="K166" s="292"/>
      <c r="L166" s="292"/>
      <c r="M166" s="290"/>
      <c r="N166" s="290"/>
      <c r="O166" s="292"/>
      <c r="P166" s="292"/>
      <c r="Q166" s="481" t="str">
        <f t="shared" ref="Q166:Q197" si="139">IF($L166="","",IF(OR($AD166=TRUE,$AJ166="軽",J166="不明",J166="型式不明"),"-",IF(ISNUMBER($BC166)=TRUE,$BC166,"エラー")))</f>
        <v/>
      </c>
      <c r="R166" s="481" t="str">
        <f t="shared" ref="R166:R197" si="140">IF($L166="","",IF(OR($AD166=TRUE,$AJ166="軽",J166="不明",J166="型式不明"),"-",IF(ISNUMBER($BG166)=TRUE,$BG166,"エラー")))</f>
        <v/>
      </c>
      <c r="S166" s="482" t="str">
        <f t="shared" ref="S166:S197" si="141">IF($L166="","",IF($AD166=TRUE,"-",IF(ISNUMBER($BH166)=TRUE,$BH166,"エラー")))</f>
        <v/>
      </c>
      <c r="T166" s="482" t="str">
        <f t="shared" si="135"/>
        <v/>
      </c>
      <c r="U166" s="483" t="str">
        <f t="shared" ref="U166:U197" si="142">IF($L166="","",IF(OR($AD166=TRUE,$AJ166="軽",B166="減車",J166="不明",J166="型式不明"),"-",IFERROR($O166*$Q166*$AS166/1000,"エラー")))</f>
        <v/>
      </c>
      <c r="V166" s="483" t="str">
        <f t="shared" ref="V166:V197" si="143">IF($L166="","",IF(OR($AD166=TRUE,$AJ166="軽",B166="減車",J166="不明",J166="型式不明"),"-",IFERROR($O166*$R166*$AS166/1000,"エラー")))</f>
        <v/>
      </c>
      <c r="W166" s="483" t="str">
        <f t="shared" ref="W166:W197" si="144">IF($L166="","",IF(OR($AD166=TRUE,B166="減車"),"-",IFERROR($P166*$S166/1000,"エラー")))</f>
        <v/>
      </c>
      <c r="X166" s="293"/>
      <c r="Y166" s="289"/>
      <c r="Z166" s="473" t="str">
        <f>IF($BR166&lt;&gt;"","確認",IF(COUNTIF(点検表４リスト用!AB$2:AB$100,J166),"○",IF(OR($BP166="【3】",$BP166="【2】",$BP166="【1】"),"○",$BP166)))</f>
        <v/>
      </c>
      <c r="AA166" s="532"/>
      <c r="AB166" s="294" t="str">
        <f>IF(COUNTIF(環境性能の高いＵＤタクシー!$A:$A,点検表４!J166),"○","")</f>
        <v/>
      </c>
      <c r="AC166" s="295" t="str">
        <f t="shared" ref="AC166:AC197" si="145">IF(Z166="確認",BJ166,"")</f>
        <v/>
      </c>
      <c r="AD166" s="296" t="b">
        <f t="shared" si="112"/>
        <v>0</v>
      </c>
      <c r="AE166" s="296" t="b">
        <f t="shared" ref="AE166:AE197" si="146">IF(OR($AD166=TRUE,AND($I166&lt;&gt;"",$J166&lt;&gt;"",$K166&lt;&gt;"",$L166&lt;&gt;"")),TRUE,FALSE)</f>
        <v>0</v>
      </c>
      <c r="AF166" s="296" t="str">
        <f t="shared" si="114"/>
        <v/>
      </c>
      <c r="AG166" s="296">
        <f t="shared" si="115"/>
        <v>1</v>
      </c>
      <c r="AH166" s="296">
        <f t="shared" si="116"/>
        <v>0</v>
      </c>
      <c r="AI166" s="296">
        <f t="shared" si="117"/>
        <v>0</v>
      </c>
      <c r="AJ166" s="296" t="str">
        <f>IFERROR(VLOOKUP($I166,点検表４リスト用!$D$2:$G$10,2,FALSE),"")</f>
        <v/>
      </c>
      <c r="AK166" s="296" t="str">
        <f>IFERROR(VLOOKUP($I166,点検表４リスト用!$D$2:$G$10,3,FALSE),"")</f>
        <v/>
      </c>
      <c r="AL166" s="296" t="str">
        <f>IFERROR(VLOOKUP($I166,点検表４リスト用!$D$2:$G$10,4,FALSE),"")</f>
        <v/>
      </c>
      <c r="AM166" s="296" t="str">
        <f>IFERROR(VLOOKUP(LEFT($E166,1),点検表４リスト用!$I$2:$J$11,2,FALSE),"")</f>
        <v/>
      </c>
      <c r="AN166" s="296" t="b">
        <f>IF(IFERROR(VLOOKUP($J166,軽乗用車一覧!$A$2:$A$88,1,FALSE),"")&lt;&gt;"",TRUE,FALSE)</f>
        <v>0</v>
      </c>
      <c r="AO166" s="296" t="b">
        <f t="shared" ref="AO166:AO197" si="147">IF(OR(AND($AN166=TRUE,$I166&lt;&gt;"軽自動車（乗用）"),AND($AN166=FALSE,$I166="軽自動車（乗用）")),TRUE,FALSE)</f>
        <v>0</v>
      </c>
      <c r="AP166" s="296" t="b">
        <f t="shared" ref="AP166:AP197" si="148">IF(AND($E166&lt;&gt;"",$I166&lt;&gt;""),IF($AL166=$AM166,TRUE,IF(LEFT(E166,1)="8",TRUE,FALSE)),TRUE)</f>
        <v>1</v>
      </c>
      <c r="AQ166" s="296" t="str">
        <f t="shared" ref="AQ166:AQ197" si="149">$AK166&amp;IF($AK166&gt;=5,"",IF($K166&lt;=1700,1,IF($K166&lt;=2500,2,IF($K166&lt;=3500,3,IF($K166&lt;8000,4,5)))))</f>
        <v/>
      </c>
      <c r="AR166" s="296" t="str">
        <f t="shared" si="121"/>
        <v/>
      </c>
      <c r="AS166" s="296">
        <f t="shared" si="122"/>
        <v>1</v>
      </c>
      <c r="AT166" s="296">
        <f t="shared" ref="AT166:AT197" si="150">IF($AJ166="乗",0,IF(OR($AJ166="軽",$AJ166="特"),5,IF($K166&lt;=1700,1,IF($K166&lt;=2500,2,IF($K166&lt;=3500,3,4)))))</f>
        <v>1</v>
      </c>
      <c r="AU166" s="296" t="str">
        <f t="shared" si="124"/>
        <v/>
      </c>
      <c r="AV166" s="296" t="str">
        <f>IFERROR(VLOOKUP($L166,点検表４リスト用!$L$2:$M$11,2,FALSE),"")</f>
        <v/>
      </c>
      <c r="AW166" s="296" t="str">
        <f>IFERROR(VLOOKUP($AU166,排出係数!$H$4:$N$1000,7,FALSE),"")</f>
        <v/>
      </c>
      <c r="AX166" s="296" t="str">
        <f t="shared" si="137"/>
        <v/>
      </c>
      <c r="AY166" s="296" t="str">
        <f t="shared" si="125"/>
        <v>1</v>
      </c>
      <c r="AZ166" s="296" t="str">
        <f>IFERROR(VLOOKUP($AU166,排出係数!$A$4:$G$10000,$AT166+2,FALSE),"")</f>
        <v/>
      </c>
      <c r="BA166" s="296">
        <f>IFERROR(VLOOKUP($AT166,点検表４リスト用!$P$2:$T$6,2,FALSE),"")</f>
        <v>0.48</v>
      </c>
      <c r="BB166" s="296" t="str">
        <f t="shared" si="126"/>
        <v/>
      </c>
      <c r="BC166" s="296" t="str">
        <f t="shared" ref="BC166:BC197" si="151">IF(OR($AY166="電",$AY166="燃電"),0,IF(OR(AND($M166=1,$AV166="軽"),AND($M166=1,$AV166="ハ軽")),$BA166,$BB166))</f>
        <v/>
      </c>
      <c r="BD166" s="296" t="str">
        <f>IFERROR(VLOOKUP($AU166,排出係数!$H$4:$M$10000,$AT166+2,FALSE),"")</f>
        <v/>
      </c>
      <c r="BE166" s="296">
        <f>IFERROR(VLOOKUP($AT166,点検表４リスト用!$P$2:$T$6,IF($N166="H17",5,3),FALSE),"")</f>
        <v>5.5E-2</v>
      </c>
      <c r="BF166" s="296">
        <f t="shared" si="128"/>
        <v>0</v>
      </c>
      <c r="BG166" s="296">
        <f t="shared" ref="BG166:BG197" si="152">IF(OR($N166="H17",AND($M166=1,$N166="")),$BE166,$BF166)</f>
        <v>0</v>
      </c>
      <c r="BH166" s="296" t="str">
        <f>IFERROR(VLOOKUP($L166,点検表４リスト用!$L$2:$N$11,3,FALSE),"")</f>
        <v/>
      </c>
      <c r="BI166" s="296" t="str">
        <f t="shared" si="130"/>
        <v/>
      </c>
      <c r="BJ166" s="296" t="str">
        <f>IF($AJ166="特","",IF($BO166="確認",MSG_電気・燃料電池車確認,IF($BR166=1,日野自動車新型式,IF($BR166=2,日野自動車新型式②,IF($BR166=3,日野自動車新型式③,IF($BR166=4,日野自動車新型式④,IFERROR(VLOOKUP($BI166,'35条リスト'!$A$3:$C$9998,2,FALSE),"")))))))</f>
        <v/>
      </c>
      <c r="BK166" s="296" t="str">
        <f t="shared" si="131"/>
        <v/>
      </c>
      <c r="BL166" s="296" t="str">
        <f>IFERROR(VLOOKUP($X166,点検表４リスト用!$A$2:$B$10,2,FALSE),"")</f>
        <v/>
      </c>
      <c r="BM166" s="296" t="str">
        <f>IF($AJ166="特","",IFERROR(VLOOKUP($BI166,'35条リスト'!$A$3:$C$9998,3,FALSE),""))</f>
        <v/>
      </c>
      <c r="BN166" s="357" t="str">
        <f t="shared" ref="BN166:BN197" si="153">IF(AND($AR166="乗用",OR($L166="ハイブリッド（ガソリン）",$L166="ガソリン",$L166="ハイブリッド（ＬＰＧ）",$L166="液化石油ガス（ＬＰＧ）"),$BK166=75,$BL166=6),"【1】",IF(AND($AR166="乗用",$L166="プラグインハイブリッド",$BK166=75),"【2】",IF(AND($AR166="軽量",OR($L166="ハイブリッド（ガソリン）",$L166="ガソリン"),$BK166=75,$BL166=4),"【1】",IF(AND($AR166="中量",OR($L166="ハイブリッド（ガソリン）",$L166="ガソリン"),$BK166=75,OR($BL166=4,$BL166=3,$BL166=2,$BL166=1)),"【1】",IF(AND($AR166="中量",OR($L166="ハイブリッド（ガソリン）",$L166="ガソリン"),$BK166=50,OR($BL166=4,$BL166=3,$BL166=2)),"【1】",IF(AND($AR166="重量1",OR($L166="ハイブリッド（軽油）",$L166="軽油"),LEFT($J166,1)="2",OR($BL166=4,$BL166=3,$BL166=2,$BL166=1)),"【1】",IF(AND($AR166="重量2",OR($L166="ハイブリッド（軽油）",$L166="軽油"),LEFT($J166,1)="2",OR($BL166=4,$BL166=3,$BL166=2,$BL166=1,$BL166=0)),"【1】","")))))))</f>
        <v/>
      </c>
      <c r="BO166" s="297" t="str">
        <f t="shared" ref="BO166:BO197" si="154">IF(AND(OR($AV166="電",$AV166="燃電"),$AD166=FALSE),IF(LEFT($J166,1)&lt;&gt;"Z","確認","【3】"),"")</f>
        <v/>
      </c>
      <c r="BP166" s="297" t="str">
        <f t="shared" si="138"/>
        <v/>
      </c>
      <c r="BQ166" s="296">
        <f t="shared" si="136"/>
        <v>0</v>
      </c>
      <c r="BR166" s="296" t="str">
        <f>IF(COUNTIF(点検表４リスト用!X$2:X$83,J166),1,IF(COUNTIF(点検表４リスト用!Y$2:Y$100,J166),2,IF(COUNTIF(点検表４リスト用!Z$2:Z$100,J166),3,IF(COUNTIF(点検表４リスト用!AA$2:AA$100,J166),4,""))))</f>
        <v/>
      </c>
      <c r="BS166" s="579" t="str">
        <f t="shared" ref="BS166:BS197" si="155">IF(OR($J166="不明",$AW166=""),IF(LEFT($L166,1)="ハ","ハ",IF($L166="プラグインハイブリッド","Pハ",$AV166)),$AV166)</f>
        <v/>
      </c>
    </row>
    <row r="167" spans="1:71">
      <c r="A167" s="289"/>
      <c r="B167" s="445"/>
      <c r="C167" s="290"/>
      <c r="D167" s="291"/>
      <c r="E167" s="291"/>
      <c r="F167" s="291"/>
      <c r="G167" s="292"/>
      <c r="H167" s="300"/>
      <c r="I167" s="292"/>
      <c r="J167" s="292"/>
      <c r="K167" s="292"/>
      <c r="L167" s="292"/>
      <c r="M167" s="290"/>
      <c r="N167" s="290"/>
      <c r="O167" s="292"/>
      <c r="P167" s="292"/>
      <c r="Q167" s="481" t="str">
        <f t="shared" si="139"/>
        <v/>
      </c>
      <c r="R167" s="481" t="str">
        <f t="shared" si="140"/>
        <v/>
      </c>
      <c r="S167" s="482" t="str">
        <f t="shared" si="141"/>
        <v/>
      </c>
      <c r="T167" s="482" t="str">
        <f t="shared" si="135"/>
        <v/>
      </c>
      <c r="U167" s="483" t="str">
        <f t="shared" si="142"/>
        <v/>
      </c>
      <c r="V167" s="483" t="str">
        <f t="shared" si="143"/>
        <v/>
      </c>
      <c r="W167" s="483" t="str">
        <f t="shared" si="144"/>
        <v/>
      </c>
      <c r="X167" s="293"/>
      <c r="Y167" s="289"/>
      <c r="Z167" s="473" t="str">
        <f>IF($BR167&lt;&gt;"","確認",IF(COUNTIF(点検表４リスト用!AB$2:AB$100,J167),"○",IF(OR($BP167="【3】",$BP167="【2】",$BP167="【1】"),"○",$BP167)))</f>
        <v/>
      </c>
      <c r="AA167" s="532"/>
      <c r="AB167" s="294" t="str">
        <f>IF(COUNTIF(環境性能の高いＵＤタクシー!$A:$A,点検表４!J167),"○","")</f>
        <v/>
      </c>
      <c r="AC167" s="295" t="str">
        <f t="shared" si="145"/>
        <v/>
      </c>
      <c r="AD167" s="296" t="b">
        <f t="shared" si="112"/>
        <v>0</v>
      </c>
      <c r="AE167" s="296" t="b">
        <f t="shared" si="146"/>
        <v>0</v>
      </c>
      <c r="AF167" s="296" t="str">
        <f t="shared" si="114"/>
        <v/>
      </c>
      <c r="AG167" s="296">
        <f t="shared" si="115"/>
        <v>1</v>
      </c>
      <c r="AH167" s="296">
        <f t="shared" si="116"/>
        <v>0</v>
      </c>
      <c r="AI167" s="296">
        <f t="shared" si="117"/>
        <v>0</v>
      </c>
      <c r="AJ167" s="296" t="str">
        <f>IFERROR(VLOOKUP($I167,点検表４リスト用!$D$2:$G$10,2,FALSE),"")</f>
        <v/>
      </c>
      <c r="AK167" s="296" t="str">
        <f>IFERROR(VLOOKUP($I167,点検表４リスト用!$D$2:$G$10,3,FALSE),"")</f>
        <v/>
      </c>
      <c r="AL167" s="296" t="str">
        <f>IFERROR(VLOOKUP($I167,点検表４リスト用!$D$2:$G$10,4,FALSE),"")</f>
        <v/>
      </c>
      <c r="AM167" s="296" t="str">
        <f>IFERROR(VLOOKUP(LEFT($E167,1),点検表４リスト用!$I$2:$J$11,2,FALSE),"")</f>
        <v/>
      </c>
      <c r="AN167" s="296" t="b">
        <f>IF(IFERROR(VLOOKUP($J167,軽乗用車一覧!$A$2:$A$88,1,FALSE),"")&lt;&gt;"",TRUE,FALSE)</f>
        <v>0</v>
      </c>
      <c r="AO167" s="296" t="b">
        <f t="shared" si="147"/>
        <v>0</v>
      </c>
      <c r="AP167" s="296" t="b">
        <f t="shared" si="148"/>
        <v>1</v>
      </c>
      <c r="AQ167" s="296" t="str">
        <f t="shared" si="149"/>
        <v/>
      </c>
      <c r="AR167" s="296" t="str">
        <f t="shared" si="121"/>
        <v/>
      </c>
      <c r="AS167" s="296">
        <f t="shared" si="122"/>
        <v>1</v>
      </c>
      <c r="AT167" s="296">
        <f t="shared" si="150"/>
        <v>1</v>
      </c>
      <c r="AU167" s="296" t="str">
        <f t="shared" si="124"/>
        <v/>
      </c>
      <c r="AV167" s="296" t="str">
        <f>IFERROR(VLOOKUP($L167,点検表４リスト用!$L$2:$M$11,2,FALSE),"")</f>
        <v/>
      </c>
      <c r="AW167" s="296" t="str">
        <f>IFERROR(VLOOKUP($AU167,排出係数!$H$4:$N$1000,7,FALSE),"")</f>
        <v/>
      </c>
      <c r="AX167" s="296" t="str">
        <f t="shared" si="137"/>
        <v/>
      </c>
      <c r="AY167" s="296" t="str">
        <f t="shared" si="125"/>
        <v>1</v>
      </c>
      <c r="AZ167" s="296" t="str">
        <f>IFERROR(VLOOKUP($AU167,排出係数!$A$4:$G$10000,$AT167+2,FALSE),"")</f>
        <v/>
      </c>
      <c r="BA167" s="296">
        <f>IFERROR(VLOOKUP($AT167,点検表４リスト用!$P$2:$T$6,2,FALSE),"")</f>
        <v>0.48</v>
      </c>
      <c r="BB167" s="296" t="str">
        <f t="shared" si="126"/>
        <v/>
      </c>
      <c r="BC167" s="296" t="str">
        <f t="shared" si="151"/>
        <v/>
      </c>
      <c r="BD167" s="296" t="str">
        <f>IFERROR(VLOOKUP($AU167,排出係数!$H$4:$M$10000,$AT167+2,FALSE),"")</f>
        <v/>
      </c>
      <c r="BE167" s="296">
        <f>IFERROR(VLOOKUP($AT167,点検表４リスト用!$P$2:$T$6,IF($N167="H17",5,3),FALSE),"")</f>
        <v>5.5E-2</v>
      </c>
      <c r="BF167" s="296">
        <f t="shared" si="128"/>
        <v>0</v>
      </c>
      <c r="BG167" s="296">
        <f t="shared" si="152"/>
        <v>0</v>
      </c>
      <c r="BH167" s="296" t="str">
        <f>IFERROR(VLOOKUP($L167,点検表４リスト用!$L$2:$N$11,3,FALSE),"")</f>
        <v/>
      </c>
      <c r="BI167" s="296" t="str">
        <f t="shared" si="130"/>
        <v/>
      </c>
      <c r="BJ167" s="296" t="str">
        <f>IF($AJ167="特","",IF($BO167="確認",MSG_電気・燃料電池車確認,IF($BR167=1,日野自動車新型式,IF($BR167=2,日野自動車新型式②,IF($BR167=3,日野自動車新型式③,IF($BR167=4,日野自動車新型式④,IFERROR(VLOOKUP($BI167,'35条リスト'!$A$3:$C$9998,2,FALSE),"")))))))</f>
        <v/>
      </c>
      <c r="BK167" s="296" t="str">
        <f t="shared" si="131"/>
        <v/>
      </c>
      <c r="BL167" s="296" t="str">
        <f>IFERROR(VLOOKUP($X167,点検表４リスト用!$A$2:$B$10,2,FALSE),"")</f>
        <v/>
      </c>
      <c r="BM167" s="296" t="str">
        <f>IF($AJ167="特","",IFERROR(VLOOKUP($BI167,'35条リスト'!$A$3:$C$9998,3,FALSE),""))</f>
        <v/>
      </c>
      <c r="BN167" s="357" t="str">
        <f t="shared" si="153"/>
        <v/>
      </c>
      <c r="BO167" s="297" t="str">
        <f t="shared" si="154"/>
        <v/>
      </c>
      <c r="BP167" s="297" t="str">
        <f t="shared" si="138"/>
        <v/>
      </c>
      <c r="BQ167" s="296">
        <f t="shared" si="136"/>
        <v>0</v>
      </c>
      <c r="BR167" s="296" t="str">
        <f>IF(COUNTIF(点検表４リスト用!X$2:X$83,J167),1,IF(COUNTIF(点検表４リスト用!Y$2:Y$100,J167),2,IF(COUNTIF(点検表４リスト用!Z$2:Z$100,J167),3,IF(COUNTIF(点検表４リスト用!AA$2:AA$100,J167),4,""))))</f>
        <v/>
      </c>
      <c r="BS167" s="579" t="str">
        <f t="shared" si="155"/>
        <v/>
      </c>
    </row>
    <row r="168" spans="1:71">
      <c r="A168" s="289"/>
      <c r="B168" s="445"/>
      <c r="C168" s="290"/>
      <c r="D168" s="291"/>
      <c r="E168" s="291"/>
      <c r="F168" s="291"/>
      <c r="G168" s="292"/>
      <c r="H168" s="300"/>
      <c r="I168" s="292"/>
      <c r="J168" s="292"/>
      <c r="K168" s="292"/>
      <c r="L168" s="292"/>
      <c r="M168" s="290"/>
      <c r="N168" s="290"/>
      <c r="O168" s="292"/>
      <c r="P168" s="292"/>
      <c r="Q168" s="481" t="str">
        <f t="shared" si="139"/>
        <v/>
      </c>
      <c r="R168" s="481" t="str">
        <f t="shared" si="140"/>
        <v/>
      </c>
      <c r="S168" s="482" t="str">
        <f t="shared" si="141"/>
        <v/>
      </c>
      <c r="T168" s="482" t="str">
        <f t="shared" si="135"/>
        <v/>
      </c>
      <c r="U168" s="483" t="str">
        <f t="shared" si="142"/>
        <v/>
      </c>
      <c r="V168" s="483" t="str">
        <f t="shared" si="143"/>
        <v/>
      </c>
      <c r="W168" s="483" t="str">
        <f t="shared" si="144"/>
        <v/>
      </c>
      <c r="X168" s="293"/>
      <c r="Y168" s="289"/>
      <c r="Z168" s="473" t="str">
        <f>IF($BR168&lt;&gt;"","確認",IF(COUNTIF(点検表４リスト用!AB$2:AB$100,J168),"○",IF(OR($BP168="【3】",$BP168="【2】",$BP168="【1】"),"○",$BP168)))</f>
        <v/>
      </c>
      <c r="AA168" s="532"/>
      <c r="AB168" s="294" t="str">
        <f>IF(COUNTIF(環境性能の高いＵＤタクシー!$A:$A,点検表４!J168),"○","")</f>
        <v/>
      </c>
      <c r="AC168" s="295" t="str">
        <f t="shared" si="145"/>
        <v/>
      </c>
      <c r="AD168" s="296" t="b">
        <f t="shared" si="112"/>
        <v>0</v>
      </c>
      <c r="AE168" s="296" t="b">
        <f t="shared" si="146"/>
        <v>0</v>
      </c>
      <c r="AF168" s="296" t="str">
        <f t="shared" si="114"/>
        <v/>
      </c>
      <c r="AG168" s="296">
        <f t="shared" si="115"/>
        <v>1</v>
      </c>
      <c r="AH168" s="296">
        <f t="shared" si="116"/>
        <v>0</v>
      </c>
      <c r="AI168" s="296">
        <f t="shared" si="117"/>
        <v>0</v>
      </c>
      <c r="AJ168" s="296" t="str">
        <f>IFERROR(VLOOKUP($I168,点検表４リスト用!$D$2:$G$10,2,FALSE),"")</f>
        <v/>
      </c>
      <c r="AK168" s="296" t="str">
        <f>IFERROR(VLOOKUP($I168,点検表４リスト用!$D$2:$G$10,3,FALSE),"")</f>
        <v/>
      </c>
      <c r="AL168" s="296" t="str">
        <f>IFERROR(VLOOKUP($I168,点検表４リスト用!$D$2:$G$10,4,FALSE),"")</f>
        <v/>
      </c>
      <c r="AM168" s="296" t="str">
        <f>IFERROR(VLOOKUP(LEFT($E168,1),点検表４リスト用!$I$2:$J$11,2,FALSE),"")</f>
        <v/>
      </c>
      <c r="AN168" s="296" t="b">
        <f>IF(IFERROR(VLOOKUP($J168,軽乗用車一覧!$A$2:$A$88,1,FALSE),"")&lt;&gt;"",TRUE,FALSE)</f>
        <v>0</v>
      </c>
      <c r="AO168" s="296" t="b">
        <f t="shared" si="147"/>
        <v>0</v>
      </c>
      <c r="AP168" s="296" t="b">
        <f t="shared" si="148"/>
        <v>1</v>
      </c>
      <c r="AQ168" s="296" t="str">
        <f t="shared" si="149"/>
        <v/>
      </c>
      <c r="AR168" s="296" t="str">
        <f t="shared" si="121"/>
        <v/>
      </c>
      <c r="AS168" s="296">
        <f t="shared" si="122"/>
        <v>1</v>
      </c>
      <c r="AT168" s="296">
        <f t="shared" si="150"/>
        <v>1</v>
      </c>
      <c r="AU168" s="296" t="str">
        <f t="shared" si="124"/>
        <v/>
      </c>
      <c r="AV168" s="296" t="str">
        <f>IFERROR(VLOOKUP($L168,点検表４リスト用!$L$2:$M$11,2,FALSE),"")</f>
        <v/>
      </c>
      <c r="AW168" s="296" t="str">
        <f>IFERROR(VLOOKUP($AU168,排出係数!$H$4:$N$1000,7,FALSE),"")</f>
        <v/>
      </c>
      <c r="AX168" s="296" t="str">
        <f t="shared" si="137"/>
        <v/>
      </c>
      <c r="AY168" s="296" t="str">
        <f t="shared" si="125"/>
        <v>1</v>
      </c>
      <c r="AZ168" s="296" t="str">
        <f>IFERROR(VLOOKUP($AU168,排出係数!$A$4:$G$10000,$AT168+2,FALSE),"")</f>
        <v/>
      </c>
      <c r="BA168" s="296">
        <f>IFERROR(VLOOKUP($AT168,点検表４リスト用!$P$2:$T$6,2,FALSE),"")</f>
        <v>0.48</v>
      </c>
      <c r="BB168" s="296" t="str">
        <f t="shared" si="126"/>
        <v/>
      </c>
      <c r="BC168" s="296" t="str">
        <f t="shared" si="151"/>
        <v/>
      </c>
      <c r="BD168" s="296" t="str">
        <f>IFERROR(VLOOKUP($AU168,排出係数!$H$4:$M$10000,$AT168+2,FALSE),"")</f>
        <v/>
      </c>
      <c r="BE168" s="296">
        <f>IFERROR(VLOOKUP($AT168,点検表４リスト用!$P$2:$T$6,IF($N168="H17",5,3),FALSE),"")</f>
        <v>5.5E-2</v>
      </c>
      <c r="BF168" s="296">
        <f t="shared" si="128"/>
        <v>0</v>
      </c>
      <c r="BG168" s="296">
        <f t="shared" si="152"/>
        <v>0</v>
      </c>
      <c r="BH168" s="296" t="str">
        <f>IFERROR(VLOOKUP($L168,点検表４リスト用!$L$2:$N$11,3,FALSE),"")</f>
        <v/>
      </c>
      <c r="BI168" s="296" t="str">
        <f t="shared" si="130"/>
        <v/>
      </c>
      <c r="BJ168" s="296" t="str">
        <f>IF($AJ168="特","",IF($BO168="確認",MSG_電気・燃料電池車確認,IF($BR168=1,日野自動車新型式,IF($BR168=2,日野自動車新型式②,IF($BR168=3,日野自動車新型式③,IF($BR168=4,日野自動車新型式④,IFERROR(VLOOKUP($BI168,'35条リスト'!$A$3:$C$9998,2,FALSE),"")))))))</f>
        <v/>
      </c>
      <c r="BK168" s="296" t="str">
        <f t="shared" si="131"/>
        <v/>
      </c>
      <c r="BL168" s="296" t="str">
        <f>IFERROR(VLOOKUP($X168,点検表４リスト用!$A$2:$B$10,2,FALSE),"")</f>
        <v/>
      </c>
      <c r="BM168" s="296" t="str">
        <f>IF($AJ168="特","",IFERROR(VLOOKUP($BI168,'35条リスト'!$A$3:$C$9998,3,FALSE),""))</f>
        <v/>
      </c>
      <c r="BN168" s="357" t="str">
        <f t="shared" si="153"/>
        <v/>
      </c>
      <c r="BO168" s="297" t="str">
        <f t="shared" si="154"/>
        <v/>
      </c>
      <c r="BP168" s="297" t="str">
        <f t="shared" si="138"/>
        <v/>
      </c>
      <c r="BQ168" s="296">
        <f t="shared" si="136"/>
        <v>0</v>
      </c>
      <c r="BR168" s="296" t="str">
        <f>IF(COUNTIF(点検表４リスト用!X$2:X$83,J168),1,IF(COUNTIF(点検表４リスト用!Y$2:Y$100,J168),2,IF(COUNTIF(点検表４リスト用!Z$2:Z$100,J168),3,IF(COUNTIF(点検表４リスト用!AA$2:AA$100,J168),4,""))))</f>
        <v/>
      </c>
      <c r="BS168" s="579" t="str">
        <f t="shared" si="155"/>
        <v/>
      </c>
    </row>
    <row r="169" spans="1:71">
      <c r="A169" s="289"/>
      <c r="B169" s="445"/>
      <c r="C169" s="290"/>
      <c r="D169" s="291"/>
      <c r="E169" s="291"/>
      <c r="F169" s="291"/>
      <c r="G169" s="292"/>
      <c r="H169" s="300"/>
      <c r="I169" s="292"/>
      <c r="J169" s="292"/>
      <c r="K169" s="292"/>
      <c r="L169" s="292"/>
      <c r="M169" s="290"/>
      <c r="N169" s="290"/>
      <c r="O169" s="292"/>
      <c r="P169" s="292"/>
      <c r="Q169" s="481" t="str">
        <f t="shared" si="139"/>
        <v/>
      </c>
      <c r="R169" s="481" t="str">
        <f t="shared" si="140"/>
        <v/>
      </c>
      <c r="S169" s="482" t="str">
        <f t="shared" si="141"/>
        <v/>
      </c>
      <c r="T169" s="482" t="str">
        <f t="shared" si="135"/>
        <v/>
      </c>
      <c r="U169" s="483" t="str">
        <f t="shared" si="142"/>
        <v/>
      </c>
      <c r="V169" s="483" t="str">
        <f t="shared" si="143"/>
        <v/>
      </c>
      <c r="W169" s="483" t="str">
        <f t="shared" si="144"/>
        <v/>
      </c>
      <c r="X169" s="293"/>
      <c r="Y169" s="289"/>
      <c r="Z169" s="473" t="str">
        <f>IF($BR169&lt;&gt;"","確認",IF(COUNTIF(点検表４リスト用!AB$2:AB$100,J169),"○",IF(OR($BP169="【3】",$BP169="【2】",$BP169="【1】"),"○",$BP169)))</f>
        <v/>
      </c>
      <c r="AA169" s="532"/>
      <c r="AB169" s="294" t="str">
        <f>IF(COUNTIF(環境性能の高いＵＤタクシー!$A:$A,点検表４!J169),"○","")</f>
        <v/>
      </c>
      <c r="AC169" s="295" t="str">
        <f t="shared" si="145"/>
        <v/>
      </c>
      <c r="AD169" s="296" t="b">
        <f t="shared" si="112"/>
        <v>0</v>
      </c>
      <c r="AE169" s="296" t="b">
        <f t="shared" si="146"/>
        <v>0</v>
      </c>
      <c r="AF169" s="296" t="str">
        <f t="shared" si="114"/>
        <v/>
      </c>
      <c r="AG169" s="296">
        <f t="shared" si="115"/>
        <v>1</v>
      </c>
      <c r="AH169" s="296">
        <f t="shared" si="116"/>
        <v>0</v>
      </c>
      <c r="AI169" s="296">
        <f t="shared" si="117"/>
        <v>0</v>
      </c>
      <c r="AJ169" s="296" t="str">
        <f>IFERROR(VLOOKUP($I169,点検表４リスト用!$D$2:$G$10,2,FALSE),"")</f>
        <v/>
      </c>
      <c r="AK169" s="296" t="str">
        <f>IFERROR(VLOOKUP($I169,点検表４リスト用!$D$2:$G$10,3,FALSE),"")</f>
        <v/>
      </c>
      <c r="AL169" s="296" t="str">
        <f>IFERROR(VLOOKUP($I169,点検表４リスト用!$D$2:$G$10,4,FALSE),"")</f>
        <v/>
      </c>
      <c r="AM169" s="296" t="str">
        <f>IFERROR(VLOOKUP(LEFT($E169,1),点検表４リスト用!$I$2:$J$11,2,FALSE),"")</f>
        <v/>
      </c>
      <c r="AN169" s="296" t="b">
        <f>IF(IFERROR(VLOOKUP($J169,軽乗用車一覧!$A$2:$A$88,1,FALSE),"")&lt;&gt;"",TRUE,FALSE)</f>
        <v>0</v>
      </c>
      <c r="AO169" s="296" t="b">
        <f t="shared" si="147"/>
        <v>0</v>
      </c>
      <c r="AP169" s="296" t="b">
        <f t="shared" si="148"/>
        <v>1</v>
      </c>
      <c r="AQ169" s="296" t="str">
        <f t="shared" si="149"/>
        <v/>
      </c>
      <c r="AR169" s="296" t="str">
        <f t="shared" si="121"/>
        <v/>
      </c>
      <c r="AS169" s="296">
        <f t="shared" si="122"/>
        <v>1</v>
      </c>
      <c r="AT169" s="296">
        <f t="shared" si="150"/>
        <v>1</v>
      </c>
      <c r="AU169" s="296" t="str">
        <f t="shared" si="124"/>
        <v/>
      </c>
      <c r="AV169" s="296" t="str">
        <f>IFERROR(VLOOKUP($L169,点検表４リスト用!$L$2:$M$11,2,FALSE),"")</f>
        <v/>
      </c>
      <c r="AW169" s="296" t="str">
        <f>IFERROR(VLOOKUP($AU169,排出係数!$H$4:$N$1000,7,FALSE),"")</f>
        <v/>
      </c>
      <c r="AX169" s="296" t="str">
        <f t="shared" si="137"/>
        <v/>
      </c>
      <c r="AY169" s="296" t="str">
        <f t="shared" si="125"/>
        <v>1</v>
      </c>
      <c r="AZ169" s="296" t="str">
        <f>IFERROR(VLOOKUP($AU169,排出係数!$A$4:$G$10000,$AT169+2,FALSE),"")</f>
        <v/>
      </c>
      <c r="BA169" s="296">
        <f>IFERROR(VLOOKUP($AT169,点検表４リスト用!$P$2:$T$6,2,FALSE),"")</f>
        <v>0.48</v>
      </c>
      <c r="BB169" s="296" t="str">
        <f t="shared" si="126"/>
        <v/>
      </c>
      <c r="BC169" s="296" t="str">
        <f t="shared" si="151"/>
        <v/>
      </c>
      <c r="BD169" s="296" t="str">
        <f>IFERROR(VLOOKUP($AU169,排出係数!$H$4:$M$10000,$AT169+2,FALSE),"")</f>
        <v/>
      </c>
      <c r="BE169" s="296">
        <f>IFERROR(VLOOKUP($AT169,点検表４リスト用!$P$2:$T$6,IF($N169="H17",5,3),FALSE),"")</f>
        <v>5.5E-2</v>
      </c>
      <c r="BF169" s="296">
        <f t="shared" si="128"/>
        <v>0</v>
      </c>
      <c r="BG169" s="296">
        <f t="shared" si="152"/>
        <v>0</v>
      </c>
      <c r="BH169" s="296" t="str">
        <f>IFERROR(VLOOKUP($L169,点検表４リスト用!$L$2:$N$11,3,FALSE),"")</f>
        <v/>
      </c>
      <c r="BI169" s="296" t="str">
        <f t="shared" si="130"/>
        <v/>
      </c>
      <c r="BJ169" s="296" t="str">
        <f>IF($AJ169="特","",IF($BO169="確認",MSG_電気・燃料電池車確認,IF($BR169=1,日野自動車新型式,IF($BR169=2,日野自動車新型式②,IF($BR169=3,日野自動車新型式③,IF($BR169=4,日野自動車新型式④,IFERROR(VLOOKUP($BI169,'35条リスト'!$A$3:$C$9998,2,FALSE),"")))))))</f>
        <v/>
      </c>
      <c r="BK169" s="296" t="str">
        <f t="shared" si="131"/>
        <v/>
      </c>
      <c r="BL169" s="296" t="str">
        <f>IFERROR(VLOOKUP($X169,点検表４リスト用!$A$2:$B$10,2,FALSE),"")</f>
        <v/>
      </c>
      <c r="BM169" s="296" t="str">
        <f>IF($AJ169="特","",IFERROR(VLOOKUP($BI169,'35条リスト'!$A$3:$C$9998,3,FALSE),""))</f>
        <v/>
      </c>
      <c r="BN169" s="357" t="str">
        <f t="shared" si="153"/>
        <v/>
      </c>
      <c r="BO169" s="297" t="str">
        <f t="shared" si="154"/>
        <v/>
      </c>
      <c r="BP169" s="297" t="str">
        <f t="shared" si="138"/>
        <v/>
      </c>
      <c r="BQ169" s="296">
        <f t="shared" si="136"/>
        <v>0</v>
      </c>
      <c r="BR169" s="296" t="str">
        <f>IF(COUNTIF(点検表４リスト用!X$2:X$83,J169),1,IF(COUNTIF(点検表４リスト用!Y$2:Y$100,J169),2,IF(COUNTIF(点検表４リスト用!Z$2:Z$100,J169),3,IF(COUNTIF(点検表４リスト用!AA$2:AA$100,J169),4,""))))</f>
        <v/>
      </c>
      <c r="BS169" s="579" t="str">
        <f t="shared" si="155"/>
        <v/>
      </c>
    </row>
    <row r="170" spans="1:71">
      <c r="A170" s="289"/>
      <c r="B170" s="445"/>
      <c r="C170" s="290"/>
      <c r="D170" s="291"/>
      <c r="E170" s="291"/>
      <c r="F170" s="291"/>
      <c r="G170" s="292"/>
      <c r="H170" s="300"/>
      <c r="I170" s="292"/>
      <c r="J170" s="292"/>
      <c r="K170" s="292"/>
      <c r="L170" s="292"/>
      <c r="M170" s="290"/>
      <c r="N170" s="290"/>
      <c r="O170" s="292"/>
      <c r="P170" s="292"/>
      <c r="Q170" s="481" t="str">
        <f t="shared" si="139"/>
        <v/>
      </c>
      <c r="R170" s="481" t="str">
        <f t="shared" si="140"/>
        <v/>
      </c>
      <c r="S170" s="482" t="str">
        <f t="shared" si="141"/>
        <v/>
      </c>
      <c r="T170" s="482" t="str">
        <f t="shared" si="135"/>
        <v/>
      </c>
      <c r="U170" s="483" t="str">
        <f t="shared" si="142"/>
        <v/>
      </c>
      <c r="V170" s="483" t="str">
        <f t="shared" si="143"/>
        <v/>
      </c>
      <c r="W170" s="483" t="str">
        <f t="shared" si="144"/>
        <v/>
      </c>
      <c r="X170" s="293"/>
      <c r="Y170" s="289"/>
      <c r="Z170" s="473" t="str">
        <f>IF($BR170&lt;&gt;"","確認",IF(COUNTIF(点検表４リスト用!AB$2:AB$100,J170),"○",IF(OR($BP170="【3】",$BP170="【2】",$BP170="【1】"),"○",$BP170)))</f>
        <v/>
      </c>
      <c r="AA170" s="532"/>
      <c r="AB170" s="294" t="str">
        <f>IF(COUNTIF(環境性能の高いＵＤタクシー!$A:$A,点検表４!J170),"○","")</f>
        <v/>
      </c>
      <c r="AC170" s="295" t="str">
        <f t="shared" si="145"/>
        <v/>
      </c>
      <c r="AD170" s="296" t="b">
        <f t="shared" si="112"/>
        <v>0</v>
      </c>
      <c r="AE170" s="296" t="b">
        <f t="shared" si="146"/>
        <v>0</v>
      </c>
      <c r="AF170" s="296" t="str">
        <f t="shared" si="114"/>
        <v/>
      </c>
      <c r="AG170" s="296">
        <f t="shared" si="115"/>
        <v>1</v>
      </c>
      <c r="AH170" s="296">
        <f t="shared" si="116"/>
        <v>0</v>
      </c>
      <c r="AI170" s="296">
        <f t="shared" si="117"/>
        <v>0</v>
      </c>
      <c r="AJ170" s="296" t="str">
        <f>IFERROR(VLOOKUP($I170,点検表４リスト用!$D$2:$G$10,2,FALSE),"")</f>
        <v/>
      </c>
      <c r="AK170" s="296" t="str">
        <f>IFERROR(VLOOKUP($I170,点検表４リスト用!$D$2:$G$10,3,FALSE),"")</f>
        <v/>
      </c>
      <c r="AL170" s="296" t="str">
        <f>IFERROR(VLOOKUP($I170,点検表４リスト用!$D$2:$G$10,4,FALSE),"")</f>
        <v/>
      </c>
      <c r="AM170" s="296" t="str">
        <f>IFERROR(VLOOKUP(LEFT($E170,1),点検表４リスト用!$I$2:$J$11,2,FALSE),"")</f>
        <v/>
      </c>
      <c r="AN170" s="296" t="b">
        <f>IF(IFERROR(VLOOKUP($J170,軽乗用車一覧!$A$2:$A$88,1,FALSE),"")&lt;&gt;"",TRUE,FALSE)</f>
        <v>0</v>
      </c>
      <c r="AO170" s="296" t="b">
        <f t="shared" si="147"/>
        <v>0</v>
      </c>
      <c r="AP170" s="296" t="b">
        <f t="shared" si="148"/>
        <v>1</v>
      </c>
      <c r="AQ170" s="296" t="str">
        <f t="shared" si="149"/>
        <v/>
      </c>
      <c r="AR170" s="296" t="str">
        <f t="shared" si="121"/>
        <v/>
      </c>
      <c r="AS170" s="296">
        <f t="shared" si="122"/>
        <v>1</v>
      </c>
      <c r="AT170" s="296">
        <f t="shared" si="150"/>
        <v>1</v>
      </c>
      <c r="AU170" s="296" t="str">
        <f t="shared" si="124"/>
        <v/>
      </c>
      <c r="AV170" s="296" t="str">
        <f>IFERROR(VLOOKUP($L170,点検表４リスト用!$L$2:$M$11,2,FALSE),"")</f>
        <v/>
      </c>
      <c r="AW170" s="296" t="str">
        <f>IFERROR(VLOOKUP($AU170,排出係数!$H$4:$N$1000,7,FALSE),"")</f>
        <v/>
      </c>
      <c r="AX170" s="296" t="str">
        <f t="shared" si="137"/>
        <v/>
      </c>
      <c r="AY170" s="296" t="str">
        <f t="shared" si="125"/>
        <v>1</v>
      </c>
      <c r="AZ170" s="296" t="str">
        <f>IFERROR(VLOOKUP($AU170,排出係数!$A$4:$G$10000,$AT170+2,FALSE),"")</f>
        <v/>
      </c>
      <c r="BA170" s="296">
        <f>IFERROR(VLOOKUP($AT170,点検表４リスト用!$P$2:$T$6,2,FALSE),"")</f>
        <v>0.48</v>
      </c>
      <c r="BB170" s="296" t="str">
        <f t="shared" si="126"/>
        <v/>
      </c>
      <c r="BC170" s="296" t="str">
        <f t="shared" si="151"/>
        <v/>
      </c>
      <c r="BD170" s="296" t="str">
        <f>IFERROR(VLOOKUP($AU170,排出係数!$H$4:$M$10000,$AT170+2,FALSE),"")</f>
        <v/>
      </c>
      <c r="BE170" s="296">
        <f>IFERROR(VLOOKUP($AT170,点検表４リスト用!$P$2:$T$6,IF($N170="H17",5,3),FALSE),"")</f>
        <v>5.5E-2</v>
      </c>
      <c r="BF170" s="296">
        <f t="shared" si="128"/>
        <v>0</v>
      </c>
      <c r="BG170" s="296">
        <f t="shared" si="152"/>
        <v>0</v>
      </c>
      <c r="BH170" s="296" t="str">
        <f>IFERROR(VLOOKUP($L170,点検表４リスト用!$L$2:$N$11,3,FALSE),"")</f>
        <v/>
      </c>
      <c r="BI170" s="296" t="str">
        <f t="shared" si="130"/>
        <v/>
      </c>
      <c r="BJ170" s="296" t="str">
        <f>IF($AJ170="特","",IF($BO170="確認",MSG_電気・燃料電池車確認,IF($BR170=1,日野自動車新型式,IF($BR170=2,日野自動車新型式②,IF($BR170=3,日野自動車新型式③,IF($BR170=4,日野自動車新型式④,IFERROR(VLOOKUP($BI170,'35条リスト'!$A$3:$C$9998,2,FALSE),"")))))))</f>
        <v/>
      </c>
      <c r="BK170" s="296" t="str">
        <f t="shared" si="131"/>
        <v/>
      </c>
      <c r="BL170" s="296" t="str">
        <f>IFERROR(VLOOKUP($X170,点検表４リスト用!$A$2:$B$10,2,FALSE),"")</f>
        <v/>
      </c>
      <c r="BM170" s="296" t="str">
        <f>IF($AJ170="特","",IFERROR(VLOOKUP($BI170,'35条リスト'!$A$3:$C$9998,3,FALSE),""))</f>
        <v/>
      </c>
      <c r="BN170" s="357" t="str">
        <f t="shared" si="153"/>
        <v/>
      </c>
      <c r="BO170" s="297" t="str">
        <f t="shared" si="154"/>
        <v/>
      </c>
      <c r="BP170" s="297" t="str">
        <f t="shared" si="138"/>
        <v/>
      </c>
      <c r="BQ170" s="296">
        <f t="shared" si="136"/>
        <v>0</v>
      </c>
      <c r="BR170" s="296" t="str">
        <f>IF(COUNTIF(点検表４リスト用!X$2:X$83,J170),1,IF(COUNTIF(点検表４リスト用!Y$2:Y$100,J170),2,IF(COUNTIF(点検表４リスト用!Z$2:Z$100,J170),3,IF(COUNTIF(点検表４リスト用!AA$2:AA$100,J170),4,""))))</f>
        <v/>
      </c>
      <c r="BS170" s="579" t="str">
        <f t="shared" si="155"/>
        <v/>
      </c>
    </row>
    <row r="171" spans="1:71">
      <c r="A171" s="289"/>
      <c r="B171" s="445"/>
      <c r="C171" s="290"/>
      <c r="D171" s="291"/>
      <c r="E171" s="291"/>
      <c r="F171" s="291"/>
      <c r="G171" s="292"/>
      <c r="H171" s="300"/>
      <c r="I171" s="292"/>
      <c r="J171" s="292"/>
      <c r="K171" s="292"/>
      <c r="L171" s="292"/>
      <c r="M171" s="290"/>
      <c r="N171" s="290"/>
      <c r="O171" s="292"/>
      <c r="P171" s="292"/>
      <c r="Q171" s="481" t="str">
        <f t="shared" si="139"/>
        <v/>
      </c>
      <c r="R171" s="481" t="str">
        <f t="shared" si="140"/>
        <v/>
      </c>
      <c r="S171" s="482" t="str">
        <f t="shared" si="141"/>
        <v/>
      </c>
      <c r="T171" s="482" t="str">
        <f t="shared" si="135"/>
        <v/>
      </c>
      <c r="U171" s="483" t="str">
        <f t="shared" si="142"/>
        <v/>
      </c>
      <c r="V171" s="483" t="str">
        <f t="shared" si="143"/>
        <v/>
      </c>
      <c r="W171" s="483" t="str">
        <f t="shared" si="144"/>
        <v/>
      </c>
      <c r="X171" s="293"/>
      <c r="Y171" s="289"/>
      <c r="Z171" s="473" t="str">
        <f>IF($BR171&lt;&gt;"","確認",IF(COUNTIF(点検表４リスト用!AB$2:AB$100,J171),"○",IF(OR($BP171="【3】",$BP171="【2】",$BP171="【1】"),"○",$BP171)))</f>
        <v/>
      </c>
      <c r="AA171" s="532"/>
      <c r="AB171" s="294" t="str">
        <f>IF(COUNTIF(環境性能の高いＵＤタクシー!$A:$A,点検表４!J171),"○","")</f>
        <v/>
      </c>
      <c r="AC171" s="295" t="str">
        <f t="shared" si="145"/>
        <v/>
      </c>
      <c r="AD171" s="296" t="b">
        <f t="shared" si="112"/>
        <v>0</v>
      </c>
      <c r="AE171" s="296" t="b">
        <f t="shared" si="146"/>
        <v>0</v>
      </c>
      <c r="AF171" s="296" t="str">
        <f t="shared" si="114"/>
        <v/>
      </c>
      <c r="AG171" s="296">
        <f t="shared" si="115"/>
        <v>1</v>
      </c>
      <c r="AH171" s="296">
        <f t="shared" si="116"/>
        <v>0</v>
      </c>
      <c r="AI171" s="296">
        <f t="shared" si="117"/>
        <v>0</v>
      </c>
      <c r="AJ171" s="296" t="str">
        <f>IFERROR(VLOOKUP($I171,点検表４リスト用!$D$2:$G$10,2,FALSE),"")</f>
        <v/>
      </c>
      <c r="AK171" s="296" t="str">
        <f>IFERROR(VLOOKUP($I171,点検表４リスト用!$D$2:$G$10,3,FALSE),"")</f>
        <v/>
      </c>
      <c r="AL171" s="296" t="str">
        <f>IFERROR(VLOOKUP($I171,点検表４リスト用!$D$2:$G$10,4,FALSE),"")</f>
        <v/>
      </c>
      <c r="AM171" s="296" t="str">
        <f>IFERROR(VLOOKUP(LEFT($E171,1),点検表４リスト用!$I$2:$J$11,2,FALSE),"")</f>
        <v/>
      </c>
      <c r="AN171" s="296" t="b">
        <f>IF(IFERROR(VLOOKUP($J171,軽乗用車一覧!$A$2:$A$88,1,FALSE),"")&lt;&gt;"",TRUE,FALSE)</f>
        <v>0</v>
      </c>
      <c r="AO171" s="296" t="b">
        <f t="shared" si="147"/>
        <v>0</v>
      </c>
      <c r="AP171" s="296" t="b">
        <f t="shared" si="148"/>
        <v>1</v>
      </c>
      <c r="AQ171" s="296" t="str">
        <f t="shared" si="149"/>
        <v/>
      </c>
      <c r="AR171" s="296" t="str">
        <f t="shared" si="121"/>
        <v/>
      </c>
      <c r="AS171" s="296">
        <f t="shared" si="122"/>
        <v>1</v>
      </c>
      <c r="AT171" s="296">
        <f t="shared" si="150"/>
        <v>1</v>
      </c>
      <c r="AU171" s="296" t="str">
        <f t="shared" si="124"/>
        <v/>
      </c>
      <c r="AV171" s="296" t="str">
        <f>IFERROR(VLOOKUP($L171,点検表４リスト用!$L$2:$M$11,2,FALSE),"")</f>
        <v/>
      </c>
      <c r="AW171" s="296" t="str">
        <f>IFERROR(VLOOKUP($AU171,排出係数!$H$4:$N$1000,7,FALSE),"")</f>
        <v/>
      </c>
      <c r="AX171" s="296" t="str">
        <f t="shared" si="137"/>
        <v/>
      </c>
      <c r="AY171" s="296" t="str">
        <f t="shared" si="125"/>
        <v>1</v>
      </c>
      <c r="AZ171" s="296" t="str">
        <f>IFERROR(VLOOKUP($AU171,排出係数!$A$4:$G$10000,$AT171+2,FALSE),"")</f>
        <v/>
      </c>
      <c r="BA171" s="296">
        <f>IFERROR(VLOOKUP($AT171,点検表４リスト用!$P$2:$T$6,2,FALSE),"")</f>
        <v>0.48</v>
      </c>
      <c r="BB171" s="296" t="str">
        <f t="shared" si="126"/>
        <v/>
      </c>
      <c r="BC171" s="296" t="str">
        <f t="shared" si="151"/>
        <v/>
      </c>
      <c r="BD171" s="296" t="str">
        <f>IFERROR(VLOOKUP($AU171,排出係数!$H$4:$M$10000,$AT171+2,FALSE),"")</f>
        <v/>
      </c>
      <c r="BE171" s="296">
        <f>IFERROR(VLOOKUP($AT171,点検表４リスト用!$P$2:$T$6,IF($N171="H17",5,3),FALSE),"")</f>
        <v>5.5E-2</v>
      </c>
      <c r="BF171" s="296">
        <f t="shared" si="128"/>
        <v>0</v>
      </c>
      <c r="BG171" s="296">
        <f t="shared" si="152"/>
        <v>0</v>
      </c>
      <c r="BH171" s="296" t="str">
        <f>IFERROR(VLOOKUP($L171,点検表４リスト用!$L$2:$N$11,3,FALSE),"")</f>
        <v/>
      </c>
      <c r="BI171" s="296" t="str">
        <f t="shared" si="130"/>
        <v/>
      </c>
      <c r="BJ171" s="296" t="str">
        <f>IF($AJ171="特","",IF($BO171="確認",MSG_電気・燃料電池車確認,IF($BR171=1,日野自動車新型式,IF($BR171=2,日野自動車新型式②,IF($BR171=3,日野自動車新型式③,IF($BR171=4,日野自動車新型式④,IFERROR(VLOOKUP($BI171,'35条リスト'!$A$3:$C$9998,2,FALSE),"")))))))</f>
        <v/>
      </c>
      <c r="BK171" s="296" t="str">
        <f t="shared" si="131"/>
        <v/>
      </c>
      <c r="BL171" s="296" t="str">
        <f>IFERROR(VLOOKUP($X171,点検表４リスト用!$A$2:$B$10,2,FALSE),"")</f>
        <v/>
      </c>
      <c r="BM171" s="296" t="str">
        <f>IF($AJ171="特","",IFERROR(VLOOKUP($BI171,'35条リスト'!$A$3:$C$9998,3,FALSE),""))</f>
        <v/>
      </c>
      <c r="BN171" s="357" t="str">
        <f t="shared" si="153"/>
        <v/>
      </c>
      <c r="BO171" s="297" t="str">
        <f t="shared" si="154"/>
        <v/>
      </c>
      <c r="BP171" s="297" t="str">
        <f t="shared" si="138"/>
        <v/>
      </c>
      <c r="BQ171" s="296">
        <f t="shared" si="136"/>
        <v>0</v>
      </c>
      <c r="BR171" s="296" t="str">
        <f>IF(COUNTIF(点検表４リスト用!X$2:X$83,J171),1,IF(COUNTIF(点検表４リスト用!Y$2:Y$100,J171),2,IF(COUNTIF(点検表４リスト用!Z$2:Z$100,J171),3,IF(COUNTIF(点検表４リスト用!AA$2:AA$100,J171),4,""))))</f>
        <v/>
      </c>
      <c r="BS171" s="579" t="str">
        <f t="shared" si="155"/>
        <v/>
      </c>
    </row>
    <row r="172" spans="1:71">
      <c r="A172" s="289"/>
      <c r="B172" s="445"/>
      <c r="C172" s="290"/>
      <c r="D172" s="291"/>
      <c r="E172" s="291"/>
      <c r="F172" s="291"/>
      <c r="G172" s="292"/>
      <c r="H172" s="300"/>
      <c r="I172" s="292"/>
      <c r="J172" s="292"/>
      <c r="K172" s="292"/>
      <c r="L172" s="292"/>
      <c r="M172" s="290"/>
      <c r="N172" s="290"/>
      <c r="O172" s="292"/>
      <c r="P172" s="292"/>
      <c r="Q172" s="481" t="str">
        <f t="shared" si="139"/>
        <v/>
      </c>
      <c r="R172" s="481" t="str">
        <f t="shared" si="140"/>
        <v/>
      </c>
      <c r="S172" s="482" t="str">
        <f t="shared" si="141"/>
        <v/>
      </c>
      <c r="T172" s="482" t="str">
        <f t="shared" si="135"/>
        <v/>
      </c>
      <c r="U172" s="483" t="str">
        <f t="shared" si="142"/>
        <v/>
      </c>
      <c r="V172" s="483" t="str">
        <f t="shared" si="143"/>
        <v/>
      </c>
      <c r="W172" s="483" t="str">
        <f t="shared" si="144"/>
        <v/>
      </c>
      <c r="X172" s="293"/>
      <c r="Y172" s="289"/>
      <c r="Z172" s="473" t="str">
        <f>IF($BR172&lt;&gt;"","確認",IF(COUNTIF(点検表４リスト用!AB$2:AB$100,J172),"○",IF(OR($BP172="【3】",$BP172="【2】",$BP172="【1】"),"○",$BP172)))</f>
        <v/>
      </c>
      <c r="AA172" s="532"/>
      <c r="AB172" s="294" t="str">
        <f>IF(COUNTIF(環境性能の高いＵＤタクシー!$A:$A,点検表４!J172),"○","")</f>
        <v/>
      </c>
      <c r="AC172" s="295" t="str">
        <f t="shared" si="145"/>
        <v/>
      </c>
      <c r="AD172" s="296" t="b">
        <f t="shared" si="112"/>
        <v>0</v>
      </c>
      <c r="AE172" s="296" t="b">
        <f t="shared" si="146"/>
        <v>0</v>
      </c>
      <c r="AF172" s="296" t="str">
        <f t="shared" si="114"/>
        <v/>
      </c>
      <c r="AG172" s="296">
        <f t="shared" si="115"/>
        <v>1</v>
      </c>
      <c r="AH172" s="296">
        <f t="shared" si="116"/>
        <v>0</v>
      </c>
      <c r="AI172" s="296">
        <f t="shared" si="117"/>
        <v>0</v>
      </c>
      <c r="AJ172" s="296" t="str">
        <f>IFERROR(VLOOKUP($I172,点検表４リスト用!$D$2:$G$10,2,FALSE),"")</f>
        <v/>
      </c>
      <c r="AK172" s="296" t="str">
        <f>IFERROR(VLOOKUP($I172,点検表４リスト用!$D$2:$G$10,3,FALSE),"")</f>
        <v/>
      </c>
      <c r="AL172" s="296" t="str">
        <f>IFERROR(VLOOKUP($I172,点検表４リスト用!$D$2:$G$10,4,FALSE),"")</f>
        <v/>
      </c>
      <c r="AM172" s="296" t="str">
        <f>IFERROR(VLOOKUP(LEFT($E172,1),点検表４リスト用!$I$2:$J$11,2,FALSE),"")</f>
        <v/>
      </c>
      <c r="AN172" s="296" t="b">
        <f>IF(IFERROR(VLOOKUP($J172,軽乗用車一覧!$A$2:$A$88,1,FALSE),"")&lt;&gt;"",TRUE,FALSE)</f>
        <v>0</v>
      </c>
      <c r="AO172" s="296" t="b">
        <f t="shared" si="147"/>
        <v>0</v>
      </c>
      <c r="AP172" s="296" t="b">
        <f t="shared" si="148"/>
        <v>1</v>
      </c>
      <c r="AQ172" s="296" t="str">
        <f t="shared" si="149"/>
        <v/>
      </c>
      <c r="AR172" s="296" t="str">
        <f t="shared" si="121"/>
        <v/>
      </c>
      <c r="AS172" s="296">
        <f t="shared" si="122"/>
        <v>1</v>
      </c>
      <c r="AT172" s="296">
        <f t="shared" si="150"/>
        <v>1</v>
      </c>
      <c r="AU172" s="296" t="str">
        <f t="shared" si="124"/>
        <v/>
      </c>
      <c r="AV172" s="296" t="str">
        <f>IFERROR(VLOOKUP($L172,点検表４リスト用!$L$2:$M$11,2,FALSE),"")</f>
        <v/>
      </c>
      <c r="AW172" s="296" t="str">
        <f>IFERROR(VLOOKUP($AU172,排出係数!$H$4:$N$1000,7,FALSE),"")</f>
        <v/>
      </c>
      <c r="AX172" s="296" t="str">
        <f t="shared" si="137"/>
        <v/>
      </c>
      <c r="AY172" s="296" t="str">
        <f t="shared" si="125"/>
        <v>1</v>
      </c>
      <c r="AZ172" s="296" t="str">
        <f>IFERROR(VLOOKUP($AU172,排出係数!$A$4:$G$10000,$AT172+2,FALSE),"")</f>
        <v/>
      </c>
      <c r="BA172" s="296">
        <f>IFERROR(VLOOKUP($AT172,点検表４リスト用!$P$2:$T$6,2,FALSE),"")</f>
        <v>0.48</v>
      </c>
      <c r="BB172" s="296" t="str">
        <f t="shared" si="126"/>
        <v/>
      </c>
      <c r="BC172" s="296" t="str">
        <f t="shared" si="151"/>
        <v/>
      </c>
      <c r="BD172" s="296" t="str">
        <f>IFERROR(VLOOKUP($AU172,排出係数!$H$4:$M$10000,$AT172+2,FALSE),"")</f>
        <v/>
      </c>
      <c r="BE172" s="296">
        <f>IFERROR(VLOOKUP($AT172,点検表４リスト用!$P$2:$T$6,IF($N172="H17",5,3),FALSE),"")</f>
        <v>5.5E-2</v>
      </c>
      <c r="BF172" s="296">
        <f t="shared" si="128"/>
        <v>0</v>
      </c>
      <c r="BG172" s="296">
        <f t="shared" si="152"/>
        <v>0</v>
      </c>
      <c r="BH172" s="296" t="str">
        <f>IFERROR(VLOOKUP($L172,点検表４リスト用!$L$2:$N$11,3,FALSE),"")</f>
        <v/>
      </c>
      <c r="BI172" s="296" t="str">
        <f t="shared" si="130"/>
        <v/>
      </c>
      <c r="BJ172" s="296" t="str">
        <f>IF($AJ172="特","",IF($BO172="確認",MSG_電気・燃料電池車確認,IF($BR172=1,日野自動車新型式,IF($BR172=2,日野自動車新型式②,IF($BR172=3,日野自動車新型式③,IF($BR172=4,日野自動車新型式④,IFERROR(VLOOKUP($BI172,'35条リスト'!$A$3:$C$9998,2,FALSE),"")))))))</f>
        <v/>
      </c>
      <c r="BK172" s="296" t="str">
        <f t="shared" si="131"/>
        <v/>
      </c>
      <c r="BL172" s="296" t="str">
        <f>IFERROR(VLOOKUP($X172,点検表４リスト用!$A$2:$B$10,2,FALSE),"")</f>
        <v/>
      </c>
      <c r="BM172" s="296" t="str">
        <f>IF($AJ172="特","",IFERROR(VLOOKUP($BI172,'35条リスト'!$A$3:$C$9998,3,FALSE),""))</f>
        <v/>
      </c>
      <c r="BN172" s="357" t="str">
        <f t="shared" si="153"/>
        <v/>
      </c>
      <c r="BO172" s="297" t="str">
        <f t="shared" si="154"/>
        <v/>
      </c>
      <c r="BP172" s="297" t="str">
        <f t="shared" si="138"/>
        <v/>
      </c>
      <c r="BQ172" s="296">
        <f t="shared" si="136"/>
        <v>0</v>
      </c>
      <c r="BR172" s="296" t="str">
        <f>IF(COUNTIF(点検表４リスト用!X$2:X$83,J172),1,IF(COUNTIF(点検表４リスト用!Y$2:Y$100,J172),2,IF(COUNTIF(点検表４リスト用!Z$2:Z$100,J172),3,IF(COUNTIF(点検表４リスト用!AA$2:AA$100,J172),4,""))))</f>
        <v/>
      </c>
      <c r="BS172" s="579" t="str">
        <f t="shared" si="155"/>
        <v/>
      </c>
    </row>
    <row r="173" spans="1:71">
      <c r="A173" s="289"/>
      <c r="B173" s="445"/>
      <c r="C173" s="290"/>
      <c r="D173" s="291"/>
      <c r="E173" s="291"/>
      <c r="F173" s="291"/>
      <c r="G173" s="292"/>
      <c r="H173" s="300"/>
      <c r="I173" s="292"/>
      <c r="J173" s="292"/>
      <c r="K173" s="292"/>
      <c r="L173" s="292"/>
      <c r="M173" s="290"/>
      <c r="N173" s="290"/>
      <c r="O173" s="292"/>
      <c r="P173" s="292"/>
      <c r="Q173" s="481" t="str">
        <f t="shared" si="139"/>
        <v/>
      </c>
      <c r="R173" s="481" t="str">
        <f t="shared" si="140"/>
        <v/>
      </c>
      <c r="S173" s="482" t="str">
        <f t="shared" si="141"/>
        <v/>
      </c>
      <c r="T173" s="482" t="str">
        <f t="shared" si="135"/>
        <v/>
      </c>
      <c r="U173" s="483" t="str">
        <f t="shared" si="142"/>
        <v/>
      </c>
      <c r="V173" s="483" t="str">
        <f t="shared" si="143"/>
        <v/>
      </c>
      <c r="W173" s="483" t="str">
        <f t="shared" si="144"/>
        <v/>
      </c>
      <c r="X173" s="293"/>
      <c r="Y173" s="289"/>
      <c r="Z173" s="473" t="str">
        <f>IF($BR173&lt;&gt;"","確認",IF(COUNTIF(点検表４リスト用!AB$2:AB$100,J173),"○",IF(OR($BP173="【3】",$BP173="【2】",$BP173="【1】"),"○",$BP173)))</f>
        <v/>
      </c>
      <c r="AA173" s="532"/>
      <c r="AB173" s="294" t="str">
        <f>IF(COUNTIF(環境性能の高いＵＤタクシー!$A:$A,点検表４!J173),"○","")</f>
        <v/>
      </c>
      <c r="AC173" s="295" t="str">
        <f t="shared" si="145"/>
        <v/>
      </c>
      <c r="AD173" s="296" t="b">
        <f t="shared" si="112"/>
        <v>0</v>
      </c>
      <c r="AE173" s="296" t="b">
        <f t="shared" si="146"/>
        <v>0</v>
      </c>
      <c r="AF173" s="296" t="str">
        <f t="shared" si="114"/>
        <v/>
      </c>
      <c r="AG173" s="296">
        <f t="shared" si="115"/>
        <v>1</v>
      </c>
      <c r="AH173" s="296">
        <f t="shared" si="116"/>
        <v>0</v>
      </c>
      <c r="AI173" s="296">
        <f t="shared" si="117"/>
        <v>0</v>
      </c>
      <c r="AJ173" s="296" t="str">
        <f>IFERROR(VLOOKUP($I173,点検表４リスト用!$D$2:$G$10,2,FALSE),"")</f>
        <v/>
      </c>
      <c r="AK173" s="296" t="str">
        <f>IFERROR(VLOOKUP($I173,点検表４リスト用!$D$2:$G$10,3,FALSE),"")</f>
        <v/>
      </c>
      <c r="AL173" s="296" t="str">
        <f>IFERROR(VLOOKUP($I173,点検表４リスト用!$D$2:$G$10,4,FALSE),"")</f>
        <v/>
      </c>
      <c r="AM173" s="296" t="str">
        <f>IFERROR(VLOOKUP(LEFT($E173,1),点検表４リスト用!$I$2:$J$11,2,FALSE),"")</f>
        <v/>
      </c>
      <c r="AN173" s="296" t="b">
        <f>IF(IFERROR(VLOOKUP($J173,軽乗用車一覧!$A$2:$A$88,1,FALSE),"")&lt;&gt;"",TRUE,FALSE)</f>
        <v>0</v>
      </c>
      <c r="AO173" s="296" t="b">
        <f t="shared" si="147"/>
        <v>0</v>
      </c>
      <c r="AP173" s="296" t="b">
        <f t="shared" si="148"/>
        <v>1</v>
      </c>
      <c r="AQ173" s="296" t="str">
        <f t="shared" si="149"/>
        <v/>
      </c>
      <c r="AR173" s="296" t="str">
        <f t="shared" si="121"/>
        <v/>
      </c>
      <c r="AS173" s="296">
        <f t="shared" si="122"/>
        <v>1</v>
      </c>
      <c r="AT173" s="296">
        <f t="shared" si="150"/>
        <v>1</v>
      </c>
      <c r="AU173" s="296" t="str">
        <f t="shared" si="124"/>
        <v/>
      </c>
      <c r="AV173" s="296" t="str">
        <f>IFERROR(VLOOKUP($L173,点検表４リスト用!$L$2:$M$11,2,FALSE),"")</f>
        <v/>
      </c>
      <c r="AW173" s="296" t="str">
        <f>IFERROR(VLOOKUP($AU173,排出係数!$H$4:$N$1000,7,FALSE),"")</f>
        <v/>
      </c>
      <c r="AX173" s="296" t="str">
        <f t="shared" si="137"/>
        <v/>
      </c>
      <c r="AY173" s="296" t="str">
        <f t="shared" si="125"/>
        <v>1</v>
      </c>
      <c r="AZ173" s="296" t="str">
        <f>IFERROR(VLOOKUP($AU173,排出係数!$A$4:$G$10000,$AT173+2,FALSE),"")</f>
        <v/>
      </c>
      <c r="BA173" s="296">
        <f>IFERROR(VLOOKUP($AT173,点検表４リスト用!$P$2:$T$6,2,FALSE),"")</f>
        <v>0.48</v>
      </c>
      <c r="BB173" s="296" t="str">
        <f t="shared" si="126"/>
        <v/>
      </c>
      <c r="BC173" s="296" t="str">
        <f t="shared" si="151"/>
        <v/>
      </c>
      <c r="BD173" s="296" t="str">
        <f>IFERROR(VLOOKUP($AU173,排出係数!$H$4:$M$10000,$AT173+2,FALSE),"")</f>
        <v/>
      </c>
      <c r="BE173" s="296">
        <f>IFERROR(VLOOKUP($AT173,点検表４リスト用!$P$2:$T$6,IF($N173="H17",5,3),FALSE),"")</f>
        <v>5.5E-2</v>
      </c>
      <c r="BF173" s="296">
        <f t="shared" si="128"/>
        <v>0</v>
      </c>
      <c r="BG173" s="296">
        <f t="shared" si="152"/>
        <v>0</v>
      </c>
      <c r="BH173" s="296" t="str">
        <f>IFERROR(VLOOKUP($L173,点検表４リスト用!$L$2:$N$11,3,FALSE),"")</f>
        <v/>
      </c>
      <c r="BI173" s="296" t="str">
        <f t="shared" si="130"/>
        <v/>
      </c>
      <c r="BJ173" s="296" t="str">
        <f>IF($AJ173="特","",IF($BO173="確認",MSG_電気・燃料電池車確認,IF($BR173=1,日野自動車新型式,IF($BR173=2,日野自動車新型式②,IF($BR173=3,日野自動車新型式③,IF($BR173=4,日野自動車新型式④,IFERROR(VLOOKUP($BI173,'35条リスト'!$A$3:$C$9998,2,FALSE),"")))))))</f>
        <v/>
      </c>
      <c r="BK173" s="296" t="str">
        <f t="shared" si="131"/>
        <v/>
      </c>
      <c r="BL173" s="296" t="str">
        <f>IFERROR(VLOOKUP($X173,点検表４リスト用!$A$2:$B$10,2,FALSE),"")</f>
        <v/>
      </c>
      <c r="BM173" s="296" t="str">
        <f>IF($AJ173="特","",IFERROR(VLOOKUP($BI173,'35条リスト'!$A$3:$C$9998,3,FALSE),""))</f>
        <v/>
      </c>
      <c r="BN173" s="357" t="str">
        <f t="shared" si="153"/>
        <v/>
      </c>
      <c r="BO173" s="297" t="str">
        <f t="shared" si="154"/>
        <v/>
      </c>
      <c r="BP173" s="297" t="str">
        <f t="shared" si="138"/>
        <v/>
      </c>
      <c r="BQ173" s="296">
        <f t="shared" si="136"/>
        <v>0</v>
      </c>
      <c r="BR173" s="296" t="str">
        <f>IF(COUNTIF(点検表４リスト用!X$2:X$83,J173),1,IF(COUNTIF(点検表４リスト用!Y$2:Y$100,J173),2,IF(COUNTIF(点検表４リスト用!Z$2:Z$100,J173),3,IF(COUNTIF(点検表４リスト用!AA$2:AA$100,J173),4,""))))</f>
        <v/>
      </c>
      <c r="BS173" s="579" t="str">
        <f t="shared" si="155"/>
        <v/>
      </c>
    </row>
    <row r="174" spans="1:71">
      <c r="A174" s="289"/>
      <c r="B174" s="445"/>
      <c r="C174" s="290"/>
      <c r="D174" s="291"/>
      <c r="E174" s="291"/>
      <c r="F174" s="291"/>
      <c r="G174" s="292"/>
      <c r="H174" s="300"/>
      <c r="I174" s="292"/>
      <c r="J174" s="292"/>
      <c r="K174" s="292"/>
      <c r="L174" s="292"/>
      <c r="M174" s="290"/>
      <c r="N174" s="290"/>
      <c r="O174" s="292"/>
      <c r="P174" s="292"/>
      <c r="Q174" s="481" t="str">
        <f t="shared" si="139"/>
        <v/>
      </c>
      <c r="R174" s="481" t="str">
        <f t="shared" si="140"/>
        <v/>
      </c>
      <c r="S174" s="482" t="str">
        <f t="shared" si="141"/>
        <v/>
      </c>
      <c r="T174" s="482" t="str">
        <f t="shared" si="135"/>
        <v/>
      </c>
      <c r="U174" s="483" t="str">
        <f t="shared" si="142"/>
        <v/>
      </c>
      <c r="V174" s="483" t="str">
        <f t="shared" si="143"/>
        <v/>
      </c>
      <c r="W174" s="483" t="str">
        <f t="shared" si="144"/>
        <v/>
      </c>
      <c r="X174" s="293"/>
      <c r="Y174" s="289"/>
      <c r="Z174" s="473" t="str">
        <f>IF($BR174&lt;&gt;"","確認",IF(COUNTIF(点検表４リスト用!AB$2:AB$100,J174),"○",IF(OR($BP174="【3】",$BP174="【2】",$BP174="【1】"),"○",$BP174)))</f>
        <v/>
      </c>
      <c r="AA174" s="532"/>
      <c r="AB174" s="294" t="str">
        <f>IF(COUNTIF(環境性能の高いＵＤタクシー!$A:$A,点検表４!J174),"○","")</f>
        <v/>
      </c>
      <c r="AC174" s="295" t="str">
        <f t="shared" si="145"/>
        <v/>
      </c>
      <c r="AD174" s="296" t="b">
        <f t="shared" si="112"/>
        <v>0</v>
      </c>
      <c r="AE174" s="296" t="b">
        <f t="shared" si="146"/>
        <v>0</v>
      </c>
      <c r="AF174" s="296" t="str">
        <f t="shared" si="114"/>
        <v/>
      </c>
      <c r="AG174" s="296">
        <f t="shared" si="115"/>
        <v>1</v>
      </c>
      <c r="AH174" s="296">
        <f t="shared" si="116"/>
        <v>0</v>
      </c>
      <c r="AI174" s="296">
        <f t="shared" si="117"/>
        <v>0</v>
      </c>
      <c r="AJ174" s="296" t="str">
        <f>IFERROR(VLOOKUP($I174,点検表４リスト用!$D$2:$G$10,2,FALSE),"")</f>
        <v/>
      </c>
      <c r="AK174" s="296" t="str">
        <f>IFERROR(VLOOKUP($I174,点検表４リスト用!$D$2:$G$10,3,FALSE),"")</f>
        <v/>
      </c>
      <c r="AL174" s="296" t="str">
        <f>IFERROR(VLOOKUP($I174,点検表４リスト用!$D$2:$G$10,4,FALSE),"")</f>
        <v/>
      </c>
      <c r="AM174" s="296" t="str">
        <f>IFERROR(VLOOKUP(LEFT($E174,1),点検表４リスト用!$I$2:$J$11,2,FALSE),"")</f>
        <v/>
      </c>
      <c r="AN174" s="296" t="b">
        <f>IF(IFERROR(VLOOKUP($J174,軽乗用車一覧!$A$2:$A$88,1,FALSE),"")&lt;&gt;"",TRUE,FALSE)</f>
        <v>0</v>
      </c>
      <c r="AO174" s="296" t="b">
        <f t="shared" si="147"/>
        <v>0</v>
      </c>
      <c r="AP174" s="296" t="b">
        <f t="shared" si="148"/>
        <v>1</v>
      </c>
      <c r="AQ174" s="296" t="str">
        <f t="shared" si="149"/>
        <v/>
      </c>
      <c r="AR174" s="296" t="str">
        <f t="shared" si="121"/>
        <v/>
      </c>
      <c r="AS174" s="296">
        <f t="shared" si="122"/>
        <v>1</v>
      </c>
      <c r="AT174" s="296">
        <f t="shared" si="150"/>
        <v>1</v>
      </c>
      <c r="AU174" s="296" t="str">
        <f t="shared" si="124"/>
        <v/>
      </c>
      <c r="AV174" s="296" t="str">
        <f>IFERROR(VLOOKUP($L174,点検表４リスト用!$L$2:$M$11,2,FALSE),"")</f>
        <v/>
      </c>
      <c r="AW174" s="296" t="str">
        <f>IFERROR(VLOOKUP($AU174,排出係数!$H$4:$N$1000,7,FALSE),"")</f>
        <v/>
      </c>
      <c r="AX174" s="296" t="str">
        <f t="shared" si="137"/>
        <v/>
      </c>
      <c r="AY174" s="296" t="str">
        <f t="shared" si="125"/>
        <v>1</v>
      </c>
      <c r="AZ174" s="296" t="str">
        <f>IFERROR(VLOOKUP($AU174,排出係数!$A$4:$G$10000,$AT174+2,FALSE),"")</f>
        <v/>
      </c>
      <c r="BA174" s="296">
        <f>IFERROR(VLOOKUP($AT174,点検表４リスト用!$P$2:$T$6,2,FALSE),"")</f>
        <v>0.48</v>
      </c>
      <c r="BB174" s="296" t="str">
        <f t="shared" si="126"/>
        <v/>
      </c>
      <c r="BC174" s="296" t="str">
        <f t="shared" si="151"/>
        <v/>
      </c>
      <c r="BD174" s="296" t="str">
        <f>IFERROR(VLOOKUP($AU174,排出係数!$H$4:$M$10000,$AT174+2,FALSE),"")</f>
        <v/>
      </c>
      <c r="BE174" s="296">
        <f>IFERROR(VLOOKUP($AT174,点検表４リスト用!$P$2:$T$6,IF($N174="H17",5,3),FALSE),"")</f>
        <v>5.5E-2</v>
      </c>
      <c r="BF174" s="296">
        <f t="shared" si="128"/>
        <v>0</v>
      </c>
      <c r="BG174" s="296">
        <f t="shared" si="152"/>
        <v>0</v>
      </c>
      <c r="BH174" s="296" t="str">
        <f>IFERROR(VLOOKUP($L174,点検表４リスト用!$L$2:$N$11,3,FALSE),"")</f>
        <v/>
      </c>
      <c r="BI174" s="296" t="str">
        <f t="shared" si="130"/>
        <v/>
      </c>
      <c r="BJ174" s="296" t="str">
        <f>IF($AJ174="特","",IF($BO174="確認",MSG_電気・燃料電池車確認,IF($BR174=1,日野自動車新型式,IF($BR174=2,日野自動車新型式②,IF($BR174=3,日野自動車新型式③,IF($BR174=4,日野自動車新型式④,IFERROR(VLOOKUP($BI174,'35条リスト'!$A$3:$C$9998,2,FALSE),"")))))))</f>
        <v/>
      </c>
      <c r="BK174" s="296" t="str">
        <f t="shared" si="131"/>
        <v/>
      </c>
      <c r="BL174" s="296" t="str">
        <f>IFERROR(VLOOKUP($X174,点検表４リスト用!$A$2:$B$10,2,FALSE),"")</f>
        <v/>
      </c>
      <c r="BM174" s="296" t="str">
        <f>IF($AJ174="特","",IFERROR(VLOOKUP($BI174,'35条リスト'!$A$3:$C$9998,3,FALSE),""))</f>
        <v/>
      </c>
      <c r="BN174" s="357" t="str">
        <f t="shared" si="153"/>
        <v/>
      </c>
      <c r="BO174" s="297" t="str">
        <f t="shared" si="154"/>
        <v/>
      </c>
      <c r="BP174" s="297" t="str">
        <f t="shared" si="138"/>
        <v/>
      </c>
      <c r="BQ174" s="296">
        <f t="shared" si="136"/>
        <v>0</v>
      </c>
      <c r="BR174" s="296" t="str">
        <f>IF(COUNTIF(点検表４リスト用!X$2:X$83,J174),1,IF(COUNTIF(点検表４リスト用!Y$2:Y$100,J174),2,IF(COUNTIF(点検表４リスト用!Z$2:Z$100,J174),3,IF(COUNTIF(点検表４リスト用!AA$2:AA$100,J174),4,""))))</f>
        <v/>
      </c>
      <c r="BS174" s="579" t="str">
        <f t="shared" si="155"/>
        <v/>
      </c>
    </row>
    <row r="175" spans="1:71">
      <c r="A175" s="289"/>
      <c r="B175" s="445"/>
      <c r="C175" s="290"/>
      <c r="D175" s="291"/>
      <c r="E175" s="291"/>
      <c r="F175" s="291"/>
      <c r="G175" s="292"/>
      <c r="H175" s="300"/>
      <c r="I175" s="292"/>
      <c r="J175" s="292"/>
      <c r="K175" s="292"/>
      <c r="L175" s="292"/>
      <c r="M175" s="290"/>
      <c r="N175" s="290"/>
      <c r="O175" s="292"/>
      <c r="P175" s="292"/>
      <c r="Q175" s="481" t="str">
        <f t="shared" si="139"/>
        <v/>
      </c>
      <c r="R175" s="481" t="str">
        <f t="shared" si="140"/>
        <v/>
      </c>
      <c r="S175" s="482" t="str">
        <f t="shared" si="141"/>
        <v/>
      </c>
      <c r="T175" s="482" t="str">
        <f t="shared" si="135"/>
        <v/>
      </c>
      <c r="U175" s="483" t="str">
        <f t="shared" si="142"/>
        <v/>
      </c>
      <c r="V175" s="483" t="str">
        <f t="shared" si="143"/>
        <v/>
      </c>
      <c r="W175" s="483" t="str">
        <f t="shared" si="144"/>
        <v/>
      </c>
      <c r="X175" s="293"/>
      <c r="Y175" s="289"/>
      <c r="Z175" s="473" t="str">
        <f>IF($BR175&lt;&gt;"","確認",IF(COUNTIF(点検表４リスト用!AB$2:AB$100,J175),"○",IF(OR($BP175="【3】",$BP175="【2】",$BP175="【1】"),"○",$BP175)))</f>
        <v/>
      </c>
      <c r="AA175" s="532"/>
      <c r="AB175" s="294" t="str">
        <f>IF(COUNTIF(環境性能の高いＵＤタクシー!$A:$A,点検表４!J175),"○","")</f>
        <v/>
      </c>
      <c r="AC175" s="295" t="str">
        <f t="shared" si="145"/>
        <v/>
      </c>
      <c r="AD175" s="296" t="b">
        <f t="shared" si="112"/>
        <v>0</v>
      </c>
      <c r="AE175" s="296" t="b">
        <f t="shared" si="146"/>
        <v>0</v>
      </c>
      <c r="AF175" s="296" t="str">
        <f t="shared" si="114"/>
        <v/>
      </c>
      <c r="AG175" s="296">
        <f t="shared" si="115"/>
        <v>1</v>
      </c>
      <c r="AH175" s="296">
        <f t="shared" si="116"/>
        <v>0</v>
      </c>
      <c r="AI175" s="296">
        <f t="shared" si="117"/>
        <v>0</v>
      </c>
      <c r="AJ175" s="296" t="str">
        <f>IFERROR(VLOOKUP($I175,点検表４リスト用!$D$2:$G$10,2,FALSE),"")</f>
        <v/>
      </c>
      <c r="AK175" s="296" t="str">
        <f>IFERROR(VLOOKUP($I175,点検表４リスト用!$D$2:$G$10,3,FALSE),"")</f>
        <v/>
      </c>
      <c r="AL175" s="296" t="str">
        <f>IFERROR(VLOOKUP($I175,点検表４リスト用!$D$2:$G$10,4,FALSE),"")</f>
        <v/>
      </c>
      <c r="AM175" s="296" t="str">
        <f>IFERROR(VLOOKUP(LEFT($E175,1),点検表４リスト用!$I$2:$J$11,2,FALSE),"")</f>
        <v/>
      </c>
      <c r="AN175" s="296" t="b">
        <f>IF(IFERROR(VLOOKUP($J175,軽乗用車一覧!$A$2:$A$88,1,FALSE),"")&lt;&gt;"",TRUE,FALSE)</f>
        <v>0</v>
      </c>
      <c r="AO175" s="296" t="b">
        <f t="shared" si="147"/>
        <v>0</v>
      </c>
      <c r="AP175" s="296" t="b">
        <f t="shared" si="148"/>
        <v>1</v>
      </c>
      <c r="AQ175" s="296" t="str">
        <f t="shared" si="149"/>
        <v/>
      </c>
      <c r="AR175" s="296" t="str">
        <f t="shared" si="121"/>
        <v/>
      </c>
      <c r="AS175" s="296">
        <f t="shared" si="122"/>
        <v>1</v>
      </c>
      <c r="AT175" s="296">
        <f t="shared" si="150"/>
        <v>1</v>
      </c>
      <c r="AU175" s="296" t="str">
        <f t="shared" si="124"/>
        <v/>
      </c>
      <c r="AV175" s="296" t="str">
        <f>IFERROR(VLOOKUP($L175,点検表４リスト用!$L$2:$M$11,2,FALSE),"")</f>
        <v/>
      </c>
      <c r="AW175" s="296" t="str">
        <f>IFERROR(VLOOKUP($AU175,排出係数!$H$4:$N$1000,7,FALSE),"")</f>
        <v/>
      </c>
      <c r="AX175" s="296" t="str">
        <f t="shared" si="137"/>
        <v/>
      </c>
      <c r="AY175" s="296" t="str">
        <f t="shared" si="125"/>
        <v>1</v>
      </c>
      <c r="AZ175" s="296" t="str">
        <f>IFERROR(VLOOKUP($AU175,排出係数!$A$4:$G$10000,$AT175+2,FALSE),"")</f>
        <v/>
      </c>
      <c r="BA175" s="296">
        <f>IFERROR(VLOOKUP($AT175,点検表４リスト用!$P$2:$T$6,2,FALSE),"")</f>
        <v>0.48</v>
      </c>
      <c r="BB175" s="296" t="str">
        <f t="shared" si="126"/>
        <v/>
      </c>
      <c r="BC175" s="296" t="str">
        <f t="shared" si="151"/>
        <v/>
      </c>
      <c r="BD175" s="296" t="str">
        <f>IFERROR(VLOOKUP($AU175,排出係数!$H$4:$M$10000,$AT175+2,FALSE),"")</f>
        <v/>
      </c>
      <c r="BE175" s="296">
        <f>IFERROR(VLOOKUP($AT175,点検表４リスト用!$P$2:$T$6,IF($N175="H17",5,3),FALSE),"")</f>
        <v>5.5E-2</v>
      </c>
      <c r="BF175" s="296">
        <f t="shared" si="128"/>
        <v>0</v>
      </c>
      <c r="BG175" s="296">
        <f t="shared" si="152"/>
        <v>0</v>
      </c>
      <c r="BH175" s="296" t="str">
        <f>IFERROR(VLOOKUP($L175,点検表４リスト用!$L$2:$N$11,3,FALSE),"")</f>
        <v/>
      </c>
      <c r="BI175" s="296" t="str">
        <f t="shared" si="130"/>
        <v/>
      </c>
      <c r="BJ175" s="296" t="str">
        <f>IF($AJ175="特","",IF($BO175="確認",MSG_電気・燃料電池車確認,IF($BR175=1,日野自動車新型式,IF($BR175=2,日野自動車新型式②,IF($BR175=3,日野自動車新型式③,IF($BR175=4,日野自動車新型式④,IFERROR(VLOOKUP($BI175,'35条リスト'!$A$3:$C$9998,2,FALSE),"")))))))</f>
        <v/>
      </c>
      <c r="BK175" s="296" t="str">
        <f t="shared" si="131"/>
        <v/>
      </c>
      <c r="BL175" s="296" t="str">
        <f>IFERROR(VLOOKUP($X175,点検表４リスト用!$A$2:$B$10,2,FALSE),"")</f>
        <v/>
      </c>
      <c r="BM175" s="296" t="str">
        <f>IF($AJ175="特","",IFERROR(VLOOKUP($BI175,'35条リスト'!$A$3:$C$9998,3,FALSE),""))</f>
        <v/>
      </c>
      <c r="BN175" s="357" t="str">
        <f t="shared" si="153"/>
        <v/>
      </c>
      <c r="BO175" s="297" t="str">
        <f t="shared" si="154"/>
        <v/>
      </c>
      <c r="BP175" s="297" t="str">
        <f t="shared" si="138"/>
        <v/>
      </c>
      <c r="BQ175" s="296">
        <f t="shared" si="136"/>
        <v>0</v>
      </c>
      <c r="BR175" s="296" t="str">
        <f>IF(COUNTIF(点検表４リスト用!X$2:X$83,J175),1,IF(COUNTIF(点検表４リスト用!Y$2:Y$100,J175),2,IF(COUNTIF(点検表４リスト用!Z$2:Z$100,J175),3,IF(COUNTIF(点検表４リスト用!AA$2:AA$100,J175),4,""))))</f>
        <v/>
      </c>
      <c r="BS175" s="579" t="str">
        <f t="shared" si="155"/>
        <v/>
      </c>
    </row>
    <row r="176" spans="1:71">
      <c r="A176" s="289"/>
      <c r="B176" s="445"/>
      <c r="C176" s="290"/>
      <c r="D176" s="291"/>
      <c r="E176" s="291"/>
      <c r="F176" s="291"/>
      <c r="G176" s="292"/>
      <c r="H176" s="300"/>
      <c r="I176" s="292"/>
      <c r="J176" s="292"/>
      <c r="K176" s="292"/>
      <c r="L176" s="292"/>
      <c r="M176" s="290"/>
      <c r="N176" s="290"/>
      <c r="O176" s="292"/>
      <c r="P176" s="292"/>
      <c r="Q176" s="481" t="str">
        <f t="shared" si="139"/>
        <v/>
      </c>
      <c r="R176" s="481" t="str">
        <f t="shared" si="140"/>
        <v/>
      </c>
      <c r="S176" s="482" t="str">
        <f t="shared" si="141"/>
        <v/>
      </c>
      <c r="T176" s="482" t="str">
        <f t="shared" si="135"/>
        <v/>
      </c>
      <c r="U176" s="483" t="str">
        <f t="shared" si="142"/>
        <v/>
      </c>
      <c r="V176" s="483" t="str">
        <f t="shared" si="143"/>
        <v/>
      </c>
      <c r="W176" s="483" t="str">
        <f t="shared" si="144"/>
        <v/>
      </c>
      <c r="X176" s="293"/>
      <c r="Y176" s="289"/>
      <c r="Z176" s="473" t="str">
        <f>IF($BR176&lt;&gt;"","確認",IF(COUNTIF(点検表４リスト用!AB$2:AB$100,J176),"○",IF(OR($BP176="【3】",$BP176="【2】",$BP176="【1】"),"○",$BP176)))</f>
        <v/>
      </c>
      <c r="AA176" s="532"/>
      <c r="AB176" s="294" t="str">
        <f>IF(COUNTIF(環境性能の高いＵＤタクシー!$A:$A,点検表４!J176),"○","")</f>
        <v/>
      </c>
      <c r="AC176" s="295" t="str">
        <f t="shared" si="145"/>
        <v/>
      </c>
      <c r="AD176" s="296" t="b">
        <f t="shared" si="112"/>
        <v>0</v>
      </c>
      <c r="AE176" s="296" t="b">
        <f t="shared" si="146"/>
        <v>0</v>
      </c>
      <c r="AF176" s="296" t="str">
        <f t="shared" si="114"/>
        <v/>
      </c>
      <c r="AG176" s="296">
        <f t="shared" si="115"/>
        <v>1</v>
      </c>
      <c r="AH176" s="296">
        <f t="shared" si="116"/>
        <v>0</v>
      </c>
      <c r="AI176" s="296">
        <f t="shared" si="117"/>
        <v>0</v>
      </c>
      <c r="AJ176" s="296" t="str">
        <f>IFERROR(VLOOKUP($I176,点検表４リスト用!$D$2:$G$10,2,FALSE),"")</f>
        <v/>
      </c>
      <c r="AK176" s="296" t="str">
        <f>IFERROR(VLOOKUP($I176,点検表４リスト用!$D$2:$G$10,3,FALSE),"")</f>
        <v/>
      </c>
      <c r="AL176" s="296" t="str">
        <f>IFERROR(VLOOKUP($I176,点検表４リスト用!$D$2:$G$10,4,FALSE),"")</f>
        <v/>
      </c>
      <c r="AM176" s="296" t="str">
        <f>IFERROR(VLOOKUP(LEFT($E176,1),点検表４リスト用!$I$2:$J$11,2,FALSE),"")</f>
        <v/>
      </c>
      <c r="AN176" s="296" t="b">
        <f>IF(IFERROR(VLOOKUP($J176,軽乗用車一覧!$A$2:$A$88,1,FALSE),"")&lt;&gt;"",TRUE,FALSE)</f>
        <v>0</v>
      </c>
      <c r="AO176" s="296" t="b">
        <f t="shared" si="147"/>
        <v>0</v>
      </c>
      <c r="AP176" s="296" t="b">
        <f t="shared" si="148"/>
        <v>1</v>
      </c>
      <c r="AQ176" s="296" t="str">
        <f t="shared" si="149"/>
        <v/>
      </c>
      <c r="AR176" s="296" t="str">
        <f t="shared" si="121"/>
        <v/>
      </c>
      <c r="AS176" s="296">
        <f t="shared" si="122"/>
        <v>1</v>
      </c>
      <c r="AT176" s="296">
        <f t="shared" si="150"/>
        <v>1</v>
      </c>
      <c r="AU176" s="296" t="str">
        <f t="shared" si="124"/>
        <v/>
      </c>
      <c r="AV176" s="296" t="str">
        <f>IFERROR(VLOOKUP($L176,点検表４リスト用!$L$2:$M$11,2,FALSE),"")</f>
        <v/>
      </c>
      <c r="AW176" s="296" t="str">
        <f>IFERROR(VLOOKUP($AU176,排出係数!$H$4:$N$1000,7,FALSE),"")</f>
        <v/>
      </c>
      <c r="AX176" s="296" t="str">
        <f t="shared" si="137"/>
        <v/>
      </c>
      <c r="AY176" s="296" t="str">
        <f t="shared" si="125"/>
        <v>1</v>
      </c>
      <c r="AZ176" s="296" t="str">
        <f>IFERROR(VLOOKUP($AU176,排出係数!$A$4:$G$10000,$AT176+2,FALSE),"")</f>
        <v/>
      </c>
      <c r="BA176" s="296">
        <f>IFERROR(VLOOKUP($AT176,点検表４リスト用!$P$2:$T$6,2,FALSE),"")</f>
        <v>0.48</v>
      </c>
      <c r="BB176" s="296" t="str">
        <f t="shared" si="126"/>
        <v/>
      </c>
      <c r="BC176" s="296" t="str">
        <f t="shared" si="151"/>
        <v/>
      </c>
      <c r="BD176" s="296" t="str">
        <f>IFERROR(VLOOKUP($AU176,排出係数!$H$4:$M$10000,$AT176+2,FALSE),"")</f>
        <v/>
      </c>
      <c r="BE176" s="296">
        <f>IFERROR(VLOOKUP($AT176,点検表４リスト用!$P$2:$T$6,IF($N176="H17",5,3),FALSE),"")</f>
        <v>5.5E-2</v>
      </c>
      <c r="BF176" s="296">
        <f t="shared" si="128"/>
        <v>0</v>
      </c>
      <c r="BG176" s="296">
        <f t="shared" si="152"/>
        <v>0</v>
      </c>
      <c r="BH176" s="296" t="str">
        <f>IFERROR(VLOOKUP($L176,点検表４リスト用!$L$2:$N$11,3,FALSE),"")</f>
        <v/>
      </c>
      <c r="BI176" s="296" t="str">
        <f t="shared" si="130"/>
        <v/>
      </c>
      <c r="BJ176" s="296" t="str">
        <f>IF($AJ176="特","",IF($BO176="確認",MSG_電気・燃料電池車確認,IF($BR176=1,日野自動車新型式,IF($BR176=2,日野自動車新型式②,IF($BR176=3,日野自動車新型式③,IF($BR176=4,日野自動車新型式④,IFERROR(VLOOKUP($BI176,'35条リスト'!$A$3:$C$9998,2,FALSE),"")))))))</f>
        <v/>
      </c>
      <c r="BK176" s="296" t="str">
        <f t="shared" si="131"/>
        <v/>
      </c>
      <c r="BL176" s="296" t="str">
        <f>IFERROR(VLOOKUP($X176,点検表４リスト用!$A$2:$B$10,2,FALSE),"")</f>
        <v/>
      </c>
      <c r="BM176" s="296" t="str">
        <f>IF($AJ176="特","",IFERROR(VLOOKUP($BI176,'35条リスト'!$A$3:$C$9998,3,FALSE),""))</f>
        <v/>
      </c>
      <c r="BN176" s="357" t="str">
        <f t="shared" si="153"/>
        <v/>
      </c>
      <c r="BO176" s="297" t="str">
        <f t="shared" si="154"/>
        <v/>
      </c>
      <c r="BP176" s="297" t="str">
        <f t="shared" si="138"/>
        <v/>
      </c>
      <c r="BQ176" s="296">
        <f t="shared" si="136"/>
        <v>0</v>
      </c>
      <c r="BR176" s="296" t="str">
        <f>IF(COUNTIF(点検表４リスト用!X$2:X$83,J176),1,IF(COUNTIF(点検表４リスト用!Y$2:Y$100,J176),2,IF(COUNTIF(点検表４リスト用!Z$2:Z$100,J176),3,IF(COUNTIF(点検表４リスト用!AA$2:AA$100,J176),4,""))))</f>
        <v/>
      </c>
      <c r="BS176" s="579" t="str">
        <f t="shared" si="155"/>
        <v/>
      </c>
    </row>
    <row r="177" spans="1:71">
      <c r="A177" s="289"/>
      <c r="B177" s="445"/>
      <c r="C177" s="290"/>
      <c r="D177" s="291"/>
      <c r="E177" s="291"/>
      <c r="F177" s="291"/>
      <c r="G177" s="292"/>
      <c r="H177" s="300"/>
      <c r="I177" s="292"/>
      <c r="J177" s="292"/>
      <c r="K177" s="292"/>
      <c r="L177" s="292"/>
      <c r="M177" s="290"/>
      <c r="N177" s="290"/>
      <c r="O177" s="292"/>
      <c r="P177" s="292"/>
      <c r="Q177" s="481" t="str">
        <f t="shared" si="139"/>
        <v/>
      </c>
      <c r="R177" s="481" t="str">
        <f t="shared" si="140"/>
        <v/>
      </c>
      <c r="S177" s="482" t="str">
        <f t="shared" si="141"/>
        <v/>
      </c>
      <c r="T177" s="482" t="str">
        <f t="shared" si="135"/>
        <v/>
      </c>
      <c r="U177" s="483" t="str">
        <f t="shared" si="142"/>
        <v/>
      </c>
      <c r="V177" s="483" t="str">
        <f t="shared" si="143"/>
        <v/>
      </c>
      <c r="W177" s="483" t="str">
        <f t="shared" si="144"/>
        <v/>
      </c>
      <c r="X177" s="293"/>
      <c r="Y177" s="289"/>
      <c r="Z177" s="473" t="str">
        <f>IF($BR177&lt;&gt;"","確認",IF(COUNTIF(点検表４リスト用!AB$2:AB$100,J177),"○",IF(OR($BP177="【3】",$BP177="【2】",$BP177="【1】"),"○",$BP177)))</f>
        <v/>
      </c>
      <c r="AA177" s="532"/>
      <c r="AB177" s="294" t="str">
        <f>IF(COUNTIF(環境性能の高いＵＤタクシー!$A:$A,点検表４!J177),"○","")</f>
        <v/>
      </c>
      <c r="AC177" s="295" t="str">
        <f t="shared" si="145"/>
        <v/>
      </c>
      <c r="AD177" s="296" t="b">
        <f t="shared" si="112"/>
        <v>0</v>
      </c>
      <c r="AE177" s="296" t="b">
        <f t="shared" si="146"/>
        <v>0</v>
      </c>
      <c r="AF177" s="296" t="str">
        <f t="shared" si="114"/>
        <v/>
      </c>
      <c r="AG177" s="296">
        <f t="shared" si="115"/>
        <v>1</v>
      </c>
      <c r="AH177" s="296">
        <f t="shared" si="116"/>
        <v>0</v>
      </c>
      <c r="AI177" s="296">
        <f t="shared" si="117"/>
        <v>0</v>
      </c>
      <c r="AJ177" s="296" t="str">
        <f>IFERROR(VLOOKUP($I177,点検表４リスト用!$D$2:$G$10,2,FALSE),"")</f>
        <v/>
      </c>
      <c r="AK177" s="296" t="str">
        <f>IFERROR(VLOOKUP($I177,点検表４リスト用!$D$2:$G$10,3,FALSE),"")</f>
        <v/>
      </c>
      <c r="AL177" s="296" t="str">
        <f>IFERROR(VLOOKUP($I177,点検表４リスト用!$D$2:$G$10,4,FALSE),"")</f>
        <v/>
      </c>
      <c r="AM177" s="296" t="str">
        <f>IFERROR(VLOOKUP(LEFT($E177,1),点検表４リスト用!$I$2:$J$11,2,FALSE),"")</f>
        <v/>
      </c>
      <c r="AN177" s="296" t="b">
        <f>IF(IFERROR(VLOOKUP($J177,軽乗用車一覧!$A$2:$A$88,1,FALSE),"")&lt;&gt;"",TRUE,FALSE)</f>
        <v>0</v>
      </c>
      <c r="AO177" s="296" t="b">
        <f t="shared" si="147"/>
        <v>0</v>
      </c>
      <c r="AP177" s="296" t="b">
        <f t="shared" si="148"/>
        <v>1</v>
      </c>
      <c r="AQ177" s="296" t="str">
        <f t="shared" si="149"/>
        <v/>
      </c>
      <c r="AR177" s="296" t="str">
        <f t="shared" si="121"/>
        <v/>
      </c>
      <c r="AS177" s="296">
        <f t="shared" si="122"/>
        <v>1</v>
      </c>
      <c r="AT177" s="296">
        <f t="shared" si="150"/>
        <v>1</v>
      </c>
      <c r="AU177" s="296" t="str">
        <f t="shared" si="124"/>
        <v/>
      </c>
      <c r="AV177" s="296" t="str">
        <f>IFERROR(VLOOKUP($L177,点検表４リスト用!$L$2:$M$11,2,FALSE),"")</f>
        <v/>
      </c>
      <c r="AW177" s="296" t="str">
        <f>IFERROR(VLOOKUP($AU177,排出係数!$H$4:$N$1000,7,FALSE),"")</f>
        <v/>
      </c>
      <c r="AX177" s="296" t="str">
        <f t="shared" si="137"/>
        <v/>
      </c>
      <c r="AY177" s="296" t="str">
        <f t="shared" si="125"/>
        <v>1</v>
      </c>
      <c r="AZ177" s="296" t="str">
        <f>IFERROR(VLOOKUP($AU177,排出係数!$A$4:$G$10000,$AT177+2,FALSE),"")</f>
        <v/>
      </c>
      <c r="BA177" s="296">
        <f>IFERROR(VLOOKUP($AT177,点検表４リスト用!$P$2:$T$6,2,FALSE),"")</f>
        <v>0.48</v>
      </c>
      <c r="BB177" s="296" t="str">
        <f t="shared" si="126"/>
        <v/>
      </c>
      <c r="BC177" s="296" t="str">
        <f t="shared" si="151"/>
        <v/>
      </c>
      <c r="BD177" s="296" t="str">
        <f>IFERROR(VLOOKUP($AU177,排出係数!$H$4:$M$10000,$AT177+2,FALSE),"")</f>
        <v/>
      </c>
      <c r="BE177" s="296">
        <f>IFERROR(VLOOKUP($AT177,点検表４リスト用!$P$2:$T$6,IF($N177="H17",5,3),FALSE),"")</f>
        <v>5.5E-2</v>
      </c>
      <c r="BF177" s="296">
        <f t="shared" si="128"/>
        <v>0</v>
      </c>
      <c r="BG177" s="296">
        <f t="shared" si="152"/>
        <v>0</v>
      </c>
      <c r="BH177" s="296" t="str">
        <f>IFERROR(VLOOKUP($L177,点検表４リスト用!$L$2:$N$11,3,FALSE),"")</f>
        <v/>
      </c>
      <c r="BI177" s="296" t="str">
        <f t="shared" si="130"/>
        <v/>
      </c>
      <c r="BJ177" s="296" t="str">
        <f>IF($AJ177="特","",IF($BO177="確認",MSG_電気・燃料電池車確認,IF($BR177=1,日野自動車新型式,IF($BR177=2,日野自動車新型式②,IF($BR177=3,日野自動車新型式③,IF($BR177=4,日野自動車新型式④,IFERROR(VLOOKUP($BI177,'35条リスト'!$A$3:$C$9998,2,FALSE),"")))))))</f>
        <v/>
      </c>
      <c r="BK177" s="296" t="str">
        <f t="shared" si="131"/>
        <v/>
      </c>
      <c r="BL177" s="296" t="str">
        <f>IFERROR(VLOOKUP($X177,点検表４リスト用!$A$2:$B$10,2,FALSE),"")</f>
        <v/>
      </c>
      <c r="BM177" s="296" t="str">
        <f>IF($AJ177="特","",IFERROR(VLOOKUP($BI177,'35条リスト'!$A$3:$C$9998,3,FALSE),""))</f>
        <v/>
      </c>
      <c r="BN177" s="357" t="str">
        <f t="shared" si="153"/>
        <v/>
      </c>
      <c r="BO177" s="297" t="str">
        <f t="shared" si="154"/>
        <v/>
      </c>
      <c r="BP177" s="297" t="str">
        <f t="shared" si="138"/>
        <v/>
      </c>
      <c r="BQ177" s="296">
        <f t="shared" si="136"/>
        <v>0</v>
      </c>
      <c r="BR177" s="296" t="str">
        <f>IF(COUNTIF(点検表４リスト用!X$2:X$83,J177),1,IF(COUNTIF(点検表４リスト用!Y$2:Y$100,J177),2,IF(COUNTIF(点検表４リスト用!Z$2:Z$100,J177),3,IF(COUNTIF(点検表４リスト用!AA$2:AA$100,J177),4,""))))</f>
        <v/>
      </c>
      <c r="BS177" s="579" t="str">
        <f t="shared" si="155"/>
        <v/>
      </c>
    </row>
    <row r="178" spans="1:71">
      <c r="A178" s="289"/>
      <c r="B178" s="445"/>
      <c r="C178" s="290"/>
      <c r="D178" s="291"/>
      <c r="E178" s="291"/>
      <c r="F178" s="291"/>
      <c r="G178" s="292"/>
      <c r="H178" s="300"/>
      <c r="I178" s="292"/>
      <c r="J178" s="292"/>
      <c r="K178" s="292"/>
      <c r="L178" s="292"/>
      <c r="M178" s="290"/>
      <c r="N178" s="290"/>
      <c r="O178" s="292"/>
      <c r="P178" s="292"/>
      <c r="Q178" s="481" t="str">
        <f t="shared" si="139"/>
        <v/>
      </c>
      <c r="R178" s="481" t="str">
        <f t="shared" si="140"/>
        <v/>
      </c>
      <c r="S178" s="482" t="str">
        <f t="shared" si="141"/>
        <v/>
      </c>
      <c r="T178" s="482" t="str">
        <f t="shared" si="135"/>
        <v/>
      </c>
      <c r="U178" s="483" t="str">
        <f t="shared" si="142"/>
        <v/>
      </c>
      <c r="V178" s="483" t="str">
        <f t="shared" si="143"/>
        <v/>
      </c>
      <c r="W178" s="483" t="str">
        <f t="shared" si="144"/>
        <v/>
      </c>
      <c r="X178" s="293"/>
      <c r="Y178" s="289"/>
      <c r="Z178" s="473" t="str">
        <f>IF($BR178&lt;&gt;"","確認",IF(COUNTIF(点検表４リスト用!AB$2:AB$100,J178),"○",IF(OR($BP178="【3】",$BP178="【2】",$BP178="【1】"),"○",$BP178)))</f>
        <v/>
      </c>
      <c r="AA178" s="532"/>
      <c r="AB178" s="294" t="str">
        <f>IF(COUNTIF(環境性能の高いＵＤタクシー!$A:$A,点検表４!J178),"○","")</f>
        <v/>
      </c>
      <c r="AC178" s="295" t="str">
        <f t="shared" si="145"/>
        <v/>
      </c>
      <c r="AD178" s="296" t="b">
        <f t="shared" si="112"/>
        <v>0</v>
      </c>
      <c r="AE178" s="296" t="b">
        <f t="shared" si="146"/>
        <v>0</v>
      </c>
      <c r="AF178" s="296" t="str">
        <f t="shared" si="114"/>
        <v/>
      </c>
      <c r="AG178" s="296">
        <f t="shared" si="115"/>
        <v>1</v>
      </c>
      <c r="AH178" s="296">
        <f t="shared" si="116"/>
        <v>0</v>
      </c>
      <c r="AI178" s="296">
        <f t="shared" si="117"/>
        <v>0</v>
      </c>
      <c r="AJ178" s="296" t="str">
        <f>IFERROR(VLOOKUP($I178,点検表４リスト用!$D$2:$G$10,2,FALSE),"")</f>
        <v/>
      </c>
      <c r="AK178" s="296" t="str">
        <f>IFERROR(VLOOKUP($I178,点検表４リスト用!$D$2:$G$10,3,FALSE),"")</f>
        <v/>
      </c>
      <c r="AL178" s="296" t="str">
        <f>IFERROR(VLOOKUP($I178,点検表４リスト用!$D$2:$G$10,4,FALSE),"")</f>
        <v/>
      </c>
      <c r="AM178" s="296" t="str">
        <f>IFERROR(VLOOKUP(LEFT($E178,1),点検表４リスト用!$I$2:$J$11,2,FALSE),"")</f>
        <v/>
      </c>
      <c r="AN178" s="296" t="b">
        <f>IF(IFERROR(VLOOKUP($J178,軽乗用車一覧!$A$2:$A$88,1,FALSE),"")&lt;&gt;"",TRUE,FALSE)</f>
        <v>0</v>
      </c>
      <c r="AO178" s="296" t="b">
        <f t="shared" si="147"/>
        <v>0</v>
      </c>
      <c r="AP178" s="296" t="b">
        <f t="shared" si="148"/>
        <v>1</v>
      </c>
      <c r="AQ178" s="296" t="str">
        <f t="shared" si="149"/>
        <v/>
      </c>
      <c r="AR178" s="296" t="str">
        <f t="shared" si="121"/>
        <v/>
      </c>
      <c r="AS178" s="296">
        <f t="shared" si="122"/>
        <v>1</v>
      </c>
      <c r="AT178" s="296">
        <f t="shared" si="150"/>
        <v>1</v>
      </c>
      <c r="AU178" s="296" t="str">
        <f t="shared" si="124"/>
        <v/>
      </c>
      <c r="AV178" s="296" t="str">
        <f>IFERROR(VLOOKUP($L178,点検表４リスト用!$L$2:$M$11,2,FALSE),"")</f>
        <v/>
      </c>
      <c r="AW178" s="296" t="str">
        <f>IFERROR(VLOOKUP($AU178,排出係数!$H$4:$N$1000,7,FALSE),"")</f>
        <v/>
      </c>
      <c r="AX178" s="296" t="str">
        <f t="shared" si="137"/>
        <v/>
      </c>
      <c r="AY178" s="296" t="str">
        <f t="shared" si="125"/>
        <v>1</v>
      </c>
      <c r="AZ178" s="296" t="str">
        <f>IFERROR(VLOOKUP($AU178,排出係数!$A$4:$G$10000,$AT178+2,FALSE),"")</f>
        <v/>
      </c>
      <c r="BA178" s="296">
        <f>IFERROR(VLOOKUP($AT178,点検表４リスト用!$P$2:$T$6,2,FALSE),"")</f>
        <v>0.48</v>
      </c>
      <c r="BB178" s="296" t="str">
        <f t="shared" si="126"/>
        <v/>
      </c>
      <c r="BC178" s="296" t="str">
        <f t="shared" si="151"/>
        <v/>
      </c>
      <c r="BD178" s="296" t="str">
        <f>IFERROR(VLOOKUP($AU178,排出係数!$H$4:$M$10000,$AT178+2,FALSE),"")</f>
        <v/>
      </c>
      <c r="BE178" s="296">
        <f>IFERROR(VLOOKUP($AT178,点検表４リスト用!$P$2:$T$6,IF($N178="H17",5,3),FALSE),"")</f>
        <v>5.5E-2</v>
      </c>
      <c r="BF178" s="296">
        <f t="shared" si="128"/>
        <v>0</v>
      </c>
      <c r="BG178" s="296">
        <f t="shared" si="152"/>
        <v>0</v>
      </c>
      <c r="BH178" s="296" t="str">
        <f>IFERROR(VLOOKUP($L178,点検表４リスト用!$L$2:$N$11,3,FALSE),"")</f>
        <v/>
      </c>
      <c r="BI178" s="296" t="str">
        <f t="shared" si="130"/>
        <v/>
      </c>
      <c r="BJ178" s="296" t="str">
        <f>IF($AJ178="特","",IF($BO178="確認",MSG_電気・燃料電池車確認,IF($BR178=1,日野自動車新型式,IF($BR178=2,日野自動車新型式②,IF($BR178=3,日野自動車新型式③,IF($BR178=4,日野自動車新型式④,IFERROR(VLOOKUP($BI178,'35条リスト'!$A$3:$C$9998,2,FALSE),"")))))))</f>
        <v/>
      </c>
      <c r="BK178" s="296" t="str">
        <f t="shared" si="131"/>
        <v/>
      </c>
      <c r="BL178" s="296" t="str">
        <f>IFERROR(VLOOKUP($X178,点検表４リスト用!$A$2:$B$10,2,FALSE),"")</f>
        <v/>
      </c>
      <c r="BM178" s="296" t="str">
        <f>IF($AJ178="特","",IFERROR(VLOOKUP($BI178,'35条リスト'!$A$3:$C$9998,3,FALSE),""))</f>
        <v/>
      </c>
      <c r="BN178" s="357" t="str">
        <f t="shared" si="153"/>
        <v/>
      </c>
      <c r="BO178" s="297" t="str">
        <f t="shared" si="154"/>
        <v/>
      </c>
      <c r="BP178" s="297" t="str">
        <f t="shared" si="138"/>
        <v/>
      </c>
      <c r="BQ178" s="296">
        <f t="shared" si="136"/>
        <v>0</v>
      </c>
      <c r="BR178" s="296" t="str">
        <f>IF(COUNTIF(点検表４リスト用!X$2:X$83,J178),1,IF(COUNTIF(点検表４リスト用!Y$2:Y$100,J178),2,IF(COUNTIF(点検表４リスト用!Z$2:Z$100,J178),3,IF(COUNTIF(点検表４リスト用!AA$2:AA$100,J178),4,""))))</f>
        <v/>
      </c>
      <c r="BS178" s="579" t="str">
        <f t="shared" si="155"/>
        <v/>
      </c>
    </row>
    <row r="179" spans="1:71">
      <c r="A179" s="289"/>
      <c r="B179" s="445"/>
      <c r="C179" s="290"/>
      <c r="D179" s="291"/>
      <c r="E179" s="291"/>
      <c r="F179" s="291"/>
      <c r="G179" s="292"/>
      <c r="H179" s="300"/>
      <c r="I179" s="292"/>
      <c r="J179" s="292"/>
      <c r="K179" s="292"/>
      <c r="L179" s="292"/>
      <c r="M179" s="290"/>
      <c r="N179" s="290"/>
      <c r="O179" s="292"/>
      <c r="P179" s="292"/>
      <c r="Q179" s="481" t="str">
        <f t="shared" si="139"/>
        <v/>
      </c>
      <c r="R179" s="481" t="str">
        <f t="shared" si="140"/>
        <v/>
      </c>
      <c r="S179" s="482" t="str">
        <f t="shared" si="141"/>
        <v/>
      </c>
      <c r="T179" s="482" t="str">
        <f t="shared" si="135"/>
        <v/>
      </c>
      <c r="U179" s="483" t="str">
        <f t="shared" si="142"/>
        <v/>
      </c>
      <c r="V179" s="483" t="str">
        <f t="shared" si="143"/>
        <v/>
      </c>
      <c r="W179" s="483" t="str">
        <f t="shared" si="144"/>
        <v/>
      </c>
      <c r="X179" s="293"/>
      <c r="Y179" s="289"/>
      <c r="Z179" s="473" t="str">
        <f>IF($BR179&lt;&gt;"","確認",IF(COUNTIF(点検表４リスト用!AB$2:AB$100,J179),"○",IF(OR($BP179="【3】",$BP179="【2】",$BP179="【1】"),"○",$BP179)))</f>
        <v/>
      </c>
      <c r="AA179" s="532"/>
      <c r="AB179" s="294" t="str">
        <f>IF(COUNTIF(環境性能の高いＵＤタクシー!$A:$A,点検表４!J179),"○","")</f>
        <v/>
      </c>
      <c r="AC179" s="295" t="str">
        <f t="shared" si="145"/>
        <v/>
      </c>
      <c r="AD179" s="296" t="b">
        <f t="shared" si="112"/>
        <v>0</v>
      </c>
      <c r="AE179" s="296" t="b">
        <f t="shared" si="146"/>
        <v>0</v>
      </c>
      <c r="AF179" s="296" t="str">
        <f t="shared" si="114"/>
        <v/>
      </c>
      <c r="AG179" s="296">
        <f t="shared" si="115"/>
        <v>1</v>
      </c>
      <c r="AH179" s="296">
        <f t="shared" si="116"/>
        <v>0</v>
      </c>
      <c r="AI179" s="296">
        <f t="shared" si="117"/>
        <v>0</v>
      </c>
      <c r="AJ179" s="296" t="str">
        <f>IFERROR(VLOOKUP($I179,点検表４リスト用!$D$2:$G$10,2,FALSE),"")</f>
        <v/>
      </c>
      <c r="AK179" s="296" t="str">
        <f>IFERROR(VLOOKUP($I179,点検表４リスト用!$D$2:$G$10,3,FALSE),"")</f>
        <v/>
      </c>
      <c r="AL179" s="296" t="str">
        <f>IFERROR(VLOOKUP($I179,点検表４リスト用!$D$2:$G$10,4,FALSE),"")</f>
        <v/>
      </c>
      <c r="AM179" s="296" t="str">
        <f>IFERROR(VLOOKUP(LEFT($E179,1),点検表４リスト用!$I$2:$J$11,2,FALSE),"")</f>
        <v/>
      </c>
      <c r="AN179" s="296" t="b">
        <f>IF(IFERROR(VLOOKUP($J179,軽乗用車一覧!$A$2:$A$88,1,FALSE),"")&lt;&gt;"",TRUE,FALSE)</f>
        <v>0</v>
      </c>
      <c r="AO179" s="296" t="b">
        <f t="shared" si="147"/>
        <v>0</v>
      </c>
      <c r="AP179" s="296" t="b">
        <f t="shared" si="148"/>
        <v>1</v>
      </c>
      <c r="AQ179" s="296" t="str">
        <f t="shared" si="149"/>
        <v/>
      </c>
      <c r="AR179" s="296" t="str">
        <f t="shared" si="121"/>
        <v/>
      </c>
      <c r="AS179" s="296">
        <f t="shared" si="122"/>
        <v>1</v>
      </c>
      <c r="AT179" s="296">
        <f t="shared" si="150"/>
        <v>1</v>
      </c>
      <c r="AU179" s="296" t="str">
        <f t="shared" si="124"/>
        <v/>
      </c>
      <c r="AV179" s="296" t="str">
        <f>IFERROR(VLOOKUP($L179,点検表４リスト用!$L$2:$M$11,2,FALSE),"")</f>
        <v/>
      </c>
      <c r="AW179" s="296" t="str">
        <f>IFERROR(VLOOKUP($AU179,排出係数!$H$4:$N$1000,7,FALSE),"")</f>
        <v/>
      </c>
      <c r="AX179" s="296" t="str">
        <f t="shared" si="137"/>
        <v/>
      </c>
      <c r="AY179" s="296" t="str">
        <f t="shared" si="125"/>
        <v>1</v>
      </c>
      <c r="AZ179" s="296" t="str">
        <f>IFERROR(VLOOKUP($AU179,排出係数!$A$4:$G$10000,$AT179+2,FALSE),"")</f>
        <v/>
      </c>
      <c r="BA179" s="296">
        <f>IFERROR(VLOOKUP($AT179,点検表４リスト用!$P$2:$T$6,2,FALSE),"")</f>
        <v>0.48</v>
      </c>
      <c r="BB179" s="296" t="str">
        <f t="shared" si="126"/>
        <v/>
      </c>
      <c r="BC179" s="296" t="str">
        <f t="shared" si="151"/>
        <v/>
      </c>
      <c r="BD179" s="296" t="str">
        <f>IFERROR(VLOOKUP($AU179,排出係数!$H$4:$M$10000,$AT179+2,FALSE),"")</f>
        <v/>
      </c>
      <c r="BE179" s="296">
        <f>IFERROR(VLOOKUP($AT179,点検表４リスト用!$P$2:$T$6,IF($N179="H17",5,3),FALSE),"")</f>
        <v>5.5E-2</v>
      </c>
      <c r="BF179" s="296">
        <f t="shared" si="128"/>
        <v>0</v>
      </c>
      <c r="BG179" s="296">
        <f t="shared" si="152"/>
        <v>0</v>
      </c>
      <c r="BH179" s="296" t="str">
        <f>IFERROR(VLOOKUP($L179,点検表４リスト用!$L$2:$N$11,3,FALSE),"")</f>
        <v/>
      </c>
      <c r="BI179" s="296" t="str">
        <f t="shared" si="130"/>
        <v/>
      </c>
      <c r="BJ179" s="296" t="str">
        <f>IF($AJ179="特","",IF($BO179="確認",MSG_電気・燃料電池車確認,IF($BR179=1,日野自動車新型式,IF($BR179=2,日野自動車新型式②,IF($BR179=3,日野自動車新型式③,IF($BR179=4,日野自動車新型式④,IFERROR(VLOOKUP($BI179,'35条リスト'!$A$3:$C$9998,2,FALSE),"")))))))</f>
        <v/>
      </c>
      <c r="BK179" s="296" t="str">
        <f t="shared" si="131"/>
        <v/>
      </c>
      <c r="BL179" s="296" t="str">
        <f>IFERROR(VLOOKUP($X179,点検表４リスト用!$A$2:$B$10,2,FALSE),"")</f>
        <v/>
      </c>
      <c r="BM179" s="296" t="str">
        <f>IF($AJ179="特","",IFERROR(VLOOKUP($BI179,'35条リスト'!$A$3:$C$9998,3,FALSE),""))</f>
        <v/>
      </c>
      <c r="BN179" s="357" t="str">
        <f t="shared" si="153"/>
        <v/>
      </c>
      <c r="BO179" s="297" t="str">
        <f t="shared" si="154"/>
        <v/>
      </c>
      <c r="BP179" s="297" t="str">
        <f t="shared" si="138"/>
        <v/>
      </c>
      <c r="BQ179" s="296">
        <f t="shared" si="136"/>
        <v>0</v>
      </c>
      <c r="BR179" s="296" t="str">
        <f>IF(COUNTIF(点検表４リスト用!X$2:X$83,J179),1,IF(COUNTIF(点検表４リスト用!Y$2:Y$100,J179),2,IF(COUNTIF(点検表４リスト用!Z$2:Z$100,J179),3,IF(COUNTIF(点検表４リスト用!AA$2:AA$100,J179),4,""))))</f>
        <v/>
      </c>
      <c r="BS179" s="579" t="str">
        <f t="shared" si="155"/>
        <v/>
      </c>
    </row>
    <row r="180" spans="1:71">
      <c r="A180" s="289"/>
      <c r="B180" s="445"/>
      <c r="C180" s="290"/>
      <c r="D180" s="291"/>
      <c r="E180" s="291"/>
      <c r="F180" s="291"/>
      <c r="G180" s="292"/>
      <c r="H180" s="300"/>
      <c r="I180" s="292"/>
      <c r="J180" s="292"/>
      <c r="K180" s="292"/>
      <c r="L180" s="292"/>
      <c r="M180" s="290"/>
      <c r="N180" s="290"/>
      <c r="O180" s="292"/>
      <c r="P180" s="292"/>
      <c r="Q180" s="481" t="str">
        <f t="shared" si="139"/>
        <v/>
      </c>
      <c r="R180" s="481" t="str">
        <f t="shared" si="140"/>
        <v/>
      </c>
      <c r="S180" s="482" t="str">
        <f t="shared" si="141"/>
        <v/>
      </c>
      <c r="T180" s="482" t="str">
        <f t="shared" si="135"/>
        <v/>
      </c>
      <c r="U180" s="483" t="str">
        <f t="shared" si="142"/>
        <v/>
      </c>
      <c r="V180" s="483" t="str">
        <f t="shared" si="143"/>
        <v/>
      </c>
      <c r="W180" s="483" t="str">
        <f t="shared" si="144"/>
        <v/>
      </c>
      <c r="X180" s="293"/>
      <c r="Y180" s="289"/>
      <c r="Z180" s="473" t="str">
        <f>IF($BR180&lt;&gt;"","確認",IF(COUNTIF(点検表４リスト用!AB$2:AB$100,J180),"○",IF(OR($BP180="【3】",$BP180="【2】",$BP180="【1】"),"○",$BP180)))</f>
        <v/>
      </c>
      <c r="AA180" s="532"/>
      <c r="AB180" s="294" t="str">
        <f>IF(COUNTIF(環境性能の高いＵＤタクシー!$A:$A,点検表４!J180),"○","")</f>
        <v/>
      </c>
      <c r="AC180" s="295" t="str">
        <f t="shared" si="145"/>
        <v/>
      </c>
      <c r="AD180" s="296" t="b">
        <f t="shared" si="112"/>
        <v>0</v>
      </c>
      <c r="AE180" s="296" t="b">
        <f t="shared" si="146"/>
        <v>0</v>
      </c>
      <c r="AF180" s="296" t="str">
        <f t="shared" si="114"/>
        <v/>
      </c>
      <c r="AG180" s="296">
        <f t="shared" si="115"/>
        <v>1</v>
      </c>
      <c r="AH180" s="296">
        <f t="shared" si="116"/>
        <v>0</v>
      </c>
      <c r="AI180" s="296">
        <f t="shared" si="117"/>
        <v>0</v>
      </c>
      <c r="AJ180" s="296" t="str">
        <f>IFERROR(VLOOKUP($I180,点検表４リスト用!$D$2:$G$10,2,FALSE),"")</f>
        <v/>
      </c>
      <c r="AK180" s="296" t="str">
        <f>IFERROR(VLOOKUP($I180,点検表４リスト用!$D$2:$G$10,3,FALSE),"")</f>
        <v/>
      </c>
      <c r="AL180" s="296" t="str">
        <f>IFERROR(VLOOKUP($I180,点検表４リスト用!$D$2:$G$10,4,FALSE),"")</f>
        <v/>
      </c>
      <c r="AM180" s="296" t="str">
        <f>IFERROR(VLOOKUP(LEFT($E180,1),点検表４リスト用!$I$2:$J$11,2,FALSE),"")</f>
        <v/>
      </c>
      <c r="AN180" s="296" t="b">
        <f>IF(IFERROR(VLOOKUP($J180,軽乗用車一覧!$A$2:$A$88,1,FALSE),"")&lt;&gt;"",TRUE,FALSE)</f>
        <v>0</v>
      </c>
      <c r="AO180" s="296" t="b">
        <f t="shared" si="147"/>
        <v>0</v>
      </c>
      <c r="AP180" s="296" t="b">
        <f t="shared" si="148"/>
        <v>1</v>
      </c>
      <c r="AQ180" s="296" t="str">
        <f t="shared" si="149"/>
        <v/>
      </c>
      <c r="AR180" s="296" t="str">
        <f t="shared" si="121"/>
        <v/>
      </c>
      <c r="AS180" s="296">
        <f t="shared" si="122"/>
        <v>1</v>
      </c>
      <c r="AT180" s="296">
        <f t="shared" si="150"/>
        <v>1</v>
      </c>
      <c r="AU180" s="296" t="str">
        <f t="shared" si="124"/>
        <v/>
      </c>
      <c r="AV180" s="296" t="str">
        <f>IFERROR(VLOOKUP($L180,点検表４リスト用!$L$2:$M$11,2,FALSE),"")</f>
        <v/>
      </c>
      <c r="AW180" s="296" t="str">
        <f>IFERROR(VLOOKUP($AU180,排出係数!$H$4:$N$1000,7,FALSE),"")</f>
        <v/>
      </c>
      <c r="AX180" s="296" t="str">
        <f t="shared" si="137"/>
        <v/>
      </c>
      <c r="AY180" s="296" t="str">
        <f t="shared" si="125"/>
        <v>1</v>
      </c>
      <c r="AZ180" s="296" t="str">
        <f>IFERROR(VLOOKUP($AU180,排出係数!$A$4:$G$10000,$AT180+2,FALSE),"")</f>
        <v/>
      </c>
      <c r="BA180" s="296">
        <f>IFERROR(VLOOKUP($AT180,点検表４リスト用!$P$2:$T$6,2,FALSE),"")</f>
        <v>0.48</v>
      </c>
      <c r="BB180" s="296" t="str">
        <f t="shared" si="126"/>
        <v/>
      </c>
      <c r="BC180" s="296" t="str">
        <f t="shared" si="151"/>
        <v/>
      </c>
      <c r="BD180" s="296" t="str">
        <f>IFERROR(VLOOKUP($AU180,排出係数!$H$4:$M$10000,$AT180+2,FALSE),"")</f>
        <v/>
      </c>
      <c r="BE180" s="296">
        <f>IFERROR(VLOOKUP($AT180,点検表４リスト用!$P$2:$T$6,IF($N180="H17",5,3),FALSE),"")</f>
        <v>5.5E-2</v>
      </c>
      <c r="BF180" s="296">
        <f t="shared" si="128"/>
        <v>0</v>
      </c>
      <c r="BG180" s="296">
        <f t="shared" si="152"/>
        <v>0</v>
      </c>
      <c r="BH180" s="296" t="str">
        <f>IFERROR(VLOOKUP($L180,点検表４リスト用!$L$2:$N$11,3,FALSE),"")</f>
        <v/>
      </c>
      <c r="BI180" s="296" t="str">
        <f t="shared" si="130"/>
        <v/>
      </c>
      <c r="BJ180" s="296" t="str">
        <f>IF($AJ180="特","",IF($BO180="確認",MSG_電気・燃料電池車確認,IF($BR180=1,日野自動車新型式,IF($BR180=2,日野自動車新型式②,IF($BR180=3,日野自動車新型式③,IF($BR180=4,日野自動車新型式④,IFERROR(VLOOKUP($BI180,'35条リスト'!$A$3:$C$9998,2,FALSE),"")))))))</f>
        <v/>
      </c>
      <c r="BK180" s="296" t="str">
        <f t="shared" si="131"/>
        <v/>
      </c>
      <c r="BL180" s="296" t="str">
        <f>IFERROR(VLOOKUP($X180,点検表４リスト用!$A$2:$B$10,2,FALSE),"")</f>
        <v/>
      </c>
      <c r="BM180" s="296" t="str">
        <f>IF($AJ180="特","",IFERROR(VLOOKUP($BI180,'35条リスト'!$A$3:$C$9998,3,FALSE),""))</f>
        <v/>
      </c>
      <c r="BN180" s="357" t="str">
        <f t="shared" si="153"/>
        <v/>
      </c>
      <c r="BO180" s="297" t="str">
        <f t="shared" si="154"/>
        <v/>
      </c>
      <c r="BP180" s="297" t="str">
        <f t="shared" si="138"/>
        <v/>
      </c>
      <c r="BQ180" s="296">
        <f t="shared" si="136"/>
        <v>0</v>
      </c>
      <c r="BR180" s="296" t="str">
        <f>IF(COUNTIF(点検表４リスト用!X$2:X$83,J180),1,IF(COUNTIF(点検表４リスト用!Y$2:Y$100,J180),2,IF(COUNTIF(点検表４リスト用!Z$2:Z$100,J180),3,IF(COUNTIF(点検表４リスト用!AA$2:AA$100,J180),4,""))))</f>
        <v/>
      </c>
      <c r="BS180" s="579" t="str">
        <f t="shared" si="155"/>
        <v/>
      </c>
    </row>
    <row r="181" spans="1:71">
      <c r="A181" s="289"/>
      <c r="B181" s="445"/>
      <c r="C181" s="290"/>
      <c r="D181" s="291"/>
      <c r="E181" s="291"/>
      <c r="F181" s="291"/>
      <c r="G181" s="292"/>
      <c r="H181" s="300"/>
      <c r="I181" s="292"/>
      <c r="J181" s="292"/>
      <c r="K181" s="292"/>
      <c r="L181" s="292"/>
      <c r="M181" s="290"/>
      <c r="N181" s="290"/>
      <c r="O181" s="292"/>
      <c r="P181" s="292"/>
      <c r="Q181" s="481" t="str">
        <f t="shared" si="139"/>
        <v/>
      </c>
      <c r="R181" s="481" t="str">
        <f t="shared" si="140"/>
        <v/>
      </c>
      <c r="S181" s="482" t="str">
        <f t="shared" si="141"/>
        <v/>
      </c>
      <c r="T181" s="482" t="str">
        <f t="shared" si="135"/>
        <v/>
      </c>
      <c r="U181" s="483" t="str">
        <f t="shared" si="142"/>
        <v/>
      </c>
      <c r="V181" s="483" t="str">
        <f t="shared" si="143"/>
        <v/>
      </c>
      <c r="W181" s="483" t="str">
        <f t="shared" si="144"/>
        <v/>
      </c>
      <c r="X181" s="293"/>
      <c r="Y181" s="289"/>
      <c r="Z181" s="473" t="str">
        <f>IF($BR181&lt;&gt;"","確認",IF(COUNTIF(点検表４リスト用!AB$2:AB$100,J181),"○",IF(OR($BP181="【3】",$BP181="【2】",$BP181="【1】"),"○",$BP181)))</f>
        <v/>
      </c>
      <c r="AA181" s="532"/>
      <c r="AB181" s="294" t="str">
        <f>IF(COUNTIF(環境性能の高いＵＤタクシー!$A:$A,点検表４!J181),"○","")</f>
        <v/>
      </c>
      <c r="AC181" s="295" t="str">
        <f t="shared" si="145"/>
        <v/>
      </c>
      <c r="AD181" s="296" t="b">
        <f t="shared" si="112"/>
        <v>0</v>
      </c>
      <c r="AE181" s="296" t="b">
        <f t="shared" si="146"/>
        <v>0</v>
      </c>
      <c r="AF181" s="296" t="str">
        <f t="shared" si="114"/>
        <v/>
      </c>
      <c r="AG181" s="296">
        <f t="shared" si="115"/>
        <v>1</v>
      </c>
      <c r="AH181" s="296">
        <f t="shared" si="116"/>
        <v>0</v>
      </c>
      <c r="AI181" s="296">
        <f t="shared" si="117"/>
        <v>0</v>
      </c>
      <c r="AJ181" s="296" t="str">
        <f>IFERROR(VLOOKUP($I181,点検表４リスト用!$D$2:$G$10,2,FALSE),"")</f>
        <v/>
      </c>
      <c r="AK181" s="296" t="str">
        <f>IFERROR(VLOOKUP($I181,点検表４リスト用!$D$2:$G$10,3,FALSE),"")</f>
        <v/>
      </c>
      <c r="AL181" s="296" t="str">
        <f>IFERROR(VLOOKUP($I181,点検表４リスト用!$D$2:$G$10,4,FALSE),"")</f>
        <v/>
      </c>
      <c r="AM181" s="296" t="str">
        <f>IFERROR(VLOOKUP(LEFT($E181,1),点検表４リスト用!$I$2:$J$11,2,FALSE),"")</f>
        <v/>
      </c>
      <c r="AN181" s="296" t="b">
        <f>IF(IFERROR(VLOOKUP($J181,軽乗用車一覧!$A$2:$A$88,1,FALSE),"")&lt;&gt;"",TRUE,FALSE)</f>
        <v>0</v>
      </c>
      <c r="AO181" s="296" t="b">
        <f t="shared" si="147"/>
        <v>0</v>
      </c>
      <c r="AP181" s="296" t="b">
        <f t="shared" si="148"/>
        <v>1</v>
      </c>
      <c r="AQ181" s="296" t="str">
        <f t="shared" si="149"/>
        <v/>
      </c>
      <c r="AR181" s="296" t="str">
        <f t="shared" si="121"/>
        <v/>
      </c>
      <c r="AS181" s="296">
        <f t="shared" si="122"/>
        <v>1</v>
      </c>
      <c r="AT181" s="296">
        <f t="shared" si="150"/>
        <v>1</v>
      </c>
      <c r="AU181" s="296" t="str">
        <f t="shared" si="124"/>
        <v/>
      </c>
      <c r="AV181" s="296" t="str">
        <f>IFERROR(VLOOKUP($L181,点検表４リスト用!$L$2:$M$11,2,FALSE),"")</f>
        <v/>
      </c>
      <c r="AW181" s="296" t="str">
        <f>IFERROR(VLOOKUP($AU181,排出係数!$H$4:$N$1000,7,FALSE),"")</f>
        <v/>
      </c>
      <c r="AX181" s="296" t="str">
        <f t="shared" si="137"/>
        <v/>
      </c>
      <c r="AY181" s="296" t="str">
        <f t="shared" si="125"/>
        <v>1</v>
      </c>
      <c r="AZ181" s="296" t="str">
        <f>IFERROR(VLOOKUP($AU181,排出係数!$A$4:$G$10000,$AT181+2,FALSE),"")</f>
        <v/>
      </c>
      <c r="BA181" s="296">
        <f>IFERROR(VLOOKUP($AT181,点検表４リスト用!$P$2:$T$6,2,FALSE),"")</f>
        <v>0.48</v>
      </c>
      <c r="BB181" s="296" t="str">
        <f t="shared" si="126"/>
        <v/>
      </c>
      <c r="BC181" s="296" t="str">
        <f t="shared" si="151"/>
        <v/>
      </c>
      <c r="BD181" s="296" t="str">
        <f>IFERROR(VLOOKUP($AU181,排出係数!$H$4:$M$10000,$AT181+2,FALSE),"")</f>
        <v/>
      </c>
      <c r="BE181" s="296">
        <f>IFERROR(VLOOKUP($AT181,点検表４リスト用!$P$2:$T$6,IF($N181="H17",5,3),FALSE),"")</f>
        <v>5.5E-2</v>
      </c>
      <c r="BF181" s="296">
        <f t="shared" si="128"/>
        <v>0</v>
      </c>
      <c r="BG181" s="296">
        <f t="shared" si="152"/>
        <v>0</v>
      </c>
      <c r="BH181" s="296" t="str">
        <f>IFERROR(VLOOKUP($L181,点検表４リスト用!$L$2:$N$11,3,FALSE),"")</f>
        <v/>
      </c>
      <c r="BI181" s="296" t="str">
        <f t="shared" si="130"/>
        <v/>
      </c>
      <c r="BJ181" s="296" t="str">
        <f>IF($AJ181="特","",IF($BO181="確認",MSG_電気・燃料電池車確認,IF($BR181=1,日野自動車新型式,IF($BR181=2,日野自動車新型式②,IF($BR181=3,日野自動車新型式③,IF($BR181=4,日野自動車新型式④,IFERROR(VLOOKUP($BI181,'35条リスト'!$A$3:$C$9998,2,FALSE),"")))))))</f>
        <v/>
      </c>
      <c r="BK181" s="296" t="str">
        <f t="shared" si="131"/>
        <v/>
      </c>
      <c r="BL181" s="296" t="str">
        <f>IFERROR(VLOOKUP($X181,点検表４リスト用!$A$2:$B$10,2,FALSE),"")</f>
        <v/>
      </c>
      <c r="BM181" s="296" t="str">
        <f>IF($AJ181="特","",IFERROR(VLOOKUP($BI181,'35条リスト'!$A$3:$C$9998,3,FALSE),""))</f>
        <v/>
      </c>
      <c r="BN181" s="357" t="str">
        <f t="shared" si="153"/>
        <v/>
      </c>
      <c r="BO181" s="297" t="str">
        <f t="shared" si="154"/>
        <v/>
      </c>
      <c r="BP181" s="297" t="str">
        <f t="shared" si="138"/>
        <v/>
      </c>
      <c r="BQ181" s="296">
        <f t="shared" si="136"/>
        <v>0</v>
      </c>
      <c r="BR181" s="296" t="str">
        <f>IF(COUNTIF(点検表４リスト用!X$2:X$83,J181),1,IF(COUNTIF(点検表４リスト用!Y$2:Y$100,J181),2,IF(COUNTIF(点検表４リスト用!Z$2:Z$100,J181),3,IF(COUNTIF(点検表４リスト用!AA$2:AA$100,J181),4,""))))</f>
        <v/>
      </c>
      <c r="BS181" s="579" t="str">
        <f t="shared" si="155"/>
        <v/>
      </c>
    </row>
    <row r="182" spans="1:71">
      <c r="A182" s="289"/>
      <c r="B182" s="445"/>
      <c r="C182" s="290"/>
      <c r="D182" s="291"/>
      <c r="E182" s="291"/>
      <c r="F182" s="291"/>
      <c r="G182" s="292"/>
      <c r="H182" s="300"/>
      <c r="I182" s="292"/>
      <c r="J182" s="292"/>
      <c r="K182" s="292"/>
      <c r="L182" s="292"/>
      <c r="M182" s="290"/>
      <c r="N182" s="290"/>
      <c r="O182" s="292"/>
      <c r="P182" s="292"/>
      <c r="Q182" s="481" t="str">
        <f t="shared" si="139"/>
        <v/>
      </c>
      <c r="R182" s="481" t="str">
        <f t="shared" si="140"/>
        <v/>
      </c>
      <c r="S182" s="482" t="str">
        <f t="shared" si="141"/>
        <v/>
      </c>
      <c r="T182" s="482" t="str">
        <f t="shared" si="135"/>
        <v/>
      </c>
      <c r="U182" s="483" t="str">
        <f t="shared" si="142"/>
        <v/>
      </c>
      <c r="V182" s="483" t="str">
        <f t="shared" si="143"/>
        <v/>
      </c>
      <c r="W182" s="483" t="str">
        <f t="shared" si="144"/>
        <v/>
      </c>
      <c r="X182" s="293"/>
      <c r="Y182" s="289"/>
      <c r="Z182" s="473" t="str">
        <f>IF($BR182&lt;&gt;"","確認",IF(COUNTIF(点検表４リスト用!AB$2:AB$100,J182),"○",IF(OR($BP182="【3】",$BP182="【2】",$BP182="【1】"),"○",$BP182)))</f>
        <v/>
      </c>
      <c r="AA182" s="532"/>
      <c r="AB182" s="294" t="str">
        <f>IF(COUNTIF(環境性能の高いＵＤタクシー!$A:$A,点検表４!J182),"○","")</f>
        <v/>
      </c>
      <c r="AC182" s="295" t="str">
        <f t="shared" si="145"/>
        <v/>
      </c>
      <c r="AD182" s="296" t="b">
        <f t="shared" si="112"/>
        <v>0</v>
      </c>
      <c r="AE182" s="296" t="b">
        <f t="shared" si="146"/>
        <v>0</v>
      </c>
      <c r="AF182" s="296" t="str">
        <f t="shared" si="114"/>
        <v/>
      </c>
      <c r="AG182" s="296">
        <f t="shared" si="115"/>
        <v>1</v>
      </c>
      <c r="AH182" s="296">
        <f t="shared" si="116"/>
        <v>0</v>
      </c>
      <c r="AI182" s="296">
        <f t="shared" si="117"/>
        <v>0</v>
      </c>
      <c r="AJ182" s="296" t="str">
        <f>IFERROR(VLOOKUP($I182,点検表４リスト用!$D$2:$G$10,2,FALSE),"")</f>
        <v/>
      </c>
      <c r="AK182" s="296" t="str">
        <f>IFERROR(VLOOKUP($I182,点検表４リスト用!$D$2:$G$10,3,FALSE),"")</f>
        <v/>
      </c>
      <c r="AL182" s="296" t="str">
        <f>IFERROR(VLOOKUP($I182,点検表４リスト用!$D$2:$G$10,4,FALSE),"")</f>
        <v/>
      </c>
      <c r="AM182" s="296" t="str">
        <f>IFERROR(VLOOKUP(LEFT($E182,1),点検表４リスト用!$I$2:$J$11,2,FALSE),"")</f>
        <v/>
      </c>
      <c r="AN182" s="296" t="b">
        <f>IF(IFERROR(VLOOKUP($J182,軽乗用車一覧!$A$2:$A$88,1,FALSE),"")&lt;&gt;"",TRUE,FALSE)</f>
        <v>0</v>
      </c>
      <c r="AO182" s="296" t="b">
        <f t="shared" si="147"/>
        <v>0</v>
      </c>
      <c r="AP182" s="296" t="b">
        <f t="shared" si="148"/>
        <v>1</v>
      </c>
      <c r="AQ182" s="296" t="str">
        <f t="shared" si="149"/>
        <v/>
      </c>
      <c r="AR182" s="296" t="str">
        <f t="shared" si="121"/>
        <v/>
      </c>
      <c r="AS182" s="296">
        <f t="shared" si="122"/>
        <v>1</v>
      </c>
      <c r="AT182" s="296">
        <f t="shared" si="150"/>
        <v>1</v>
      </c>
      <c r="AU182" s="296" t="str">
        <f t="shared" si="124"/>
        <v/>
      </c>
      <c r="AV182" s="296" t="str">
        <f>IFERROR(VLOOKUP($L182,点検表４リスト用!$L$2:$M$11,2,FALSE),"")</f>
        <v/>
      </c>
      <c r="AW182" s="296" t="str">
        <f>IFERROR(VLOOKUP($AU182,排出係数!$H$4:$N$1000,7,FALSE),"")</f>
        <v/>
      </c>
      <c r="AX182" s="296" t="str">
        <f t="shared" si="137"/>
        <v/>
      </c>
      <c r="AY182" s="296" t="str">
        <f t="shared" si="125"/>
        <v>1</v>
      </c>
      <c r="AZ182" s="296" t="str">
        <f>IFERROR(VLOOKUP($AU182,排出係数!$A$4:$G$10000,$AT182+2,FALSE),"")</f>
        <v/>
      </c>
      <c r="BA182" s="296">
        <f>IFERROR(VLOOKUP($AT182,点検表４リスト用!$P$2:$T$6,2,FALSE),"")</f>
        <v>0.48</v>
      </c>
      <c r="BB182" s="296" t="str">
        <f t="shared" si="126"/>
        <v/>
      </c>
      <c r="BC182" s="296" t="str">
        <f t="shared" si="151"/>
        <v/>
      </c>
      <c r="BD182" s="296" t="str">
        <f>IFERROR(VLOOKUP($AU182,排出係数!$H$4:$M$10000,$AT182+2,FALSE),"")</f>
        <v/>
      </c>
      <c r="BE182" s="296">
        <f>IFERROR(VLOOKUP($AT182,点検表４リスト用!$P$2:$T$6,IF($N182="H17",5,3),FALSE),"")</f>
        <v>5.5E-2</v>
      </c>
      <c r="BF182" s="296">
        <f t="shared" si="128"/>
        <v>0</v>
      </c>
      <c r="BG182" s="296">
        <f t="shared" si="152"/>
        <v>0</v>
      </c>
      <c r="BH182" s="296" t="str">
        <f>IFERROR(VLOOKUP($L182,点検表４リスト用!$L$2:$N$11,3,FALSE),"")</f>
        <v/>
      </c>
      <c r="BI182" s="296" t="str">
        <f t="shared" si="130"/>
        <v/>
      </c>
      <c r="BJ182" s="296" t="str">
        <f>IF($AJ182="特","",IF($BO182="確認",MSG_電気・燃料電池車確認,IF($BR182=1,日野自動車新型式,IF($BR182=2,日野自動車新型式②,IF($BR182=3,日野自動車新型式③,IF($BR182=4,日野自動車新型式④,IFERROR(VLOOKUP($BI182,'35条リスト'!$A$3:$C$9998,2,FALSE),"")))))))</f>
        <v/>
      </c>
      <c r="BK182" s="296" t="str">
        <f t="shared" si="131"/>
        <v/>
      </c>
      <c r="BL182" s="296" t="str">
        <f>IFERROR(VLOOKUP($X182,点検表４リスト用!$A$2:$B$10,2,FALSE),"")</f>
        <v/>
      </c>
      <c r="BM182" s="296" t="str">
        <f>IF($AJ182="特","",IFERROR(VLOOKUP($BI182,'35条リスト'!$A$3:$C$9998,3,FALSE),""))</f>
        <v/>
      </c>
      <c r="BN182" s="357" t="str">
        <f t="shared" si="153"/>
        <v/>
      </c>
      <c r="BO182" s="297" t="str">
        <f t="shared" si="154"/>
        <v/>
      </c>
      <c r="BP182" s="297" t="str">
        <f t="shared" si="138"/>
        <v/>
      </c>
      <c r="BQ182" s="296">
        <f t="shared" si="136"/>
        <v>0</v>
      </c>
      <c r="BR182" s="296" t="str">
        <f>IF(COUNTIF(点検表４リスト用!X$2:X$83,J182),1,IF(COUNTIF(点検表４リスト用!Y$2:Y$100,J182),2,IF(COUNTIF(点検表４リスト用!Z$2:Z$100,J182),3,IF(COUNTIF(点検表４リスト用!AA$2:AA$100,J182),4,""))))</f>
        <v/>
      </c>
      <c r="BS182" s="579" t="str">
        <f t="shared" si="155"/>
        <v/>
      </c>
    </row>
    <row r="183" spans="1:71">
      <c r="A183" s="289"/>
      <c r="B183" s="445"/>
      <c r="C183" s="290"/>
      <c r="D183" s="291"/>
      <c r="E183" s="291"/>
      <c r="F183" s="291"/>
      <c r="G183" s="292"/>
      <c r="H183" s="300"/>
      <c r="I183" s="292"/>
      <c r="J183" s="292"/>
      <c r="K183" s="292"/>
      <c r="L183" s="292"/>
      <c r="M183" s="290"/>
      <c r="N183" s="290"/>
      <c r="O183" s="292"/>
      <c r="P183" s="292"/>
      <c r="Q183" s="481" t="str">
        <f t="shared" si="139"/>
        <v/>
      </c>
      <c r="R183" s="481" t="str">
        <f t="shared" si="140"/>
        <v/>
      </c>
      <c r="S183" s="482" t="str">
        <f t="shared" si="141"/>
        <v/>
      </c>
      <c r="T183" s="482" t="str">
        <f t="shared" si="135"/>
        <v/>
      </c>
      <c r="U183" s="483" t="str">
        <f t="shared" si="142"/>
        <v/>
      </c>
      <c r="V183" s="483" t="str">
        <f t="shared" si="143"/>
        <v/>
      </c>
      <c r="W183" s="483" t="str">
        <f t="shared" si="144"/>
        <v/>
      </c>
      <c r="X183" s="293"/>
      <c r="Y183" s="289"/>
      <c r="Z183" s="473" t="str">
        <f>IF($BR183&lt;&gt;"","確認",IF(COUNTIF(点検表４リスト用!AB$2:AB$100,J183),"○",IF(OR($BP183="【3】",$BP183="【2】",$BP183="【1】"),"○",$BP183)))</f>
        <v/>
      </c>
      <c r="AA183" s="532"/>
      <c r="AB183" s="294" t="str">
        <f>IF(COUNTIF(環境性能の高いＵＤタクシー!$A:$A,点検表４!J183),"○","")</f>
        <v/>
      </c>
      <c r="AC183" s="295" t="str">
        <f t="shared" si="145"/>
        <v/>
      </c>
      <c r="AD183" s="296" t="b">
        <f t="shared" si="112"/>
        <v>0</v>
      </c>
      <c r="AE183" s="296" t="b">
        <f t="shared" si="146"/>
        <v>0</v>
      </c>
      <c r="AF183" s="296" t="str">
        <f t="shared" si="114"/>
        <v/>
      </c>
      <c r="AG183" s="296">
        <f t="shared" si="115"/>
        <v>1</v>
      </c>
      <c r="AH183" s="296">
        <f t="shared" si="116"/>
        <v>0</v>
      </c>
      <c r="AI183" s="296">
        <f t="shared" si="117"/>
        <v>0</v>
      </c>
      <c r="AJ183" s="296" t="str">
        <f>IFERROR(VLOOKUP($I183,点検表４リスト用!$D$2:$G$10,2,FALSE),"")</f>
        <v/>
      </c>
      <c r="AK183" s="296" t="str">
        <f>IFERROR(VLOOKUP($I183,点検表４リスト用!$D$2:$G$10,3,FALSE),"")</f>
        <v/>
      </c>
      <c r="AL183" s="296" t="str">
        <f>IFERROR(VLOOKUP($I183,点検表４リスト用!$D$2:$G$10,4,FALSE),"")</f>
        <v/>
      </c>
      <c r="AM183" s="296" t="str">
        <f>IFERROR(VLOOKUP(LEFT($E183,1),点検表４リスト用!$I$2:$J$11,2,FALSE),"")</f>
        <v/>
      </c>
      <c r="AN183" s="296" t="b">
        <f>IF(IFERROR(VLOOKUP($J183,軽乗用車一覧!$A$2:$A$88,1,FALSE),"")&lt;&gt;"",TRUE,FALSE)</f>
        <v>0</v>
      </c>
      <c r="AO183" s="296" t="b">
        <f t="shared" si="147"/>
        <v>0</v>
      </c>
      <c r="AP183" s="296" t="b">
        <f t="shared" si="148"/>
        <v>1</v>
      </c>
      <c r="AQ183" s="296" t="str">
        <f t="shared" si="149"/>
        <v/>
      </c>
      <c r="AR183" s="296" t="str">
        <f t="shared" si="121"/>
        <v/>
      </c>
      <c r="AS183" s="296">
        <f t="shared" si="122"/>
        <v>1</v>
      </c>
      <c r="AT183" s="296">
        <f t="shared" si="150"/>
        <v>1</v>
      </c>
      <c r="AU183" s="296" t="str">
        <f t="shared" si="124"/>
        <v/>
      </c>
      <c r="AV183" s="296" t="str">
        <f>IFERROR(VLOOKUP($L183,点検表４リスト用!$L$2:$M$11,2,FALSE),"")</f>
        <v/>
      </c>
      <c r="AW183" s="296" t="str">
        <f>IFERROR(VLOOKUP($AU183,排出係数!$H$4:$N$1000,7,FALSE),"")</f>
        <v/>
      </c>
      <c r="AX183" s="296" t="str">
        <f t="shared" si="137"/>
        <v/>
      </c>
      <c r="AY183" s="296" t="str">
        <f t="shared" si="125"/>
        <v>1</v>
      </c>
      <c r="AZ183" s="296" t="str">
        <f>IFERROR(VLOOKUP($AU183,排出係数!$A$4:$G$10000,$AT183+2,FALSE),"")</f>
        <v/>
      </c>
      <c r="BA183" s="296">
        <f>IFERROR(VLOOKUP($AT183,点検表４リスト用!$P$2:$T$6,2,FALSE),"")</f>
        <v>0.48</v>
      </c>
      <c r="BB183" s="296" t="str">
        <f t="shared" si="126"/>
        <v/>
      </c>
      <c r="BC183" s="296" t="str">
        <f t="shared" si="151"/>
        <v/>
      </c>
      <c r="BD183" s="296" t="str">
        <f>IFERROR(VLOOKUP($AU183,排出係数!$H$4:$M$10000,$AT183+2,FALSE),"")</f>
        <v/>
      </c>
      <c r="BE183" s="296">
        <f>IFERROR(VLOOKUP($AT183,点検表４リスト用!$P$2:$T$6,IF($N183="H17",5,3),FALSE),"")</f>
        <v>5.5E-2</v>
      </c>
      <c r="BF183" s="296">
        <f t="shared" si="128"/>
        <v>0</v>
      </c>
      <c r="BG183" s="296">
        <f t="shared" si="152"/>
        <v>0</v>
      </c>
      <c r="BH183" s="296" t="str">
        <f>IFERROR(VLOOKUP($L183,点検表４リスト用!$L$2:$N$11,3,FALSE),"")</f>
        <v/>
      </c>
      <c r="BI183" s="296" t="str">
        <f t="shared" si="130"/>
        <v/>
      </c>
      <c r="BJ183" s="296" t="str">
        <f>IF($AJ183="特","",IF($BO183="確認",MSG_電気・燃料電池車確認,IF($BR183=1,日野自動車新型式,IF($BR183=2,日野自動車新型式②,IF($BR183=3,日野自動車新型式③,IF($BR183=4,日野自動車新型式④,IFERROR(VLOOKUP($BI183,'35条リスト'!$A$3:$C$9998,2,FALSE),"")))))))</f>
        <v/>
      </c>
      <c r="BK183" s="296" t="str">
        <f t="shared" si="131"/>
        <v/>
      </c>
      <c r="BL183" s="296" t="str">
        <f>IFERROR(VLOOKUP($X183,点検表４リスト用!$A$2:$B$10,2,FALSE),"")</f>
        <v/>
      </c>
      <c r="BM183" s="296" t="str">
        <f>IF($AJ183="特","",IFERROR(VLOOKUP($BI183,'35条リスト'!$A$3:$C$9998,3,FALSE),""))</f>
        <v/>
      </c>
      <c r="BN183" s="357" t="str">
        <f t="shared" si="153"/>
        <v/>
      </c>
      <c r="BO183" s="297" t="str">
        <f t="shared" si="154"/>
        <v/>
      </c>
      <c r="BP183" s="297" t="str">
        <f t="shared" si="138"/>
        <v/>
      </c>
      <c r="BQ183" s="296">
        <f t="shared" si="136"/>
        <v>0</v>
      </c>
      <c r="BR183" s="296" t="str">
        <f>IF(COUNTIF(点検表４リスト用!X$2:X$83,J183),1,IF(COUNTIF(点検表４リスト用!Y$2:Y$100,J183),2,IF(COUNTIF(点検表４リスト用!Z$2:Z$100,J183),3,IF(COUNTIF(点検表４リスト用!AA$2:AA$100,J183),4,""))))</f>
        <v/>
      </c>
      <c r="BS183" s="579" t="str">
        <f t="shared" si="155"/>
        <v/>
      </c>
    </row>
    <row r="184" spans="1:71">
      <c r="A184" s="289"/>
      <c r="B184" s="445"/>
      <c r="C184" s="290"/>
      <c r="D184" s="291"/>
      <c r="E184" s="291"/>
      <c r="F184" s="291"/>
      <c r="G184" s="292"/>
      <c r="H184" s="300"/>
      <c r="I184" s="292"/>
      <c r="J184" s="292"/>
      <c r="K184" s="292"/>
      <c r="L184" s="292"/>
      <c r="M184" s="290"/>
      <c r="N184" s="290"/>
      <c r="O184" s="292"/>
      <c r="P184" s="292"/>
      <c r="Q184" s="481" t="str">
        <f t="shared" si="139"/>
        <v/>
      </c>
      <c r="R184" s="481" t="str">
        <f t="shared" si="140"/>
        <v/>
      </c>
      <c r="S184" s="482" t="str">
        <f t="shared" si="141"/>
        <v/>
      </c>
      <c r="T184" s="482" t="str">
        <f t="shared" si="135"/>
        <v/>
      </c>
      <c r="U184" s="483" t="str">
        <f t="shared" si="142"/>
        <v/>
      </c>
      <c r="V184" s="483" t="str">
        <f t="shared" si="143"/>
        <v/>
      </c>
      <c r="W184" s="483" t="str">
        <f t="shared" si="144"/>
        <v/>
      </c>
      <c r="X184" s="293"/>
      <c r="Y184" s="289"/>
      <c r="Z184" s="473" t="str">
        <f>IF($BR184&lt;&gt;"","確認",IF(COUNTIF(点検表４リスト用!AB$2:AB$100,J184),"○",IF(OR($BP184="【3】",$BP184="【2】",$BP184="【1】"),"○",$BP184)))</f>
        <v/>
      </c>
      <c r="AA184" s="532"/>
      <c r="AB184" s="294" t="str">
        <f>IF(COUNTIF(環境性能の高いＵＤタクシー!$A:$A,点検表４!J184),"○","")</f>
        <v/>
      </c>
      <c r="AC184" s="295" t="str">
        <f t="shared" si="145"/>
        <v/>
      </c>
      <c r="AD184" s="296" t="b">
        <f t="shared" si="112"/>
        <v>0</v>
      </c>
      <c r="AE184" s="296" t="b">
        <f t="shared" si="146"/>
        <v>0</v>
      </c>
      <c r="AF184" s="296" t="str">
        <f t="shared" si="114"/>
        <v/>
      </c>
      <c r="AG184" s="296">
        <f t="shared" si="115"/>
        <v>1</v>
      </c>
      <c r="AH184" s="296">
        <f t="shared" si="116"/>
        <v>0</v>
      </c>
      <c r="AI184" s="296">
        <f t="shared" si="117"/>
        <v>0</v>
      </c>
      <c r="AJ184" s="296" t="str">
        <f>IFERROR(VLOOKUP($I184,点検表４リスト用!$D$2:$G$10,2,FALSE),"")</f>
        <v/>
      </c>
      <c r="AK184" s="296" t="str">
        <f>IFERROR(VLOOKUP($I184,点検表４リスト用!$D$2:$G$10,3,FALSE),"")</f>
        <v/>
      </c>
      <c r="AL184" s="296" t="str">
        <f>IFERROR(VLOOKUP($I184,点検表４リスト用!$D$2:$G$10,4,FALSE),"")</f>
        <v/>
      </c>
      <c r="AM184" s="296" t="str">
        <f>IFERROR(VLOOKUP(LEFT($E184,1),点検表４リスト用!$I$2:$J$11,2,FALSE),"")</f>
        <v/>
      </c>
      <c r="AN184" s="296" t="b">
        <f>IF(IFERROR(VLOOKUP($J184,軽乗用車一覧!$A$2:$A$88,1,FALSE),"")&lt;&gt;"",TRUE,FALSE)</f>
        <v>0</v>
      </c>
      <c r="AO184" s="296" t="b">
        <f t="shared" si="147"/>
        <v>0</v>
      </c>
      <c r="AP184" s="296" t="b">
        <f t="shared" si="148"/>
        <v>1</v>
      </c>
      <c r="AQ184" s="296" t="str">
        <f t="shared" si="149"/>
        <v/>
      </c>
      <c r="AR184" s="296" t="str">
        <f t="shared" si="121"/>
        <v/>
      </c>
      <c r="AS184" s="296">
        <f t="shared" si="122"/>
        <v>1</v>
      </c>
      <c r="AT184" s="296">
        <f t="shared" si="150"/>
        <v>1</v>
      </c>
      <c r="AU184" s="296" t="str">
        <f t="shared" si="124"/>
        <v/>
      </c>
      <c r="AV184" s="296" t="str">
        <f>IFERROR(VLOOKUP($L184,点検表４リスト用!$L$2:$M$11,2,FALSE),"")</f>
        <v/>
      </c>
      <c r="AW184" s="296" t="str">
        <f>IFERROR(VLOOKUP($AU184,排出係数!$H$4:$N$1000,7,FALSE),"")</f>
        <v/>
      </c>
      <c r="AX184" s="296" t="str">
        <f t="shared" si="137"/>
        <v/>
      </c>
      <c r="AY184" s="296" t="str">
        <f t="shared" si="125"/>
        <v>1</v>
      </c>
      <c r="AZ184" s="296" t="str">
        <f>IFERROR(VLOOKUP($AU184,排出係数!$A$4:$G$10000,$AT184+2,FALSE),"")</f>
        <v/>
      </c>
      <c r="BA184" s="296">
        <f>IFERROR(VLOOKUP($AT184,点検表４リスト用!$P$2:$T$6,2,FALSE),"")</f>
        <v>0.48</v>
      </c>
      <c r="BB184" s="296" t="str">
        <f t="shared" si="126"/>
        <v/>
      </c>
      <c r="BC184" s="296" t="str">
        <f t="shared" si="151"/>
        <v/>
      </c>
      <c r="BD184" s="296" t="str">
        <f>IFERROR(VLOOKUP($AU184,排出係数!$H$4:$M$10000,$AT184+2,FALSE),"")</f>
        <v/>
      </c>
      <c r="BE184" s="296">
        <f>IFERROR(VLOOKUP($AT184,点検表４リスト用!$P$2:$T$6,IF($N184="H17",5,3),FALSE),"")</f>
        <v>5.5E-2</v>
      </c>
      <c r="BF184" s="296">
        <f t="shared" si="128"/>
        <v>0</v>
      </c>
      <c r="BG184" s="296">
        <f t="shared" si="152"/>
        <v>0</v>
      </c>
      <c r="BH184" s="296" t="str">
        <f>IFERROR(VLOOKUP($L184,点検表４リスト用!$L$2:$N$11,3,FALSE),"")</f>
        <v/>
      </c>
      <c r="BI184" s="296" t="str">
        <f t="shared" si="130"/>
        <v/>
      </c>
      <c r="BJ184" s="296" t="str">
        <f>IF($AJ184="特","",IF($BO184="確認",MSG_電気・燃料電池車確認,IF($BR184=1,日野自動車新型式,IF($BR184=2,日野自動車新型式②,IF($BR184=3,日野自動車新型式③,IF($BR184=4,日野自動車新型式④,IFERROR(VLOOKUP($BI184,'35条リスト'!$A$3:$C$9998,2,FALSE),"")))))))</f>
        <v/>
      </c>
      <c r="BK184" s="296" t="str">
        <f t="shared" si="131"/>
        <v/>
      </c>
      <c r="BL184" s="296" t="str">
        <f>IFERROR(VLOOKUP($X184,点検表４リスト用!$A$2:$B$10,2,FALSE),"")</f>
        <v/>
      </c>
      <c r="BM184" s="296" t="str">
        <f>IF($AJ184="特","",IFERROR(VLOOKUP($BI184,'35条リスト'!$A$3:$C$9998,3,FALSE),""))</f>
        <v/>
      </c>
      <c r="BN184" s="357" t="str">
        <f t="shared" si="153"/>
        <v/>
      </c>
      <c r="BO184" s="297" t="str">
        <f t="shared" si="154"/>
        <v/>
      </c>
      <c r="BP184" s="297" t="str">
        <f t="shared" si="138"/>
        <v/>
      </c>
      <c r="BQ184" s="296">
        <f t="shared" si="136"/>
        <v>0</v>
      </c>
      <c r="BR184" s="296" t="str">
        <f>IF(COUNTIF(点検表４リスト用!X$2:X$83,J184),1,IF(COUNTIF(点検表４リスト用!Y$2:Y$100,J184),2,IF(COUNTIF(点検表４リスト用!Z$2:Z$100,J184),3,IF(COUNTIF(点検表４リスト用!AA$2:AA$100,J184),4,""))))</f>
        <v/>
      </c>
      <c r="BS184" s="579" t="str">
        <f t="shared" si="155"/>
        <v/>
      </c>
    </row>
    <row r="185" spans="1:71">
      <c r="A185" s="289"/>
      <c r="B185" s="445"/>
      <c r="C185" s="290"/>
      <c r="D185" s="291"/>
      <c r="E185" s="291"/>
      <c r="F185" s="291"/>
      <c r="G185" s="292"/>
      <c r="H185" s="300"/>
      <c r="I185" s="292"/>
      <c r="J185" s="292"/>
      <c r="K185" s="292"/>
      <c r="L185" s="292"/>
      <c r="M185" s="290"/>
      <c r="N185" s="290"/>
      <c r="O185" s="292"/>
      <c r="P185" s="292"/>
      <c r="Q185" s="481" t="str">
        <f t="shared" si="139"/>
        <v/>
      </c>
      <c r="R185" s="481" t="str">
        <f t="shared" si="140"/>
        <v/>
      </c>
      <c r="S185" s="482" t="str">
        <f t="shared" si="141"/>
        <v/>
      </c>
      <c r="T185" s="482" t="str">
        <f t="shared" si="135"/>
        <v/>
      </c>
      <c r="U185" s="483" t="str">
        <f t="shared" si="142"/>
        <v/>
      </c>
      <c r="V185" s="483" t="str">
        <f t="shared" si="143"/>
        <v/>
      </c>
      <c r="W185" s="483" t="str">
        <f t="shared" si="144"/>
        <v/>
      </c>
      <c r="X185" s="293"/>
      <c r="Y185" s="289"/>
      <c r="Z185" s="473" t="str">
        <f>IF($BR185&lt;&gt;"","確認",IF(COUNTIF(点検表４リスト用!AB$2:AB$100,J185),"○",IF(OR($BP185="【3】",$BP185="【2】",$BP185="【1】"),"○",$BP185)))</f>
        <v/>
      </c>
      <c r="AA185" s="532"/>
      <c r="AB185" s="294" t="str">
        <f>IF(COUNTIF(環境性能の高いＵＤタクシー!$A:$A,点検表４!J185),"○","")</f>
        <v/>
      </c>
      <c r="AC185" s="295" t="str">
        <f t="shared" si="145"/>
        <v/>
      </c>
      <c r="AD185" s="296" t="b">
        <f t="shared" si="112"/>
        <v>0</v>
      </c>
      <c r="AE185" s="296" t="b">
        <f t="shared" si="146"/>
        <v>0</v>
      </c>
      <c r="AF185" s="296" t="str">
        <f t="shared" si="114"/>
        <v/>
      </c>
      <c r="AG185" s="296">
        <f t="shared" si="115"/>
        <v>1</v>
      </c>
      <c r="AH185" s="296">
        <f t="shared" si="116"/>
        <v>0</v>
      </c>
      <c r="AI185" s="296">
        <f t="shared" si="117"/>
        <v>0</v>
      </c>
      <c r="AJ185" s="296" t="str">
        <f>IFERROR(VLOOKUP($I185,点検表４リスト用!$D$2:$G$10,2,FALSE),"")</f>
        <v/>
      </c>
      <c r="AK185" s="296" t="str">
        <f>IFERROR(VLOOKUP($I185,点検表４リスト用!$D$2:$G$10,3,FALSE),"")</f>
        <v/>
      </c>
      <c r="AL185" s="296" t="str">
        <f>IFERROR(VLOOKUP($I185,点検表４リスト用!$D$2:$G$10,4,FALSE),"")</f>
        <v/>
      </c>
      <c r="AM185" s="296" t="str">
        <f>IFERROR(VLOOKUP(LEFT($E185,1),点検表４リスト用!$I$2:$J$11,2,FALSE),"")</f>
        <v/>
      </c>
      <c r="AN185" s="296" t="b">
        <f>IF(IFERROR(VLOOKUP($J185,軽乗用車一覧!$A$2:$A$88,1,FALSE),"")&lt;&gt;"",TRUE,FALSE)</f>
        <v>0</v>
      </c>
      <c r="AO185" s="296" t="b">
        <f t="shared" si="147"/>
        <v>0</v>
      </c>
      <c r="AP185" s="296" t="b">
        <f t="shared" si="148"/>
        <v>1</v>
      </c>
      <c r="AQ185" s="296" t="str">
        <f t="shared" si="149"/>
        <v/>
      </c>
      <c r="AR185" s="296" t="str">
        <f t="shared" si="121"/>
        <v/>
      </c>
      <c r="AS185" s="296">
        <f t="shared" si="122"/>
        <v>1</v>
      </c>
      <c r="AT185" s="296">
        <f t="shared" si="150"/>
        <v>1</v>
      </c>
      <c r="AU185" s="296" t="str">
        <f t="shared" si="124"/>
        <v/>
      </c>
      <c r="AV185" s="296" t="str">
        <f>IFERROR(VLOOKUP($L185,点検表４リスト用!$L$2:$M$11,2,FALSE),"")</f>
        <v/>
      </c>
      <c r="AW185" s="296" t="str">
        <f>IFERROR(VLOOKUP($AU185,排出係数!$H$4:$N$1000,7,FALSE),"")</f>
        <v/>
      </c>
      <c r="AX185" s="296" t="str">
        <f t="shared" si="137"/>
        <v/>
      </c>
      <c r="AY185" s="296" t="str">
        <f t="shared" si="125"/>
        <v>1</v>
      </c>
      <c r="AZ185" s="296" t="str">
        <f>IFERROR(VLOOKUP($AU185,排出係数!$A$4:$G$10000,$AT185+2,FALSE),"")</f>
        <v/>
      </c>
      <c r="BA185" s="296">
        <f>IFERROR(VLOOKUP($AT185,点検表４リスト用!$P$2:$T$6,2,FALSE),"")</f>
        <v>0.48</v>
      </c>
      <c r="BB185" s="296" t="str">
        <f t="shared" si="126"/>
        <v/>
      </c>
      <c r="BC185" s="296" t="str">
        <f t="shared" si="151"/>
        <v/>
      </c>
      <c r="BD185" s="296" t="str">
        <f>IFERROR(VLOOKUP($AU185,排出係数!$H$4:$M$10000,$AT185+2,FALSE),"")</f>
        <v/>
      </c>
      <c r="BE185" s="296">
        <f>IFERROR(VLOOKUP($AT185,点検表４リスト用!$P$2:$T$6,IF($N185="H17",5,3),FALSE),"")</f>
        <v>5.5E-2</v>
      </c>
      <c r="BF185" s="296">
        <f t="shared" si="128"/>
        <v>0</v>
      </c>
      <c r="BG185" s="296">
        <f t="shared" si="152"/>
        <v>0</v>
      </c>
      <c r="BH185" s="296" t="str">
        <f>IFERROR(VLOOKUP($L185,点検表４リスト用!$L$2:$N$11,3,FALSE),"")</f>
        <v/>
      </c>
      <c r="BI185" s="296" t="str">
        <f t="shared" si="130"/>
        <v/>
      </c>
      <c r="BJ185" s="296" t="str">
        <f>IF($AJ185="特","",IF($BO185="確認",MSG_電気・燃料電池車確認,IF($BR185=1,日野自動車新型式,IF($BR185=2,日野自動車新型式②,IF($BR185=3,日野自動車新型式③,IF($BR185=4,日野自動車新型式④,IFERROR(VLOOKUP($BI185,'35条リスト'!$A$3:$C$9998,2,FALSE),"")))))))</f>
        <v/>
      </c>
      <c r="BK185" s="296" t="str">
        <f t="shared" si="131"/>
        <v/>
      </c>
      <c r="BL185" s="296" t="str">
        <f>IFERROR(VLOOKUP($X185,点検表４リスト用!$A$2:$B$10,2,FALSE),"")</f>
        <v/>
      </c>
      <c r="BM185" s="296" t="str">
        <f>IF($AJ185="特","",IFERROR(VLOOKUP($BI185,'35条リスト'!$A$3:$C$9998,3,FALSE),""))</f>
        <v/>
      </c>
      <c r="BN185" s="357" t="str">
        <f t="shared" si="153"/>
        <v/>
      </c>
      <c r="BO185" s="297" t="str">
        <f t="shared" si="154"/>
        <v/>
      </c>
      <c r="BP185" s="297" t="str">
        <f t="shared" si="138"/>
        <v/>
      </c>
      <c r="BQ185" s="296">
        <f t="shared" si="136"/>
        <v>0</v>
      </c>
      <c r="BR185" s="296" t="str">
        <f>IF(COUNTIF(点検表４リスト用!X$2:X$83,J185),1,IF(COUNTIF(点検表４リスト用!Y$2:Y$100,J185),2,IF(COUNTIF(点検表４リスト用!Z$2:Z$100,J185),3,IF(COUNTIF(点検表４リスト用!AA$2:AA$100,J185),4,""))))</f>
        <v/>
      </c>
      <c r="BS185" s="579" t="str">
        <f t="shared" si="155"/>
        <v/>
      </c>
    </row>
    <row r="186" spans="1:71">
      <c r="A186" s="289"/>
      <c r="B186" s="445"/>
      <c r="C186" s="290"/>
      <c r="D186" s="291"/>
      <c r="E186" s="291"/>
      <c r="F186" s="291"/>
      <c r="G186" s="292"/>
      <c r="H186" s="300"/>
      <c r="I186" s="292"/>
      <c r="J186" s="292"/>
      <c r="K186" s="292"/>
      <c r="L186" s="292"/>
      <c r="M186" s="290"/>
      <c r="N186" s="290"/>
      <c r="O186" s="292"/>
      <c r="P186" s="292"/>
      <c r="Q186" s="481" t="str">
        <f t="shared" si="139"/>
        <v/>
      </c>
      <c r="R186" s="481" t="str">
        <f t="shared" si="140"/>
        <v/>
      </c>
      <c r="S186" s="482" t="str">
        <f t="shared" si="141"/>
        <v/>
      </c>
      <c r="T186" s="482" t="str">
        <f t="shared" si="135"/>
        <v/>
      </c>
      <c r="U186" s="483" t="str">
        <f t="shared" si="142"/>
        <v/>
      </c>
      <c r="V186" s="483" t="str">
        <f t="shared" si="143"/>
        <v/>
      </c>
      <c r="W186" s="483" t="str">
        <f t="shared" si="144"/>
        <v/>
      </c>
      <c r="X186" s="293"/>
      <c r="Y186" s="289"/>
      <c r="Z186" s="473" t="str">
        <f>IF($BR186&lt;&gt;"","確認",IF(COUNTIF(点検表４リスト用!AB$2:AB$100,J186),"○",IF(OR($BP186="【3】",$BP186="【2】",$BP186="【1】"),"○",$BP186)))</f>
        <v/>
      </c>
      <c r="AA186" s="532"/>
      <c r="AB186" s="294" t="str">
        <f>IF(COUNTIF(環境性能の高いＵＤタクシー!$A:$A,点検表４!J186),"○","")</f>
        <v/>
      </c>
      <c r="AC186" s="295" t="str">
        <f t="shared" si="145"/>
        <v/>
      </c>
      <c r="AD186" s="296" t="b">
        <f t="shared" si="112"/>
        <v>0</v>
      </c>
      <c r="AE186" s="296" t="b">
        <f t="shared" si="146"/>
        <v>0</v>
      </c>
      <c r="AF186" s="296" t="str">
        <f t="shared" si="114"/>
        <v/>
      </c>
      <c r="AG186" s="296">
        <f t="shared" si="115"/>
        <v>1</v>
      </c>
      <c r="AH186" s="296">
        <f t="shared" si="116"/>
        <v>0</v>
      </c>
      <c r="AI186" s="296">
        <f t="shared" si="117"/>
        <v>0</v>
      </c>
      <c r="AJ186" s="296" t="str">
        <f>IFERROR(VLOOKUP($I186,点検表４リスト用!$D$2:$G$10,2,FALSE),"")</f>
        <v/>
      </c>
      <c r="AK186" s="296" t="str">
        <f>IFERROR(VLOOKUP($I186,点検表４リスト用!$D$2:$G$10,3,FALSE),"")</f>
        <v/>
      </c>
      <c r="AL186" s="296" t="str">
        <f>IFERROR(VLOOKUP($I186,点検表４リスト用!$D$2:$G$10,4,FALSE),"")</f>
        <v/>
      </c>
      <c r="AM186" s="296" t="str">
        <f>IFERROR(VLOOKUP(LEFT($E186,1),点検表４リスト用!$I$2:$J$11,2,FALSE),"")</f>
        <v/>
      </c>
      <c r="AN186" s="296" t="b">
        <f>IF(IFERROR(VLOOKUP($J186,軽乗用車一覧!$A$2:$A$88,1,FALSE),"")&lt;&gt;"",TRUE,FALSE)</f>
        <v>0</v>
      </c>
      <c r="AO186" s="296" t="b">
        <f t="shared" si="147"/>
        <v>0</v>
      </c>
      <c r="AP186" s="296" t="b">
        <f t="shared" si="148"/>
        <v>1</v>
      </c>
      <c r="AQ186" s="296" t="str">
        <f t="shared" si="149"/>
        <v/>
      </c>
      <c r="AR186" s="296" t="str">
        <f t="shared" si="121"/>
        <v/>
      </c>
      <c r="AS186" s="296">
        <f t="shared" si="122"/>
        <v>1</v>
      </c>
      <c r="AT186" s="296">
        <f t="shared" si="150"/>
        <v>1</v>
      </c>
      <c r="AU186" s="296" t="str">
        <f t="shared" si="124"/>
        <v/>
      </c>
      <c r="AV186" s="296" t="str">
        <f>IFERROR(VLOOKUP($L186,点検表４リスト用!$L$2:$M$11,2,FALSE),"")</f>
        <v/>
      </c>
      <c r="AW186" s="296" t="str">
        <f>IFERROR(VLOOKUP($AU186,排出係数!$H$4:$N$1000,7,FALSE),"")</f>
        <v/>
      </c>
      <c r="AX186" s="296" t="str">
        <f t="shared" si="137"/>
        <v/>
      </c>
      <c r="AY186" s="296" t="str">
        <f t="shared" si="125"/>
        <v>1</v>
      </c>
      <c r="AZ186" s="296" t="str">
        <f>IFERROR(VLOOKUP($AU186,排出係数!$A$4:$G$10000,$AT186+2,FALSE),"")</f>
        <v/>
      </c>
      <c r="BA186" s="296">
        <f>IFERROR(VLOOKUP($AT186,点検表４リスト用!$P$2:$T$6,2,FALSE),"")</f>
        <v>0.48</v>
      </c>
      <c r="BB186" s="296" t="str">
        <f t="shared" si="126"/>
        <v/>
      </c>
      <c r="BC186" s="296" t="str">
        <f t="shared" si="151"/>
        <v/>
      </c>
      <c r="BD186" s="296" t="str">
        <f>IFERROR(VLOOKUP($AU186,排出係数!$H$4:$M$10000,$AT186+2,FALSE),"")</f>
        <v/>
      </c>
      <c r="BE186" s="296">
        <f>IFERROR(VLOOKUP($AT186,点検表４リスト用!$P$2:$T$6,IF($N186="H17",5,3),FALSE),"")</f>
        <v>5.5E-2</v>
      </c>
      <c r="BF186" s="296">
        <f t="shared" si="128"/>
        <v>0</v>
      </c>
      <c r="BG186" s="296">
        <f t="shared" si="152"/>
        <v>0</v>
      </c>
      <c r="BH186" s="296" t="str">
        <f>IFERROR(VLOOKUP($L186,点検表４リスト用!$L$2:$N$11,3,FALSE),"")</f>
        <v/>
      </c>
      <c r="BI186" s="296" t="str">
        <f t="shared" si="130"/>
        <v/>
      </c>
      <c r="BJ186" s="296" t="str">
        <f>IF($AJ186="特","",IF($BO186="確認",MSG_電気・燃料電池車確認,IF($BR186=1,日野自動車新型式,IF($BR186=2,日野自動車新型式②,IF($BR186=3,日野自動車新型式③,IF($BR186=4,日野自動車新型式④,IFERROR(VLOOKUP($BI186,'35条リスト'!$A$3:$C$9998,2,FALSE),"")))))))</f>
        <v/>
      </c>
      <c r="BK186" s="296" t="str">
        <f t="shared" si="131"/>
        <v/>
      </c>
      <c r="BL186" s="296" t="str">
        <f>IFERROR(VLOOKUP($X186,点検表４リスト用!$A$2:$B$10,2,FALSE),"")</f>
        <v/>
      </c>
      <c r="BM186" s="296" t="str">
        <f>IF($AJ186="特","",IFERROR(VLOOKUP($BI186,'35条リスト'!$A$3:$C$9998,3,FALSE),""))</f>
        <v/>
      </c>
      <c r="BN186" s="357" t="str">
        <f t="shared" si="153"/>
        <v/>
      </c>
      <c r="BO186" s="297" t="str">
        <f t="shared" si="154"/>
        <v/>
      </c>
      <c r="BP186" s="297" t="str">
        <f t="shared" si="138"/>
        <v/>
      </c>
      <c r="BQ186" s="296">
        <f t="shared" si="136"/>
        <v>0</v>
      </c>
      <c r="BR186" s="296" t="str">
        <f>IF(COUNTIF(点検表４リスト用!X$2:X$83,J186),1,IF(COUNTIF(点検表４リスト用!Y$2:Y$100,J186),2,IF(COUNTIF(点検表４リスト用!Z$2:Z$100,J186),3,IF(COUNTIF(点検表４リスト用!AA$2:AA$100,J186),4,""))))</f>
        <v/>
      </c>
      <c r="BS186" s="579" t="str">
        <f t="shared" si="155"/>
        <v/>
      </c>
    </row>
    <row r="187" spans="1:71">
      <c r="A187" s="289"/>
      <c r="B187" s="445"/>
      <c r="C187" s="290"/>
      <c r="D187" s="291"/>
      <c r="E187" s="291"/>
      <c r="F187" s="291"/>
      <c r="G187" s="292"/>
      <c r="H187" s="300"/>
      <c r="I187" s="292"/>
      <c r="J187" s="292"/>
      <c r="K187" s="292"/>
      <c r="L187" s="292"/>
      <c r="M187" s="290"/>
      <c r="N187" s="290"/>
      <c r="O187" s="292"/>
      <c r="P187" s="292"/>
      <c r="Q187" s="481" t="str">
        <f t="shared" si="139"/>
        <v/>
      </c>
      <c r="R187" s="481" t="str">
        <f t="shared" si="140"/>
        <v/>
      </c>
      <c r="S187" s="482" t="str">
        <f t="shared" si="141"/>
        <v/>
      </c>
      <c r="T187" s="482" t="str">
        <f t="shared" si="135"/>
        <v/>
      </c>
      <c r="U187" s="483" t="str">
        <f t="shared" si="142"/>
        <v/>
      </c>
      <c r="V187" s="483" t="str">
        <f t="shared" si="143"/>
        <v/>
      </c>
      <c r="W187" s="483" t="str">
        <f t="shared" si="144"/>
        <v/>
      </c>
      <c r="X187" s="293"/>
      <c r="Y187" s="289"/>
      <c r="Z187" s="473" t="str">
        <f>IF($BR187&lt;&gt;"","確認",IF(COUNTIF(点検表４リスト用!AB$2:AB$100,J187),"○",IF(OR($BP187="【3】",$BP187="【2】",$BP187="【1】"),"○",$BP187)))</f>
        <v/>
      </c>
      <c r="AA187" s="532"/>
      <c r="AB187" s="294" t="str">
        <f>IF(COUNTIF(環境性能の高いＵＤタクシー!$A:$A,点検表４!J187),"○","")</f>
        <v/>
      </c>
      <c r="AC187" s="295" t="str">
        <f t="shared" si="145"/>
        <v/>
      </c>
      <c r="AD187" s="296" t="b">
        <f t="shared" si="112"/>
        <v>0</v>
      </c>
      <c r="AE187" s="296" t="b">
        <f t="shared" si="146"/>
        <v>0</v>
      </c>
      <c r="AF187" s="296" t="str">
        <f t="shared" si="114"/>
        <v/>
      </c>
      <c r="AG187" s="296">
        <f t="shared" si="115"/>
        <v>1</v>
      </c>
      <c r="AH187" s="296">
        <f t="shared" si="116"/>
        <v>0</v>
      </c>
      <c r="AI187" s="296">
        <f t="shared" si="117"/>
        <v>0</v>
      </c>
      <c r="AJ187" s="296" t="str">
        <f>IFERROR(VLOOKUP($I187,点検表４リスト用!$D$2:$G$10,2,FALSE),"")</f>
        <v/>
      </c>
      <c r="AK187" s="296" t="str">
        <f>IFERROR(VLOOKUP($I187,点検表４リスト用!$D$2:$G$10,3,FALSE),"")</f>
        <v/>
      </c>
      <c r="AL187" s="296" t="str">
        <f>IFERROR(VLOOKUP($I187,点検表４リスト用!$D$2:$G$10,4,FALSE),"")</f>
        <v/>
      </c>
      <c r="AM187" s="296" t="str">
        <f>IFERROR(VLOOKUP(LEFT($E187,1),点検表４リスト用!$I$2:$J$11,2,FALSE),"")</f>
        <v/>
      </c>
      <c r="AN187" s="296" t="b">
        <f>IF(IFERROR(VLOOKUP($J187,軽乗用車一覧!$A$2:$A$88,1,FALSE),"")&lt;&gt;"",TRUE,FALSE)</f>
        <v>0</v>
      </c>
      <c r="AO187" s="296" t="b">
        <f t="shared" si="147"/>
        <v>0</v>
      </c>
      <c r="AP187" s="296" t="b">
        <f t="shared" si="148"/>
        <v>1</v>
      </c>
      <c r="AQ187" s="296" t="str">
        <f t="shared" si="149"/>
        <v/>
      </c>
      <c r="AR187" s="296" t="str">
        <f t="shared" si="121"/>
        <v/>
      </c>
      <c r="AS187" s="296">
        <f t="shared" si="122"/>
        <v>1</v>
      </c>
      <c r="AT187" s="296">
        <f t="shared" si="150"/>
        <v>1</v>
      </c>
      <c r="AU187" s="296" t="str">
        <f t="shared" si="124"/>
        <v/>
      </c>
      <c r="AV187" s="296" t="str">
        <f>IFERROR(VLOOKUP($L187,点検表４リスト用!$L$2:$M$11,2,FALSE),"")</f>
        <v/>
      </c>
      <c r="AW187" s="296" t="str">
        <f>IFERROR(VLOOKUP($AU187,排出係数!$H$4:$N$1000,7,FALSE),"")</f>
        <v/>
      </c>
      <c r="AX187" s="296" t="str">
        <f t="shared" si="137"/>
        <v/>
      </c>
      <c r="AY187" s="296" t="str">
        <f t="shared" si="125"/>
        <v>1</v>
      </c>
      <c r="AZ187" s="296" t="str">
        <f>IFERROR(VLOOKUP($AU187,排出係数!$A$4:$G$10000,$AT187+2,FALSE),"")</f>
        <v/>
      </c>
      <c r="BA187" s="296">
        <f>IFERROR(VLOOKUP($AT187,点検表４リスト用!$P$2:$T$6,2,FALSE),"")</f>
        <v>0.48</v>
      </c>
      <c r="BB187" s="296" t="str">
        <f t="shared" si="126"/>
        <v/>
      </c>
      <c r="BC187" s="296" t="str">
        <f t="shared" si="151"/>
        <v/>
      </c>
      <c r="BD187" s="296" t="str">
        <f>IFERROR(VLOOKUP($AU187,排出係数!$H$4:$M$10000,$AT187+2,FALSE),"")</f>
        <v/>
      </c>
      <c r="BE187" s="296">
        <f>IFERROR(VLOOKUP($AT187,点検表４リスト用!$P$2:$T$6,IF($N187="H17",5,3),FALSE),"")</f>
        <v>5.5E-2</v>
      </c>
      <c r="BF187" s="296">
        <f t="shared" si="128"/>
        <v>0</v>
      </c>
      <c r="BG187" s="296">
        <f t="shared" si="152"/>
        <v>0</v>
      </c>
      <c r="BH187" s="296" t="str">
        <f>IFERROR(VLOOKUP($L187,点検表４リスト用!$L$2:$N$11,3,FALSE),"")</f>
        <v/>
      </c>
      <c r="BI187" s="296" t="str">
        <f t="shared" si="130"/>
        <v/>
      </c>
      <c r="BJ187" s="296" t="str">
        <f>IF($AJ187="特","",IF($BO187="確認",MSG_電気・燃料電池車確認,IF($BR187=1,日野自動車新型式,IF($BR187=2,日野自動車新型式②,IF($BR187=3,日野自動車新型式③,IF($BR187=4,日野自動車新型式④,IFERROR(VLOOKUP($BI187,'35条リスト'!$A$3:$C$9998,2,FALSE),"")))))))</f>
        <v/>
      </c>
      <c r="BK187" s="296" t="str">
        <f t="shared" si="131"/>
        <v/>
      </c>
      <c r="BL187" s="296" t="str">
        <f>IFERROR(VLOOKUP($X187,点検表４リスト用!$A$2:$B$10,2,FALSE),"")</f>
        <v/>
      </c>
      <c r="BM187" s="296" t="str">
        <f>IF($AJ187="特","",IFERROR(VLOOKUP($BI187,'35条リスト'!$A$3:$C$9998,3,FALSE),""))</f>
        <v/>
      </c>
      <c r="BN187" s="357" t="str">
        <f t="shared" si="153"/>
        <v/>
      </c>
      <c r="BO187" s="297" t="str">
        <f t="shared" si="154"/>
        <v/>
      </c>
      <c r="BP187" s="297" t="str">
        <f t="shared" si="138"/>
        <v/>
      </c>
      <c r="BQ187" s="296">
        <f t="shared" si="136"/>
        <v>0</v>
      </c>
      <c r="BR187" s="296" t="str">
        <f>IF(COUNTIF(点検表４リスト用!X$2:X$83,J187),1,IF(COUNTIF(点検表４リスト用!Y$2:Y$100,J187),2,IF(COUNTIF(点検表４リスト用!Z$2:Z$100,J187),3,IF(COUNTIF(点検表４リスト用!AA$2:AA$100,J187),4,""))))</f>
        <v/>
      </c>
      <c r="BS187" s="579" t="str">
        <f t="shared" si="155"/>
        <v/>
      </c>
    </row>
    <row r="188" spans="1:71">
      <c r="A188" s="289"/>
      <c r="B188" s="445"/>
      <c r="C188" s="290"/>
      <c r="D188" s="291"/>
      <c r="E188" s="291"/>
      <c r="F188" s="291"/>
      <c r="G188" s="292"/>
      <c r="H188" s="300"/>
      <c r="I188" s="292"/>
      <c r="J188" s="292"/>
      <c r="K188" s="292"/>
      <c r="L188" s="292"/>
      <c r="M188" s="290"/>
      <c r="N188" s="290"/>
      <c r="O188" s="292"/>
      <c r="P188" s="292"/>
      <c r="Q188" s="481" t="str">
        <f t="shared" si="139"/>
        <v/>
      </c>
      <c r="R188" s="481" t="str">
        <f t="shared" si="140"/>
        <v/>
      </c>
      <c r="S188" s="482" t="str">
        <f t="shared" si="141"/>
        <v/>
      </c>
      <c r="T188" s="482" t="str">
        <f t="shared" si="135"/>
        <v/>
      </c>
      <c r="U188" s="483" t="str">
        <f t="shared" si="142"/>
        <v/>
      </c>
      <c r="V188" s="483" t="str">
        <f t="shared" si="143"/>
        <v/>
      </c>
      <c r="W188" s="483" t="str">
        <f t="shared" si="144"/>
        <v/>
      </c>
      <c r="X188" s="293"/>
      <c r="Y188" s="289"/>
      <c r="Z188" s="473" t="str">
        <f>IF($BR188&lt;&gt;"","確認",IF(COUNTIF(点検表４リスト用!AB$2:AB$100,J188),"○",IF(OR($BP188="【3】",$BP188="【2】",$BP188="【1】"),"○",$BP188)))</f>
        <v/>
      </c>
      <c r="AA188" s="532"/>
      <c r="AB188" s="294" t="str">
        <f>IF(COUNTIF(環境性能の高いＵＤタクシー!$A:$A,点検表４!J188),"○","")</f>
        <v/>
      </c>
      <c r="AC188" s="295" t="str">
        <f t="shared" si="145"/>
        <v/>
      </c>
      <c r="AD188" s="296" t="b">
        <f t="shared" si="112"/>
        <v>0</v>
      </c>
      <c r="AE188" s="296" t="b">
        <f t="shared" si="146"/>
        <v>0</v>
      </c>
      <c r="AF188" s="296" t="str">
        <f t="shared" si="114"/>
        <v/>
      </c>
      <c r="AG188" s="296">
        <f t="shared" si="115"/>
        <v>1</v>
      </c>
      <c r="AH188" s="296">
        <f t="shared" si="116"/>
        <v>0</v>
      </c>
      <c r="AI188" s="296">
        <f t="shared" si="117"/>
        <v>0</v>
      </c>
      <c r="AJ188" s="296" t="str">
        <f>IFERROR(VLOOKUP($I188,点検表４リスト用!$D$2:$G$10,2,FALSE),"")</f>
        <v/>
      </c>
      <c r="AK188" s="296" t="str">
        <f>IFERROR(VLOOKUP($I188,点検表４リスト用!$D$2:$G$10,3,FALSE),"")</f>
        <v/>
      </c>
      <c r="AL188" s="296" t="str">
        <f>IFERROR(VLOOKUP($I188,点検表４リスト用!$D$2:$G$10,4,FALSE),"")</f>
        <v/>
      </c>
      <c r="AM188" s="296" t="str">
        <f>IFERROR(VLOOKUP(LEFT($E188,1),点検表４リスト用!$I$2:$J$11,2,FALSE),"")</f>
        <v/>
      </c>
      <c r="AN188" s="296" t="b">
        <f>IF(IFERROR(VLOOKUP($J188,軽乗用車一覧!$A$2:$A$88,1,FALSE),"")&lt;&gt;"",TRUE,FALSE)</f>
        <v>0</v>
      </c>
      <c r="AO188" s="296" t="b">
        <f t="shared" si="147"/>
        <v>0</v>
      </c>
      <c r="AP188" s="296" t="b">
        <f t="shared" si="148"/>
        <v>1</v>
      </c>
      <c r="AQ188" s="296" t="str">
        <f t="shared" si="149"/>
        <v/>
      </c>
      <c r="AR188" s="296" t="str">
        <f t="shared" si="121"/>
        <v/>
      </c>
      <c r="AS188" s="296">
        <f t="shared" si="122"/>
        <v>1</v>
      </c>
      <c r="AT188" s="296">
        <f t="shared" si="150"/>
        <v>1</v>
      </c>
      <c r="AU188" s="296" t="str">
        <f t="shared" si="124"/>
        <v/>
      </c>
      <c r="AV188" s="296" t="str">
        <f>IFERROR(VLOOKUP($L188,点検表４リスト用!$L$2:$M$11,2,FALSE),"")</f>
        <v/>
      </c>
      <c r="AW188" s="296" t="str">
        <f>IFERROR(VLOOKUP($AU188,排出係数!$H$4:$N$1000,7,FALSE),"")</f>
        <v/>
      </c>
      <c r="AX188" s="296" t="str">
        <f t="shared" si="137"/>
        <v/>
      </c>
      <c r="AY188" s="296" t="str">
        <f t="shared" si="125"/>
        <v>1</v>
      </c>
      <c r="AZ188" s="296" t="str">
        <f>IFERROR(VLOOKUP($AU188,排出係数!$A$4:$G$10000,$AT188+2,FALSE),"")</f>
        <v/>
      </c>
      <c r="BA188" s="296">
        <f>IFERROR(VLOOKUP($AT188,点検表４リスト用!$P$2:$T$6,2,FALSE),"")</f>
        <v>0.48</v>
      </c>
      <c r="BB188" s="296" t="str">
        <f t="shared" si="126"/>
        <v/>
      </c>
      <c r="BC188" s="296" t="str">
        <f t="shared" si="151"/>
        <v/>
      </c>
      <c r="BD188" s="296" t="str">
        <f>IFERROR(VLOOKUP($AU188,排出係数!$H$4:$M$10000,$AT188+2,FALSE),"")</f>
        <v/>
      </c>
      <c r="BE188" s="296">
        <f>IFERROR(VLOOKUP($AT188,点検表４リスト用!$P$2:$T$6,IF($N188="H17",5,3),FALSE),"")</f>
        <v>5.5E-2</v>
      </c>
      <c r="BF188" s="296">
        <f t="shared" si="128"/>
        <v>0</v>
      </c>
      <c r="BG188" s="296">
        <f t="shared" si="152"/>
        <v>0</v>
      </c>
      <c r="BH188" s="296" t="str">
        <f>IFERROR(VLOOKUP($L188,点検表４リスト用!$L$2:$N$11,3,FALSE),"")</f>
        <v/>
      </c>
      <c r="BI188" s="296" t="str">
        <f t="shared" si="130"/>
        <v/>
      </c>
      <c r="BJ188" s="296" t="str">
        <f>IF($AJ188="特","",IF($BO188="確認",MSG_電気・燃料電池車確認,IF($BR188=1,日野自動車新型式,IF($BR188=2,日野自動車新型式②,IF($BR188=3,日野自動車新型式③,IF($BR188=4,日野自動車新型式④,IFERROR(VLOOKUP($BI188,'35条リスト'!$A$3:$C$9998,2,FALSE),"")))))))</f>
        <v/>
      </c>
      <c r="BK188" s="296" t="str">
        <f t="shared" si="131"/>
        <v/>
      </c>
      <c r="BL188" s="296" t="str">
        <f>IFERROR(VLOOKUP($X188,点検表４リスト用!$A$2:$B$10,2,FALSE),"")</f>
        <v/>
      </c>
      <c r="BM188" s="296" t="str">
        <f>IF($AJ188="特","",IFERROR(VLOOKUP($BI188,'35条リスト'!$A$3:$C$9998,3,FALSE),""))</f>
        <v/>
      </c>
      <c r="BN188" s="357" t="str">
        <f t="shared" si="153"/>
        <v/>
      </c>
      <c r="BO188" s="297" t="str">
        <f t="shared" si="154"/>
        <v/>
      </c>
      <c r="BP188" s="297" t="str">
        <f t="shared" si="138"/>
        <v/>
      </c>
      <c r="BQ188" s="296">
        <f t="shared" si="136"/>
        <v>0</v>
      </c>
      <c r="BR188" s="296" t="str">
        <f>IF(COUNTIF(点検表４リスト用!X$2:X$83,J188),1,IF(COUNTIF(点検表４リスト用!Y$2:Y$100,J188),2,IF(COUNTIF(点検表４リスト用!Z$2:Z$100,J188),3,IF(COUNTIF(点検表４リスト用!AA$2:AA$100,J188),4,""))))</f>
        <v/>
      </c>
      <c r="BS188" s="579" t="str">
        <f t="shared" si="155"/>
        <v/>
      </c>
    </row>
    <row r="189" spans="1:71">
      <c r="A189" s="289"/>
      <c r="B189" s="445"/>
      <c r="C189" s="290"/>
      <c r="D189" s="291"/>
      <c r="E189" s="291"/>
      <c r="F189" s="291"/>
      <c r="G189" s="292"/>
      <c r="H189" s="300"/>
      <c r="I189" s="292"/>
      <c r="J189" s="292"/>
      <c r="K189" s="292"/>
      <c r="L189" s="292"/>
      <c r="M189" s="290"/>
      <c r="N189" s="290"/>
      <c r="O189" s="292"/>
      <c r="P189" s="292"/>
      <c r="Q189" s="481" t="str">
        <f t="shared" si="139"/>
        <v/>
      </c>
      <c r="R189" s="481" t="str">
        <f t="shared" si="140"/>
        <v/>
      </c>
      <c r="S189" s="482" t="str">
        <f t="shared" si="141"/>
        <v/>
      </c>
      <c r="T189" s="482" t="str">
        <f t="shared" si="135"/>
        <v/>
      </c>
      <c r="U189" s="483" t="str">
        <f t="shared" si="142"/>
        <v/>
      </c>
      <c r="V189" s="483" t="str">
        <f t="shared" si="143"/>
        <v/>
      </c>
      <c r="W189" s="483" t="str">
        <f t="shared" si="144"/>
        <v/>
      </c>
      <c r="X189" s="293"/>
      <c r="Y189" s="289"/>
      <c r="Z189" s="473" t="str">
        <f>IF($BR189&lt;&gt;"","確認",IF(COUNTIF(点検表４リスト用!AB$2:AB$100,J189),"○",IF(OR($BP189="【3】",$BP189="【2】",$BP189="【1】"),"○",$BP189)))</f>
        <v/>
      </c>
      <c r="AA189" s="532"/>
      <c r="AB189" s="294" t="str">
        <f>IF(COUNTIF(環境性能の高いＵＤタクシー!$A:$A,点検表４!J189),"○","")</f>
        <v/>
      </c>
      <c r="AC189" s="295" t="str">
        <f t="shared" si="145"/>
        <v/>
      </c>
      <c r="AD189" s="296" t="b">
        <f t="shared" si="112"/>
        <v>0</v>
      </c>
      <c r="AE189" s="296" t="b">
        <f t="shared" si="146"/>
        <v>0</v>
      </c>
      <c r="AF189" s="296" t="str">
        <f t="shared" si="114"/>
        <v/>
      </c>
      <c r="AG189" s="296">
        <f t="shared" si="115"/>
        <v>1</v>
      </c>
      <c r="AH189" s="296">
        <f t="shared" si="116"/>
        <v>0</v>
      </c>
      <c r="AI189" s="296">
        <f t="shared" si="117"/>
        <v>0</v>
      </c>
      <c r="AJ189" s="296" t="str">
        <f>IFERROR(VLOOKUP($I189,点検表４リスト用!$D$2:$G$10,2,FALSE),"")</f>
        <v/>
      </c>
      <c r="AK189" s="296" t="str">
        <f>IFERROR(VLOOKUP($I189,点検表４リスト用!$D$2:$G$10,3,FALSE),"")</f>
        <v/>
      </c>
      <c r="AL189" s="296" t="str">
        <f>IFERROR(VLOOKUP($I189,点検表４リスト用!$D$2:$G$10,4,FALSE),"")</f>
        <v/>
      </c>
      <c r="AM189" s="296" t="str">
        <f>IFERROR(VLOOKUP(LEFT($E189,1),点検表４リスト用!$I$2:$J$11,2,FALSE),"")</f>
        <v/>
      </c>
      <c r="AN189" s="296" t="b">
        <f>IF(IFERROR(VLOOKUP($J189,軽乗用車一覧!$A$2:$A$88,1,FALSE),"")&lt;&gt;"",TRUE,FALSE)</f>
        <v>0</v>
      </c>
      <c r="AO189" s="296" t="b">
        <f t="shared" si="147"/>
        <v>0</v>
      </c>
      <c r="AP189" s="296" t="b">
        <f t="shared" si="148"/>
        <v>1</v>
      </c>
      <c r="AQ189" s="296" t="str">
        <f t="shared" si="149"/>
        <v/>
      </c>
      <c r="AR189" s="296" t="str">
        <f t="shared" si="121"/>
        <v/>
      </c>
      <c r="AS189" s="296">
        <f t="shared" si="122"/>
        <v>1</v>
      </c>
      <c r="AT189" s="296">
        <f t="shared" si="150"/>
        <v>1</v>
      </c>
      <c r="AU189" s="296" t="str">
        <f t="shared" si="124"/>
        <v/>
      </c>
      <c r="AV189" s="296" t="str">
        <f>IFERROR(VLOOKUP($L189,点検表４リスト用!$L$2:$M$11,2,FALSE),"")</f>
        <v/>
      </c>
      <c r="AW189" s="296" t="str">
        <f>IFERROR(VLOOKUP($AU189,排出係数!$H$4:$N$1000,7,FALSE),"")</f>
        <v/>
      </c>
      <c r="AX189" s="296" t="str">
        <f t="shared" si="137"/>
        <v/>
      </c>
      <c r="AY189" s="296" t="str">
        <f t="shared" si="125"/>
        <v>1</v>
      </c>
      <c r="AZ189" s="296" t="str">
        <f>IFERROR(VLOOKUP($AU189,排出係数!$A$4:$G$10000,$AT189+2,FALSE),"")</f>
        <v/>
      </c>
      <c r="BA189" s="296">
        <f>IFERROR(VLOOKUP($AT189,点検表４リスト用!$P$2:$T$6,2,FALSE),"")</f>
        <v>0.48</v>
      </c>
      <c r="BB189" s="296" t="str">
        <f t="shared" si="126"/>
        <v/>
      </c>
      <c r="BC189" s="296" t="str">
        <f t="shared" si="151"/>
        <v/>
      </c>
      <c r="BD189" s="296" t="str">
        <f>IFERROR(VLOOKUP($AU189,排出係数!$H$4:$M$10000,$AT189+2,FALSE),"")</f>
        <v/>
      </c>
      <c r="BE189" s="296">
        <f>IFERROR(VLOOKUP($AT189,点検表４リスト用!$P$2:$T$6,IF($N189="H17",5,3),FALSE),"")</f>
        <v>5.5E-2</v>
      </c>
      <c r="BF189" s="296">
        <f t="shared" si="128"/>
        <v>0</v>
      </c>
      <c r="BG189" s="296">
        <f t="shared" si="152"/>
        <v>0</v>
      </c>
      <c r="BH189" s="296" t="str">
        <f>IFERROR(VLOOKUP($L189,点検表４リスト用!$L$2:$N$11,3,FALSE),"")</f>
        <v/>
      </c>
      <c r="BI189" s="296" t="str">
        <f t="shared" si="130"/>
        <v/>
      </c>
      <c r="BJ189" s="296" t="str">
        <f>IF($AJ189="特","",IF($BO189="確認",MSG_電気・燃料電池車確認,IF($BR189=1,日野自動車新型式,IF($BR189=2,日野自動車新型式②,IF($BR189=3,日野自動車新型式③,IF($BR189=4,日野自動車新型式④,IFERROR(VLOOKUP($BI189,'35条リスト'!$A$3:$C$9998,2,FALSE),"")))))))</f>
        <v/>
      </c>
      <c r="BK189" s="296" t="str">
        <f t="shared" si="131"/>
        <v/>
      </c>
      <c r="BL189" s="296" t="str">
        <f>IFERROR(VLOOKUP($X189,点検表４リスト用!$A$2:$B$10,2,FALSE),"")</f>
        <v/>
      </c>
      <c r="BM189" s="296" t="str">
        <f>IF($AJ189="特","",IFERROR(VLOOKUP($BI189,'35条リスト'!$A$3:$C$9998,3,FALSE),""))</f>
        <v/>
      </c>
      <c r="BN189" s="357" t="str">
        <f t="shared" si="153"/>
        <v/>
      </c>
      <c r="BO189" s="297" t="str">
        <f t="shared" si="154"/>
        <v/>
      </c>
      <c r="BP189" s="297" t="str">
        <f t="shared" si="138"/>
        <v/>
      </c>
      <c r="BQ189" s="296">
        <f t="shared" si="136"/>
        <v>0</v>
      </c>
      <c r="BR189" s="296" t="str">
        <f>IF(COUNTIF(点検表４リスト用!X$2:X$83,J189),1,IF(COUNTIF(点検表４リスト用!Y$2:Y$100,J189),2,IF(COUNTIF(点検表４リスト用!Z$2:Z$100,J189),3,IF(COUNTIF(点検表４リスト用!AA$2:AA$100,J189),4,""))))</f>
        <v/>
      </c>
      <c r="BS189" s="579" t="str">
        <f t="shared" si="155"/>
        <v/>
      </c>
    </row>
    <row r="190" spans="1:71">
      <c r="A190" s="289"/>
      <c r="B190" s="445"/>
      <c r="C190" s="290"/>
      <c r="D190" s="291"/>
      <c r="E190" s="291"/>
      <c r="F190" s="291"/>
      <c r="G190" s="292"/>
      <c r="H190" s="300"/>
      <c r="I190" s="292"/>
      <c r="J190" s="292"/>
      <c r="K190" s="292"/>
      <c r="L190" s="292"/>
      <c r="M190" s="290"/>
      <c r="N190" s="290"/>
      <c r="O190" s="292"/>
      <c r="P190" s="292"/>
      <c r="Q190" s="481" t="str">
        <f t="shared" si="139"/>
        <v/>
      </c>
      <c r="R190" s="481" t="str">
        <f t="shared" si="140"/>
        <v/>
      </c>
      <c r="S190" s="482" t="str">
        <f t="shared" si="141"/>
        <v/>
      </c>
      <c r="T190" s="482" t="str">
        <f t="shared" si="135"/>
        <v/>
      </c>
      <c r="U190" s="483" t="str">
        <f t="shared" si="142"/>
        <v/>
      </c>
      <c r="V190" s="483" t="str">
        <f t="shared" si="143"/>
        <v/>
      </c>
      <c r="W190" s="483" t="str">
        <f t="shared" si="144"/>
        <v/>
      </c>
      <c r="X190" s="293"/>
      <c r="Y190" s="289"/>
      <c r="Z190" s="473" t="str">
        <f>IF($BR190&lt;&gt;"","確認",IF(COUNTIF(点検表４リスト用!AB$2:AB$100,J190),"○",IF(OR($BP190="【3】",$BP190="【2】",$BP190="【1】"),"○",$BP190)))</f>
        <v/>
      </c>
      <c r="AA190" s="532"/>
      <c r="AB190" s="294" t="str">
        <f>IF(COUNTIF(環境性能の高いＵＤタクシー!$A:$A,点検表４!J190),"○","")</f>
        <v/>
      </c>
      <c r="AC190" s="295" t="str">
        <f t="shared" si="145"/>
        <v/>
      </c>
      <c r="AD190" s="296" t="b">
        <f t="shared" si="112"/>
        <v>0</v>
      </c>
      <c r="AE190" s="296" t="b">
        <f t="shared" si="146"/>
        <v>0</v>
      </c>
      <c r="AF190" s="296" t="str">
        <f t="shared" si="114"/>
        <v/>
      </c>
      <c r="AG190" s="296">
        <f t="shared" si="115"/>
        <v>1</v>
      </c>
      <c r="AH190" s="296">
        <f t="shared" si="116"/>
        <v>0</v>
      </c>
      <c r="AI190" s="296">
        <f t="shared" si="117"/>
        <v>0</v>
      </c>
      <c r="AJ190" s="296" t="str">
        <f>IFERROR(VLOOKUP($I190,点検表４リスト用!$D$2:$G$10,2,FALSE),"")</f>
        <v/>
      </c>
      <c r="AK190" s="296" t="str">
        <f>IFERROR(VLOOKUP($I190,点検表４リスト用!$D$2:$G$10,3,FALSE),"")</f>
        <v/>
      </c>
      <c r="AL190" s="296" t="str">
        <f>IFERROR(VLOOKUP($I190,点検表４リスト用!$D$2:$G$10,4,FALSE),"")</f>
        <v/>
      </c>
      <c r="AM190" s="296" t="str">
        <f>IFERROR(VLOOKUP(LEFT($E190,1),点検表４リスト用!$I$2:$J$11,2,FALSE),"")</f>
        <v/>
      </c>
      <c r="AN190" s="296" t="b">
        <f>IF(IFERROR(VLOOKUP($J190,軽乗用車一覧!$A$2:$A$88,1,FALSE),"")&lt;&gt;"",TRUE,FALSE)</f>
        <v>0</v>
      </c>
      <c r="AO190" s="296" t="b">
        <f t="shared" si="147"/>
        <v>0</v>
      </c>
      <c r="AP190" s="296" t="b">
        <f t="shared" si="148"/>
        <v>1</v>
      </c>
      <c r="AQ190" s="296" t="str">
        <f t="shared" si="149"/>
        <v/>
      </c>
      <c r="AR190" s="296" t="str">
        <f t="shared" si="121"/>
        <v/>
      </c>
      <c r="AS190" s="296">
        <f t="shared" si="122"/>
        <v>1</v>
      </c>
      <c r="AT190" s="296">
        <f t="shared" si="150"/>
        <v>1</v>
      </c>
      <c r="AU190" s="296" t="str">
        <f t="shared" si="124"/>
        <v/>
      </c>
      <c r="AV190" s="296" t="str">
        <f>IFERROR(VLOOKUP($L190,点検表４リスト用!$L$2:$M$11,2,FALSE),"")</f>
        <v/>
      </c>
      <c r="AW190" s="296" t="str">
        <f>IFERROR(VLOOKUP($AU190,排出係数!$H$4:$N$1000,7,FALSE),"")</f>
        <v/>
      </c>
      <c r="AX190" s="296" t="str">
        <f t="shared" si="137"/>
        <v/>
      </c>
      <c r="AY190" s="296" t="str">
        <f t="shared" si="125"/>
        <v>1</v>
      </c>
      <c r="AZ190" s="296" t="str">
        <f>IFERROR(VLOOKUP($AU190,排出係数!$A$4:$G$10000,$AT190+2,FALSE),"")</f>
        <v/>
      </c>
      <c r="BA190" s="296">
        <f>IFERROR(VLOOKUP($AT190,点検表４リスト用!$P$2:$T$6,2,FALSE),"")</f>
        <v>0.48</v>
      </c>
      <c r="BB190" s="296" t="str">
        <f t="shared" si="126"/>
        <v/>
      </c>
      <c r="BC190" s="296" t="str">
        <f t="shared" si="151"/>
        <v/>
      </c>
      <c r="BD190" s="296" t="str">
        <f>IFERROR(VLOOKUP($AU190,排出係数!$H$4:$M$10000,$AT190+2,FALSE),"")</f>
        <v/>
      </c>
      <c r="BE190" s="296">
        <f>IFERROR(VLOOKUP($AT190,点検表４リスト用!$P$2:$T$6,IF($N190="H17",5,3),FALSE),"")</f>
        <v>5.5E-2</v>
      </c>
      <c r="BF190" s="296">
        <f t="shared" si="128"/>
        <v>0</v>
      </c>
      <c r="BG190" s="296">
        <f t="shared" si="152"/>
        <v>0</v>
      </c>
      <c r="BH190" s="296" t="str">
        <f>IFERROR(VLOOKUP($L190,点検表４リスト用!$L$2:$N$11,3,FALSE),"")</f>
        <v/>
      </c>
      <c r="BI190" s="296" t="str">
        <f t="shared" si="130"/>
        <v/>
      </c>
      <c r="BJ190" s="296" t="str">
        <f>IF($AJ190="特","",IF($BO190="確認",MSG_電気・燃料電池車確認,IF($BR190=1,日野自動車新型式,IF($BR190=2,日野自動車新型式②,IF($BR190=3,日野自動車新型式③,IF($BR190=4,日野自動車新型式④,IFERROR(VLOOKUP($BI190,'35条リスト'!$A$3:$C$9998,2,FALSE),"")))))))</f>
        <v/>
      </c>
      <c r="BK190" s="296" t="str">
        <f t="shared" si="131"/>
        <v/>
      </c>
      <c r="BL190" s="296" t="str">
        <f>IFERROR(VLOOKUP($X190,点検表４リスト用!$A$2:$B$10,2,FALSE),"")</f>
        <v/>
      </c>
      <c r="BM190" s="296" t="str">
        <f>IF($AJ190="特","",IFERROR(VLOOKUP($BI190,'35条リスト'!$A$3:$C$9998,3,FALSE),""))</f>
        <v/>
      </c>
      <c r="BN190" s="357" t="str">
        <f t="shared" si="153"/>
        <v/>
      </c>
      <c r="BO190" s="297" t="str">
        <f t="shared" si="154"/>
        <v/>
      </c>
      <c r="BP190" s="297" t="str">
        <f t="shared" si="138"/>
        <v/>
      </c>
      <c r="BQ190" s="296">
        <f t="shared" si="136"/>
        <v>0</v>
      </c>
      <c r="BR190" s="296" t="str">
        <f>IF(COUNTIF(点検表４リスト用!X$2:X$83,J190),1,IF(COUNTIF(点検表４リスト用!Y$2:Y$100,J190),2,IF(COUNTIF(点検表４リスト用!Z$2:Z$100,J190),3,IF(COUNTIF(点検表４リスト用!AA$2:AA$100,J190),4,""))))</f>
        <v/>
      </c>
      <c r="BS190" s="579" t="str">
        <f t="shared" si="155"/>
        <v/>
      </c>
    </row>
    <row r="191" spans="1:71">
      <c r="A191" s="289"/>
      <c r="B191" s="445"/>
      <c r="C191" s="290"/>
      <c r="D191" s="291"/>
      <c r="E191" s="291"/>
      <c r="F191" s="291"/>
      <c r="G191" s="292"/>
      <c r="H191" s="300"/>
      <c r="I191" s="292"/>
      <c r="J191" s="292"/>
      <c r="K191" s="292"/>
      <c r="L191" s="292"/>
      <c r="M191" s="290"/>
      <c r="N191" s="290"/>
      <c r="O191" s="292"/>
      <c r="P191" s="292"/>
      <c r="Q191" s="481" t="str">
        <f t="shared" si="139"/>
        <v/>
      </c>
      <c r="R191" s="481" t="str">
        <f t="shared" si="140"/>
        <v/>
      </c>
      <c r="S191" s="482" t="str">
        <f t="shared" si="141"/>
        <v/>
      </c>
      <c r="T191" s="482" t="str">
        <f t="shared" si="135"/>
        <v/>
      </c>
      <c r="U191" s="483" t="str">
        <f t="shared" si="142"/>
        <v/>
      </c>
      <c r="V191" s="483" t="str">
        <f t="shared" si="143"/>
        <v/>
      </c>
      <c r="W191" s="483" t="str">
        <f t="shared" si="144"/>
        <v/>
      </c>
      <c r="X191" s="293"/>
      <c r="Y191" s="289"/>
      <c r="Z191" s="473" t="str">
        <f>IF($BR191&lt;&gt;"","確認",IF(COUNTIF(点検表４リスト用!AB$2:AB$100,J191),"○",IF(OR($BP191="【3】",$BP191="【2】",$BP191="【1】"),"○",$BP191)))</f>
        <v/>
      </c>
      <c r="AA191" s="532"/>
      <c r="AB191" s="294" t="str">
        <f>IF(COUNTIF(環境性能の高いＵＤタクシー!$A:$A,点検表４!J191),"○","")</f>
        <v/>
      </c>
      <c r="AC191" s="295" t="str">
        <f t="shared" si="145"/>
        <v/>
      </c>
      <c r="AD191" s="296" t="b">
        <f t="shared" si="112"/>
        <v>0</v>
      </c>
      <c r="AE191" s="296" t="b">
        <f t="shared" si="146"/>
        <v>0</v>
      </c>
      <c r="AF191" s="296" t="str">
        <f t="shared" si="114"/>
        <v/>
      </c>
      <c r="AG191" s="296">
        <f t="shared" si="115"/>
        <v>1</v>
      </c>
      <c r="AH191" s="296">
        <f t="shared" si="116"/>
        <v>0</v>
      </c>
      <c r="AI191" s="296">
        <f t="shared" si="117"/>
        <v>0</v>
      </c>
      <c r="AJ191" s="296" t="str">
        <f>IFERROR(VLOOKUP($I191,点検表４リスト用!$D$2:$G$10,2,FALSE),"")</f>
        <v/>
      </c>
      <c r="AK191" s="296" t="str">
        <f>IFERROR(VLOOKUP($I191,点検表４リスト用!$D$2:$G$10,3,FALSE),"")</f>
        <v/>
      </c>
      <c r="AL191" s="296" t="str">
        <f>IFERROR(VLOOKUP($I191,点検表４リスト用!$D$2:$G$10,4,FALSE),"")</f>
        <v/>
      </c>
      <c r="AM191" s="296" t="str">
        <f>IFERROR(VLOOKUP(LEFT($E191,1),点検表４リスト用!$I$2:$J$11,2,FALSE),"")</f>
        <v/>
      </c>
      <c r="AN191" s="296" t="b">
        <f>IF(IFERROR(VLOOKUP($J191,軽乗用車一覧!$A$2:$A$88,1,FALSE),"")&lt;&gt;"",TRUE,FALSE)</f>
        <v>0</v>
      </c>
      <c r="AO191" s="296" t="b">
        <f t="shared" si="147"/>
        <v>0</v>
      </c>
      <c r="AP191" s="296" t="b">
        <f t="shared" si="148"/>
        <v>1</v>
      </c>
      <c r="AQ191" s="296" t="str">
        <f t="shared" si="149"/>
        <v/>
      </c>
      <c r="AR191" s="296" t="str">
        <f t="shared" si="121"/>
        <v/>
      </c>
      <c r="AS191" s="296">
        <f t="shared" si="122"/>
        <v>1</v>
      </c>
      <c r="AT191" s="296">
        <f t="shared" si="150"/>
        <v>1</v>
      </c>
      <c r="AU191" s="296" t="str">
        <f t="shared" si="124"/>
        <v/>
      </c>
      <c r="AV191" s="296" t="str">
        <f>IFERROR(VLOOKUP($L191,点検表４リスト用!$L$2:$M$11,2,FALSE),"")</f>
        <v/>
      </c>
      <c r="AW191" s="296" t="str">
        <f>IFERROR(VLOOKUP($AU191,排出係数!$H$4:$N$1000,7,FALSE),"")</f>
        <v/>
      </c>
      <c r="AX191" s="296" t="str">
        <f t="shared" si="137"/>
        <v/>
      </c>
      <c r="AY191" s="296" t="str">
        <f t="shared" si="125"/>
        <v>1</v>
      </c>
      <c r="AZ191" s="296" t="str">
        <f>IFERROR(VLOOKUP($AU191,排出係数!$A$4:$G$10000,$AT191+2,FALSE),"")</f>
        <v/>
      </c>
      <c r="BA191" s="296">
        <f>IFERROR(VLOOKUP($AT191,点検表４リスト用!$P$2:$T$6,2,FALSE),"")</f>
        <v>0.48</v>
      </c>
      <c r="BB191" s="296" t="str">
        <f t="shared" si="126"/>
        <v/>
      </c>
      <c r="BC191" s="296" t="str">
        <f t="shared" si="151"/>
        <v/>
      </c>
      <c r="BD191" s="296" t="str">
        <f>IFERROR(VLOOKUP($AU191,排出係数!$H$4:$M$10000,$AT191+2,FALSE),"")</f>
        <v/>
      </c>
      <c r="BE191" s="296">
        <f>IFERROR(VLOOKUP($AT191,点検表４リスト用!$P$2:$T$6,IF($N191="H17",5,3),FALSE),"")</f>
        <v>5.5E-2</v>
      </c>
      <c r="BF191" s="296">
        <f t="shared" si="128"/>
        <v>0</v>
      </c>
      <c r="BG191" s="296">
        <f t="shared" si="152"/>
        <v>0</v>
      </c>
      <c r="BH191" s="296" t="str">
        <f>IFERROR(VLOOKUP($L191,点検表４リスト用!$L$2:$N$11,3,FALSE),"")</f>
        <v/>
      </c>
      <c r="BI191" s="296" t="str">
        <f t="shared" si="130"/>
        <v/>
      </c>
      <c r="BJ191" s="296" t="str">
        <f>IF($AJ191="特","",IF($BO191="確認",MSG_電気・燃料電池車確認,IF($BR191=1,日野自動車新型式,IF($BR191=2,日野自動車新型式②,IF($BR191=3,日野自動車新型式③,IF($BR191=4,日野自動車新型式④,IFERROR(VLOOKUP($BI191,'35条リスト'!$A$3:$C$9998,2,FALSE),"")))))))</f>
        <v/>
      </c>
      <c r="BK191" s="296" t="str">
        <f t="shared" si="131"/>
        <v/>
      </c>
      <c r="BL191" s="296" t="str">
        <f>IFERROR(VLOOKUP($X191,点検表４リスト用!$A$2:$B$10,2,FALSE),"")</f>
        <v/>
      </c>
      <c r="BM191" s="296" t="str">
        <f>IF($AJ191="特","",IFERROR(VLOOKUP($BI191,'35条リスト'!$A$3:$C$9998,3,FALSE),""))</f>
        <v/>
      </c>
      <c r="BN191" s="357" t="str">
        <f t="shared" si="153"/>
        <v/>
      </c>
      <c r="BO191" s="297" t="str">
        <f t="shared" si="154"/>
        <v/>
      </c>
      <c r="BP191" s="297" t="str">
        <f t="shared" si="138"/>
        <v/>
      </c>
      <c r="BQ191" s="296">
        <f t="shared" si="136"/>
        <v>0</v>
      </c>
      <c r="BR191" s="296" t="str">
        <f>IF(COUNTIF(点検表４リスト用!X$2:X$83,J191),1,IF(COUNTIF(点検表４リスト用!Y$2:Y$100,J191),2,IF(COUNTIF(点検表４リスト用!Z$2:Z$100,J191),3,IF(COUNTIF(点検表４リスト用!AA$2:AA$100,J191),4,""))))</f>
        <v/>
      </c>
      <c r="BS191" s="579" t="str">
        <f t="shared" si="155"/>
        <v/>
      </c>
    </row>
    <row r="192" spans="1:71">
      <c r="A192" s="289"/>
      <c r="B192" s="445"/>
      <c r="C192" s="290"/>
      <c r="D192" s="291"/>
      <c r="E192" s="291"/>
      <c r="F192" s="291"/>
      <c r="G192" s="292"/>
      <c r="H192" s="300"/>
      <c r="I192" s="292"/>
      <c r="J192" s="292"/>
      <c r="K192" s="292"/>
      <c r="L192" s="292"/>
      <c r="M192" s="290"/>
      <c r="N192" s="290"/>
      <c r="O192" s="292"/>
      <c r="P192" s="292"/>
      <c r="Q192" s="481" t="str">
        <f t="shared" si="139"/>
        <v/>
      </c>
      <c r="R192" s="481" t="str">
        <f t="shared" si="140"/>
        <v/>
      </c>
      <c r="S192" s="482" t="str">
        <f t="shared" si="141"/>
        <v/>
      </c>
      <c r="T192" s="482" t="str">
        <f t="shared" si="135"/>
        <v/>
      </c>
      <c r="U192" s="483" t="str">
        <f t="shared" si="142"/>
        <v/>
      </c>
      <c r="V192" s="483" t="str">
        <f t="shared" si="143"/>
        <v/>
      </c>
      <c r="W192" s="483" t="str">
        <f t="shared" si="144"/>
        <v/>
      </c>
      <c r="X192" s="293"/>
      <c r="Y192" s="289"/>
      <c r="Z192" s="473" t="str">
        <f>IF($BR192&lt;&gt;"","確認",IF(COUNTIF(点検表４リスト用!AB$2:AB$100,J192),"○",IF(OR($BP192="【3】",$BP192="【2】",$BP192="【1】"),"○",$BP192)))</f>
        <v/>
      </c>
      <c r="AA192" s="532"/>
      <c r="AB192" s="294" t="str">
        <f>IF(COUNTIF(環境性能の高いＵＤタクシー!$A:$A,点検表４!J192),"○","")</f>
        <v/>
      </c>
      <c r="AC192" s="295" t="str">
        <f t="shared" si="145"/>
        <v/>
      </c>
      <c r="AD192" s="296" t="b">
        <f t="shared" si="112"/>
        <v>0</v>
      </c>
      <c r="AE192" s="296" t="b">
        <f t="shared" si="146"/>
        <v>0</v>
      </c>
      <c r="AF192" s="296" t="str">
        <f t="shared" si="114"/>
        <v/>
      </c>
      <c r="AG192" s="296">
        <f t="shared" si="115"/>
        <v>1</v>
      </c>
      <c r="AH192" s="296">
        <f t="shared" si="116"/>
        <v>0</v>
      </c>
      <c r="AI192" s="296">
        <f t="shared" si="117"/>
        <v>0</v>
      </c>
      <c r="AJ192" s="296" t="str">
        <f>IFERROR(VLOOKUP($I192,点検表４リスト用!$D$2:$G$10,2,FALSE),"")</f>
        <v/>
      </c>
      <c r="AK192" s="296" t="str">
        <f>IFERROR(VLOOKUP($I192,点検表４リスト用!$D$2:$G$10,3,FALSE),"")</f>
        <v/>
      </c>
      <c r="AL192" s="296" t="str">
        <f>IFERROR(VLOOKUP($I192,点検表４リスト用!$D$2:$G$10,4,FALSE),"")</f>
        <v/>
      </c>
      <c r="AM192" s="296" t="str">
        <f>IFERROR(VLOOKUP(LEFT($E192,1),点検表４リスト用!$I$2:$J$11,2,FALSE),"")</f>
        <v/>
      </c>
      <c r="AN192" s="296" t="b">
        <f>IF(IFERROR(VLOOKUP($J192,軽乗用車一覧!$A$2:$A$88,1,FALSE),"")&lt;&gt;"",TRUE,FALSE)</f>
        <v>0</v>
      </c>
      <c r="AO192" s="296" t="b">
        <f t="shared" si="147"/>
        <v>0</v>
      </c>
      <c r="AP192" s="296" t="b">
        <f t="shared" si="148"/>
        <v>1</v>
      </c>
      <c r="AQ192" s="296" t="str">
        <f t="shared" si="149"/>
        <v/>
      </c>
      <c r="AR192" s="296" t="str">
        <f t="shared" si="121"/>
        <v/>
      </c>
      <c r="AS192" s="296">
        <f t="shared" si="122"/>
        <v>1</v>
      </c>
      <c r="AT192" s="296">
        <f t="shared" si="150"/>
        <v>1</v>
      </c>
      <c r="AU192" s="296" t="str">
        <f t="shared" si="124"/>
        <v/>
      </c>
      <c r="AV192" s="296" t="str">
        <f>IFERROR(VLOOKUP($L192,点検表４リスト用!$L$2:$M$11,2,FALSE),"")</f>
        <v/>
      </c>
      <c r="AW192" s="296" t="str">
        <f>IFERROR(VLOOKUP($AU192,排出係数!$H$4:$N$1000,7,FALSE),"")</f>
        <v/>
      </c>
      <c r="AX192" s="296" t="str">
        <f t="shared" si="137"/>
        <v/>
      </c>
      <c r="AY192" s="296" t="str">
        <f t="shared" si="125"/>
        <v>1</v>
      </c>
      <c r="AZ192" s="296" t="str">
        <f>IFERROR(VLOOKUP($AU192,排出係数!$A$4:$G$10000,$AT192+2,FALSE),"")</f>
        <v/>
      </c>
      <c r="BA192" s="296">
        <f>IFERROR(VLOOKUP($AT192,点検表４リスト用!$P$2:$T$6,2,FALSE),"")</f>
        <v>0.48</v>
      </c>
      <c r="BB192" s="296" t="str">
        <f t="shared" si="126"/>
        <v/>
      </c>
      <c r="BC192" s="296" t="str">
        <f t="shared" si="151"/>
        <v/>
      </c>
      <c r="BD192" s="296" t="str">
        <f>IFERROR(VLOOKUP($AU192,排出係数!$H$4:$M$10000,$AT192+2,FALSE),"")</f>
        <v/>
      </c>
      <c r="BE192" s="296">
        <f>IFERROR(VLOOKUP($AT192,点検表４リスト用!$P$2:$T$6,IF($N192="H17",5,3),FALSE),"")</f>
        <v>5.5E-2</v>
      </c>
      <c r="BF192" s="296">
        <f t="shared" si="128"/>
        <v>0</v>
      </c>
      <c r="BG192" s="296">
        <f t="shared" si="152"/>
        <v>0</v>
      </c>
      <c r="BH192" s="296" t="str">
        <f>IFERROR(VLOOKUP($L192,点検表４リスト用!$L$2:$N$11,3,FALSE),"")</f>
        <v/>
      </c>
      <c r="BI192" s="296" t="str">
        <f t="shared" si="130"/>
        <v/>
      </c>
      <c r="BJ192" s="296" t="str">
        <f>IF($AJ192="特","",IF($BO192="確認",MSG_電気・燃料電池車確認,IF($BR192=1,日野自動車新型式,IF($BR192=2,日野自動車新型式②,IF($BR192=3,日野自動車新型式③,IF($BR192=4,日野自動車新型式④,IFERROR(VLOOKUP($BI192,'35条リスト'!$A$3:$C$9998,2,FALSE),"")))))))</f>
        <v/>
      </c>
      <c r="BK192" s="296" t="str">
        <f t="shared" si="131"/>
        <v/>
      </c>
      <c r="BL192" s="296" t="str">
        <f>IFERROR(VLOOKUP($X192,点検表４リスト用!$A$2:$B$10,2,FALSE),"")</f>
        <v/>
      </c>
      <c r="BM192" s="296" t="str">
        <f>IF($AJ192="特","",IFERROR(VLOOKUP($BI192,'35条リスト'!$A$3:$C$9998,3,FALSE),""))</f>
        <v/>
      </c>
      <c r="BN192" s="357" t="str">
        <f t="shared" si="153"/>
        <v/>
      </c>
      <c r="BO192" s="297" t="str">
        <f t="shared" si="154"/>
        <v/>
      </c>
      <c r="BP192" s="297" t="str">
        <f t="shared" si="138"/>
        <v/>
      </c>
      <c r="BQ192" s="296">
        <f t="shared" si="136"/>
        <v>0</v>
      </c>
      <c r="BR192" s="296" t="str">
        <f>IF(COUNTIF(点検表４リスト用!X$2:X$83,J192),1,IF(COUNTIF(点検表４リスト用!Y$2:Y$100,J192),2,IF(COUNTIF(点検表４リスト用!Z$2:Z$100,J192),3,IF(COUNTIF(点検表４リスト用!AA$2:AA$100,J192),4,""))))</f>
        <v/>
      </c>
      <c r="BS192" s="579" t="str">
        <f t="shared" si="155"/>
        <v/>
      </c>
    </row>
    <row r="193" spans="1:71">
      <c r="A193" s="289"/>
      <c r="B193" s="445"/>
      <c r="C193" s="290"/>
      <c r="D193" s="291"/>
      <c r="E193" s="291"/>
      <c r="F193" s="291"/>
      <c r="G193" s="292"/>
      <c r="H193" s="300"/>
      <c r="I193" s="292"/>
      <c r="J193" s="292"/>
      <c r="K193" s="292"/>
      <c r="L193" s="292"/>
      <c r="M193" s="290"/>
      <c r="N193" s="290"/>
      <c r="O193" s="292"/>
      <c r="P193" s="292"/>
      <c r="Q193" s="481" t="str">
        <f t="shared" si="139"/>
        <v/>
      </c>
      <c r="R193" s="481" t="str">
        <f t="shared" si="140"/>
        <v/>
      </c>
      <c r="S193" s="482" t="str">
        <f t="shared" si="141"/>
        <v/>
      </c>
      <c r="T193" s="482" t="str">
        <f t="shared" si="135"/>
        <v/>
      </c>
      <c r="U193" s="483" t="str">
        <f t="shared" si="142"/>
        <v/>
      </c>
      <c r="V193" s="483" t="str">
        <f t="shared" si="143"/>
        <v/>
      </c>
      <c r="W193" s="483" t="str">
        <f t="shared" si="144"/>
        <v/>
      </c>
      <c r="X193" s="293"/>
      <c r="Y193" s="289"/>
      <c r="Z193" s="473" t="str">
        <f>IF($BR193&lt;&gt;"","確認",IF(COUNTIF(点検表４リスト用!AB$2:AB$100,J193),"○",IF(OR($BP193="【3】",$BP193="【2】",$BP193="【1】"),"○",$BP193)))</f>
        <v/>
      </c>
      <c r="AA193" s="532"/>
      <c r="AB193" s="294" t="str">
        <f>IF(COUNTIF(環境性能の高いＵＤタクシー!$A:$A,点検表４!J193),"○","")</f>
        <v/>
      </c>
      <c r="AC193" s="295" t="str">
        <f t="shared" si="145"/>
        <v/>
      </c>
      <c r="AD193" s="296" t="b">
        <f t="shared" si="112"/>
        <v>0</v>
      </c>
      <c r="AE193" s="296" t="b">
        <f t="shared" si="146"/>
        <v>0</v>
      </c>
      <c r="AF193" s="296" t="str">
        <f t="shared" si="114"/>
        <v/>
      </c>
      <c r="AG193" s="296">
        <f t="shared" si="115"/>
        <v>1</v>
      </c>
      <c r="AH193" s="296">
        <f t="shared" si="116"/>
        <v>0</v>
      </c>
      <c r="AI193" s="296">
        <f t="shared" si="117"/>
        <v>0</v>
      </c>
      <c r="AJ193" s="296" t="str">
        <f>IFERROR(VLOOKUP($I193,点検表４リスト用!$D$2:$G$10,2,FALSE),"")</f>
        <v/>
      </c>
      <c r="AK193" s="296" t="str">
        <f>IFERROR(VLOOKUP($I193,点検表４リスト用!$D$2:$G$10,3,FALSE),"")</f>
        <v/>
      </c>
      <c r="AL193" s="296" t="str">
        <f>IFERROR(VLOOKUP($I193,点検表４リスト用!$D$2:$G$10,4,FALSE),"")</f>
        <v/>
      </c>
      <c r="AM193" s="296" t="str">
        <f>IFERROR(VLOOKUP(LEFT($E193,1),点検表４リスト用!$I$2:$J$11,2,FALSE),"")</f>
        <v/>
      </c>
      <c r="AN193" s="296" t="b">
        <f>IF(IFERROR(VLOOKUP($J193,軽乗用車一覧!$A$2:$A$88,1,FALSE),"")&lt;&gt;"",TRUE,FALSE)</f>
        <v>0</v>
      </c>
      <c r="AO193" s="296" t="b">
        <f t="shared" si="147"/>
        <v>0</v>
      </c>
      <c r="AP193" s="296" t="b">
        <f t="shared" si="148"/>
        <v>1</v>
      </c>
      <c r="AQ193" s="296" t="str">
        <f t="shared" si="149"/>
        <v/>
      </c>
      <c r="AR193" s="296" t="str">
        <f t="shared" si="121"/>
        <v/>
      </c>
      <c r="AS193" s="296">
        <f t="shared" si="122"/>
        <v>1</v>
      </c>
      <c r="AT193" s="296">
        <f t="shared" si="150"/>
        <v>1</v>
      </c>
      <c r="AU193" s="296" t="str">
        <f t="shared" si="124"/>
        <v/>
      </c>
      <c r="AV193" s="296" t="str">
        <f>IFERROR(VLOOKUP($L193,点検表４リスト用!$L$2:$M$11,2,FALSE),"")</f>
        <v/>
      </c>
      <c r="AW193" s="296" t="str">
        <f>IFERROR(VLOOKUP($AU193,排出係数!$H$4:$N$1000,7,FALSE),"")</f>
        <v/>
      </c>
      <c r="AX193" s="296" t="str">
        <f t="shared" si="137"/>
        <v/>
      </c>
      <c r="AY193" s="296" t="str">
        <f t="shared" si="125"/>
        <v>1</v>
      </c>
      <c r="AZ193" s="296" t="str">
        <f>IFERROR(VLOOKUP($AU193,排出係数!$A$4:$G$10000,$AT193+2,FALSE),"")</f>
        <v/>
      </c>
      <c r="BA193" s="296">
        <f>IFERROR(VLOOKUP($AT193,点検表４リスト用!$P$2:$T$6,2,FALSE),"")</f>
        <v>0.48</v>
      </c>
      <c r="BB193" s="296" t="str">
        <f t="shared" si="126"/>
        <v/>
      </c>
      <c r="BC193" s="296" t="str">
        <f t="shared" si="151"/>
        <v/>
      </c>
      <c r="BD193" s="296" t="str">
        <f>IFERROR(VLOOKUP($AU193,排出係数!$H$4:$M$10000,$AT193+2,FALSE),"")</f>
        <v/>
      </c>
      <c r="BE193" s="296">
        <f>IFERROR(VLOOKUP($AT193,点検表４リスト用!$P$2:$T$6,IF($N193="H17",5,3),FALSE),"")</f>
        <v>5.5E-2</v>
      </c>
      <c r="BF193" s="296">
        <f t="shared" si="128"/>
        <v>0</v>
      </c>
      <c r="BG193" s="296">
        <f t="shared" si="152"/>
        <v>0</v>
      </c>
      <c r="BH193" s="296" t="str">
        <f>IFERROR(VLOOKUP($L193,点検表４リスト用!$L$2:$N$11,3,FALSE),"")</f>
        <v/>
      </c>
      <c r="BI193" s="296" t="str">
        <f t="shared" si="130"/>
        <v/>
      </c>
      <c r="BJ193" s="296" t="str">
        <f>IF($AJ193="特","",IF($BO193="確認",MSG_電気・燃料電池車確認,IF($BR193=1,日野自動車新型式,IF($BR193=2,日野自動車新型式②,IF($BR193=3,日野自動車新型式③,IF($BR193=4,日野自動車新型式④,IFERROR(VLOOKUP($BI193,'35条リスト'!$A$3:$C$9998,2,FALSE),"")))))))</f>
        <v/>
      </c>
      <c r="BK193" s="296" t="str">
        <f t="shared" si="131"/>
        <v/>
      </c>
      <c r="BL193" s="296" t="str">
        <f>IFERROR(VLOOKUP($X193,点検表４リスト用!$A$2:$B$10,2,FALSE),"")</f>
        <v/>
      </c>
      <c r="BM193" s="296" t="str">
        <f>IF($AJ193="特","",IFERROR(VLOOKUP($BI193,'35条リスト'!$A$3:$C$9998,3,FALSE),""))</f>
        <v/>
      </c>
      <c r="BN193" s="357" t="str">
        <f t="shared" si="153"/>
        <v/>
      </c>
      <c r="BO193" s="297" t="str">
        <f t="shared" si="154"/>
        <v/>
      </c>
      <c r="BP193" s="297" t="str">
        <f t="shared" si="138"/>
        <v/>
      </c>
      <c r="BQ193" s="296">
        <f t="shared" si="136"/>
        <v>0</v>
      </c>
      <c r="BR193" s="296" t="str">
        <f>IF(COUNTIF(点検表４リスト用!X$2:X$83,J193),1,IF(COUNTIF(点検表４リスト用!Y$2:Y$100,J193),2,IF(COUNTIF(点検表４リスト用!Z$2:Z$100,J193),3,IF(COUNTIF(点検表４リスト用!AA$2:AA$100,J193),4,""))))</f>
        <v/>
      </c>
      <c r="BS193" s="579" t="str">
        <f t="shared" si="155"/>
        <v/>
      </c>
    </row>
    <row r="194" spans="1:71">
      <c r="A194" s="289"/>
      <c r="B194" s="445"/>
      <c r="C194" s="290"/>
      <c r="D194" s="291"/>
      <c r="E194" s="291"/>
      <c r="F194" s="291"/>
      <c r="G194" s="292"/>
      <c r="H194" s="300"/>
      <c r="I194" s="292"/>
      <c r="J194" s="292"/>
      <c r="K194" s="292"/>
      <c r="L194" s="292"/>
      <c r="M194" s="290"/>
      <c r="N194" s="290"/>
      <c r="O194" s="292"/>
      <c r="P194" s="292"/>
      <c r="Q194" s="481" t="str">
        <f t="shared" si="139"/>
        <v/>
      </c>
      <c r="R194" s="481" t="str">
        <f t="shared" si="140"/>
        <v/>
      </c>
      <c r="S194" s="482" t="str">
        <f t="shared" si="141"/>
        <v/>
      </c>
      <c r="T194" s="482" t="str">
        <f t="shared" si="135"/>
        <v/>
      </c>
      <c r="U194" s="483" t="str">
        <f t="shared" si="142"/>
        <v/>
      </c>
      <c r="V194" s="483" t="str">
        <f t="shared" si="143"/>
        <v/>
      </c>
      <c r="W194" s="483" t="str">
        <f t="shared" si="144"/>
        <v/>
      </c>
      <c r="X194" s="293"/>
      <c r="Y194" s="289"/>
      <c r="Z194" s="473" t="str">
        <f>IF($BR194&lt;&gt;"","確認",IF(COUNTIF(点検表４リスト用!AB$2:AB$100,J194),"○",IF(OR($BP194="【3】",$BP194="【2】",$BP194="【1】"),"○",$BP194)))</f>
        <v/>
      </c>
      <c r="AA194" s="532"/>
      <c r="AB194" s="294" t="str">
        <f>IF(COUNTIF(環境性能の高いＵＤタクシー!$A:$A,点検表４!J194),"○","")</f>
        <v/>
      </c>
      <c r="AC194" s="295" t="str">
        <f t="shared" si="145"/>
        <v/>
      </c>
      <c r="AD194" s="296" t="b">
        <f t="shared" si="112"/>
        <v>0</v>
      </c>
      <c r="AE194" s="296" t="b">
        <f t="shared" si="146"/>
        <v>0</v>
      </c>
      <c r="AF194" s="296" t="str">
        <f t="shared" si="114"/>
        <v/>
      </c>
      <c r="AG194" s="296">
        <f t="shared" si="115"/>
        <v>1</v>
      </c>
      <c r="AH194" s="296">
        <f t="shared" si="116"/>
        <v>0</v>
      </c>
      <c r="AI194" s="296">
        <f t="shared" si="117"/>
        <v>0</v>
      </c>
      <c r="AJ194" s="296" t="str">
        <f>IFERROR(VLOOKUP($I194,点検表４リスト用!$D$2:$G$10,2,FALSE),"")</f>
        <v/>
      </c>
      <c r="AK194" s="296" t="str">
        <f>IFERROR(VLOOKUP($I194,点検表４リスト用!$D$2:$G$10,3,FALSE),"")</f>
        <v/>
      </c>
      <c r="AL194" s="296" t="str">
        <f>IFERROR(VLOOKUP($I194,点検表４リスト用!$D$2:$G$10,4,FALSE),"")</f>
        <v/>
      </c>
      <c r="AM194" s="296" t="str">
        <f>IFERROR(VLOOKUP(LEFT($E194,1),点検表４リスト用!$I$2:$J$11,2,FALSE),"")</f>
        <v/>
      </c>
      <c r="AN194" s="296" t="b">
        <f>IF(IFERROR(VLOOKUP($J194,軽乗用車一覧!$A$2:$A$88,1,FALSE),"")&lt;&gt;"",TRUE,FALSE)</f>
        <v>0</v>
      </c>
      <c r="AO194" s="296" t="b">
        <f t="shared" si="147"/>
        <v>0</v>
      </c>
      <c r="AP194" s="296" t="b">
        <f t="shared" si="148"/>
        <v>1</v>
      </c>
      <c r="AQ194" s="296" t="str">
        <f t="shared" si="149"/>
        <v/>
      </c>
      <c r="AR194" s="296" t="str">
        <f t="shared" si="121"/>
        <v/>
      </c>
      <c r="AS194" s="296">
        <f t="shared" si="122"/>
        <v>1</v>
      </c>
      <c r="AT194" s="296">
        <f t="shared" si="150"/>
        <v>1</v>
      </c>
      <c r="AU194" s="296" t="str">
        <f t="shared" si="124"/>
        <v/>
      </c>
      <c r="AV194" s="296" t="str">
        <f>IFERROR(VLOOKUP($L194,点検表４リスト用!$L$2:$M$11,2,FALSE),"")</f>
        <v/>
      </c>
      <c r="AW194" s="296" t="str">
        <f>IFERROR(VLOOKUP($AU194,排出係数!$H$4:$N$1000,7,FALSE),"")</f>
        <v/>
      </c>
      <c r="AX194" s="296" t="str">
        <f t="shared" si="137"/>
        <v/>
      </c>
      <c r="AY194" s="296" t="str">
        <f t="shared" si="125"/>
        <v>1</v>
      </c>
      <c r="AZ194" s="296" t="str">
        <f>IFERROR(VLOOKUP($AU194,排出係数!$A$4:$G$10000,$AT194+2,FALSE),"")</f>
        <v/>
      </c>
      <c r="BA194" s="296">
        <f>IFERROR(VLOOKUP($AT194,点検表４リスト用!$P$2:$T$6,2,FALSE),"")</f>
        <v>0.48</v>
      </c>
      <c r="BB194" s="296" t="str">
        <f t="shared" si="126"/>
        <v/>
      </c>
      <c r="BC194" s="296" t="str">
        <f t="shared" si="151"/>
        <v/>
      </c>
      <c r="BD194" s="296" t="str">
        <f>IFERROR(VLOOKUP($AU194,排出係数!$H$4:$M$10000,$AT194+2,FALSE),"")</f>
        <v/>
      </c>
      <c r="BE194" s="296">
        <f>IFERROR(VLOOKUP($AT194,点検表４リスト用!$P$2:$T$6,IF($N194="H17",5,3),FALSE),"")</f>
        <v>5.5E-2</v>
      </c>
      <c r="BF194" s="296">
        <f t="shared" si="128"/>
        <v>0</v>
      </c>
      <c r="BG194" s="296">
        <f t="shared" si="152"/>
        <v>0</v>
      </c>
      <c r="BH194" s="296" t="str">
        <f>IFERROR(VLOOKUP($L194,点検表４リスト用!$L$2:$N$11,3,FALSE),"")</f>
        <v/>
      </c>
      <c r="BI194" s="296" t="str">
        <f t="shared" si="130"/>
        <v/>
      </c>
      <c r="BJ194" s="296" t="str">
        <f>IF($AJ194="特","",IF($BO194="確認",MSG_電気・燃料電池車確認,IF($BR194=1,日野自動車新型式,IF($BR194=2,日野自動車新型式②,IF($BR194=3,日野自動車新型式③,IF($BR194=4,日野自動車新型式④,IFERROR(VLOOKUP($BI194,'35条リスト'!$A$3:$C$9998,2,FALSE),"")))))))</f>
        <v/>
      </c>
      <c r="BK194" s="296" t="str">
        <f t="shared" si="131"/>
        <v/>
      </c>
      <c r="BL194" s="296" t="str">
        <f>IFERROR(VLOOKUP($X194,点検表４リスト用!$A$2:$B$10,2,FALSE),"")</f>
        <v/>
      </c>
      <c r="BM194" s="296" t="str">
        <f>IF($AJ194="特","",IFERROR(VLOOKUP($BI194,'35条リスト'!$A$3:$C$9998,3,FALSE),""))</f>
        <v/>
      </c>
      <c r="BN194" s="357" t="str">
        <f t="shared" si="153"/>
        <v/>
      </c>
      <c r="BO194" s="297" t="str">
        <f t="shared" si="154"/>
        <v/>
      </c>
      <c r="BP194" s="297" t="str">
        <f t="shared" si="138"/>
        <v/>
      </c>
      <c r="BQ194" s="296">
        <f t="shared" si="136"/>
        <v>0</v>
      </c>
      <c r="BR194" s="296" t="str">
        <f>IF(COUNTIF(点検表４リスト用!X$2:X$83,J194),1,IF(COUNTIF(点検表４リスト用!Y$2:Y$100,J194),2,IF(COUNTIF(点検表４リスト用!Z$2:Z$100,J194),3,IF(COUNTIF(点検表４リスト用!AA$2:AA$100,J194),4,""))))</f>
        <v/>
      </c>
      <c r="BS194" s="579" t="str">
        <f t="shared" si="155"/>
        <v/>
      </c>
    </row>
    <row r="195" spans="1:71">
      <c r="A195" s="289"/>
      <c r="B195" s="445"/>
      <c r="C195" s="290"/>
      <c r="D195" s="291"/>
      <c r="E195" s="291"/>
      <c r="F195" s="291"/>
      <c r="G195" s="292"/>
      <c r="H195" s="300"/>
      <c r="I195" s="292"/>
      <c r="J195" s="292"/>
      <c r="K195" s="292"/>
      <c r="L195" s="292"/>
      <c r="M195" s="290"/>
      <c r="N195" s="290"/>
      <c r="O195" s="292"/>
      <c r="P195" s="292"/>
      <c r="Q195" s="481" t="str">
        <f t="shared" si="139"/>
        <v/>
      </c>
      <c r="R195" s="481" t="str">
        <f t="shared" si="140"/>
        <v/>
      </c>
      <c r="S195" s="482" t="str">
        <f t="shared" si="141"/>
        <v/>
      </c>
      <c r="T195" s="482" t="str">
        <f t="shared" si="135"/>
        <v/>
      </c>
      <c r="U195" s="483" t="str">
        <f t="shared" si="142"/>
        <v/>
      </c>
      <c r="V195" s="483" t="str">
        <f t="shared" si="143"/>
        <v/>
      </c>
      <c r="W195" s="483" t="str">
        <f t="shared" si="144"/>
        <v/>
      </c>
      <c r="X195" s="293"/>
      <c r="Y195" s="289"/>
      <c r="Z195" s="473" t="str">
        <f>IF($BR195&lt;&gt;"","確認",IF(COUNTIF(点検表４リスト用!AB$2:AB$100,J195),"○",IF(OR($BP195="【3】",$BP195="【2】",$BP195="【1】"),"○",$BP195)))</f>
        <v/>
      </c>
      <c r="AA195" s="532"/>
      <c r="AB195" s="294" t="str">
        <f>IF(COUNTIF(環境性能の高いＵＤタクシー!$A:$A,点検表４!J195),"○","")</f>
        <v/>
      </c>
      <c r="AC195" s="295" t="str">
        <f t="shared" si="145"/>
        <v/>
      </c>
      <c r="AD195" s="296" t="b">
        <f t="shared" si="112"/>
        <v>0</v>
      </c>
      <c r="AE195" s="296" t="b">
        <f t="shared" si="146"/>
        <v>0</v>
      </c>
      <c r="AF195" s="296" t="str">
        <f t="shared" si="114"/>
        <v/>
      </c>
      <c r="AG195" s="296">
        <f t="shared" si="115"/>
        <v>1</v>
      </c>
      <c r="AH195" s="296">
        <f t="shared" si="116"/>
        <v>0</v>
      </c>
      <c r="AI195" s="296">
        <f t="shared" si="117"/>
        <v>0</v>
      </c>
      <c r="AJ195" s="296" t="str">
        <f>IFERROR(VLOOKUP($I195,点検表４リスト用!$D$2:$G$10,2,FALSE),"")</f>
        <v/>
      </c>
      <c r="AK195" s="296" t="str">
        <f>IFERROR(VLOOKUP($I195,点検表４リスト用!$D$2:$G$10,3,FALSE),"")</f>
        <v/>
      </c>
      <c r="AL195" s="296" t="str">
        <f>IFERROR(VLOOKUP($I195,点検表４リスト用!$D$2:$G$10,4,FALSE),"")</f>
        <v/>
      </c>
      <c r="AM195" s="296" t="str">
        <f>IFERROR(VLOOKUP(LEFT($E195,1),点検表４リスト用!$I$2:$J$11,2,FALSE),"")</f>
        <v/>
      </c>
      <c r="AN195" s="296" t="b">
        <f>IF(IFERROR(VLOOKUP($J195,軽乗用車一覧!$A$2:$A$88,1,FALSE),"")&lt;&gt;"",TRUE,FALSE)</f>
        <v>0</v>
      </c>
      <c r="AO195" s="296" t="b">
        <f t="shared" si="147"/>
        <v>0</v>
      </c>
      <c r="AP195" s="296" t="b">
        <f t="shared" si="148"/>
        <v>1</v>
      </c>
      <c r="AQ195" s="296" t="str">
        <f t="shared" si="149"/>
        <v/>
      </c>
      <c r="AR195" s="296" t="str">
        <f t="shared" si="121"/>
        <v/>
      </c>
      <c r="AS195" s="296">
        <f t="shared" si="122"/>
        <v>1</v>
      </c>
      <c r="AT195" s="296">
        <f t="shared" si="150"/>
        <v>1</v>
      </c>
      <c r="AU195" s="296" t="str">
        <f t="shared" si="124"/>
        <v/>
      </c>
      <c r="AV195" s="296" t="str">
        <f>IFERROR(VLOOKUP($L195,点検表４リスト用!$L$2:$M$11,2,FALSE),"")</f>
        <v/>
      </c>
      <c r="AW195" s="296" t="str">
        <f>IFERROR(VLOOKUP($AU195,排出係数!$H$4:$N$1000,7,FALSE),"")</f>
        <v/>
      </c>
      <c r="AX195" s="296" t="str">
        <f t="shared" si="137"/>
        <v/>
      </c>
      <c r="AY195" s="296" t="str">
        <f t="shared" si="125"/>
        <v>1</v>
      </c>
      <c r="AZ195" s="296" t="str">
        <f>IFERROR(VLOOKUP($AU195,排出係数!$A$4:$G$10000,$AT195+2,FALSE),"")</f>
        <v/>
      </c>
      <c r="BA195" s="296">
        <f>IFERROR(VLOOKUP($AT195,点検表４リスト用!$P$2:$T$6,2,FALSE),"")</f>
        <v>0.48</v>
      </c>
      <c r="BB195" s="296" t="str">
        <f t="shared" si="126"/>
        <v/>
      </c>
      <c r="BC195" s="296" t="str">
        <f t="shared" si="151"/>
        <v/>
      </c>
      <c r="BD195" s="296" t="str">
        <f>IFERROR(VLOOKUP($AU195,排出係数!$H$4:$M$10000,$AT195+2,FALSE),"")</f>
        <v/>
      </c>
      <c r="BE195" s="296">
        <f>IFERROR(VLOOKUP($AT195,点検表４リスト用!$P$2:$T$6,IF($N195="H17",5,3),FALSE),"")</f>
        <v>5.5E-2</v>
      </c>
      <c r="BF195" s="296">
        <f t="shared" si="128"/>
        <v>0</v>
      </c>
      <c r="BG195" s="296">
        <f t="shared" si="152"/>
        <v>0</v>
      </c>
      <c r="BH195" s="296" t="str">
        <f>IFERROR(VLOOKUP($L195,点検表４リスト用!$L$2:$N$11,3,FALSE),"")</f>
        <v/>
      </c>
      <c r="BI195" s="296" t="str">
        <f t="shared" si="130"/>
        <v/>
      </c>
      <c r="BJ195" s="296" t="str">
        <f>IF($AJ195="特","",IF($BO195="確認",MSG_電気・燃料電池車確認,IF($BR195=1,日野自動車新型式,IF($BR195=2,日野自動車新型式②,IF($BR195=3,日野自動車新型式③,IF($BR195=4,日野自動車新型式④,IFERROR(VLOOKUP($BI195,'35条リスト'!$A$3:$C$9998,2,FALSE),"")))))))</f>
        <v/>
      </c>
      <c r="BK195" s="296" t="str">
        <f t="shared" si="131"/>
        <v/>
      </c>
      <c r="BL195" s="296" t="str">
        <f>IFERROR(VLOOKUP($X195,点検表４リスト用!$A$2:$B$10,2,FALSE),"")</f>
        <v/>
      </c>
      <c r="BM195" s="296" t="str">
        <f>IF($AJ195="特","",IFERROR(VLOOKUP($BI195,'35条リスト'!$A$3:$C$9998,3,FALSE),""))</f>
        <v/>
      </c>
      <c r="BN195" s="357" t="str">
        <f t="shared" si="153"/>
        <v/>
      </c>
      <c r="BO195" s="297" t="str">
        <f t="shared" si="154"/>
        <v/>
      </c>
      <c r="BP195" s="297" t="str">
        <f t="shared" si="138"/>
        <v/>
      </c>
      <c r="BQ195" s="296">
        <f t="shared" si="136"/>
        <v>0</v>
      </c>
      <c r="BR195" s="296" t="str">
        <f>IF(COUNTIF(点検表４リスト用!X$2:X$83,J195),1,IF(COUNTIF(点検表４リスト用!Y$2:Y$100,J195),2,IF(COUNTIF(点検表４リスト用!Z$2:Z$100,J195),3,IF(COUNTIF(点検表４リスト用!AA$2:AA$100,J195),4,""))))</f>
        <v/>
      </c>
      <c r="BS195" s="579" t="str">
        <f t="shared" si="155"/>
        <v/>
      </c>
    </row>
    <row r="196" spans="1:71">
      <c r="A196" s="289"/>
      <c r="B196" s="445"/>
      <c r="C196" s="290"/>
      <c r="D196" s="291"/>
      <c r="E196" s="291"/>
      <c r="F196" s="291"/>
      <c r="G196" s="292"/>
      <c r="H196" s="300"/>
      <c r="I196" s="292"/>
      <c r="J196" s="292"/>
      <c r="K196" s="292"/>
      <c r="L196" s="292"/>
      <c r="M196" s="290"/>
      <c r="N196" s="290"/>
      <c r="O196" s="292"/>
      <c r="P196" s="292"/>
      <c r="Q196" s="481" t="str">
        <f t="shared" si="139"/>
        <v/>
      </c>
      <c r="R196" s="481" t="str">
        <f t="shared" si="140"/>
        <v/>
      </c>
      <c r="S196" s="482" t="str">
        <f t="shared" si="141"/>
        <v/>
      </c>
      <c r="T196" s="482" t="str">
        <f t="shared" si="135"/>
        <v/>
      </c>
      <c r="U196" s="483" t="str">
        <f t="shared" si="142"/>
        <v/>
      </c>
      <c r="V196" s="483" t="str">
        <f t="shared" si="143"/>
        <v/>
      </c>
      <c r="W196" s="483" t="str">
        <f t="shared" si="144"/>
        <v/>
      </c>
      <c r="X196" s="293"/>
      <c r="Y196" s="289"/>
      <c r="Z196" s="473" t="str">
        <f>IF($BR196&lt;&gt;"","確認",IF(COUNTIF(点検表４リスト用!AB$2:AB$100,J196),"○",IF(OR($BP196="【3】",$BP196="【2】",$BP196="【1】"),"○",$BP196)))</f>
        <v/>
      </c>
      <c r="AA196" s="532"/>
      <c r="AB196" s="294" t="str">
        <f>IF(COUNTIF(環境性能の高いＵＤタクシー!$A:$A,点検表４!J196),"○","")</f>
        <v/>
      </c>
      <c r="AC196" s="295" t="str">
        <f t="shared" si="145"/>
        <v/>
      </c>
      <c r="AD196" s="296" t="b">
        <f t="shared" si="112"/>
        <v>0</v>
      </c>
      <c r="AE196" s="296" t="b">
        <f t="shared" si="146"/>
        <v>0</v>
      </c>
      <c r="AF196" s="296" t="str">
        <f t="shared" si="114"/>
        <v/>
      </c>
      <c r="AG196" s="296">
        <f t="shared" si="115"/>
        <v>1</v>
      </c>
      <c r="AH196" s="296">
        <f t="shared" si="116"/>
        <v>0</v>
      </c>
      <c r="AI196" s="296">
        <f t="shared" si="117"/>
        <v>0</v>
      </c>
      <c r="AJ196" s="296" t="str">
        <f>IFERROR(VLOOKUP($I196,点検表４リスト用!$D$2:$G$10,2,FALSE),"")</f>
        <v/>
      </c>
      <c r="AK196" s="296" t="str">
        <f>IFERROR(VLOOKUP($I196,点検表４リスト用!$D$2:$G$10,3,FALSE),"")</f>
        <v/>
      </c>
      <c r="AL196" s="296" t="str">
        <f>IFERROR(VLOOKUP($I196,点検表４リスト用!$D$2:$G$10,4,FALSE),"")</f>
        <v/>
      </c>
      <c r="AM196" s="296" t="str">
        <f>IFERROR(VLOOKUP(LEFT($E196,1),点検表４リスト用!$I$2:$J$11,2,FALSE),"")</f>
        <v/>
      </c>
      <c r="AN196" s="296" t="b">
        <f>IF(IFERROR(VLOOKUP($J196,軽乗用車一覧!$A$2:$A$88,1,FALSE),"")&lt;&gt;"",TRUE,FALSE)</f>
        <v>0</v>
      </c>
      <c r="AO196" s="296" t="b">
        <f t="shared" si="147"/>
        <v>0</v>
      </c>
      <c r="AP196" s="296" t="b">
        <f t="shared" si="148"/>
        <v>1</v>
      </c>
      <c r="AQ196" s="296" t="str">
        <f t="shared" si="149"/>
        <v/>
      </c>
      <c r="AR196" s="296" t="str">
        <f t="shared" si="121"/>
        <v/>
      </c>
      <c r="AS196" s="296">
        <f t="shared" si="122"/>
        <v>1</v>
      </c>
      <c r="AT196" s="296">
        <f t="shared" si="150"/>
        <v>1</v>
      </c>
      <c r="AU196" s="296" t="str">
        <f t="shared" si="124"/>
        <v/>
      </c>
      <c r="AV196" s="296" t="str">
        <f>IFERROR(VLOOKUP($L196,点検表４リスト用!$L$2:$M$11,2,FALSE),"")</f>
        <v/>
      </c>
      <c r="AW196" s="296" t="str">
        <f>IFERROR(VLOOKUP($AU196,排出係数!$H$4:$N$1000,7,FALSE),"")</f>
        <v/>
      </c>
      <c r="AX196" s="296" t="str">
        <f t="shared" si="137"/>
        <v/>
      </c>
      <c r="AY196" s="296" t="str">
        <f t="shared" si="125"/>
        <v>1</v>
      </c>
      <c r="AZ196" s="296" t="str">
        <f>IFERROR(VLOOKUP($AU196,排出係数!$A$4:$G$10000,$AT196+2,FALSE),"")</f>
        <v/>
      </c>
      <c r="BA196" s="296">
        <f>IFERROR(VLOOKUP($AT196,点検表４リスト用!$P$2:$T$6,2,FALSE),"")</f>
        <v>0.48</v>
      </c>
      <c r="BB196" s="296" t="str">
        <f t="shared" si="126"/>
        <v/>
      </c>
      <c r="BC196" s="296" t="str">
        <f t="shared" si="151"/>
        <v/>
      </c>
      <c r="BD196" s="296" t="str">
        <f>IFERROR(VLOOKUP($AU196,排出係数!$H$4:$M$10000,$AT196+2,FALSE),"")</f>
        <v/>
      </c>
      <c r="BE196" s="296">
        <f>IFERROR(VLOOKUP($AT196,点検表４リスト用!$P$2:$T$6,IF($N196="H17",5,3),FALSE),"")</f>
        <v>5.5E-2</v>
      </c>
      <c r="BF196" s="296">
        <f t="shared" si="128"/>
        <v>0</v>
      </c>
      <c r="BG196" s="296">
        <f t="shared" si="152"/>
        <v>0</v>
      </c>
      <c r="BH196" s="296" t="str">
        <f>IFERROR(VLOOKUP($L196,点検表４リスト用!$L$2:$N$11,3,FALSE),"")</f>
        <v/>
      </c>
      <c r="BI196" s="296" t="str">
        <f t="shared" si="130"/>
        <v/>
      </c>
      <c r="BJ196" s="296" t="str">
        <f>IF($AJ196="特","",IF($BO196="確認",MSG_電気・燃料電池車確認,IF($BR196=1,日野自動車新型式,IF($BR196=2,日野自動車新型式②,IF($BR196=3,日野自動車新型式③,IF($BR196=4,日野自動車新型式④,IFERROR(VLOOKUP($BI196,'35条リスト'!$A$3:$C$9998,2,FALSE),"")))))))</f>
        <v/>
      </c>
      <c r="BK196" s="296" t="str">
        <f t="shared" si="131"/>
        <v/>
      </c>
      <c r="BL196" s="296" t="str">
        <f>IFERROR(VLOOKUP($X196,点検表４リスト用!$A$2:$B$10,2,FALSE),"")</f>
        <v/>
      </c>
      <c r="BM196" s="296" t="str">
        <f>IF($AJ196="特","",IFERROR(VLOOKUP($BI196,'35条リスト'!$A$3:$C$9998,3,FALSE),""))</f>
        <v/>
      </c>
      <c r="BN196" s="357" t="str">
        <f t="shared" si="153"/>
        <v/>
      </c>
      <c r="BO196" s="297" t="str">
        <f t="shared" si="154"/>
        <v/>
      </c>
      <c r="BP196" s="297" t="str">
        <f t="shared" si="138"/>
        <v/>
      </c>
      <c r="BQ196" s="296">
        <f t="shared" si="136"/>
        <v>0</v>
      </c>
      <c r="BR196" s="296" t="str">
        <f>IF(COUNTIF(点検表４リスト用!X$2:X$83,J196),1,IF(COUNTIF(点検表４リスト用!Y$2:Y$100,J196),2,IF(COUNTIF(点検表４リスト用!Z$2:Z$100,J196),3,IF(COUNTIF(点検表４リスト用!AA$2:AA$100,J196),4,""))))</f>
        <v/>
      </c>
      <c r="BS196" s="579" t="str">
        <f t="shared" si="155"/>
        <v/>
      </c>
    </row>
    <row r="197" spans="1:71">
      <c r="A197" s="289"/>
      <c r="B197" s="445"/>
      <c r="C197" s="290"/>
      <c r="D197" s="291"/>
      <c r="E197" s="291"/>
      <c r="F197" s="291"/>
      <c r="G197" s="292"/>
      <c r="H197" s="300"/>
      <c r="I197" s="292"/>
      <c r="J197" s="292"/>
      <c r="K197" s="292"/>
      <c r="L197" s="292"/>
      <c r="M197" s="290"/>
      <c r="N197" s="290"/>
      <c r="O197" s="292"/>
      <c r="P197" s="292"/>
      <c r="Q197" s="481" t="str">
        <f t="shared" si="139"/>
        <v/>
      </c>
      <c r="R197" s="481" t="str">
        <f t="shared" si="140"/>
        <v/>
      </c>
      <c r="S197" s="482" t="str">
        <f t="shared" si="141"/>
        <v/>
      </c>
      <c r="T197" s="482" t="str">
        <f t="shared" si="135"/>
        <v/>
      </c>
      <c r="U197" s="483" t="str">
        <f t="shared" si="142"/>
        <v/>
      </c>
      <c r="V197" s="483" t="str">
        <f t="shared" si="143"/>
        <v/>
      </c>
      <c r="W197" s="483" t="str">
        <f t="shared" si="144"/>
        <v/>
      </c>
      <c r="X197" s="293"/>
      <c r="Y197" s="289"/>
      <c r="Z197" s="473" t="str">
        <f>IF($BR197&lt;&gt;"","確認",IF(COUNTIF(点検表４リスト用!AB$2:AB$100,J197),"○",IF(OR($BP197="【3】",$BP197="【2】",$BP197="【1】"),"○",$BP197)))</f>
        <v/>
      </c>
      <c r="AA197" s="532"/>
      <c r="AB197" s="294" t="str">
        <f>IF(COUNTIF(環境性能の高いＵＤタクシー!$A:$A,点検表４!J197),"○","")</f>
        <v/>
      </c>
      <c r="AC197" s="295" t="str">
        <f t="shared" si="145"/>
        <v/>
      </c>
      <c r="AD197" s="296" t="b">
        <f t="shared" si="112"/>
        <v>0</v>
      </c>
      <c r="AE197" s="296" t="b">
        <f t="shared" si="146"/>
        <v>0</v>
      </c>
      <c r="AF197" s="296" t="str">
        <f t="shared" si="114"/>
        <v/>
      </c>
      <c r="AG197" s="296">
        <f t="shared" si="115"/>
        <v>1</v>
      </c>
      <c r="AH197" s="296">
        <f t="shared" si="116"/>
        <v>0</v>
      </c>
      <c r="AI197" s="296">
        <f t="shared" si="117"/>
        <v>0</v>
      </c>
      <c r="AJ197" s="296" t="str">
        <f>IFERROR(VLOOKUP($I197,点検表４リスト用!$D$2:$G$10,2,FALSE),"")</f>
        <v/>
      </c>
      <c r="AK197" s="296" t="str">
        <f>IFERROR(VLOOKUP($I197,点検表４リスト用!$D$2:$G$10,3,FALSE),"")</f>
        <v/>
      </c>
      <c r="AL197" s="296" t="str">
        <f>IFERROR(VLOOKUP($I197,点検表４リスト用!$D$2:$G$10,4,FALSE),"")</f>
        <v/>
      </c>
      <c r="AM197" s="296" t="str">
        <f>IFERROR(VLOOKUP(LEFT($E197,1),点検表４リスト用!$I$2:$J$11,2,FALSE),"")</f>
        <v/>
      </c>
      <c r="AN197" s="296" t="b">
        <f>IF(IFERROR(VLOOKUP($J197,軽乗用車一覧!$A$2:$A$88,1,FALSE),"")&lt;&gt;"",TRUE,FALSE)</f>
        <v>0</v>
      </c>
      <c r="AO197" s="296" t="b">
        <f t="shared" si="147"/>
        <v>0</v>
      </c>
      <c r="AP197" s="296" t="b">
        <f t="shared" si="148"/>
        <v>1</v>
      </c>
      <c r="AQ197" s="296" t="str">
        <f t="shared" si="149"/>
        <v/>
      </c>
      <c r="AR197" s="296" t="str">
        <f t="shared" si="121"/>
        <v/>
      </c>
      <c r="AS197" s="296">
        <f t="shared" si="122"/>
        <v>1</v>
      </c>
      <c r="AT197" s="296">
        <f t="shared" si="150"/>
        <v>1</v>
      </c>
      <c r="AU197" s="296" t="str">
        <f t="shared" si="124"/>
        <v/>
      </c>
      <c r="AV197" s="296" t="str">
        <f>IFERROR(VLOOKUP($L197,点検表４リスト用!$L$2:$M$11,2,FALSE),"")</f>
        <v/>
      </c>
      <c r="AW197" s="296" t="str">
        <f>IFERROR(VLOOKUP($AU197,排出係数!$H$4:$N$1000,7,FALSE),"")</f>
        <v/>
      </c>
      <c r="AX197" s="296" t="str">
        <f t="shared" si="137"/>
        <v/>
      </c>
      <c r="AY197" s="296" t="str">
        <f t="shared" si="125"/>
        <v>1</v>
      </c>
      <c r="AZ197" s="296" t="str">
        <f>IFERROR(VLOOKUP($AU197,排出係数!$A$4:$G$10000,$AT197+2,FALSE),"")</f>
        <v/>
      </c>
      <c r="BA197" s="296">
        <f>IFERROR(VLOOKUP($AT197,点検表４リスト用!$P$2:$T$6,2,FALSE),"")</f>
        <v>0.48</v>
      </c>
      <c r="BB197" s="296" t="str">
        <f t="shared" si="126"/>
        <v/>
      </c>
      <c r="BC197" s="296" t="str">
        <f t="shared" si="151"/>
        <v/>
      </c>
      <c r="BD197" s="296" t="str">
        <f>IFERROR(VLOOKUP($AU197,排出係数!$H$4:$M$10000,$AT197+2,FALSE),"")</f>
        <v/>
      </c>
      <c r="BE197" s="296">
        <f>IFERROR(VLOOKUP($AT197,点検表４リスト用!$P$2:$T$6,IF($N197="H17",5,3),FALSE),"")</f>
        <v>5.5E-2</v>
      </c>
      <c r="BF197" s="296">
        <f t="shared" si="128"/>
        <v>0</v>
      </c>
      <c r="BG197" s="296">
        <f t="shared" si="152"/>
        <v>0</v>
      </c>
      <c r="BH197" s="296" t="str">
        <f>IFERROR(VLOOKUP($L197,点検表４リスト用!$L$2:$N$11,3,FALSE),"")</f>
        <v/>
      </c>
      <c r="BI197" s="296" t="str">
        <f t="shared" si="130"/>
        <v/>
      </c>
      <c r="BJ197" s="296" t="str">
        <f>IF($AJ197="特","",IF($BO197="確認",MSG_電気・燃料電池車確認,IF($BR197=1,日野自動車新型式,IF($BR197=2,日野自動車新型式②,IF($BR197=3,日野自動車新型式③,IF($BR197=4,日野自動車新型式④,IFERROR(VLOOKUP($BI197,'35条リスト'!$A$3:$C$9998,2,FALSE),"")))))))</f>
        <v/>
      </c>
      <c r="BK197" s="296" t="str">
        <f t="shared" si="131"/>
        <v/>
      </c>
      <c r="BL197" s="296" t="str">
        <f>IFERROR(VLOOKUP($X197,点検表４リスト用!$A$2:$B$10,2,FALSE),"")</f>
        <v/>
      </c>
      <c r="BM197" s="296" t="str">
        <f>IF($AJ197="特","",IFERROR(VLOOKUP($BI197,'35条リスト'!$A$3:$C$9998,3,FALSE),""))</f>
        <v/>
      </c>
      <c r="BN197" s="357" t="str">
        <f t="shared" si="153"/>
        <v/>
      </c>
      <c r="BO197" s="297" t="str">
        <f t="shared" si="154"/>
        <v/>
      </c>
      <c r="BP197" s="297" t="str">
        <f t="shared" si="138"/>
        <v/>
      </c>
      <c r="BQ197" s="296">
        <f t="shared" si="136"/>
        <v>0</v>
      </c>
      <c r="BR197" s="296" t="str">
        <f>IF(COUNTIF(点検表４リスト用!X$2:X$83,J197),1,IF(COUNTIF(点検表４リスト用!Y$2:Y$100,J197),2,IF(COUNTIF(点検表４リスト用!Z$2:Z$100,J197),3,IF(COUNTIF(点検表４リスト用!AA$2:AA$100,J197),4,""))))</f>
        <v/>
      </c>
      <c r="BS197" s="579" t="str">
        <f t="shared" si="155"/>
        <v/>
      </c>
    </row>
    <row r="198" spans="1:71">
      <c r="A198" s="289"/>
      <c r="B198" s="445"/>
      <c r="C198" s="290"/>
      <c r="D198" s="291"/>
      <c r="E198" s="291"/>
      <c r="F198" s="291"/>
      <c r="G198" s="292"/>
      <c r="H198" s="300"/>
      <c r="I198" s="292"/>
      <c r="J198" s="292"/>
      <c r="K198" s="292"/>
      <c r="L198" s="292"/>
      <c r="M198" s="290"/>
      <c r="N198" s="290"/>
      <c r="O198" s="292"/>
      <c r="P198" s="292"/>
      <c r="Q198" s="481" t="str">
        <f t="shared" ref="Q198:Q205" si="156">IF($L198="","",IF(OR($AD198=TRUE,$AJ198="軽",J198="不明",J198="型式不明"),"-",IF(ISNUMBER($BC198)=TRUE,$BC198,"エラー")))</f>
        <v/>
      </c>
      <c r="R198" s="481" t="str">
        <f t="shared" ref="R198:R205" si="157">IF($L198="","",IF(OR($AD198=TRUE,$AJ198="軽",J198="不明",J198="型式不明"),"-",IF(ISNUMBER($BG198)=TRUE,$BG198,"エラー")))</f>
        <v/>
      </c>
      <c r="S198" s="482" t="str">
        <f t="shared" ref="S198:S205" si="158">IF($L198="","",IF($AD198=TRUE,"-",IF(ISNUMBER($BH198)=TRUE,$BH198,"エラー")))</f>
        <v/>
      </c>
      <c r="T198" s="482" t="str">
        <f t="shared" si="135"/>
        <v/>
      </c>
      <c r="U198" s="483" t="str">
        <f t="shared" ref="U198:U205" si="159">IF($L198="","",IF(OR($AD198=TRUE,$AJ198="軽",B198="減車",J198="不明",J198="型式不明"),"-",IFERROR($O198*$Q198*$AS198/1000,"エラー")))</f>
        <v/>
      </c>
      <c r="V198" s="483" t="str">
        <f t="shared" ref="V198:V205" si="160">IF($L198="","",IF(OR($AD198=TRUE,$AJ198="軽",B198="減車",J198="不明",J198="型式不明"),"-",IFERROR($O198*$R198*$AS198/1000,"エラー")))</f>
        <v/>
      </c>
      <c r="W198" s="483" t="str">
        <f t="shared" ref="W198:W205" si="161">IF($L198="","",IF(OR($AD198=TRUE,B198="減車"),"-",IFERROR($P198*$S198/1000,"エラー")))</f>
        <v/>
      </c>
      <c r="X198" s="293"/>
      <c r="Y198" s="289"/>
      <c r="Z198" s="473" t="str">
        <f>IF($BR198&lt;&gt;"","確認",IF(COUNTIF(点検表４リスト用!AB$2:AB$100,J198),"○",IF(OR($BP198="【3】",$BP198="【2】",$BP198="【1】"),"○",$BP198)))</f>
        <v/>
      </c>
      <c r="AA198" s="532"/>
      <c r="AB198" s="294" t="str">
        <f>IF(COUNTIF(環境性能の高いＵＤタクシー!$A:$A,点検表４!J198),"○","")</f>
        <v/>
      </c>
      <c r="AC198" s="295" t="str">
        <f t="shared" ref="AC198:AC205" si="162">IF(Z198="確認",BJ198,"")</f>
        <v/>
      </c>
      <c r="AD198" s="296" t="b">
        <f t="shared" ref="AD198:AD205" si="163">IF(OR($I198="大型特殊自動車",$I198="小型特殊自動車",$Y198=3),TRUE,FALSE)</f>
        <v>0</v>
      </c>
      <c r="AE198" s="296" t="b">
        <f t="shared" ref="AE198:AE205" si="164">IF(OR($AD198=TRUE,AND($I198&lt;&gt;"",$J198&lt;&gt;"",$K198&lt;&gt;"",$L198&lt;&gt;"")),TRUE,FALSE)</f>
        <v>0</v>
      </c>
      <c r="AF198" s="296" t="str">
        <f t="shared" ref="AF198:AF205" si="165">IF($AE198=TRUE,ROW()-5,"")</f>
        <v/>
      </c>
      <c r="AG198" s="296">
        <f t="shared" ref="AG198:AG205" si="166">IF($B198="減車",0,1)</f>
        <v>1</v>
      </c>
      <c r="AH198" s="296">
        <f t="shared" ref="AH198:AH205" si="167">IF($B198="増車",1,0)</f>
        <v>0</v>
      </c>
      <c r="AI198" s="296">
        <f t="shared" ref="AI198:AI205" si="168">IF($B198="減車",1,0)</f>
        <v>0</v>
      </c>
      <c r="AJ198" s="296" t="str">
        <f>IFERROR(VLOOKUP($I198,点検表４リスト用!$D$2:$G$10,2,FALSE),"")</f>
        <v/>
      </c>
      <c r="AK198" s="296" t="str">
        <f>IFERROR(VLOOKUP($I198,点検表４リスト用!$D$2:$G$10,3,FALSE),"")</f>
        <v/>
      </c>
      <c r="AL198" s="296" t="str">
        <f>IFERROR(VLOOKUP($I198,点検表４リスト用!$D$2:$G$10,4,FALSE),"")</f>
        <v/>
      </c>
      <c r="AM198" s="296" t="str">
        <f>IFERROR(VLOOKUP(LEFT($E198,1),点検表４リスト用!$I$2:$J$11,2,FALSE),"")</f>
        <v/>
      </c>
      <c r="AN198" s="296" t="b">
        <f>IF(IFERROR(VLOOKUP($J198,軽乗用車一覧!$A$2:$A$88,1,FALSE),"")&lt;&gt;"",TRUE,FALSE)</f>
        <v>0</v>
      </c>
      <c r="AO198" s="296" t="b">
        <f t="shared" ref="AO198:AO205" si="169">IF(OR(AND($AN198=TRUE,$I198&lt;&gt;"軽自動車（乗用）"),AND($AN198=FALSE,$I198="軽自動車（乗用）")),TRUE,FALSE)</f>
        <v>0</v>
      </c>
      <c r="AP198" s="296" t="b">
        <f t="shared" ref="AP198:AP205" si="170">IF(AND($E198&lt;&gt;"",$I198&lt;&gt;""),IF($AL198=$AM198,TRUE,IF(LEFT(E198,1)="8",TRUE,FALSE)),TRUE)</f>
        <v>1</v>
      </c>
      <c r="AQ198" s="296" t="str">
        <f t="shared" ref="AQ198:AQ205" si="171">$AK198&amp;IF($AK198&gt;=5,"",IF($K198&lt;=1700,1,IF($K198&lt;=2500,2,IF($K198&lt;=3500,3,IF($K198&lt;8000,4,5)))))</f>
        <v/>
      </c>
      <c r="AR198" s="296" t="str">
        <f t="shared" ref="AR198:AR205" si="172">IF(OR($I198="小型・普通乗用車",$I198="軽自動車（乗用）"),"乗用",IF(AND($K198&gt;1,$K198&lt;=1700),"軽量",IF(AND($K198&gt;1700,$K198&lt;=3500),"中量",IF(AND($K198&gt;3500,$K198&lt;=7500),"重量1",IF($K198&gt;7500,"重量2","")))))</f>
        <v/>
      </c>
      <c r="AS198" s="296">
        <f t="shared" ref="AS198:AS205" si="173">IF($K198&gt;3500,$K198/1000,1)</f>
        <v>1</v>
      </c>
      <c r="AT198" s="296">
        <f t="shared" ref="AT198:AT205" si="174">IF($AJ198="乗",0,IF(OR($AJ198="軽",$AJ198="特"),5,IF($K198&lt;=1700,1,IF($K198&lt;=2500,2,IF($K198&lt;=3500,3,4)))))</f>
        <v>1</v>
      </c>
      <c r="AU198" s="296" t="str">
        <f t="shared" ref="AU198:AU205" si="175">IFERROR(LEFT($J198,SEARCH("-",$J198,1)-1),"")</f>
        <v/>
      </c>
      <c r="AV198" s="296" t="str">
        <f>IFERROR(VLOOKUP($L198,点検表４リスト用!$L$2:$M$11,2,FALSE),"")</f>
        <v/>
      </c>
      <c r="AW198" s="296" t="str">
        <f>IFERROR(VLOOKUP($AU198,排出係数!$H$4:$N$1000,7,FALSE),"")</f>
        <v/>
      </c>
      <c r="AX198" s="296" t="str">
        <f t="shared" si="137"/>
        <v/>
      </c>
      <c r="AY198" s="296" t="str">
        <f t="shared" ref="AY198:AY205" si="176">IF(OR($AV198="電",$AV198="燃電"),$AV198,$AJ198&amp;$AT198&amp;$AV198&amp;$AU198)</f>
        <v>1</v>
      </c>
      <c r="AZ198" s="296" t="str">
        <f>IFERROR(VLOOKUP($AU198,排出係数!$A$4:$G$10000,$AT198+2,FALSE),"")</f>
        <v/>
      </c>
      <c r="BA198" s="296">
        <f>IFERROR(VLOOKUP($AT198,点検表４リスト用!$P$2:$T$6,2,FALSE),"")</f>
        <v>0.48</v>
      </c>
      <c r="BB198" s="296" t="str">
        <f t="shared" ref="BB198:BB205" si="177">IF(OR($AV198="C",$AV198="ハガ",$AV198="ハ軽"),$AZ198/2,$AZ198)</f>
        <v/>
      </c>
      <c r="BC198" s="296" t="str">
        <f t="shared" ref="BC198:BC205" si="178">IF(OR($AY198="電",$AY198="燃電"),0,IF(OR(AND($M198=1,$AV198="軽"),AND($M198=1,$AV198="ハ軽")),$BA198,$BB198))</f>
        <v/>
      </c>
      <c r="BD198" s="296" t="str">
        <f>IFERROR(VLOOKUP($AU198,排出係数!$H$4:$M$10000,$AT198+2,FALSE),"")</f>
        <v/>
      </c>
      <c r="BE198" s="296">
        <f>IFERROR(VLOOKUP($AT198,点検表４リスト用!$P$2:$T$6,IF($N198="H17",5,3),FALSE),"")</f>
        <v>5.5E-2</v>
      </c>
      <c r="BF198" s="296">
        <f t="shared" ref="BF198:BF205" si="179">IF($AV198="軽",$BD198,IF($AV198="ハ軽",$BD198/2,0))</f>
        <v>0</v>
      </c>
      <c r="BG198" s="296">
        <f t="shared" ref="BG198:BG205" si="180">IF(OR($N198="H17",AND($M198=1,$N198="")),$BE198,$BF198)</f>
        <v>0</v>
      </c>
      <c r="BH198" s="296" t="str">
        <f>IFERROR(VLOOKUP($L198,点検表４リスト用!$L$2:$N$11,3,FALSE),"")</f>
        <v/>
      </c>
      <c r="BI198" s="296" t="str">
        <f t="shared" ref="BI198:BI205" si="181">LEFT($L198,2)&amp;IF(AND($Y198=1,RIGHT($J198,1)="改"),LEFT($J198,LEN($J198)-1),$J198)</f>
        <v/>
      </c>
      <c r="BJ198" s="296" t="str">
        <f>IF($AJ198="特","",IF($BO198="確認",MSG_電気・燃料電池車確認,IF($BR198=1,日野自動車新型式,IF($BR198=2,日野自動車新型式②,IF($BR198=3,日野自動車新型式③,IF($BR198=4,日野自動車新型式④,IFERROR(VLOOKUP($BI198,'35条リスト'!$A$3:$C$9998,2,FALSE),"")))))))</f>
        <v/>
      </c>
      <c r="BK198" s="296" t="str">
        <f t="shared" ref="BK198:BK205" si="182">IF(OR(LEFT($J198,1)="D",LEFT($J198,1)="6"),75,IF(OR(LEFT($J198,1)="C",LEFT($J198,1)="5"),50,""))</f>
        <v/>
      </c>
      <c r="BL198" s="296" t="str">
        <f>IFERROR(VLOOKUP($X198,点検表４リスト用!$A$2:$B$10,2,FALSE),"")</f>
        <v/>
      </c>
      <c r="BM198" s="296" t="str">
        <f>IF($AJ198="特","",IFERROR(VLOOKUP($BI198,'35条リスト'!$A$3:$C$9998,3,FALSE),""))</f>
        <v/>
      </c>
      <c r="BN198" s="357" t="str">
        <f t="shared" ref="BN198:BN205" si="183">IF(AND($AR198="乗用",OR($L198="ハイブリッド（ガソリン）",$L198="ガソリン",$L198="ハイブリッド（ＬＰＧ）",$L198="液化石油ガス（ＬＰＧ）"),$BK198=75,$BL198=6),"【1】",IF(AND($AR198="乗用",$L198="プラグインハイブリッド",$BK198=75),"【2】",IF(AND($AR198="軽量",OR($L198="ハイブリッド（ガソリン）",$L198="ガソリン"),$BK198=75,$BL198=4),"【1】",IF(AND($AR198="中量",OR($L198="ハイブリッド（ガソリン）",$L198="ガソリン"),$BK198=75,OR($BL198=4,$BL198=3,$BL198=2,$BL198=1)),"【1】",IF(AND($AR198="中量",OR($L198="ハイブリッド（ガソリン）",$L198="ガソリン"),$BK198=50,OR($BL198=4,$BL198=3,$BL198=2)),"【1】",IF(AND($AR198="重量1",OR($L198="ハイブリッド（軽油）",$L198="軽油"),LEFT($J198,1)="2",OR($BL198=4,$BL198=3,$BL198=2,$BL198=1)),"【1】",IF(AND($AR198="重量2",OR($L198="ハイブリッド（軽油）",$L198="軽油"),LEFT($J198,1)="2",OR($BL198=4,$BL198=3,$BL198=2,$BL198=1,$BL198=0)),"【1】","")))))))</f>
        <v/>
      </c>
      <c r="BO198" s="297" t="str">
        <f t="shared" ref="BO198:BO205" si="184">IF(AND(OR($AV198="電",$AV198="燃電"),$AD198=FALSE),IF(LEFT($J198,1)&lt;&gt;"Z","確認","【3】"),"")</f>
        <v/>
      </c>
      <c r="BP198" s="297" t="str">
        <f t="shared" si="138"/>
        <v/>
      </c>
      <c r="BQ198" s="296">
        <f t="shared" si="136"/>
        <v>0</v>
      </c>
      <c r="BR198" s="296" t="str">
        <f>IF(COUNTIF(点検表４リスト用!X$2:X$83,J198),1,IF(COUNTIF(点検表４リスト用!Y$2:Y$100,J198),2,IF(COUNTIF(点検表４リスト用!Z$2:Z$100,J198),3,IF(COUNTIF(点検表４リスト用!AA$2:AA$100,J198),4,""))))</f>
        <v/>
      </c>
      <c r="BS198" s="579" t="str">
        <f t="shared" ref="BS198:BS205" si="185">IF(OR($J198="不明",$AW198=""),IF(LEFT($L198,1)="ハ","ハ",IF($L198="プラグインハイブリッド","Pハ",$AV198)),$AV198)</f>
        <v/>
      </c>
    </row>
    <row r="199" spans="1:71">
      <c r="A199" s="289"/>
      <c r="B199" s="445"/>
      <c r="C199" s="290"/>
      <c r="D199" s="291"/>
      <c r="E199" s="291"/>
      <c r="F199" s="291"/>
      <c r="G199" s="292"/>
      <c r="H199" s="300"/>
      <c r="I199" s="292"/>
      <c r="J199" s="292"/>
      <c r="K199" s="292"/>
      <c r="L199" s="292"/>
      <c r="M199" s="290"/>
      <c r="N199" s="290"/>
      <c r="O199" s="292"/>
      <c r="P199" s="292"/>
      <c r="Q199" s="481" t="str">
        <f t="shared" si="156"/>
        <v/>
      </c>
      <c r="R199" s="481" t="str">
        <f t="shared" si="157"/>
        <v/>
      </c>
      <c r="S199" s="482" t="str">
        <f t="shared" si="158"/>
        <v/>
      </c>
      <c r="T199" s="482" t="str">
        <f t="shared" ref="T199:T205" si="186">IF(OR(O199="",P199="",P199=0),"",IFERROR(O199/P199,"エラー"))</f>
        <v/>
      </c>
      <c r="U199" s="483" t="str">
        <f t="shared" si="159"/>
        <v/>
      </c>
      <c r="V199" s="483" t="str">
        <f t="shared" si="160"/>
        <v/>
      </c>
      <c r="W199" s="483" t="str">
        <f t="shared" si="161"/>
        <v/>
      </c>
      <c r="X199" s="293"/>
      <c r="Y199" s="289"/>
      <c r="Z199" s="473" t="str">
        <f>IF($BR199&lt;&gt;"","確認",IF(COUNTIF(点検表４リスト用!AB$2:AB$100,J199),"○",IF(OR($BP199="【3】",$BP199="【2】",$BP199="【1】"),"○",$BP199)))</f>
        <v/>
      </c>
      <c r="AA199" s="532"/>
      <c r="AB199" s="294" t="str">
        <f>IF(COUNTIF(環境性能の高いＵＤタクシー!$A:$A,点検表４!J199),"○","")</f>
        <v/>
      </c>
      <c r="AC199" s="295" t="str">
        <f t="shared" si="162"/>
        <v/>
      </c>
      <c r="AD199" s="296" t="b">
        <f t="shared" si="163"/>
        <v>0</v>
      </c>
      <c r="AE199" s="296" t="b">
        <f t="shared" si="164"/>
        <v>0</v>
      </c>
      <c r="AF199" s="296" t="str">
        <f t="shared" si="165"/>
        <v/>
      </c>
      <c r="AG199" s="296">
        <f t="shared" si="166"/>
        <v>1</v>
      </c>
      <c r="AH199" s="296">
        <f t="shared" si="167"/>
        <v>0</v>
      </c>
      <c r="AI199" s="296">
        <f t="shared" si="168"/>
        <v>0</v>
      </c>
      <c r="AJ199" s="296" t="str">
        <f>IFERROR(VLOOKUP($I199,点検表４リスト用!$D$2:$G$10,2,FALSE),"")</f>
        <v/>
      </c>
      <c r="AK199" s="296" t="str">
        <f>IFERROR(VLOOKUP($I199,点検表４リスト用!$D$2:$G$10,3,FALSE),"")</f>
        <v/>
      </c>
      <c r="AL199" s="296" t="str">
        <f>IFERROR(VLOOKUP($I199,点検表４リスト用!$D$2:$G$10,4,FALSE),"")</f>
        <v/>
      </c>
      <c r="AM199" s="296" t="str">
        <f>IFERROR(VLOOKUP(LEFT($E199,1),点検表４リスト用!$I$2:$J$11,2,FALSE),"")</f>
        <v/>
      </c>
      <c r="AN199" s="296" t="b">
        <f>IF(IFERROR(VLOOKUP($J199,軽乗用車一覧!$A$2:$A$88,1,FALSE),"")&lt;&gt;"",TRUE,FALSE)</f>
        <v>0</v>
      </c>
      <c r="AO199" s="296" t="b">
        <f t="shared" si="169"/>
        <v>0</v>
      </c>
      <c r="AP199" s="296" t="b">
        <f t="shared" si="170"/>
        <v>1</v>
      </c>
      <c r="AQ199" s="296" t="str">
        <f t="shared" si="171"/>
        <v/>
      </c>
      <c r="AR199" s="296" t="str">
        <f t="shared" si="172"/>
        <v/>
      </c>
      <c r="AS199" s="296">
        <f t="shared" si="173"/>
        <v>1</v>
      </c>
      <c r="AT199" s="296">
        <f t="shared" si="174"/>
        <v>1</v>
      </c>
      <c r="AU199" s="296" t="str">
        <f t="shared" si="175"/>
        <v/>
      </c>
      <c r="AV199" s="296" t="str">
        <f>IFERROR(VLOOKUP($L199,点検表４リスト用!$L$2:$M$11,2,FALSE),"")</f>
        <v/>
      </c>
      <c r="AW199" s="296" t="str">
        <f>IFERROR(VLOOKUP($AU199,排出係数!$H$4:$N$1000,7,FALSE),"")</f>
        <v/>
      </c>
      <c r="AX199" s="296" t="str">
        <f t="shared" si="137"/>
        <v/>
      </c>
      <c r="AY199" s="296" t="str">
        <f t="shared" si="176"/>
        <v>1</v>
      </c>
      <c r="AZ199" s="296" t="str">
        <f>IFERROR(VLOOKUP($AU199,排出係数!$A$4:$G$10000,$AT199+2,FALSE),"")</f>
        <v/>
      </c>
      <c r="BA199" s="296">
        <f>IFERROR(VLOOKUP($AT199,点検表４リスト用!$P$2:$T$6,2,FALSE),"")</f>
        <v>0.48</v>
      </c>
      <c r="BB199" s="296" t="str">
        <f t="shared" si="177"/>
        <v/>
      </c>
      <c r="BC199" s="296" t="str">
        <f t="shared" si="178"/>
        <v/>
      </c>
      <c r="BD199" s="296" t="str">
        <f>IFERROR(VLOOKUP($AU199,排出係数!$H$4:$M$10000,$AT199+2,FALSE),"")</f>
        <v/>
      </c>
      <c r="BE199" s="296">
        <f>IFERROR(VLOOKUP($AT199,点検表４リスト用!$P$2:$T$6,IF($N199="H17",5,3),FALSE),"")</f>
        <v>5.5E-2</v>
      </c>
      <c r="BF199" s="296">
        <f t="shared" si="179"/>
        <v>0</v>
      </c>
      <c r="BG199" s="296">
        <f t="shared" si="180"/>
        <v>0</v>
      </c>
      <c r="BH199" s="296" t="str">
        <f>IFERROR(VLOOKUP($L199,点検表４リスト用!$L$2:$N$11,3,FALSE),"")</f>
        <v/>
      </c>
      <c r="BI199" s="296" t="str">
        <f t="shared" si="181"/>
        <v/>
      </c>
      <c r="BJ199" s="296" t="str">
        <f>IF($AJ199="特","",IF($BO199="確認",MSG_電気・燃料電池車確認,IF($BR199=1,日野自動車新型式,IF($BR199=2,日野自動車新型式②,IF($BR199=3,日野自動車新型式③,IF($BR199=4,日野自動車新型式④,IFERROR(VLOOKUP($BI199,'35条リスト'!$A$3:$C$9998,2,FALSE),"")))))))</f>
        <v/>
      </c>
      <c r="BK199" s="296" t="str">
        <f t="shared" si="182"/>
        <v/>
      </c>
      <c r="BL199" s="296" t="str">
        <f>IFERROR(VLOOKUP($X199,点検表４リスト用!$A$2:$B$10,2,FALSE),"")</f>
        <v/>
      </c>
      <c r="BM199" s="296" t="str">
        <f>IF($AJ199="特","",IFERROR(VLOOKUP($BI199,'35条リスト'!$A$3:$C$9998,3,FALSE),""))</f>
        <v/>
      </c>
      <c r="BN199" s="357" t="str">
        <f t="shared" si="183"/>
        <v/>
      </c>
      <c r="BO199" s="297" t="str">
        <f t="shared" si="184"/>
        <v/>
      </c>
      <c r="BP199" s="297" t="str">
        <f t="shared" si="138"/>
        <v/>
      </c>
      <c r="BQ199" s="296">
        <f t="shared" ref="BQ199:BQ205" si="187">IF($Z199="○",$Z199,IF($AA199="○",$AA199,0))</f>
        <v>0</v>
      </c>
      <c r="BR199" s="296" t="str">
        <f>IF(COUNTIF(点検表４リスト用!X$2:X$83,J199),1,IF(COUNTIF(点検表４リスト用!Y$2:Y$100,J199),2,IF(COUNTIF(点検表４リスト用!Z$2:Z$100,J199),3,IF(COUNTIF(点検表４リスト用!AA$2:AA$100,J199),4,""))))</f>
        <v/>
      </c>
      <c r="BS199" s="579" t="str">
        <f t="shared" si="185"/>
        <v/>
      </c>
    </row>
    <row r="200" spans="1:71">
      <c r="A200" s="289"/>
      <c r="B200" s="445"/>
      <c r="C200" s="290"/>
      <c r="D200" s="291"/>
      <c r="E200" s="291"/>
      <c r="F200" s="291"/>
      <c r="G200" s="292"/>
      <c r="H200" s="300"/>
      <c r="I200" s="292"/>
      <c r="J200" s="292"/>
      <c r="K200" s="292"/>
      <c r="L200" s="292"/>
      <c r="M200" s="290"/>
      <c r="N200" s="290"/>
      <c r="O200" s="292"/>
      <c r="P200" s="292"/>
      <c r="Q200" s="481" t="str">
        <f t="shared" si="156"/>
        <v/>
      </c>
      <c r="R200" s="481" t="str">
        <f t="shared" si="157"/>
        <v/>
      </c>
      <c r="S200" s="482" t="str">
        <f t="shared" si="158"/>
        <v/>
      </c>
      <c r="T200" s="482" t="str">
        <f t="shared" si="186"/>
        <v/>
      </c>
      <c r="U200" s="483" t="str">
        <f t="shared" si="159"/>
        <v/>
      </c>
      <c r="V200" s="483" t="str">
        <f t="shared" si="160"/>
        <v/>
      </c>
      <c r="W200" s="483" t="str">
        <f t="shared" si="161"/>
        <v/>
      </c>
      <c r="X200" s="293"/>
      <c r="Y200" s="289"/>
      <c r="Z200" s="473" t="str">
        <f>IF($BR200&lt;&gt;"","確認",IF(COUNTIF(点検表４リスト用!AB$2:AB$100,J200),"○",IF(OR($BP200="【3】",$BP200="【2】",$BP200="【1】"),"○",$BP200)))</f>
        <v/>
      </c>
      <c r="AA200" s="532"/>
      <c r="AB200" s="294" t="str">
        <f>IF(COUNTIF(環境性能の高いＵＤタクシー!$A:$A,点検表４!J200),"○","")</f>
        <v/>
      </c>
      <c r="AC200" s="295" t="str">
        <f t="shared" si="162"/>
        <v/>
      </c>
      <c r="AD200" s="296" t="b">
        <f t="shared" si="163"/>
        <v>0</v>
      </c>
      <c r="AE200" s="296" t="b">
        <f t="shared" si="164"/>
        <v>0</v>
      </c>
      <c r="AF200" s="296" t="str">
        <f t="shared" si="165"/>
        <v/>
      </c>
      <c r="AG200" s="296">
        <f t="shared" si="166"/>
        <v>1</v>
      </c>
      <c r="AH200" s="296">
        <f t="shared" si="167"/>
        <v>0</v>
      </c>
      <c r="AI200" s="296">
        <f t="shared" si="168"/>
        <v>0</v>
      </c>
      <c r="AJ200" s="296" t="str">
        <f>IFERROR(VLOOKUP($I200,点検表４リスト用!$D$2:$G$10,2,FALSE),"")</f>
        <v/>
      </c>
      <c r="AK200" s="296" t="str">
        <f>IFERROR(VLOOKUP($I200,点検表４リスト用!$D$2:$G$10,3,FALSE),"")</f>
        <v/>
      </c>
      <c r="AL200" s="296" t="str">
        <f>IFERROR(VLOOKUP($I200,点検表４リスト用!$D$2:$G$10,4,FALSE),"")</f>
        <v/>
      </c>
      <c r="AM200" s="296" t="str">
        <f>IFERROR(VLOOKUP(LEFT($E200,1),点検表４リスト用!$I$2:$J$11,2,FALSE),"")</f>
        <v/>
      </c>
      <c r="AN200" s="296" t="b">
        <f>IF(IFERROR(VLOOKUP($J200,軽乗用車一覧!$A$2:$A$88,1,FALSE),"")&lt;&gt;"",TRUE,FALSE)</f>
        <v>0</v>
      </c>
      <c r="AO200" s="296" t="b">
        <f t="shared" si="169"/>
        <v>0</v>
      </c>
      <c r="AP200" s="296" t="b">
        <f t="shared" si="170"/>
        <v>1</v>
      </c>
      <c r="AQ200" s="296" t="str">
        <f t="shared" si="171"/>
        <v/>
      </c>
      <c r="AR200" s="296" t="str">
        <f t="shared" si="172"/>
        <v/>
      </c>
      <c r="AS200" s="296">
        <f t="shared" si="173"/>
        <v>1</v>
      </c>
      <c r="AT200" s="296">
        <f t="shared" si="174"/>
        <v>1</v>
      </c>
      <c r="AU200" s="296" t="str">
        <f t="shared" si="175"/>
        <v/>
      </c>
      <c r="AV200" s="296" t="str">
        <f>IFERROR(VLOOKUP($L200,点検表４リスト用!$L$2:$M$11,2,FALSE),"")</f>
        <v/>
      </c>
      <c r="AW200" s="296" t="str">
        <f>IFERROR(VLOOKUP($AU200,排出係数!$H$4:$N$1000,7,FALSE),"")</f>
        <v/>
      </c>
      <c r="AX200" s="296" t="str">
        <f t="shared" si="137"/>
        <v/>
      </c>
      <c r="AY200" s="296" t="str">
        <f t="shared" si="176"/>
        <v>1</v>
      </c>
      <c r="AZ200" s="296" t="str">
        <f>IFERROR(VLOOKUP($AU200,排出係数!$A$4:$G$10000,$AT200+2,FALSE),"")</f>
        <v/>
      </c>
      <c r="BA200" s="296">
        <f>IFERROR(VLOOKUP($AT200,点検表４リスト用!$P$2:$T$6,2,FALSE),"")</f>
        <v>0.48</v>
      </c>
      <c r="BB200" s="296" t="str">
        <f t="shared" si="177"/>
        <v/>
      </c>
      <c r="BC200" s="296" t="str">
        <f t="shared" si="178"/>
        <v/>
      </c>
      <c r="BD200" s="296" t="str">
        <f>IFERROR(VLOOKUP($AU200,排出係数!$H$4:$M$10000,$AT200+2,FALSE),"")</f>
        <v/>
      </c>
      <c r="BE200" s="296">
        <f>IFERROR(VLOOKUP($AT200,点検表４リスト用!$P$2:$T$6,IF($N200="H17",5,3),FALSE),"")</f>
        <v>5.5E-2</v>
      </c>
      <c r="BF200" s="296">
        <f t="shared" si="179"/>
        <v>0</v>
      </c>
      <c r="BG200" s="296">
        <f t="shared" si="180"/>
        <v>0</v>
      </c>
      <c r="BH200" s="296" t="str">
        <f>IFERROR(VLOOKUP($L200,点検表４リスト用!$L$2:$N$11,3,FALSE),"")</f>
        <v/>
      </c>
      <c r="BI200" s="296" t="str">
        <f t="shared" si="181"/>
        <v/>
      </c>
      <c r="BJ200" s="296" t="str">
        <f>IF($AJ200="特","",IF($BO200="確認",MSG_電気・燃料電池車確認,IF($BR200=1,日野自動車新型式,IF($BR200=2,日野自動車新型式②,IF($BR200=3,日野自動車新型式③,IF($BR200=4,日野自動車新型式④,IFERROR(VLOOKUP($BI200,'35条リスト'!$A$3:$C$9998,2,FALSE),"")))))))</f>
        <v/>
      </c>
      <c r="BK200" s="296" t="str">
        <f t="shared" si="182"/>
        <v/>
      </c>
      <c r="BL200" s="296" t="str">
        <f>IFERROR(VLOOKUP($X200,点検表４リスト用!$A$2:$B$10,2,FALSE),"")</f>
        <v/>
      </c>
      <c r="BM200" s="296" t="str">
        <f>IF($AJ200="特","",IFERROR(VLOOKUP($BI200,'35条リスト'!$A$3:$C$9998,3,FALSE),""))</f>
        <v/>
      </c>
      <c r="BN200" s="357" t="str">
        <f t="shared" si="183"/>
        <v/>
      </c>
      <c r="BO200" s="297" t="str">
        <f t="shared" si="184"/>
        <v/>
      </c>
      <c r="BP200" s="297" t="str">
        <f t="shared" si="138"/>
        <v/>
      </c>
      <c r="BQ200" s="296">
        <f t="shared" si="187"/>
        <v>0</v>
      </c>
      <c r="BR200" s="296" t="str">
        <f>IF(COUNTIF(点検表４リスト用!X$2:X$83,J200),1,IF(COUNTIF(点検表４リスト用!Y$2:Y$100,J200),2,IF(COUNTIF(点検表４リスト用!Z$2:Z$100,J200),3,IF(COUNTIF(点検表４リスト用!AA$2:AA$100,J200),4,""))))</f>
        <v/>
      </c>
      <c r="BS200" s="579" t="str">
        <f t="shared" si="185"/>
        <v/>
      </c>
    </row>
    <row r="201" spans="1:71">
      <c r="A201" s="289"/>
      <c r="B201" s="445"/>
      <c r="C201" s="290"/>
      <c r="D201" s="291"/>
      <c r="E201" s="291"/>
      <c r="F201" s="291"/>
      <c r="G201" s="292"/>
      <c r="H201" s="300"/>
      <c r="I201" s="292"/>
      <c r="J201" s="292"/>
      <c r="K201" s="292"/>
      <c r="L201" s="292"/>
      <c r="M201" s="290"/>
      <c r="N201" s="290"/>
      <c r="O201" s="292"/>
      <c r="P201" s="292"/>
      <c r="Q201" s="481" t="str">
        <f t="shared" si="156"/>
        <v/>
      </c>
      <c r="R201" s="481" t="str">
        <f t="shared" si="157"/>
        <v/>
      </c>
      <c r="S201" s="482" t="str">
        <f t="shared" si="158"/>
        <v/>
      </c>
      <c r="T201" s="482" t="str">
        <f t="shared" si="186"/>
        <v/>
      </c>
      <c r="U201" s="483" t="str">
        <f t="shared" si="159"/>
        <v/>
      </c>
      <c r="V201" s="483" t="str">
        <f t="shared" si="160"/>
        <v/>
      </c>
      <c r="W201" s="483" t="str">
        <f t="shared" si="161"/>
        <v/>
      </c>
      <c r="X201" s="293"/>
      <c r="Y201" s="289"/>
      <c r="Z201" s="473" t="str">
        <f>IF($BR201&lt;&gt;"","確認",IF(COUNTIF(点検表４リスト用!AB$2:AB$100,J201),"○",IF(OR($BP201="【3】",$BP201="【2】",$BP201="【1】"),"○",$BP201)))</f>
        <v/>
      </c>
      <c r="AA201" s="532"/>
      <c r="AB201" s="294" t="str">
        <f>IF(COUNTIF(環境性能の高いＵＤタクシー!$A:$A,点検表４!J201),"○","")</f>
        <v/>
      </c>
      <c r="AC201" s="295" t="str">
        <f t="shared" si="162"/>
        <v/>
      </c>
      <c r="AD201" s="296" t="b">
        <f t="shared" si="163"/>
        <v>0</v>
      </c>
      <c r="AE201" s="296" t="b">
        <f t="shared" si="164"/>
        <v>0</v>
      </c>
      <c r="AF201" s="296" t="str">
        <f t="shared" si="165"/>
        <v/>
      </c>
      <c r="AG201" s="296">
        <f t="shared" si="166"/>
        <v>1</v>
      </c>
      <c r="AH201" s="296">
        <f t="shared" si="167"/>
        <v>0</v>
      </c>
      <c r="AI201" s="296">
        <f t="shared" si="168"/>
        <v>0</v>
      </c>
      <c r="AJ201" s="296" t="str">
        <f>IFERROR(VLOOKUP($I201,点検表４リスト用!$D$2:$G$10,2,FALSE),"")</f>
        <v/>
      </c>
      <c r="AK201" s="296" t="str">
        <f>IFERROR(VLOOKUP($I201,点検表４リスト用!$D$2:$G$10,3,FALSE),"")</f>
        <v/>
      </c>
      <c r="AL201" s="296" t="str">
        <f>IFERROR(VLOOKUP($I201,点検表４リスト用!$D$2:$G$10,4,FALSE),"")</f>
        <v/>
      </c>
      <c r="AM201" s="296" t="str">
        <f>IFERROR(VLOOKUP(LEFT($E201,1),点検表４リスト用!$I$2:$J$11,2,FALSE),"")</f>
        <v/>
      </c>
      <c r="AN201" s="296" t="b">
        <f>IF(IFERROR(VLOOKUP($J201,軽乗用車一覧!$A$2:$A$88,1,FALSE),"")&lt;&gt;"",TRUE,FALSE)</f>
        <v>0</v>
      </c>
      <c r="AO201" s="296" t="b">
        <f t="shared" si="169"/>
        <v>0</v>
      </c>
      <c r="AP201" s="296" t="b">
        <f t="shared" si="170"/>
        <v>1</v>
      </c>
      <c r="AQ201" s="296" t="str">
        <f t="shared" si="171"/>
        <v/>
      </c>
      <c r="AR201" s="296" t="str">
        <f t="shared" si="172"/>
        <v/>
      </c>
      <c r="AS201" s="296">
        <f t="shared" si="173"/>
        <v>1</v>
      </c>
      <c r="AT201" s="296">
        <f t="shared" si="174"/>
        <v>1</v>
      </c>
      <c r="AU201" s="296" t="str">
        <f t="shared" si="175"/>
        <v/>
      </c>
      <c r="AV201" s="296" t="str">
        <f>IFERROR(VLOOKUP($L201,点検表４リスト用!$L$2:$M$11,2,FALSE),"")</f>
        <v/>
      </c>
      <c r="AW201" s="296" t="str">
        <f>IFERROR(VLOOKUP($AU201,排出係数!$H$4:$N$1000,7,FALSE),"")</f>
        <v/>
      </c>
      <c r="AX201" s="296" t="str">
        <f t="shared" si="137"/>
        <v/>
      </c>
      <c r="AY201" s="296" t="str">
        <f t="shared" si="176"/>
        <v>1</v>
      </c>
      <c r="AZ201" s="296" t="str">
        <f>IFERROR(VLOOKUP($AU201,排出係数!$A$4:$G$10000,$AT201+2,FALSE),"")</f>
        <v/>
      </c>
      <c r="BA201" s="296">
        <f>IFERROR(VLOOKUP($AT201,点検表４リスト用!$P$2:$T$6,2,FALSE),"")</f>
        <v>0.48</v>
      </c>
      <c r="BB201" s="296" t="str">
        <f t="shared" si="177"/>
        <v/>
      </c>
      <c r="BC201" s="296" t="str">
        <f t="shared" si="178"/>
        <v/>
      </c>
      <c r="BD201" s="296" t="str">
        <f>IFERROR(VLOOKUP($AU201,排出係数!$H$4:$M$10000,$AT201+2,FALSE),"")</f>
        <v/>
      </c>
      <c r="BE201" s="296">
        <f>IFERROR(VLOOKUP($AT201,点検表４リスト用!$P$2:$T$6,IF($N201="H17",5,3),FALSE),"")</f>
        <v>5.5E-2</v>
      </c>
      <c r="BF201" s="296">
        <f t="shared" si="179"/>
        <v>0</v>
      </c>
      <c r="BG201" s="296">
        <f t="shared" si="180"/>
        <v>0</v>
      </c>
      <c r="BH201" s="296" t="str">
        <f>IFERROR(VLOOKUP($L201,点検表４リスト用!$L$2:$N$11,3,FALSE),"")</f>
        <v/>
      </c>
      <c r="BI201" s="296" t="str">
        <f t="shared" si="181"/>
        <v/>
      </c>
      <c r="BJ201" s="296" t="str">
        <f>IF($AJ201="特","",IF($BO201="確認",MSG_電気・燃料電池車確認,IF($BR201=1,日野自動車新型式,IF($BR201=2,日野自動車新型式②,IF($BR201=3,日野自動車新型式③,IF($BR201=4,日野自動車新型式④,IFERROR(VLOOKUP($BI201,'35条リスト'!$A$3:$C$9998,2,FALSE),"")))))))</f>
        <v/>
      </c>
      <c r="BK201" s="296" t="str">
        <f t="shared" si="182"/>
        <v/>
      </c>
      <c r="BL201" s="296" t="str">
        <f>IFERROR(VLOOKUP($X201,点検表４リスト用!$A$2:$B$10,2,FALSE),"")</f>
        <v/>
      </c>
      <c r="BM201" s="296" t="str">
        <f>IF($AJ201="特","",IFERROR(VLOOKUP($BI201,'35条リスト'!$A$3:$C$9998,3,FALSE),""))</f>
        <v/>
      </c>
      <c r="BN201" s="357" t="str">
        <f t="shared" si="183"/>
        <v/>
      </c>
      <c r="BO201" s="297" t="str">
        <f t="shared" si="184"/>
        <v/>
      </c>
      <c r="BP201" s="297" t="str">
        <f t="shared" si="138"/>
        <v/>
      </c>
      <c r="BQ201" s="296">
        <f t="shared" si="187"/>
        <v>0</v>
      </c>
      <c r="BR201" s="296" t="str">
        <f>IF(COUNTIF(点検表４リスト用!X$2:X$83,J201),1,IF(COUNTIF(点検表４リスト用!Y$2:Y$100,J201),2,IF(COUNTIF(点検表４リスト用!Z$2:Z$100,J201),3,IF(COUNTIF(点検表４リスト用!AA$2:AA$100,J201),4,""))))</f>
        <v/>
      </c>
      <c r="BS201" s="579" t="str">
        <f t="shared" si="185"/>
        <v/>
      </c>
    </row>
    <row r="202" spans="1:71">
      <c r="A202" s="289"/>
      <c r="B202" s="445"/>
      <c r="C202" s="290"/>
      <c r="D202" s="291"/>
      <c r="E202" s="291"/>
      <c r="F202" s="291"/>
      <c r="G202" s="292"/>
      <c r="H202" s="300"/>
      <c r="I202" s="292"/>
      <c r="J202" s="292"/>
      <c r="K202" s="292"/>
      <c r="L202" s="292"/>
      <c r="M202" s="290"/>
      <c r="N202" s="290"/>
      <c r="O202" s="292"/>
      <c r="P202" s="292"/>
      <c r="Q202" s="481" t="str">
        <f t="shared" si="156"/>
        <v/>
      </c>
      <c r="R202" s="481" t="str">
        <f t="shared" si="157"/>
        <v/>
      </c>
      <c r="S202" s="482" t="str">
        <f t="shared" si="158"/>
        <v/>
      </c>
      <c r="T202" s="482" t="str">
        <f t="shared" si="186"/>
        <v/>
      </c>
      <c r="U202" s="483" t="str">
        <f t="shared" si="159"/>
        <v/>
      </c>
      <c r="V202" s="483" t="str">
        <f t="shared" si="160"/>
        <v/>
      </c>
      <c r="W202" s="483" t="str">
        <f t="shared" si="161"/>
        <v/>
      </c>
      <c r="X202" s="293"/>
      <c r="Y202" s="289"/>
      <c r="Z202" s="473" t="str">
        <f>IF($BR202&lt;&gt;"","確認",IF(COUNTIF(点検表４リスト用!AB$2:AB$100,J202),"○",IF(OR($BP202="【3】",$BP202="【2】",$BP202="【1】"),"○",$BP202)))</f>
        <v/>
      </c>
      <c r="AA202" s="532"/>
      <c r="AB202" s="294" t="str">
        <f>IF(COUNTIF(環境性能の高いＵＤタクシー!$A:$A,点検表４!J202),"○","")</f>
        <v/>
      </c>
      <c r="AC202" s="295" t="str">
        <f t="shared" si="162"/>
        <v/>
      </c>
      <c r="AD202" s="296" t="b">
        <f t="shared" si="163"/>
        <v>0</v>
      </c>
      <c r="AE202" s="296" t="b">
        <f t="shared" si="164"/>
        <v>0</v>
      </c>
      <c r="AF202" s="296" t="str">
        <f t="shared" si="165"/>
        <v/>
      </c>
      <c r="AG202" s="296">
        <f t="shared" si="166"/>
        <v>1</v>
      </c>
      <c r="AH202" s="296">
        <f t="shared" si="167"/>
        <v>0</v>
      </c>
      <c r="AI202" s="296">
        <f t="shared" si="168"/>
        <v>0</v>
      </c>
      <c r="AJ202" s="296" t="str">
        <f>IFERROR(VLOOKUP($I202,点検表４リスト用!$D$2:$G$10,2,FALSE),"")</f>
        <v/>
      </c>
      <c r="AK202" s="296" t="str">
        <f>IFERROR(VLOOKUP($I202,点検表４リスト用!$D$2:$G$10,3,FALSE),"")</f>
        <v/>
      </c>
      <c r="AL202" s="296" t="str">
        <f>IFERROR(VLOOKUP($I202,点検表４リスト用!$D$2:$G$10,4,FALSE),"")</f>
        <v/>
      </c>
      <c r="AM202" s="296" t="str">
        <f>IFERROR(VLOOKUP(LEFT($E202,1),点検表４リスト用!$I$2:$J$11,2,FALSE),"")</f>
        <v/>
      </c>
      <c r="AN202" s="296" t="b">
        <f>IF(IFERROR(VLOOKUP($J202,軽乗用車一覧!$A$2:$A$88,1,FALSE),"")&lt;&gt;"",TRUE,FALSE)</f>
        <v>0</v>
      </c>
      <c r="AO202" s="296" t="b">
        <f t="shared" si="169"/>
        <v>0</v>
      </c>
      <c r="AP202" s="296" t="b">
        <f t="shared" si="170"/>
        <v>1</v>
      </c>
      <c r="AQ202" s="296" t="str">
        <f t="shared" si="171"/>
        <v/>
      </c>
      <c r="AR202" s="296" t="str">
        <f t="shared" si="172"/>
        <v/>
      </c>
      <c r="AS202" s="296">
        <f t="shared" si="173"/>
        <v>1</v>
      </c>
      <c r="AT202" s="296">
        <f t="shared" si="174"/>
        <v>1</v>
      </c>
      <c r="AU202" s="296" t="str">
        <f t="shared" si="175"/>
        <v/>
      </c>
      <c r="AV202" s="296" t="str">
        <f>IFERROR(VLOOKUP($L202,点検表４リスト用!$L$2:$M$11,2,FALSE),"")</f>
        <v/>
      </c>
      <c r="AW202" s="296" t="str">
        <f>IFERROR(VLOOKUP($AU202,排出係数!$H$4:$N$1000,7,FALSE),"")</f>
        <v/>
      </c>
      <c r="AX202" s="296" t="str">
        <f t="shared" si="137"/>
        <v/>
      </c>
      <c r="AY202" s="296" t="str">
        <f t="shared" si="176"/>
        <v>1</v>
      </c>
      <c r="AZ202" s="296" t="str">
        <f>IFERROR(VLOOKUP($AU202,排出係数!$A$4:$G$10000,$AT202+2,FALSE),"")</f>
        <v/>
      </c>
      <c r="BA202" s="296">
        <f>IFERROR(VLOOKUP($AT202,点検表４リスト用!$P$2:$T$6,2,FALSE),"")</f>
        <v>0.48</v>
      </c>
      <c r="BB202" s="296" t="str">
        <f t="shared" si="177"/>
        <v/>
      </c>
      <c r="BC202" s="296" t="str">
        <f t="shared" si="178"/>
        <v/>
      </c>
      <c r="BD202" s="296" t="str">
        <f>IFERROR(VLOOKUP($AU202,排出係数!$H$4:$M$10000,$AT202+2,FALSE),"")</f>
        <v/>
      </c>
      <c r="BE202" s="296">
        <f>IFERROR(VLOOKUP($AT202,点検表４リスト用!$P$2:$T$6,IF($N202="H17",5,3),FALSE),"")</f>
        <v>5.5E-2</v>
      </c>
      <c r="BF202" s="296">
        <f t="shared" si="179"/>
        <v>0</v>
      </c>
      <c r="BG202" s="296">
        <f t="shared" si="180"/>
        <v>0</v>
      </c>
      <c r="BH202" s="296" t="str">
        <f>IFERROR(VLOOKUP($L202,点検表４リスト用!$L$2:$N$11,3,FALSE),"")</f>
        <v/>
      </c>
      <c r="BI202" s="296" t="str">
        <f t="shared" si="181"/>
        <v/>
      </c>
      <c r="BJ202" s="296" t="str">
        <f>IF($AJ202="特","",IF($BO202="確認",MSG_電気・燃料電池車確認,IF($BR202=1,日野自動車新型式,IF($BR202=2,日野自動車新型式②,IF($BR202=3,日野自動車新型式③,IF($BR202=4,日野自動車新型式④,IFERROR(VLOOKUP($BI202,'35条リスト'!$A$3:$C$9998,2,FALSE),"")))))))</f>
        <v/>
      </c>
      <c r="BK202" s="296" t="str">
        <f t="shared" si="182"/>
        <v/>
      </c>
      <c r="BL202" s="296" t="str">
        <f>IFERROR(VLOOKUP($X202,点検表４リスト用!$A$2:$B$10,2,FALSE),"")</f>
        <v/>
      </c>
      <c r="BM202" s="296" t="str">
        <f>IF($AJ202="特","",IFERROR(VLOOKUP($BI202,'35条リスト'!$A$3:$C$9998,3,FALSE),""))</f>
        <v/>
      </c>
      <c r="BN202" s="357" t="str">
        <f t="shared" si="183"/>
        <v/>
      </c>
      <c r="BO202" s="297" t="str">
        <f t="shared" si="184"/>
        <v/>
      </c>
      <c r="BP202" s="297" t="str">
        <f t="shared" si="138"/>
        <v/>
      </c>
      <c r="BQ202" s="296">
        <f t="shared" si="187"/>
        <v>0</v>
      </c>
      <c r="BR202" s="296" t="str">
        <f>IF(COUNTIF(点検表４リスト用!X$2:X$83,J202),1,IF(COUNTIF(点検表４リスト用!Y$2:Y$100,J202),2,IF(COUNTIF(点検表４リスト用!Z$2:Z$100,J202),3,IF(COUNTIF(点検表４リスト用!AA$2:AA$100,J202),4,""))))</f>
        <v/>
      </c>
      <c r="BS202" s="579" t="str">
        <f t="shared" si="185"/>
        <v/>
      </c>
    </row>
    <row r="203" spans="1:71">
      <c r="A203" s="289"/>
      <c r="B203" s="445"/>
      <c r="C203" s="290"/>
      <c r="D203" s="291"/>
      <c r="E203" s="291"/>
      <c r="F203" s="291"/>
      <c r="G203" s="292"/>
      <c r="H203" s="300"/>
      <c r="I203" s="292"/>
      <c r="J203" s="292"/>
      <c r="K203" s="292"/>
      <c r="L203" s="292"/>
      <c r="M203" s="290"/>
      <c r="N203" s="290"/>
      <c r="O203" s="292"/>
      <c r="P203" s="292"/>
      <c r="Q203" s="481" t="str">
        <f t="shared" si="156"/>
        <v/>
      </c>
      <c r="R203" s="481" t="str">
        <f t="shared" si="157"/>
        <v/>
      </c>
      <c r="S203" s="482" t="str">
        <f t="shared" si="158"/>
        <v/>
      </c>
      <c r="T203" s="482" t="str">
        <f t="shared" si="186"/>
        <v/>
      </c>
      <c r="U203" s="483" t="str">
        <f t="shared" si="159"/>
        <v/>
      </c>
      <c r="V203" s="483" t="str">
        <f t="shared" si="160"/>
        <v/>
      </c>
      <c r="W203" s="483" t="str">
        <f t="shared" si="161"/>
        <v/>
      </c>
      <c r="X203" s="293"/>
      <c r="Y203" s="289"/>
      <c r="Z203" s="473" t="str">
        <f>IF($BR203&lt;&gt;"","確認",IF(COUNTIF(点検表４リスト用!AB$2:AB$100,J203),"○",IF(OR($BP203="【3】",$BP203="【2】",$BP203="【1】"),"○",$BP203)))</f>
        <v/>
      </c>
      <c r="AA203" s="532"/>
      <c r="AB203" s="294" t="str">
        <f>IF(COUNTIF(環境性能の高いＵＤタクシー!$A:$A,点検表４!J203),"○","")</f>
        <v/>
      </c>
      <c r="AC203" s="295" t="str">
        <f t="shared" si="162"/>
        <v/>
      </c>
      <c r="AD203" s="296" t="b">
        <f t="shared" si="163"/>
        <v>0</v>
      </c>
      <c r="AE203" s="296" t="b">
        <f t="shared" si="164"/>
        <v>0</v>
      </c>
      <c r="AF203" s="296" t="str">
        <f t="shared" si="165"/>
        <v/>
      </c>
      <c r="AG203" s="296">
        <f t="shared" si="166"/>
        <v>1</v>
      </c>
      <c r="AH203" s="296">
        <f t="shared" si="167"/>
        <v>0</v>
      </c>
      <c r="AI203" s="296">
        <f t="shared" si="168"/>
        <v>0</v>
      </c>
      <c r="AJ203" s="296" t="str">
        <f>IFERROR(VLOOKUP($I203,点検表４リスト用!$D$2:$G$10,2,FALSE),"")</f>
        <v/>
      </c>
      <c r="AK203" s="296" t="str">
        <f>IFERROR(VLOOKUP($I203,点検表４リスト用!$D$2:$G$10,3,FALSE),"")</f>
        <v/>
      </c>
      <c r="AL203" s="296" t="str">
        <f>IFERROR(VLOOKUP($I203,点検表４リスト用!$D$2:$G$10,4,FALSE),"")</f>
        <v/>
      </c>
      <c r="AM203" s="296" t="str">
        <f>IFERROR(VLOOKUP(LEFT($E203,1),点検表４リスト用!$I$2:$J$11,2,FALSE),"")</f>
        <v/>
      </c>
      <c r="AN203" s="296" t="b">
        <f>IF(IFERROR(VLOOKUP($J203,軽乗用車一覧!$A$2:$A$88,1,FALSE),"")&lt;&gt;"",TRUE,FALSE)</f>
        <v>0</v>
      </c>
      <c r="AO203" s="296" t="b">
        <f t="shared" si="169"/>
        <v>0</v>
      </c>
      <c r="AP203" s="296" t="b">
        <f t="shared" si="170"/>
        <v>1</v>
      </c>
      <c r="AQ203" s="296" t="str">
        <f t="shared" si="171"/>
        <v/>
      </c>
      <c r="AR203" s="296" t="str">
        <f t="shared" si="172"/>
        <v/>
      </c>
      <c r="AS203" s="296">
        <f t="shared" si="173"/>
        <v>1</v>
      </c>
      <c r="AT203" s="296">
        <f t="shared" si="174"/>
        <v>1</v>
      </c>
      <c r="AU203" s="296" t="str">
        <f t="shared" si="175"/>
        <v/>
      </c>
      <c r="AV203" s="296" t="str">
        <f>IFERROR(VLOOKUP($L203,点検表４リスト用!$L$2:$M$11,2,FALSE),"")</f>
        <v/>
      </c>
      <c r="AW203" s="296" t="str">
        <f>IFERROR(VLOOKUP($AU203,排出係数!$H$4:$N$1000,7,FALSE),"")</f>
        <v/>
      </c>
      <c r="AX203" s="296" t="str">
        <f t="shared" si="137"/>
        <v/>
      </c>
      <c r="AY203" s="296" t="str">
        <f t="shared" si="176"/>
        <v>1</v>
      </c>
      <c r="AZ203" s="296" t="str">
        <f>IFERROR(VLOOKUP($AU203,排出係数!$A$4:$G$10000,$AT203+2,FALSE),"")</f>
        <v/>
      </c>
      <c r="BA203" s="296">
        <f>IFERROR(VLOOKUP($AT203,点検表４リスト用!$P$2:$T$6,2,FALSE),"")</f>
        <v>0.48</v>
      </c>
      <c r="BB203" s="296" t="str">
        <f t="shared" si="177"/>
        <v/>
      </c>
      <c r="BC203" s="296" t="str">
        <f t="shared" si="178"/>
        <v/>
      </c>
      <c r="BD203" s="296" t="str">
        <f>IFERROR(VLOOKUP($AU203,排出係数!$H$4:$M$10000,$AT203+2,FALSE),"")</f>
        <v/>
      </c>
      <c r="BE203" s="296">
        <f>IFERROR(VLOOKUP($AT203,点検表４リスト用!$P$2:$T$6,IF($N203="H17",5,3),FALSE),"")</f>
        <v>5.5E-2</v>
      </c>
      <c r="BF203" s="296">
        <f t="shared" si="179"/>
        <v>0</v>
      </c>
      <c r="BG203" s="296">
        <f t="shared" si="180"/>
        <v>0</v>
      </c>
      <c r="BH203" s="296" t="str">
        <f>IFERROR(VLOOKUP($L203,点検表４リスト用!$L$2:$N$11,3,FALSE),"")</f>
        <v/>
      </c>
      <c r="BI203" s="296" t="str">
        <f t="shared" si="181"/>
        <v/>
      </c>
      <c r="BJ203" s="296" t="str">
        <f>IF($AJ203="特","",IF($BO203="確認",MSG_電気・燃料電池車確認,IF($BR203=1,日野自動車新型式,IF($BR203=2,日野自動車新型式②,IF($BR203=3,日野自動車新型式③,IF($BR203=4,日野自動車新型式④,IFERROR(VLOOKUP($BI203,'35条リスト'!$A$3:$C$9998,2,FALSE),"")))))))</f>
        <v/>
      </c>
      <c r="BK203" s="296" t="str">
        <f t="shared" si="182"/>
        <v/>
      </c>
      <c r="BL203" s="296" t="str">
        <f>IFERROR(VLOOKUP($X203,点検表４リスト用!$A$2:$B$10,2,FALSE),"")</f>
        <v/>
      </c>
      <c r="BM203" s="296" t="str">
        <f>IF($AJ203="特","",IFERROR(VLOOKUP($BI203,'35条リスト'!$A$3:$C$9998,3,FALSE),""))</f>
        <v/>
      </c>
      <c r="BN203" s="357" t="str">
        <f t="shared" si="183"/>
        <v/>
      </c>
      <c r="BO203" s="297" t="str">
        <f t="shared" si="184"/>
        <v/>
      </c>
      <c r="BP203" s="297" t="str">
        <f t="shared" si="138"/>
        <v/>
      </c>
      <c r="BQ203" s="296">
        <f t="shared" si="187"/>
        <v>0</v>
      </c>
      <c r="BR203" s="296" t="str">
        <f>IF(COUNTIF(点検表４リスト用!X$2:X$83,J203),1,IF(COUNTIF(点検表４リスト用!Y$2:Y$100,J203),2,IF(COUNTIF(点検表４リスト用!Z$2:Z$100,J203),3,IF(COUNTIF(点検表４リスト用!AA$2:AA$100,J203),4,""))))</f>
        <v/>
      </c>
      <c r="BS203" s="579" t="str">
        <f t="shared" si="185"/>
        <v/>
      </c>
    </row>
    <row r="204" spans="1:71">
      <c r="A204" s="289"/>
      <c r="B204" s="445"/>
      <c r="C204" s="290"/>
      <c r="D204" s="291"/>
      <c r="E204" s="291"/>
      <c r="F204" s="291"/>
      <c r="G204" s="292"/>
      <c r="H204" s="300"/>
      <c r="I204" s="292"/>
      <c r="J204" s="292"/>
      <c r="K204" s="292"/>
      <c r="L204" s="292"/>
      <c r="M204" s="290"/>
      <c r="N204" s="290"/>
      <c r="O204" s="292"/>
      <c r="P204" s="292"/>
      <c r="Q204" s="481" t="str">
        <f t="shared" si="156"/>
        <v/>
      </c>
      <c r="R204" s="481" t="str">
        <f t="shared" si="157"/>
        <v/>
      </c>
      <c r="S204" s="482" t="str">
        <f t="shared" si="158"/>
        <v/>
      </c>
      <c r="T204" s="482" t="str">
        <f t="shared" si="186"/>
        <v/>
      </c>
      <c r="U204" s="483" t="str">
        <f t="shared" si="159"/>
        <v/>
      </c>
      <c r="V204" s="483" t="str">
        <f t="shared" si="160"/>
        <v/>
      </c>
      <c r="W204" s="483" t="str">
        <f t="shared" si="161"/>
        <v/>
      </c>
      <c r="X204" s="293"/>
      <c r="Y204" s="289"/>
      <c r="Z204" s="473" t="str">
        <f>IF($BR204&lt;&gt;"","確認",IF(COUNTIF(点検表４リスト用!AB$2:AB$100,J204),"○",IF(OR($BP204="【3】",$BP204="【2】",$BP204="【1】"),"○",$BP204)))</f>
        <v/>
      </c>
      <c r="AA204" s="532"/>
      <c r="AB204" s="294" t="str">
        <f>IF(COUNTIF(環境性能の高いＵＤタクシー!$A:$A,点検表４!J204),"○","")</f>
        <v/>
      </c>
      <c r="AC204" s="295" t="str">
        <f t="shared" si="162"/>
        <v/>
      </c>
      <c r="AD204" s="296" t="b">
        <f t="shared" si="163"/>
        <v>0</v>
      </c>
      <c r="AE204" s="296" t="b">
        <f t="shared" si="164"/>
        <v>0</v>
      </c>
      <c r="AF204" s="296" t="str">
        <f t="shared" si="165"/>
        <v/>
      </c>
      <c r="AG204" s="296">
        <f t="shared" si="166"/>
        <v>1</v>
      </c>
      <c r="AH204" s="296">
        <f t="shared" si="167"/>
        <v>0</v>
      </c>
      <c r="AI204" s="296">
        <f t="shared" si="168"/>
        <v>0</v>
      </c>
      <c r="AJ204" s="296" t="str">
        <f>IFERROR(VLOOKUP($I204,点検表４リスト用!$D$2:$G$10,2,FALSE),"")</f>
        <v/>
      </c>
      <c r="AK204" s="296" t="str">
        <f>IFERROR(VLOOKUP($I204,点検表４リスト用!$D$2:$G$10,3,FALSE),"")</f>
        <v/>
      </c>
      <c r="AL204" s="296" t="str">
        <f>IFERROR(VLOOKUP($I204,点検表４リスト用!$D$2:$G$10,4,FALSE),"")</f>
        <v/>
      </c>
      <c r="AM204" s="296" t="str">
        <f>IFERROR(VLOOKUP(LEFT($E204,1),点検表４リスト用!$I$2:$J$11,2,FALSE),"")</f>
        <v/>
      </c>
      <c r="AN204" s="296" t="b">
        <f>IF(IFERROR(VLOOKUP($J204,軽乗用車一覧!$A$2:$A$88,1,FALSE),"")&lt;&gt;"",TRUE,FALSE)</f>
        <v>0</v>
      </c>
      <c r="AO204" s="296" t="b">
        <f t="shared" si="169"/>
        <v>0</v>
      </c>
      <c r="AP204" s="296" t="b">
        <f t="shared" si="170"/>
        <v>1</v>
      </c>
      <c r="AQ204" s="296" t="str">
        <f t="shared" si="171"/>
        <v/>
      </c>
      <c r="AR204" s="296" t="str">
        <f t="shared" si="172"/>
        <v/>
      </c>
      <c r="AS204" s="296">
        <f t="shared" si="173"/>
        <v>1</v>
      </c>
      <c r="AT204" s="296">
        <f t="shared" si="174"/>
        <v>1</v>
      </c>
      <c r="AU204" s="296" t="str">
        <f t="shared" si="175"/>
        <v/>
      </c>
      <c r="AV204" s="296" t="str">
        <f>IFERROR(VLOOKUP($L204,点検表４リスト用!$L$2:$M$11,2,FALSE),"")</f>
        <v/>
      </c>
      <c r="AW204" s="296" t="str">
        <f>IFERROR(VLOOKUP($AU204,排出係数!$H$4:$N$1000,7,FALSE),"")</f>
        <v/>
      </c>
      <c r="AX204" s="296" t="str">
        <f t="shared" ref="AX204:AX205" si="188">IF(OR($AV204="C",$AV204="電",$AV204="燃電"),$AV204,IF(AND(LEFT($AV204,1)&lt;&gt;"ハ",RIGHT($AW204,1)&lt;&gt;"ハ"),IF(AND(OR($AV204="ガ",$AV204="L"),LEFT($AW204,2)&lt;&gt;"ガL"),"ガL3",IF(AND($AV204="軽",LEFT($AW204,1)&lt;&gt;"軽"),"軽3",IF(RIGHT($AW204,1)="ハ","ハ",$AW204))),IF($AW204="",$BS204,$AW204)))</f>
        <v/>
      </c>
      <c r="AY204" s="296" t="str">
        <f t="shared" si="176"/>
        <v>1</v>
      </c>
      <c r="AZ204" s="296" t="str">
        <f>IFERROR(VLOOKUP($AU204,排出係数!$A$4:$G$10000,$AT204+2,FALSE),"")</f>
        <v/>
      </c>
      <c r="BA204" s="296">
        <f>IFERROR(VLOOKUP($AT204,点検表４リスト用!$P$2:$T$6,2,FALSE),"")</f>
        <v>0.48</v>
      </c>
      <c r="BB204" s="296" t="str">
        <f t="shared" si="177"/>
        <v/>
      </c>
      <c r="BC204" s="296" t="str">
        <f t="shared" si="178"/>
        <v/>
      </c>
      <c r="BD204" s="296" t="str">
        <f>IFERROR(VLOOKUP($AU204,排出係数!$H$4:$M$10000,$AT204+2,FALSE),"")</f>
        <v/>
      </c>
      <c r="BE204" s="296">
        <f>IFERROR(VLOOKUP($AT204,点検表４リスト用!$P$2:$T$6,IF($N204="H17",5,3),FALSE),"")</f>
        <v>5.5E-2</v>
      </c>
      <c r="BF204" s="296">
        <f t="shared" si="179"/>
        <v>0</v>
      </c>
      <c r="BG204" s="296">
        <f t="shared" si="180"/>
        <v>0</v>
      </c>
      <c r="BH204" s="296" t="str">
        <f>IFERROR(VLOOKUP($L204,点検表４リスト用!$L$2:$N$11,3,FALSE),"")</f>
        <v/>
      </c>
      <c r="BI204" s="296" t="str">
        <f t="shared" si="181"/>
        <v/>
      </c>
      <c r="BJ204" s="296" t="str">
        <f>IF($AJ204="特","",IF($BO204="確認",MSG_電気・燃料電池車確認,IF($BR204=1,日野自動車新型式,IF($BR204=2,日野自動車新型式②,IF($BR204=3,日野自動車新型式③,IF($BR204=4,日野自動車新型式④,IFERROR(VLOOKUP($BI204,'35条リスト'!$A$3:$C$9998,2,FALSE),"")))))))</f>
        <v/>
      </c>
      <c r="BK204" s="296" t="str">
        <f t="shared" si="182"/>
        <v/>
      </c>
      <c r="BL204" s="296" t="str">
        <f>IFERROR(VLOOKUP($X204,点検表４リスト用!$A$2:$B$10,2,FALSE),"")</f>
        <v/>
      </c>
      <c r="BM204" s="296" t="str">
        <f>IF($AJ204="特","",IFERROR(VLOOKUP($BI204,'35条リスト'!$A$3:$C$9998,3,FALSE),""))</f>
        <v/>
      </c>
      <c r="BN204" s="357" t="str">
        <f t="shared" si="183"/>
        <v/>
      </c>
      <c r="BO204" s="297" t="str">
        <f t="shared" si="184"/>
        <v/>
      </c>
      <c r="BP204" s="297" t="str">
        <f t="shared" ref="BP204:BP205" si="189">IF($BN204="【2】",$BN204,IF($BM204&lt;&gt;"",$BM204,IF($BN204&lt;&gt;"",$BN204,$BO204)))</f>
        <v/>
      </c>
      <c r="BQ204" s="296">
        <f t="shared" si="187"/>
        <v>0</v>
      </c>
      <c r="BR204" s="296" t="str">
        <f>IF(COUNTIF(点検表４リスト用!X$2:X$83,J204),1,IF(COUNTIF(点検表４リスト用!Y$2:Y$100,J204),2,IF(COUNTIF(点検表４リスト用!Z$2:Z$100,J204),3,IF(COUNTIF(点検表４リスト用!AA$2:AA$100,J204),4,""))))</f>
        <v/>
      </c>
      <c r="BS204" s="579" t="str">
        <f t="shared" si="185"/>
        <v/>
      </c>
    </row>
    <row r="205" spans="1:71">
      <c r="A205" s="289"/>
      <c r="B205" s="445"/>
      <c r="C205" s="290"/>
      <c r="D205" s="291"/>
      <c r="E205" s="291"/>
      <c r="F205" s="291"/>
      <c r="G205" s="292"/>
      <c r="H205" s="300"/>
      <c r="I205" s="292"/>
      <c r="J205" s="292"/>
      <c r="K205" s="292"/>
      <c r="L205" s="292"/>
      <c r="M205" s="290"/>
      <c r="N205" s="290"/>
      <c r="O205" s="292"/>
      <c r="P205" s="292"/>
      <c r="Q205" s="481" t="str">
        <f t="shared" si="156"/>
        <v/>
      </c>
      <c r="R205" s="481" t="str">
        <f t="shared" si="157"/>
        <v/>
      </c>
      <c r="S205" s="482" t="str">
        <f t="shared" si="158"/>
        <v/>
      </c>
      <c r="T205" s="482" t="str">
        <f t="shared" si="186"/>
        <v/>
      </c>
      <c r="U205" s="483" t="str">
        <f t="shared" si="159"/>
        <v/>
      </c>
      <c r="V205" s="483" t="str">
        <f t="shared" si="160"/>
        <v/>
      </c>
      <c r="W205" s="483" t="str">
        <f t="shared" si="161"/>
        <v/>
      </c>
      <c r="X205" s="293"/>
      <c r="Y205" s="289"/>
      <c r="Z205" s="473" t="str">
        <f>IF($BR205&lt;&gt;"","確認",IF(COUNTIF(点検表４リスト用!AB$2:AB$100,J205),"○",IF(OR($BP205="【3】",$BP205="【2】",$BP205="【1】"),"○",$BP205)))</f>
        <v/>
      </c>
      <c r="AA205" s="532"/>
      <c r="AB205" s="294" t="str">
        <f>IF(COUNTIF(環境性能の高いＵＤタクシー!$A:$A,点検表４!J205),"○","")</f>
        <v/>
      </c>
      <c r="AC205" s="295" t="str">
        <f t="shared" si="162"/>
        <v/>
      </c>
      <c r="AD205" s="296" t="b">
        <f t="shared" si="163"/>
        <v>0</v>
      </c>
      <c r="AE205" s="296" t="b">
        <f t="shared" si="164"/>
        <v>0</v>
      </c>
      <c r="AF205" s="296" t="str">
        <f t="shared" si="165"/>
        <v/>
      </c>
      <c r="AG205" s="296">
        <f t="shared" si="166"/>
        <v>1</v>
      </c>
      <c r="AH205" s="296">
        <f t="shared" si="167"/>
        <v>0</v>
      </c>
      <c r="AI205" s="296">
        <f t="shared" si="168"/>
        <v>0</v>
      </c>
      <c r="AJ205" s="296" t="str">
        <f>IFERROR(VLOOKUP($I205,点検表４リスト用!$D$2:$G$10,2,FALSE),"")</f>
        <v/>
      </c>
      <c r="AK205" s="296" t="str">
        <f>IFERROR(VLOOKUP($I205,点検表４リスト用!$D$2:$G$10,3,FALSE),"")</f>
        <v/>
      </c>
      <c r="AL205" s="296" t="str">
        <f>IFERROR(VLOOKUP($I205,点検表４リスト用!$D$2:$G$10,4,FALSE),"")</f>
        <v/>
      </c>
      <c r="AM205" s="296" t="str">
        <f>IFERROR(VLOOKUP(LEFT($E205,1),点検表４リスト用!$I$2:$J$11,2,FALSE),"")</f>
        <v/>
      </c>
      <c r="AN205" s="296" t="b">
        <f>IF(IFERROR(VLOOKUP($J205,軽乗用車一覧!$A$2:$A$88,1,FALSE),"")&lt;&gt;"",TRUE,FALSE)</f>
        <v>0</v>
      </c>
      <c r="AO205" s="296" t="b">
        <f t="shared" si="169"/>
        <v>0</v>
      </c>
      <c r="AP205" s="296" t="b">
        <f t="shared" si="170"/>
        <v>1</v>
      </c>
      <c r="AQ205" s="296" t="str">
        <f t="shared" si="171"/>
        <v/>
      </c>
      <c r="AR205" s="296" t="str">
        <f t="shared" si="172"/>
        <v/>
      </c>
      <c r="AS205" s="296">
        <f t="shared" si="173"/>
        <v>1</v>
      </c>
      <c r="AT205" s="296">
        <f t="shared" si="174"/>
        <v>1</v>
      </c>
      <c r="AU205" s="296" t="str">
        <f t="shared" si="175"/>
        <v/>
      </c>
      <c r="AV205" s="296" t="str">
        <f>IFERROR(VLOOKUP($L205,点検表４リスト用!$L$2:$M$11,2,FALSE),"")</f>
        <v/>
      </c>
      <c r="AW205" s="296" t="str">
        <f>IFERROR(VLOOKUP($AU205,排出係数!$H$4:$N$1000,7,FALSE),"")</f>
        <v/>
      </c>
      <c r="AX205" s="296" t="str">
        <f t="shared" si="188"/>
        <v/>
      </c>
      <c r="AY205" s="296" t="str">
        <f t="shared" si="176"/>
        <v>1</v>
      </c>
      <c r="AZ205" s="296" t="str">
        <f>IFERROR(VLOOKUP($AU205,排出係数!$A$4:$G$10000,$AT205+2,FALSE),"")</f>
        <v/>
      </c>
      <c r="BA205" s="296">
        <f>IFERROR(VLOOKUP($AT205,点検表４リスト用!$P$2:$T$6,2,FALSE),"")</f>
        <v>0.48</v>
      </c>
      <c r="BB205" s="296" t="str">
        <f t="shared" si="177"/>
        <v/>
      </c>
      <c r="BC205" s="296" t="str">
        <f t="shared" si="178"/>
        <v/>
      </c>
      <c r="BD205" s="296" t="str">
        <f>IFERROR(VLOOKUP($AU205,排出係数!$H$4:$M$10000,$AT205+2,FALSE),"")</f>
        <v/>
      </c>
      <c r="BE205" s="296">
        <f>IFERROR(VLOOKUP($AT205,点検表４リスト用!$P$2:$T$6,IF($N205="H17",5,3),FALSE),"")</f>
        <v>5.5E-2</v>
      </c>
      <c r="BF205" s="296">
        <f t="shared" si="179"/>
        <v>0</v>
      </c>
      <c r="BG205" s="296">
        <f t="shared" si="180"/>
        <v>0</v>
      </c>
      <c r="BH205" s="296" t="str">
        <f>IFERROR(VLOOKUP($L205,点検表４リスト用!$L$2:$N$11,3,FALSE),"")</f>
        <v/>
      </c>
      <c r="BI205" s="296" t="str">
        <f t="shared" si="181"/>
        <v/>
      </c>
      <c r="BJ205" s="296" t="str">
        <f>IF($AJ205="特","",IF($BO205="確認",MSG_電気・燃料電池車確認,IF($BR205=1,日野自動車新型式,IF($BR205=2,日野自動車新型式②,IF($BR205=3,日野自動車新型式③,IF($BR205=4,日野自動車新型式④,IFERROR(VLOOKUP($BI205,'35条リスト'!$A$3:$C$9998,2,FALSE),"")))))))</f>
        <v/>
      </c>
      <c r="BK205" s="296" t="str">
        <f t="shared" si="182"/>
        <v/>
      </c>
      <c r="BL205" s="296" t="str">
        <f>IFERROR(VLOOKUP($X205,点検表４リスト用!$A$2:$B$10,2,FALSE),"")</f>
        <v/>
      </c>
      <c r="BM205" s="296" t="str">
        <f>IF($AJ205="特","",IFERROR(VLOOKUP($BI205,'35条リスト'!$A$3:$C$9998,3,FALSE),""))</f>
        <v/>
      </c>
      <c r="BN205" s="357" t="str">
        <f t="shared" si="183"/>
        <v/>
      </c>
      <c r="BO205" s="297" t="str">
        <f t="shared" si="184"/>
        <v/>
      </c>
      <c r="BP205" s="297" t="str">
        <f t="shared" si="189"/>
        <v/>
      </c>
      <c r="BQ205" s="296">
        <f t="shared" si="187"/>
        <v>0</v>
      </c>
      <c r="BR205" s="296" t="str">
        <f>IF(COUNTIF(点検表４リスト用!X$2:X$83,J205),1,IF(COUNTIF(点検表４リスト用!Y$2:Y$100,J205),2,IF(COUNTIF(点検表４リスト用!Z$2:Z$100,J205),3,IF(COUNTIF(点検表４リスト用!AA$2:AA$100,J205),4,""))))</f>
        <v/>
      </c>
      <c r="BS205" s="579" t="str">
        <f t="shared" si="185"/>
        <v/>
      </c>
    </row>
  </sheetData>
  <sheetProtection algorithmName="SHA-512" hashValue="D59K2JM6+8mnLvX7cBoeni8dFqzOyjSWlEOaiLjQZt1DhQ5vhiuarfEp/XDYlQLnTrkspEaME4N3csDQzKReKA==" saltValue="L3wyt8N7JGTGFuCMS+FpGA==" spinCount="100000" sheet="1" autoFilter="0"/>
  <autoFilter ref="A5:AC6" xr:uid="{00000000-0009-0000-0000-000007000000}"/>
  <mergeCells count="52">
    <mergeCell ref="BK2:BK4"/>
    <mergeCell ref="BL2:BL4"/>
    <mergeCell ref="BQ2:BQ4"/>
    <mergeCell ref="BD2:BD4"/>
    <mergeCell ref="BE2:BE4"/>
    <mergeCell ref="BH2:BH4"/>
    <mergeCell ref="BI2:BI4"/>
    <mergeCell ref="BJ2:BJ4"/>
    <mergeCell ref="BM2:BP4"/>
    <mergeCell ref="BF2:BF4"/>
    <mergeCell ref="BG2:BG4"/>
    <mergeCell ref="BA2:BA4"/>
    <mergeCell ref="BB2:BB4"/>
    <mergeCell ref="BC2:BC4"/>
    <mergeCell ref="AV2:AV4"/>
    <mergeCell ref="AW2:AW4"/>
    <mergeCell ref="AX2:AX4"/>
    <mergeCell ref="AR2:AR4"/>
    <mergeCell ref="AP2:AP4"/>
    <mergeCell ref="AQ2:AQ4"/>
    <mergeCell ref="AY2:AY4"/>
    <mergeCell ref="AZ2:AZ4"/>
    <mergeCell ref="AS2:AS4"/>
    <mergeCell ref="AT2:AT4"/>
    <mergeCell ref="AA4:AA5"/>
    <mergeCell ref="Z4:Z5"/>
    <mergeCell ref="AL2:AL4"/>
    <mergeCell ref="AM2:AM4"/>
    <mergeCell ref="AJ2:AJ4"/>
    <mergeCell ref="AB4:AB5"/>
    <mergeCell ref="AI2:AI4"/>
    <mergeCell ref="AG2:AG4"/>
    <mergeCell ref="AH2:AH4"/>
    <mergeCell ref="AD2:AD4"/>
    <mergeCell ref="AE2:AE4"/>
    <mergeCell ref="AF2:AF4"/>
    <mergeCell ref="BS3:BS4"/>
    <mergeCell ref="BR2:BR4"/>
    <mergeCell ref="A4:A5"/>
    <mergeCell ref="C4:C5"/>
    <mergeCell ref="H4:H5"/>
    <mergeCell ref="I4:I5"/>
    <mergeCell ref="J4:J5"/>
    <mergeCell ref="K4:K5"/>
    <mergeCell ref="L4:L5"/>
    <mergeCell ref="O4:O5"/>
    <mergeCell ref="P4:P5"/>
    <mergeCell ref="B4:B5"/>
    <mergeCell ref="T4:T5"/>
    <mergeCell ref="X4:X5"/>
    <mergeCell ref="Y4:Y5"/>
    <mergeCell ref="AK2:AK4"/>
  </mergeCells>
  <phoneticPr fontId="9"/>
  <conditionalFormatting sqref="I1:I1048576">
    <cfRule type="expression" dxfId="6" priority="22">
      <formula>AND(AP1&lt;&gt;"",AP1=FALSE)</formula>
    </cfRule>
  </conditionalFormatting>
  <conditionalFormatting sqref="E1:E1048576">
    <cfRule type="expression" dxfId="5" priority="3">
      <formula>AND(AP1&lt;&gt;"",AP1=FALSE)</formula>
    </cfRule>
  </conditionalFormatting>
  <conditionalFormatting sqref="J1:J1048576">
    <cfRule type="expression" dxfId="4" priority="2">
      <formula>AND(OR(J1="2PG-RU1ESDA",J1="2PG-RU1ESDJ"),K1&lt;=16000)</formula>
    </cfRule>
  </conditionalFormatting>
  <conditionalFormatting sqref="K1:K1048576">
    <cfRule type="expression" dxfId="3" priority="1">
      <formula>AND(OR(J1="2PG-RU1ESDA",J1="2PG-RU1ESDJ"),K1&lt;=16000)</formula>
    </cfRule>
  </conditionalFormatting>
  <dataValidations xWindow="187" yWindow="413" count="20">
    <dataValidation type="list" imeMode="off" allowBlank="1" showInputMessage="1" sqref="Y6:Y205" xr:uid="{00000000-0002-0000-0700-000000000000}">
      <formula1>" ,1,2,3"</formula1>
    </dataValidation>
    <dataValidation allowBlank="1" showInputMessage="1" sqref="J7:J205 Z6:Z205" xr:uid="{00000000-0002-0000-0700-000001000000}"/>
    <dataValidation imeMode="off" allowBlank="1" showInputMessage="1" showErrorMessage="1" sqref="Q6:W205" xr:uid="{00000000-0002-0000-0700-000002000000}"/>
    <dataValidation type="custom" allowBlank="1" showInputMessage="1" showErrorMessage="1" error="半角で入力してください" sqref="E18:E205" xr:uid="{00000000-0002-0000-0700-000003000000}">
      <formula1>LEN(E18)=LENB(E18)</formula1>
    </dataValidation>
    <dataValidation type="whole" allowBlank="1" showInputMessage="1" showErrorMessage="1" error="1から240までの半角数字を入力してください。" sqref="C6:C205" xr:uid="{00000000-0002-0000-0700-000004000000}">
      <formula1>1</formula1>
      <formula2>240</formula2>
    </dataValidation>
    <dataValidation type="whole" operator="greaterThanOrEqual" allowBlank="1" showInputMessage="1" showErrorMessage="1" sqref="K6:K205" xr:uid="{00000000-0002-0000-0700-000005000000}">
      <formula1>100</formula1>
    </dataValidation>
    <dataValidation type="textLength" operator="lessThanOrEqual" allowBlank="1" showInputMessage="1" showErrorMessage="1" sqref="F6:F205" xr:uid="{00000000-0002-0000-0700-000006000000}">
      <formula1>1</formula1>
    </dataValidation>
    <dataValidation type="whole" allowBlank="1" showInputMessage="1" showErrorMessage="1" error="1から9999までの半角数字を入力してください。" sqref="G6:G205" xr:uid="{00000000-0002-0000-0700-000007000000}">
      <formula1>1</formula1>
      <formula2>9999</formula2>
    </dataValidation>
    <dataValidation type="whole" operator="greaterThanOrEqual" allowBlank="1" showInputMessage="1" showErrorMessage="1" sqref="O6:P205" xr:uid="{00000000-0002-0000-0700-000008000000}">
      <formula1>0</formula1>
    </dataValidation>
    <dataValidation type="list" allowBlank="1" showInputMessage="1" showErrorMessage="1" sqref="M6:M205" xr:uid="{00000000-0002-0000-0700-000009000000}">
      <formula1>"1"</formula1>
    </dataValidation>
    <dataValidation type="list" allowBlank="1" showInputMessage="1" showErrorMessage="1" sqref="N6:N205" xr:uid="{00000000-0002-0000-0700-00000A000000}">
      <formula1>"H15,H17"</formula1>
    </dataValidation>
    <dataValidation type="date" allowBlank="1" showInputMessage="1" showErrorMessage="1" errorTitle="入力エラー" error="1950/1/1～2030/12/31までの日付で入力してください。" sqref="H6:H205" xr:uid="{00000000-0002-0000-0700-00000B000000}">
      <formula1>18264</formula1>
      <formula2>47848</formula2>
    </dataValidation>
    <dataValidation type="list" imeMode="off" allowBlank="1" showInputMessage="1" sqref="X22:X205" xr:uid="{00000000-0002-0000-0700-00000C000000}">
      <formula1>燃費基準達成状況の区分</formula1>
    </dataValidation>
    <dataValidation type="list" allowBlank="1" showInputMessage="1" showErrorMessage="1" sqref="L6:L205" xr:uid="{00000000-0002-0000-0700-00000D000000}">
      <formula1>燃料区分</formula1>
    </dataValidation>
    <dataValidation type="list" allowBlank="1" showInputMessage="1" showErrorMessage="1" sqref="I6:I205" xr:uid="{00000000-0002-0000-0700-00000E000000}">
      <formula1>車種区分</formula1>
    </dataValidation>
    <dataValidation type="list" allowBlank="1" showInputMessage="1" showErrorMessage="1" sqref="B6:B205" xr:uid="{00000000-0002-0000-0700-00000F000000}">
      <formula1>"増車,減車"</formula1>
    </dataValidation>
    <dataValidation type="list" allowBlank="1" showInputMessage="1" showErrorMessage="1" sqref="AA6:AA205" xr:uid="{00000000-0002-0000-0700-000010000000}">
      <formula1>"',○"</formula1>
    </dataValidation>
    <dataValidation type="custom" allowBlank="1" showInputMessage="1" showErrorMessage="1" error="半角で入力してください" sqref="E6:E17" xr:uid="{00000000-0002-0000-0700-000011000000}">
      <formula1>LEN(E1048575)=LENB(E1048575)</formula1>
    </dataValidation>
    <dataValidation allowBlank="1" showInputMessage="1" showErrorMessage="1" sqref="J6" xr:uid="{00000000-0002-0000-0700-000012000000}"/>
    <dataValidation type="list" allowBlank="1" showInputMessage="1" showErrorMessage="1" sqref="X6:X21" xr:uid="{494A1587-5BB3-4EAC-8090-C6987572FF1C}">
      <formula1>燃費基準達成状況の区分</formula1>
    </dataValidation>
  </dataValidations>
  <printOptions horizontalCentered="1"/>
  <pageMargins left="0.78740157480314965" right="0.39370078740157483" top="0.59055118110236227" bottom="0.59055118110236227" header="0.39370078740157483" footer="0.39370078740157483"/>
  <pageSetup paperSize="8" fitToHeight="0" orientation="landscape" cellComments="asDisplayed" r:id="rId1"/>
  <headerFooter alignWithMargins="0"/>
  <colBreaks count="1" manualBreakCount="1">
    <brk id="29" max="204"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tabColor rgb="FF92D050"/>
  </sheetPr>
  <dimension ref="A1:S43"/>
  <sheetViews>
    <sheetView showWhiteSpace="0" view="pageBreakPreview" zoomScaleNormal="115" zoomScaleSheetLayoutView="100" workbookViewId="0"/>
  </sheetViews>
  <sheetFormatPr defaultColWidth="9" defaultRowHeight="10.8"/>
  <cols>
    <col min="1" max="1" width="23.77734375" style="367" customWidth="1"/>
    <col min="2" max="19" width="8.6640625" style="367" customWidth="1"/>
    <col min="20" max="16384" width="9" style="367"/>
  </cols>
  <sheetData>
    <row r="1" spans="1:19" ht="16.2">
      <c r="A1" s="363" t="s">
        <v>3045</v>
      </c>
    </row>
    <row r="2" spans="1:19">
      <c r="A2" s="367" t="s">
        <v>3160</v>
      </c>
    </row>
    <row r="3" spans="1:19">
      <c r="A3" s="368"/>
      <c r="B3" s="368"/>
      <c r="C3" s="368"/>
      <c r="D3" s="368"/>
      <c r="E3" s="368"/>
      <c r="F3" s="368"/>
      <c r="G3" s="368"/>
      <c r="H3" s="368"/>
      <c r="I3" s="368"/>
      <c r="J3" s="368"/>
      <c r="K3" s="368"/>
      <c r="L3" s="368"/>
      <c r="M3" s="368"/>
      <c r="N3" s="368"/>
      <c r="O3" s="368"/>
      <c r="P3" s="368"/>
      <c r="Q3" s="368"/>
      <c r="R3" s="368"/>
      <c r="S3" s="368"/>
    </row>
    <row r="4" spans="1:19">
      <c r="A4" s="366" t="s">
        <v>3161</v>
      </c>
      <c r="B4" s="368"/>
      <c r="E4" s="368"/>
      <c r="H4" s="368"/>
      <c r="K4" s="368"/>
      <c r="N4" s="368"/>
      <c r="Q4" s="368"/>
    </row>
    <row r="5" spans="1:19" ht="18.75" customHeight="1">
      <c r="A5" s="857"/>
      <c r="B5" s="859" t="s">
        <v>3044</v>
      </c>
      <c r="C5" s="860"/>
      <c r="D5" s="861"/>
      <c r="E5" s="859" t="s">
        <v>3163</v>
      </c>
      <c r="F5" s="860"/>
      <c r="G5" s="861"/>
      <c r="H5" s="859" t="s">
        <v>3164</v>
      </c>
      <c r="I5" s="860"/>
      <c r="J5" s="861"/>
      <c r="K5" s="859" t="s">
        <v>3165</v>
      </c>
      <c r="L5" s="860"/>
      <c r="M5" s="861"/>
      <c r="N5" s="859" t="s">
        <v>3166</v>
      </c>
      <c r="O5" s="860"/>
      <c r="P5" s="861"/>
      <c r="Q5" s="859" t="s">
        <v>3167</v>
      </c>
      <c r="R5" s="860"/>
      <c r="S5" s="861"/>
    </row>
    <row r="6" spans="1:19" ht="27.75" customHeight="1">
      <c r="A6" s="858"/>
      <c r="B6" s="451" t="s">
        <v>3040</v>
      </c>
      <c r="C6" s="369" t="s">
        <v>3036</v>
      </c>
      <c r="D6" s="369" t="s">
        <v>3039</v>
      </c>
      <c r="E6" s="451" t="s">
        <v>3040</v>
      </c>
      <c r="F6" s="369" t="s">
        <v>3036</v>
      </c>
      <c r="G6" s="369" t="s">
        <v>3039</v>
      </c>
      <c r="H6" s="451" t="s">
        <v>3040</v>
      </c>
      <c r="I6" s="369" t="s">
        <v>3036</v>
      </c>
      <c r="J6" s="369" t="s">
        <v>3039</v>
      </c>
      <c r="K6" s="451" t="s">
        <v>3040</v>
      </c>
      <c r="L6" s="369" t="s">
        <v>3036</v>
      </c>
      <c r="M6" s="369" t="s">
        <v>3039</v>
      </c>
      <c r="N6" s="451" t="s">
        <v>3040</v>
      </c>
      <c r="O6" s="369" t="s">
        <v>3036</v>
      </c>
      <c r="P6" s="369" t="s">
        <v>3039</v>
      </c>
      <c r="Q6" s="451" t="s">
        <v>3040</v>
      </c>
      <c r="R6" s="369" t="s">
        <v>3036</v>
      </c>
      <c r="S6" s="369" t="s">
        <v>3039</v>
      </c>
    </row>
    <row r="7" spans="1:19" ht="18.75" customHeight="1">
      <c r="A7" s="412" t="s">
        <v>3058</v>
      </c>
      <c r="B7" s="372">
        <f>SUMIFS(点検表４!$AG$6:$AG$14492,点検表４!$AE$6:$AE$14492,TRUE,点検表４!$AD$6:AD$14492,FALSE,点検表４!$L$6:$L$14492,$A7,点検表４!$BQ$6:$BQ$14492,"○")</f>
        <v>0</v>
      </c>
      <c r="C7" s="408"/>
      <c r="D7" s="373">
        <f>B7+C7</f>
        <v>0</v>
      </c>
      <c r="E7" s="556"/>
      <c r="F7" s="375"/>
      <c r="G7" s="522"/>
      <c r="H7" s="556"/>
      <c r="I7" s="375"/>
      <c r="J7" s="522"/>
      <c r="K7" s="374"/>
      <c r="L7" s="375"/>
      <c r="M7" s="373">
        <f>K7+L7</f>
        <v>0</v>
      </c>
      <c r="N7" s="374"/>
      <c r="O7" s="375"/>
      <c r="P7" s="373">
        <f>N7+O7</f>
        <v>0</v>
      </c>
      <c r="Q7" s="374"/>
      <c r="R7" s="375"/>
      <c r="S7" s="373">
        <f>Q7+R7</f>
        <v>0</v>
      </c>
    </row>
    <row r="8" spans="1:19" ht="18.75" customHeight="1">
      <c r="A8" s="412" t="s">
        <v>3037</v>
      </c>
      <c r="B8" s="372">
        <f>SUMIFS(点検表４!$AG$6:$AG$14492,点検表４!$AE$6:$AE$14492,TRUE,点検表４!$AD$6:AD$14492,FALSE,点検表４!$L$6:$L$14492,$A8,点検表４!$BQ$6:$BQ$14492,"○")</f>
        <v>0</v>
      </c>
      <c r="C8" s="408"/>
      <c r="D8" s="373">
        <f t="shared" ref="D8:D16" si="0">B8+C8</f>
        <v>0</v>
      </c>
      <c r="E8" s="556"/>
      <c r="F8" s="375"/>
      <c r="G8" s="522"/>
      <c r="H8" s="556"/>
      <c r="I8" s="375"/>
      <c r="J8" s="522"/>
      <c r="K8" s="374"/>
      <c r="L8" s="375"/>
      <c r="M8" s="373">
        <f t="shared" ref="M8:M16" si="1">K8+L8</f>
        <v>0</v>
      </c>
      <c r="N8" s="374"/>
      <c r="O8" s="375"/>
      <c r="P8" s="373">
        <f t="shared" ref="P8:P16" si="2">N8+O8</f>
        <v>0</v>
      </c>
      <c r="Q8" s="374"/>
      <c r="R8" s="375"/>
      <c r="S8" s="373">
        <f t="shared" ref="S8:S16" si="3">Q8+R8</f>
        <v>0</v>
      </c>
    </row>
    <row r="9" spans="1:19" ht="18.75" customHeight="1">
      <c r="A9" s="412" t="s">
        <v>3041</v>
      </c>
      <c r="B9" s="372">
        <f>SUMIFS(点検表４!$AG$6:$AG$14492,点検表４!$AE$6:$AE$14492,TRUE,点検表４!$AD$6:AD$14492,FALSE,点検表４!$L$6:$L$14492,$A9,点検表４!$BQ$6:$BQ$14492,"○")</f>
        <v>0</v>
      </c>
      <c r="C9" s="376">
        <f>SUMIFS(点検表４!$AG$6:$AG$14492,点検表４!$AE$6:$AE$14492,TRUE,点検表４!$AD$6:AD$14492,FALSE,点検表４!$L$6:$L$14492,$A9,点検表４!$BQ$6:$BQ$14492,"&lt;&gt;○")</f>
        <v>0</v>
      </c>
      <c r="D9" s="373">
        <f t="shared" si="0"/>
        <v>0</v>
      </c>
      <c r="E9" s="556"/>
      <c r="F9" s="557"/>
      <c r="G9" s="522"/>
      <c r="H9" s="556"/>
      <c r="I9" s="557"/>
      <c r="J9" s="522"/>
      <c r="K9" s="374"/>
      <c r="L9" s="377"/>
      <c r="M9" s="373">
        <f t="shared" si="1"/>
        <v>0</v>
      </c>
      <c r="N9" s="374"/>
      <c r="O9" s="377"/>
      <c r="P9" s="373">
        <f t="shared" si="2"/>
        <v>0</v>
      </c>
      <c r="Q9" s="374"/>
      <c r="R9" s="377"/>
      <c r="S9" s="373">
        <f t="shared" si="3"/>
        <v>0</v>
      </c>
    </row>
    <row r="10" spans="1:19" ht="18.75" customHeight="1">
      <c r="A10" s="412" t="s">
        <v>3060</v>
      </c>
      <c r="B10" s="372">
        <f>SUMIFS(点検表４!$AG$6:$AG$14492,点検表４!$AE$6:$AE$14492,TRUE,点検表４!$AD$6:AD$14492,FALSE,点検表４!$L$6:$L$14492,$A10,点検表４!$BQ$6:$BQ$14492,"○")</f>
        <v>0</v>
      </c>
      <c r="C10" s="376">
        <f>SUMIFS(点検表４!$AG$6:$AG$14492,点検表４!$AE$6:$AE$14492,TRUE,点検表４!$AD$6:AD$14492,FALSE,点検表４!$L$6:$L$14492,$A10,点検表４!$BQ$6:$BQ$14492,"&lt;&gt;○")</f>
        <v>0</v>
      </c>
      <c r="D10" s="373">
        <f t="shared" si="0"/>
        <v>0</v>
      </c>
      <c r="E10" s="556"/>
      <c r="F10" s="557"/>
      <c r="G10" s="522"/>
      <c r="H10" s="556"/>
      <c r="I10" s="557"/>
      <c r="J10" s="522"/>
      <c r="K10" s="374"/>
      <c r="L10" s="377"/>
      <c r="M10" s="373">
        <f t="shared" si="1"/>
        <v>0</v>
      </c>
      <c r="N10" s="374"/>
      <c r="O10" s="377"/>
      <c r="P10" s="373">
        <f t="shared" si="2"/>
        <v>0</v>
      </c>
      <c r="Q10" s="374"/>
      <c r="R10" s="377"/>
      <c r="S10" s="373">
        <f t="shared" si="3"/>
        <v>0</v>
      </c>
    </row>
    <row r="11" spans="1:19" ht="18.75" customHeight="1">
      <c r="A11" s="412" t="s">
        <v>3042</v>
      </c>
      <c r="B11" s="372">
        <f>SUMIFS(点検表４!$AG$6:$AG$14492,点検表４!$AE$6:$AE$14492,TRUE,点検表４!$AD$6:AD$14492,FALSE,点検表４!$L$6:$L$14492,$A11,点検表４!$BQ$6:$BQ$14492,"○")</f>
        <v>0</v>
      </c>
      <c r="C11" s="376">
        <f>SUMIFS(点検表４!$AG$6:$AG$14492,点検表４!$AE$6:$AE$14492,TRUE,点検表４!$AD$6:AD$14492,FALSE,点検表４!$L$6:$L$14492,$A11,点検表４!$BQ$6:$BQ$14492,"&lt;&gt;○")</f>
        <v>0</v>
      </c>
      <c r="D11" s="373">
        <f t="shared" si="0"/>
        <v>0</v>
      </c>
      <c r="E11" s="556"/>
      <c r="F11" s="557"/>
      <c r="G11" s="522"/>
      <c r="H11" s="556"/>
      <c r="I11" s="557"/>
      <c r="J11" s="522"/>
      <c r="K11" s="374"/>
      <c r="L11" s="377"/>
      <c r="M11" s="373">
        <f t="shared" si="1"/>
        <v>0</v>
      </c>
      <c r="N11" s="374"/>
      <c r="O11" s="377"/>
      <c r="P11" s="373">
        <f t="shared" si="2"/>
        <v>0</v>
      </c>
      <c r="Q11" s="374"/>
      <c r="R11" s="377"/>
      <c r="S11" s="373">
        <f t="shared" si="3"/>
        <v>0</v>
      </c>
    </row>
    <row r="12" spans="1:19" ht="18.75" customHeight="1">
      <c r="A12" s="412" t="s">
        <v>3043</v>
      </c>
      <c r="B12" s="372">
        <f>SUMIFS(点検表４!$AG$6:$AG$14492,点検表４!$AE$6:$AE$14492,TRUE,点検表４!$AD$6:AD$14492,FALSE,点検表４!$L$6:$L$14492,$A12,点検表４!$BQ$6:$BQ$14492,"○")</f>
        <v>0</v>
      </c>
      <c r="C12" s="376">
        <f>SUMIFS(点検表４!$AG$6:$AG$14492,点検表４!$AE$6:$AE$14492,TRUE,点検表４!$AD$6:AD$14492,FALSE,点検表４!$L$6:$L$14492,$A12,点検表４!$BQ$6:$BQ$14492,"&lt;&gt;○")</f>
        <v>0</v>
      </c>
      <c r="D12" s="373">
        <f t="shared" si="0"/>
        <v>0</v>
      </c>
      <c r="E12" s="556"/>
      <c r="F12" s="557"/>
      <c r="G12" s="522"/>
      <c r="H12" s="556"/>
      <c r="I12" s="557"/>
      <c r="J12" s="522"/>
      <c r="K12" s="374"/>
      <c r="L12" s="377"/>
      <c r="M12" s="373">
        <f t="shared" si="1"/>
        <v>0</v>
      </c>
      <c r="N12" s="374"/>
      <c r="O12" s="377"/>
      <c r="P12" s="373">
        <f t="shared" si="2"/>
        <v>0</v>
      </c>
      <c r="Q12" s="374"/>
      <c r="R12" s="377"/>
      <c r="S12" s="373">
        <f t="shared" si="3"/>
        <v>0</v>
      </c>
    </row>
    <row r="13" spans="1:19" ht="18.75" customHeight="1">
      <c r="A13" s="412" t="s">
        <v>3062</v>
      </c>
      <c r="B13" s="372">
        <f>SUMIFS(点検表４!$AG$6:$AG$14492,点検表４!$AE$6:$AE$14492,TRUE,点検表４!$AD$6:AD$14492,FALSE,点検表４!$L$6:$L$14492,$A13,点検表４!$BQ$6:$BQ$14492,"○")</f>
        <v>0</v>
      </c>
      <c r="C13" s="376">
        <f>SUMIFS(点検表４!$AG$6:$AG$14492,点検表４!$AE$6:$AE$14492,TRUE,点検表４!$AD$6:AD$14492,FALSE,点検表４!$L$6:$L$14492,$A13,点検表４!$BQ$6:$BQ$14492,"&lt;&gt;○")</f>
        <v>0</v>
      </c>
      <c r="D13" s="373">
        <f t="shared" si="0"/>
        <v>0</v>
      </c>
      <c r="E13" s="556"/>
      <c r="F13" s="557"/>
      <c r="G13" s="522"/>
      <c r="H13" s="556"/>
      <c r="I13" s="557"/>
      <c r="J13" s="522"/>
      <c r="K13" s="374"/>
      <c r="L13" s="377"/>
      <c r="M13" s="373">
        <f t="shared" si="1"/>
        <v>0</v>
      </c>
      <c r="N13" s="374"/>
      <c r="O13" s="377"/>
      <c r="P13" s="373">
        <f t="shared" si="2"/>
        <v>0</v>
      </c>
      <c r="Q13" s="374"/>
      <c r="R13" s="377"/>
      <c r="S13" s="373">
        <f t="shared" si="3"/>
        <v>0</v>
      </c>
    </row>
    <row r="14" spans="1:19" ht="18.75" customHeight="1">
      <c r="A14" s="412" t="s">
        <v>3063</v>
      </c>
      <c r="B14" s="372">
        <f>SUMIFS(点検表４!$AG$6:$AG$14492,点検表４!$AE$6:$AE$14492,TRUE,点検表４!$AD$6:AD$14492,FALSE,点検表４!$L$6:$L$14492,$A14,点検表４!$BQ$6:$BQ$14492,"○")</f>
        <v>0</v>
      </c>
      <c r="C14" s="376">
        <f>SUMIFS(点検表４!$AG$6:$AG$14492,点検表４!$AE$6:$AE$14492,TRUE,点検表４!$AD$6:AD$14492,FALSE,点検表４!$L$6:$L$14492,$A14,点検表４!$BQ$6:$BQ$14492,"&lt;&gt;○")</f>
        <v>0</v>
      </c>
      <c r="D14" s="373">
        <f t="shared" si="0"/>
        <v>0</v>
      </c>
      <c r="E14" s="556"/>
      <c r="F14" s="557"/>
      <c r="G14" s="522"/>
      <c r="H14" s="556"/>
      <c r="I14" s="557"/>
      <c r="J14" s="522"/>
      <c r="K14" s="374"/>
      <c r="L14" s="377"/>
      <c r="M14" s="373">
        <f t="shared" si="1"/>
        <v>0</v>
      </c>
      <c r="N14" s="374"/>
      <c r="O14" s="377"/>
      <c r="P14" s="373">
        <f t="shared" si="2"/>
        <v>0</v>
      </c>
      <c r="Q14" s="374"/>
      <c r="R14" s="377"/>
      <c r="S14" s="373">
        <f t="shared" si="3"/>
        <v>0</v>
      </c>
    </row>
    <row r="15" spans="1:19" ht="18.75" customHeight="1">
      <c r="A15" s="412" t="s">
        <v>3038</v>
      </c>
      <c r="B15" s="372">
        <f>SUMIFS(点検表４!$AG$6:$AG$14492,点検表４!$AE$6:$AE$14492,TRUE,点検表４!$AD$6:AD$14492,FALSE,点検表４!$L$6:$L$14492,$A15,点検表４!$BQ$6:$BQ$14492,"○")</f>
        <v>0</v>
      </c>
      <c r="C15" s="376">
        <f>SUMIFS(点検表４!$AG$6:$AG$14492,点検表４!$AE$6:$AE$14492,TRUE,点検表４!$AD$6:AD$14492,FALSE,点検表４!$L$6:$L$14492,$A15,点検表４!$BQ$6:$BQ$14492,"&lt;&gt;○")</f>
        <v>0</v>
      </c>
      <c r="D15" s="373">
        <f t="shared" si="0"/>
        <v>0</v>
      </c>
      <c r="E15" s="556"/>
      <c r="F15" s="557"/>
      <c r="G15" s="522"/>
      <c r="H15" s="556"/>
      <c r="I15" s="557"/>
      <c r="J15" s="522"/>
      <c r="K15" s="374"/>
      <c r="L15" s="377"/>
      <c r="M15" s="373">
        <f t="shared" si="1"/>
        <v>0</v>
      </c>
      <c r="N15" s="374"/>
      <c r="O15" s="377"/>
      <c r="P15" s="373">
        <f t="shared" si="2"/>
        <v>0</v>
      </c>
      <c r="Q15" s="374"/>
      <c r="R15" s="377"/>
      <c r="S15" s="373">
        <f t="shared" si="3"/>
        <v>0</v>
      </c>
    </row>
    <row r="16" spans="1:19" ht="18.75" customHeight="1">
      <c r="A16" s="412" t="s">
        <v>3046</v>
      </c>
      <c r="B16" s="372">
        <f>SUMIFS(点検表４!$AG$6:$AG$14492,点検表４!$AE$6:$AE$14492,TRUE,点検表４!$AD$6:AD$14492,FALSE,点検表４!$L$6:$L$14492,$A16,点検表４!$BQ$6:$BQ$14492,"○")</f>
        <v>0</v>
      </c>
      <c r="C16" s="376">
        <f>SUMIFS(点検表４!$AG$6:$AG$14492,点検表４!$AE$6:$AE$14492,TRUE,点検表４!$AD$6:AD$14492,FALSE,点検表４!$L$6:$L$14492,$A16,点検表４!$BQ$6:$BQ$14492,"&lt;&gt;○")</f>
        <v>0</v>
      </c>
      <c r="D16" s="373">
        <f t="shared" si="0"/>
        <v>0</v>
      </c>
      <c r="E16" s="556"/>
      <c r="F16" s="557"/>
      <c r="G16" s="522"/>
      <c r="H16" s="556"/>
      <c r="I16" s="557"/>
      <c r="J16" s="522"/>
      <c r="K16" s="374"/>
      <c r="L16" s="377"/>
      <c r="M16" s="373">
        <f t="shared" si="1"/>
        <v>0</v>
      </c>
      <c r="N16" s="374"/>
      <c r="O16" s="377"/>
      <c r="P16" s="373">
        <f t="shared" si="2"/>
        <v>0</v>
      </c>
      <c r="Q16" s="374"/>
      <c r="R16" s="377"/>
      <c r="S16" s="373">
        <f t="shared" si="3"/>
        <v>0</v>
      </c>
    </row>
    <row r="17" spans="1:19" ht="18.75" customHeight="1">
      <c r="A17" s="409" t="s">
        <v>3077</v>
      </c>
      <c r="B17" s="862">
        <f>SUM(D7:D16)</f>
        <v>0</v>
      </c>
      <c r="C17" s="863"/>
      <c r="D17" s="864"/>
      <c r="E17" s="865"/>
      <c r="F17" s="866"/>
      <c r="G17" s="867"/>
      <c r="H17" s="865"/>
      <c r="I17" s="866"/>
      <c r="J17" s="867"/>
      <c r="K17" s="862">
        <f>SUM(M7:M16)</f>
        <v>0</v>
      </c>
      <c r="L17" s="863"/>
      <c r="M17" s="864"/>
      <c r="N17" s="862">
        <f>SUM(P7:P16)</f>
        <v>0</v>
      </c>
      <c r="O17" s="863"/>
      <c r="P17" s="864"/>
      <c r="Q17" s="862">
        <f>SUM(S7:S16)</f>
        <v>0</v>
      </c>
      <c r="R17" s="863"/>
      <c r="S17" s="864"/>
    </row>
    <row r="18" spans="1:19">
      <c r="B18" s="370"/>
      <c r="C18" s="370"/>
      <c r="D18" s="370"/>
      <c r="E18" s="370"/>
      <c r="F18" s="370"/>
      <c r="G18" s="370"/>
      <c r="H18" s="370"/>
      <c r="I18" s="370"/>
      <c r="J18" s="370"/>
      <c r="K18" s="370"/>
      <c r="L18" s="370"/>
      <c r="M18" s="370"/>
      <c r="N18" s="370"/>
      <c r="O18" s="370"/>
      <c r="P18" s="370"/>
      <c r="Q18" s="370"/>
      <c r="R18" s="370"/>
      <c r="S18" s="370"/>
    </row>
    <row r="19" spans="1:19">
      <c r="A19" s="366" t="s">
        <v>3162</v>
      </c>
      <c r="B19" s="370"/>
      <c r="C19" s="370"/>
      <c r="D19" s="370"/>
      <c r="E19" s="370"/>
      <c r="F19" s="370"/>
      <c r="G19" s="370"/>
      <c r="H19" s="370"/>
      <c r="I19" s="370"/>
      <c r="J19" s="370"/>
      <c r="K19" s="370"/>
      <c r="L19" s="370"/>
      <c r="M19" s="370"/>
      <c r="N19" s="370"/>
      <c r="O19" s="370"/>
      <c r="P19" s="370"/>
      <c r="Q19" s="370"/>
      <c r="R19" s="370"/>
      <c r="S19" s="370"/>
    </row>
    <row r="20" spans="1:19" ht="18.75" customHeight="1">
      <c r="A20" s="857"/>
      <c r="B20" s="859" t="s">
        <v>3044</v>
      </c>
      <c r="C20" s="860"/>
      <c r="D20" s="861"/>
      <c r="E20" s="859" t="s">
        <v>3168</v>
      </c>
      <c r="F20" s="860"/>
      <c r="G20" s="861"/>
      <c r="H20" s="859" t="s">
        <v>3169</v>
      </c>
      <c r="I20" s="860"/>
      <c r="J20" s="861"/>
      <c r="K20" s="859" t="s">
        <v>3170</v>
      </c>
      <c r="L20" s="860"/>
      <c r="M20" s="861"/>
      <c r="N20" s="859" t="s">
        <v>3171</v>
      </c>
      <c r="O20" s="860"/>
      <c r="P20" s="861"/>
      <c r="Q20" s="859" t="s">
        <v>3172</v>
      </c>
      <c r="R20" s="860"/>
      <c r="S20" s="861"/>
    </row>
    <row r="21" spans="1:19" ht="18.75" customHeight="1">
      <c r="A21" s="858"/>
      <c r="B21" s="371" t="s">
        <v>3076</v>
      </c>
      <c r="C21" s="369" t="s">
        <v>3036</v>
      </c>
      <c r="D21" s="369" t="s">
        <v>3039</v>
      </c>
      <c r="E21" s="371" t="s">
        <v>3076</v>
      </c>
      <c r="F21" s="369" t="s">
        <v>3036</v>
      </c>
      <c r="G21" s="369" t="s">
        <v>3039</v>
      </c>
      <c r="H21" s="371" t="s">
        <v>3076</v>
      </c>
      <c r="I21" s="369" t="s">
        <v>3036</v>
      </c>
      <c r="J21" s="369" t="s">
        <v>3039</v>
      </c>
      <c r="K21" s="371" t="s">
        <v>3076</v>
      </c>
      <c r="L21" s="369" t="s">
        <v>3036</v>
      </c>
      <c r="M21" s="369" t="s">
        <v>3039</v>
      </c>
      <c r="N21" s="371" t="s">
        <v>3076</v>
      </c>
      <c r="O21" s="369" t="s">
        <v>3036</v>
      </c>
      <c r="P21" s="369" t="s">
        <v>3039</v>
      </c>
      <c r="Q21" s="371" t="s">
        <v>3076</v>
      </c>
      <c r="R21" s="369" t="s">
        <v>3036</v>
      </c>
      <c r="S21" s="369" t="s">
        <v>3039</v>
      </c>
    </row>
    <row r="22" spans="1:19" ht="18.75" customHeight="1">
      <c r="A22" s="362" t="s">
        <v>3058</v>
      </c>
      <c r="B22" s="372">
        <f>SUMIFS(点検表４!$AG$6:$AG$14492,点検表４!$AE$6:$AE$14492,TRUE,点検表４!$L$6:$L$14492,$A22,点検表４!$AL$6:$AL$14492,"乗用",点検表４!$AJ$6:$AJ$14492,"&lt;&gt;軽")</f>
        <v>0</v>
      </c>
      <c r="C22" s="406"/>
      <c r="D22" s="373">
        <f>B22+C22</f>
        <v>0</v>
      </c>
      <c r="E22" s="556"/>
      <c r="F22" s="375"/>
      <c r="G22" s="522"/>
      <c r="H22" s="556"/>
      <c r="I22" s="375"/>
      <c r="J22" s="522"/>
      <c r="K22" s="374"/>
      <c r="L22" s="375"/>
      <c r="M22" s="373">
        <f t="shared" ref="M22:M31" si="4">K22+L22</f>
        <v>0</v>
      </c>
      <c r="N22" s="374"/>
      <c r="O22" s="375"/>
      <c r="P22" s="373">
        <f t="shared" ref="P22:P31" si="5">N22+O22</f>
        <v>0</v>
      </c>
      <c r="Q22" s="374"/>
      <c r="R22" s="375"/>
      <c r="S22" s="373">
        <f t="shared" ref="S22:S31" si="6">Q22+R22</f>
        <v>0</v>
      </c>
    </row>
    <row r="23" spans="1:19" ht="18.75" customHeight="1">
      <c r="A23" s="362" t="s">
        <v>3037</v>
      </c>
      <c r="B23" s="372">
        <f>SUMIFS(点検表４!$AG$6:$AG$14492,点検表４!$AE$6:$AE$14492,TRUE,点検表４!$L$6:$L$14492,$A23,点検表４!$AL$6:$AL$14492,"乗用",点検表４!$AJ$6:$AJ$14492,"&lt;&gt;軽")</f>
        <v>0</v>
      </c>
      <c r="C23" s="406"/>
      <c r="D23" s="373">
        <f t="shared" ref="D23:D31" si="7">B23+C23</f>
        <v>0</v>
      </c>
      <c r="E23" s="556"/>
      <c r="F23" s="375"/>
      <c r="G23" s="522"/>
      <c r="H23" s="556"/>
      <c r="I23" s="375"/>
      <c r="J23" s="522"/>
      <c r="K23" s="374"/>
      <c r="L23" s="375"/>
      <c r="M23" s="373">
        <f t="shared" si="4"/>
        <v>0</v>
      </c>
      <c r="N23" s="374"/>
      <c r="O23" s="375"/>
      <c r="P23" s="373">
        <f t="shared" si="5"/>
        <v>0</v>
      </c>
      <c r="Q23" s="374"/>
      <c r="R23" s="375"/>
      <c r="S23" s="373">
        <f t="shared" si="6"/>
        <v>0</v>
      </c>
    </row>
    <row r="24" spans="1:19" ht="18.75" customHeight="1">
      <c r="A24" s="362" t="s">
        <v>3041</v>
      </c>
      <c r="B24" s="372">
        <f>SUMIFS(点検表４!$AG$6:$AG$14492,点検表４!$AE$6:$AE$14492,TRUE,点検表４!$L$6:$L$14492,$A24,点検表４!$AL$6:$AL$14492,"乗用",点検表４!$AJ$6:$AJ$14492,"&lt;&gt;軽",点検表４!$BQ$6:$BQ$14492,"○")</f>
        <v>0</v>
      </c>
      <c r="C24" s="376">
        <f>SUMIFS(点検表４!$AG$6:$AG$14492,点検表４!$AE$6:$AE$14492,TRUE,点検表４!$L$6:$L$14492,$A24,点検表４!$AL$6:$AL$14492,"乗用",点検表４!$AJ$6:$AJ$14492,"&lt;&gt;軽",点検表４!$BQ$6:$BQ$14492,"&lt;&gt;○")</f>
        <v>0</v>
      </c>
      <c r="D24" s="373">
        <f t="shared" si="7"/>
        <v>0</v>
      </c>
      <c r="E24" s="556"/>
      <c r="F24" s="557"/>
      <c r="G24" s="522"/>
      <c r="H24" s="556"/>
      <c r="I24" s="557"/>
      <c r="J24" s="522"/>
      <c r="K24" s="374"/>
      <c r="L24" s="377"/>
      <c r="M24" s="373">
        <f t="shared" si="4"/>
        <v>0</v>
      </c>
      <c r="N24" s="374"/>
      <c r="O24" s="377"/>
      <c r="P24" s="373">
        <f t="shared" si="5"/>
        <v>0</v>
      </c>
      <c r="Q24" s="374"/>
      <c r="R24" s="377"/>
      <c r="S24" s="373">
        <f t="shared" si="6"/>
        <v>0</v>
      </c>
    </row>
    <row r="25" spans="1:19" ht="18.75" customHeight="1">
      <c r="A25" s="362" t="s">
        <v>3060</v>
      </c>
      <c r="B25" s="372">
        <f>SUMIFS(点検表４!$AG$6:$AG$14492,点検表４!$AE$6:$AE$14492,TRUE,点検表４!$L$6:$L$14492,$A25,点検表４!$AL$6:$AL$14492,"乗用",点検表４!$AJ$6:$AJ$14492,"&lt;&gt;軽",点検表４!$BQ$6:$BQ$14492,"○")</f>
        <v>0</v>
      </c>
      <c r="C25" s="376">
        <f>SUMIFS(点検表４!$AG$6:$AG$14492,点検表４!$AE$6:$AE$14492,TRUE,点検表４!$L$6:$L$14492,$A25,点検表４!$AL$6:$AL$14492,"乗用",点検表４!$AJ$6:$AJ$14492,"&lt;&gt;軽",点検表４!$BQ$6:$BQ$14492,"&lt;&gt;○")</f>
        <v>0</v>
      </c>
      <c r="D25" s="373">
        <f t="shared" si="7"/>
        <v>0</v>
      </c>
      <c r="E25" s="556"/>
      <c r="F25" s="557"/>
      <c r="G25" s="522"/>
      <c r="H25" s="556"/>
      <c r="I25" s="557"/>
      <c r="J25" s="522"/>
      <c r="K25" s="374"/>
      <c r="L25" s="377"/>
      <c r="M25" s="373">
        <f t="shared" si="4"/>
        <v>0</v>
      </c>
      <c r="N25" s="374"/>
      <c r="O25" s="377"/>
      <c r="P25" s="373">
        <f t="shared" si="5"/>
        <v>0</v>
      </c>
      <c r="Q25" s="374"/>
      <c r="R25" s="377"/>
      <c r="S25" s="373">
        <f t="shared" si="6"/>
        <v>0</v>
      </c>
    </row>
    <row r="26" spans="1:19" ht="18.75" customHeight="1">
      <c r="A26" s="362" t="s">
        <v>3042</v>
      </c>
      <c r="B26" s="372">
        <f>SUMIFS(点検表４!$AG$6:$AG$14492,点検表４!$AE$6:$AE$14492,TRUE,点検表４!$L$6:$L$14492,$A26,点検表４!$AL$6:$AL$14492,"乗用",点検表４!$AJ$6:$AJ$14492,"&lt;&gt;軽",点検表４!$BQ$6:$BQ$14492,"○")</f>
        <v>0</v>
      </c>
      <c r="C26" s="376">
        <f>SUMIFS(点検表４!$AG$6:$AG$14492,点検表４!$AE$6:$AE$14492,TRUE,点検表４!$L$6:$L$14492,$A26,点検表４!$AL$6:$AL$14492,"乗用",点検表４!$AJ$6:$AJ$14492,"&lt;&gt;軽",点検表４!$BQ$6:$BQ$14492,"&lt;&gt;○")</f>
        <v>0</v>
      </c>
      <c r="D26" s="373">
        <f t="shared" si="7"/>
        <v>0</v>
      </c>
      <c r="E26" s="556"/>
      <c r="F26" s="557"/>
      <c r="G26" s="522"/>
      <c r="H26" s="556"/>
      <c r="I26" s="557"/>
      <c r="J26" s="522"/>
      <c r="K26" s="374"/>
      <c r="L26" s="377"/>
      <c r="M26" s="373">
        <f t="shared" si="4"/>
        <v>0</v>
      </c>
      <c r="N26" s="374"/>
      <c r="O26" s="377"/>
      <c r="P26" s="373">
        <f t="shared" si="5"/>
        <v>0</v>
      </c>
      <c r="Q26" s="374"/>
      <c r="R26" s="377"/>
      <c r="S26" s="373">
        <f t="shared" si="6"/>
        <v>0</v>
      </c>
    </row>
    <row r="27" spans="1:19" ht="18.75" customHeight="1">
      <c r="A27" s="362" t="s">
        <v>3064</v>
      </c>
      <c r="B27" s="372">
        <f>SUMIFS(点検表４!$AG$6:$AG$14492,点検表４!$AE$6:$AE$14492,TRUE,点検表４!$L$6:$L$14492,$A27,点検表４!$AL$6:$AL$14492,"乗用",点検表４!$AJ$6:$AJ$14492,"&lt;&gt;軽",点検表４!$BQ$6:$BQ$14492,"○")</f>
        <v>0</v>
      </c>
      <c r="C27" s="376">
        <f>SUMIFS(点検表４!$AG$6:$AG$14492,点検表４!$AE$6:$AE$14492,TRUE,点検表４!$L$6:$L$14492,$A27,点検表４!$AL$6:$AL$14492,"乗用",点検表４!$AJ$6:$AJ$14492,"&lt;&gt;軽",点検表４!$BQ$6:$BQ$14492,"&lt;&gt;○")</f>
        <v>0</v>
      </c>
      <c r="D27" s="373">
        <f t="shared" si="7"/>
        <v>0</v>
      </c>
      <c r="E27" s="556"/>
      <c r="F27" s="557"/>
      <c r="G27" s="522"/>
      <c r="H27" s="556"/>
      <c r="I27" s="557"/>
      <c r="J27" s="522"/>
      <c r="K27" s="374"/>
      <c r="L27" s="377"/>
      <c r="M27" s="373">
        <f t="shared" si="4"/>
        <v>0</v>
      </c>
      <c r="N27" s="374"/>
      <c r="O27" s="377"/>
      <c r="P27" s="373">
        <f t="shared" si="5"/>
        <v>0</v>
      </c>
      <c r="Q27" s="374"/>
      <c r="R27" s="377"/>
      <c r="S27" s="373">
        <f t="shared" si="6"/>
        <v>0</v>
      </c>
    </row>
    <row r="28" spans="1:19" ht="18.75" customHeight="1">
      <c r="A28" s="362" t="s">
        <v>3062</v>
      </c>
      <c r="B28" s="407"/>
      <c r="C28" s="376">
        <f>SUMIFS(点検表４!$AG$6:$AG$14492,点検表４!$AE$6:$AE$14492,TRUE,点検表４!$L$6:$L$14492,$A28,点検表４!$AL$6:$AL$14492,"乗用",点検表４!$AJ$6:$AJ$14492,"&lt;&gt;軽")</f>
        <v>0</v>
      </c>
      <c r="D28" s="373">
        <f t="shared" si="7"/>
        <v>0</v>
      </c>
      <c r="E28" s="378"/>
      <c r="F28" s="557"/>
      <c r="G28" s="522"/>
      <c r="H28" s="378"/>
      <c r="I28" s="557"/>
      <c r="J28" s="522"/>
      <c r="K28" s="378"/>
      <c r="L28" s="377"/>
      <c r="M28" s="373">
        <f t="shared" si="4"/>
        <v>0</v>
      </c>
      <c r="N28" s="378"/>
      <c r="O28" s="377"/>
      <c r="P28" s="373">
        <f t="shared" si="5"/>
        <v>0</v>
      </c>
      <c r="Q28" s="378"/>
      <c r="R28" s="377"/>
      <c r="S28" s="373">
        <f t="shared" si="6"/>
        <v>0</v>
      </c>
    </row>
    <row r="29" spans="1:19" ht="18.75" customHeight="1">
      <c r="A29" s="362" t="s">
        <v>3063</v>
      </c>
      <c r="B29" s="407"/>
      <c r="C29" s="376">
        <f>SUMIFS(点検表４!$AG$6:$AG$14492,点検表４!$AE$6:$AE$14492,TRUE,点検表４!$L$6:$L$14492,$A29,点検表４!$AL$6:$AL$14492,"乗用",点検表４!$AJ$6:$AJ$14492,"&lt;&gt;軽")</f>
        <v>0</v>
      </c>
      <c r="D29" s="373">
        <f t="shared" si="7"/>
        <v>0</v>
      </c>
      <c r="E29" s="378"/>
      <c r="F29" s="557"/>
      <c r="G29" s="522"/>
      <c r="H29" s="378"/>
      <c r="I29" s="557"/>
      <c r="J29" s="522"/>
      <c r="K29" s="378"/>
      <c r="L29" s="377"/>
      <c r="M29" s="373">
        <f t="shared" si="4"/>
        <v>0</v>
      </c>
      <c r="N29" s="378"/>
      <c r="O29" s="377"/>
      <c r="P29" s="373">
        <f t="shared" si="5"/>
        <v>0</v>
      </c>
      <c r="Q29" s="378"/>
      <c r="R29" s="377"/>
      <c r="S29" s="373">
        <f t="shared" si="6"/>
        <v>0</v>
      </c>
    </row>
    <row r="30" spans="1:19" ht="18.75" customHeight="1">
      <c r="A30" s="362" t="s">
        <v>3038</v>
      </c>
      <c r="B30" s="407"/>
      <c r="C30" s="376">
        <f>SUMIFS(点検表４!$AG$6:$AG$14492,点検表４!$AE$6:$AE$14492,TRUE,点検表４!$L$6:$L$14492,$A30,点検表４!$AL$6:$AL$14492,"乗用",点検表４!$AJ$6:$AJ$14492,"&lt;&gt;軽")</f>
        <v>0</v>
      </c>
      <c r="D30" s="373">
        <f t="shared" si="7"/>
        <v>0</v>
      </c>
      <c r="E30" s="378"/>
      <c r="F30" s="557"/>
      <c r="G30" s="522"/>
      <c r="H30" s="378"/>
      <c r="I30" s="557"/>
      <c r="J30" s="522"/>
      <c r="K30" s="378"/>
      <c r="L30" s="377"/>
      <c r="M30" s="373">
        <f t="shared" si="4"/>
        <v>0</v>
      </c>
      <c r="N30" s="378"/>
      <c r="O30" s="377"/>
      <c r="P30" s="373">
        <f t="shared" si="5"/>
        <v>0</v>
      </c>
      <c r="Q30" s="378"/>
      <c r="R30" s="377"/>
      <c r="S30" s="373">
        <f t="shared" si="6"/>
        <v>0</v>
      </c>
    </row>
    <row r="31" spans="1:19" ht="18.75" customHeight="1">
      <c r="A31" s="362" t="s">
        <v>3046</v>
      </c>
      <c r="B31" s="407"/>
      <c r="C31" s="376">
        <f>SUMIFS(点検表４!$AG$6:$AG$14492,点検表４!$AE$6:$AE$14492,TRUE,点検表４!$L$6:$L$14492,$A31,点検表４!$AL$6:$AL$14492,"乗用",点検表４!$AJ$6:$AJ$14492,"&lt;&gt;軽")</f>
        <v>0</v>
      </c>
      <c r="D31" s="373">
        <f t="shared" si="7"/>
        <v>0</v>
      </c>
      <c r="E31" s="378"/>
      <c r="F31" s="557"/>
      <c r="G31" s="522"/>
      <c r="H31" s="378"/>
      <c r="I31" s="557"/>
      <c r="J31" s="522"/>
      <c r="K31" s="378"/>
      <c r="L31" s="377"/>
      <c r="M31" s="373">
        <f t="shared" si="4"/>
        <v>0</v>
      </c>
      <c r="N31" s="378"/>
      <c r="O31" s="377"/>
      <c r="P31" s="373">
        <f t="shared" si="5"/>
        <v>0</v>
      </c>
      <c r="Q31" s="378"/>
      <c r="R31" s="377"/>
      <c r="S31" s="373">
        <f t="shared" si="6"/>
        <v>0</v>
      </c>
    </row>
    <row r="32" spans="1:19" ht="18.75" customHeight="1">
      <c r="A32" s="409" t="s">
        <v>3077</v>
      </c>
      <c r="B32" s="862">
        <f>SUM(D22:D31)</f>
        <v>0</v>
      </c>
      <c r="C32" s="863"/>
      <c r="D32" s="864"/>
      <c r="E32" s="865"/>
      <c r="F32" s="866"/>
      <c r="G32" s="867"/>
      <c r="H32" s="865"/>
      <c r="I32" s="866"/>
      <c r="J32" s="867"/>
      <c r="K32" s="862">
        <f t="shared" ref="K32" si="8">SUM(M22:M31)</f>
        <v>0</v>
      </c>
      <c r="L32" s="863"/>
      <c r="M32" s="864"/>
      <c r="N32" s="862">
        <f t="shared" ref="N32" si="9">SUM(P22:P31)</f>
        <v>0</v>
      </c>
      <c r="O32" s="863"/>
      <c r="P32" s="864"/>
      <c r="Q32" s="862">
        <f t="shared" ref="Q32" si="10">SUM(S22:S31)</f>
        <v>0</v>
      </c>
      <c r="R32" s="863"/>
      <c r="S32" s="864"/>
    </row>
    <row r="33" spans="1:1">
      <c r="A33" s="367" t="s">
        <v>3112</v>
      </c>
    </row>
    <row r="34" spans="1:1">
      <c r="A34" s="367" t="s">
        <v>3113</v>
      </c>
    </row>
    <row r="35" spans="1:1">
      <c r="A35" s="415" t="s">
        <v>3122</v>
      </c>
    </row>
    <row r="36" spans="1:1">
      <c r="A36" s="367" t="s">
        <v>3117</v>
      </c>
    </row>
    <row r="37" spans="1:1">
      <c r="A37" s="367" t="s">
        <v>3118</v>
      </c>
    </row>
    <row r="38" spans="1:1">
      <c r="A38" s="367" t="s">
        <v>3114</v>
      </c>
    </row>
    <row r="39" spans="1:1">
      <c r="A39" s="367" t="s">
        <v>3119</v>
      </c>
    </row>
    <row r="40" spans="1:1">
      <c r="A40" s="367" t="s">
        <v>3115</v>
      </c>
    </row>
    <row r="41" spans="1:1">
      <c r="A41" s="367" t="s">
        <v>3116</v>
      </c>
    </row>
    <row r="42" spans="1:1">
      <c r="A42" s="367" t="s">
        <v>3120</v>
      </c>
    </row>
    <row r="43" spans="1:1">
      <c r="A43" s="367" t="s">
        <v>3121</v>
      </c>
    </row>
  </sheetData>
  <sheetProtection algorithmName="SHA-512" hashValue="IEtIyqWtRxao95urrmix7nvWDcJ/pYyjetkoLcxhaH06eJRdlCoOeyg3GQYkwo4uPSsvg9O2cWpougp0ZKsvSA==" saltValue="NAQR+JNZPAb1lLd3LPIUUA==" spinCount="100000" sheet="1" objects="1" scenarios="1"/>
  <mergeCells count="26">
    <mergeCell ref="B32:D32"/>
    <mergeCell ref="N20:P20"/>
    <mergeCell ref="K5:M5"/>
    <mergeCell ref="K17:M17"/>
    <mergeCell ref="H5:J5"/>
    <mergeCell ref="H17:J17"/>
    <mergeCell ref="E5:G5"/>
    <mergeCell ref="E17:G17"/>
    <mergeCell ref="E20:G20"/>
    <mergeCell ref="E32:G32"/>
    <mergeCell ref="H32:J32"/>
    <mergeCell ref="K32:M32"/>
    <mergeCell ref="N32:P32"/>
    <mergeCell ref="Q32:S32"/>
    <mergeCell ref="H20:J20"/>
    <mergeCell ref="K20:M20"/>
    <mergeCell ref="Q5:S5"/>
    <mergeCell ref="Q17:S17"/>
    <mergeCell ref="N5:P5"/>
    <mergeCell ref="N17:P17"/>
    <mergeCell ref="A5:A6"/>
    <mergeCell ref="Q20:S20"/>
    <mergeCell ref="B5:D5"/>
    <mergeCell ref="B20:D20"/>
    <mergeCell ref="B17:D17"/>
    <mergeCell ref="A20:A21"/>
  </mergeCells>
  <phoneticPr fontId="9"/>
  <pageMargins left="0.78740157480314965" right="0.39370078740157483" top="0.59055118110236227" bottom="0.59055118110236227" header="0.39370078740157483" footer="0.39370078740157483"/>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23</vt:i4>
      </vt:variant>
    </vt:vector>
  </HeadingPairs>
  <TitlesOfParts>
    <vt:vector size="43" baseType="lpstr">
      <vt:lpstr>提出書</vt:lpstr>
      <vt:lpstr>計画書１</vt:lpstr>
      <vt:lpstr>計画書２</vt:lpstr>
      <vt:lpstr>計画書３</vt:lpstr>
      <vt:lpstr>点検表１</vt:lpstr>
      <vt:lpstr>点検表２</vt:lpstr>
      <vt:lpstr>点検表３</vt:lpstr>
      <vt:lpstr>点検表４</vt:lpstr>
      <vt:lpstr>点検表５，６作業シート</vt:lpstr>
      <vt:lpstr>点検表５</vt:lpstr>
      <vt:lpstr>点検表６－１</vt:lpstr>
      <vt:lpstr>点検表６－２</vt:lpstr>
      <vt:lpstr>点検表７</vt:lpstr>
      <vt:lpstr>点検表８</vt:lpstr>
      <vt:lpstr>選択リスト</vt:lpstr>
      <vt:lpstr>35条リスト</vt:lpstr>
      <vt:lpstr>排出係数</vt:lpstr>
      <vt:lpstr>点検表４リスト用</vt:lpstr>
      <vt:lpstr>環境性能の高いＵＤタクシー</vt:lpstr>
      <vt:lpstr>軽乗用車一覧</vt:lpstr>
      <vt:lpstr>MSG_電気・燃料電池車確認</vt:lpstr>
      <vt:lpstr>計画書１!Print_Area</vt:lpstr>
      <vt:lpstr>計画書２!Print_Area</vt:lpstr>
      <vt:lpstr>計画書３!Print_Area</vt:lpstr>
      <vt:lpstr>提出書!Print_Area</vt:lpstr>
      <vt:lpstr>点検表１!Print_Area</vt:lpstr>
      <vt:lpstr>点検表２!Print_Area</vt:lpstr>
      <vt:lpstr>点検表３!Print_Area</vt:lpstr>
      <vt:lpstr>点検表４!Print_Area</vt:lpstr>
      <vt:lpstr>点検表５!Print_Area</vt:lpstr>
      <vt:lpstr>'点検表６－１'!Print_Area</vt:lpstr>
      <vt:lpstr>'点検表６－２'!Print_Area</vt:lpstr>
      <vt:lpstr>点検表７!Print_Area</vt:lpstr>
      <vt:lpstr>点検表８!Print_Area</vt:lpstr>
      <vt:lpstr>点検表２!Print_Titles</vt:lpstr>
      <vt:lpstr>点検表４!Print_Titles</vt:lpstr>
      <vt:lpstr>車種区分</vt:lpstr>
      <vt:lpstr>日野自動車新型式</vt:lpstr>
      <vt:lpstr>日野自動車新型式②</vt:lpstr>
      <vt:lpstr>日野自動車新型式③</vt:lpstr>
      <vt:lpstr>日野自動車新型式④</vt:lpstr>
      <vt:lpstr>燃費基準達成状況の区分</vt:lpstr>
      <vt:lpstr>燃料区分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2022-04-07T04:36:53Z</dcterms:created>
  <dcterms:modified xsi:type="dcterms:W3CDTF">2024-07-22T01:03:47Z</dcterms:modified>
</cp:coreProperties>
</file>