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DD7FB0A9-65A0-4ABF-9A32-7CFC418F5C29}" xr6:coauthVersionLast="47" xr6:coauthVersionMax="47" xr10:uidLastSave="{00000000-0000-0000-0000-000000000000}"/>
  <bookViews>
    <workbookView xWindow="-108" yWindow="-108" windowWidth="23256" windowHeight="12576" xr2:uid="{B918B54C-B413-43C3-BA1F-8E3AD647B86B}"/>
  </bookViews>
  <sheets>
    <sheet name="汚染状況調査方法（法、条例）" sheetId="1" r:id="rId1"/>
    <sheet name="汚染状況調査結果（法、条例）" sheetId="2" r:id="rId2"/>
    <sheet name="詳細調査方法（法、条例）" sheetId="3" r:id="rId3"/>
    <sheet name="詳細調査結果（法、条例）" sheetId="4" r:id="rId4"/>
    <sheet name="基準値マスタ" sheetId="5" state="hidden" r:id="rId5"/>
  </sheets>
  <definedNames>
    <definedName name="_xlnm.Print_Area" localSheetId="1">'汚染状況調査結果（法、条例）'!$A$1:$Q$79</definedName>
    <definedName name="_xlnm.Print_Area" localSheetId="0">'汚染状況調査方法（法、条例）'!$A$1:$L$100</definedName>
    <definedName name="_xlnm.Print_Area" localSheetId="3">'詳細調査結果（法、条例）'!$A$1:$G$51</definedName>
    <definedName name="_xlnm.Print_Area" localSheetId="2">'詳細調査方法（法、条例）'!$A$1:$G$62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3" i="1" l="1"/>
  <c r="Q62" i="1"/>
  <c r="Q60" i="1"/>
  <c r="Q64" i="1"/>
  <c r="Q65" i="1"/>
  <c r="Q29" i="1"/>
  <c r="Q66" i="1"/>
  <c r="N41" i="4" l="1"/>
  <c r="K41" i="4"/>
  <c r="I41" i="4"/>
  <c r="N40" i="4"/>
  <c r="K40" i="4"/>
  <c r="I40" i="4"/>
  <c r="N39" i="4"/>
  <c r="K39" i="4"/>
  <c r="I39" i="4"/>
  <c r="N38" i="4"/>
  <c r="K38" i="4"/>
  <c r="I38" i="4"/>
  <c r="N37" i="4"/>
  <c r="K37" i="4"/>
  <c r="I37" i="4"/>
  <c r="N36" i="4"/>
  <c r="K36" i="4"/>
  <c r="I36" i="4"/>
  <c r="N35" i="4"/>
  <c r="K35" i="4"/>
  <c r="I35" i="4"/>
  <c r="N34" i="4"/>
  <c r="K34" i="4"/>
  <c r="I34" i="4"/>
  <c r="N33" i="4"/>
  <c r="K33" i="4"/>
  <c r="I33" i="4"/>
  <c r="N32" i="4"/>
  <c r="K32" i="4"/>
  <c r="I32" i="4"/>
  <c r="N31" i="4"/>
  <c r="K31" i="4"/>
  <c r="I31" i="4"/>
  <c r="N30" i="4"/>
  <c r="K30" i="4"/>
  <c r="I30" i="4"/>
  <c r="N29" i="4"/>
  <c r="I29" i="4"/>
  <c r="N28" i="4"/>
  <c r="I28" i="4"/>
  <c r="N27" i="4"/>
  <c r="I27" i="4"/>
  <c r="N26" i="4"/>
  <c r="I26" i="4"/>
  <c r="N25" i="4"/>
  <c r="I25" i="4"/>
  <c r="N24" i="4"/>
  <c r="I24" i="4"/>
  <c r="N23" i="4"/>
  <c r="I23" i="4"/>
  <c r="N22" i="4"/>
  <c r="I22" i="4"/>
  <c r="N21" i="4"/>
  <c r="I21" i="4"/>
  <c r="N20" i="4"/>
  <c r="I20" i="4"/>
  <c r="N19" i="4"/>
  <c r="I19" i="4"/>
  <c r="N18" i="4"/>
  <c r="I18" i="4"/>
  <c r="N17" i="4"/>
  <c r="J17" i="4"/>
  <c r="I17" i="4"/>
  <c r="N16" i="4"/>
  <c r="J16" i="4"/>
  <c r="I16" i="4"/>
  <c r="N15" i="4"/>
  <c r="J15" i="4"/>
  <c r="I15" i="4"/>
  <c r="N14" i="4"/>
  <c r="J14" i="4"/>
  <c r="I14" i="4"/>
  <c r="N13" i="4"/>
  <c r="J13" i="4"/>
  <c r="I13" i="4"/>
  <c r="N12" i="4"/>
  <c r="J12" i="4"/>
  <c r="I12" i="4"/>
  <c r="N11" i="4"/>
  <c r="J11" i="4"/>
  <c r="I11" i="4"/>
  <c r="N10" i="4"/>
  <c r="J10" i="4"/>
  <c r="I10" i="4"/>
  <c r="N9" i="4"/>
  <c r="J9" i="4"/>
  <c r="I9" i="4"/>
  <c r="N8" i="4"/>
  <c r="J8" i="4"/>
  <c r="I8" i="4"/>
  <c r="N7" i="4"/>
  <c r="J7" i="4"/>
  <c r="I7" i="4"/>
  <c r="N6" i="4"/>
  <c r="J6" i="4"/>
  <c r="I6" i="4"/>
  <c r="L60" i="3"/>
  <c r="L59" i="3"/>
  <c r="L58" i="3"/>
  <c r="L57" i="3"/>
  <c r="L56" i="3"/>
  <c r="L55" i="3"/>
  <c r="L54" i="3"/>
  <c r="L53" i="3"/>
  <c r="L52" i="3"/>
  <c r="L51" i="3"/>
  <c r="L50" i="3"/>
  <c r="M48" i="3"/>
  <c r="L48" i="3"/>
  <c r="L47" i="3"/>
  <c r="L46" i="3"/>
  <c r="L45" i="3"/>
  <c r="L44" i="3"/>
  <c r="L43" i="3"/>
  <c r="L42" i="3"/>
  <c r="L41" i="3"/>
  <c r="L40" i="3"/>
  <c r="L39" i="3"/>
  <c r="L38" i="3"/>
  <c r="M37" i="3"/>
  <c r="L37" i="3"/>
  <c r="L36" i="3"/>
  <c r="L35" i="3"/>
  <c r="L34" i="3"/>
  <c r="L33" i="3"/>
  <c r="L32" i="3"/>
  <c r="L31" i="3"/>
  <c r="L30" i="3"/>
  <c r="L29" i="3"/>
  <c r="L28" i="3"/>
  <c r="L27" i="3"/>
  <c r="M26" i="3"/>
  <c r="L26" i="3"/>
  <c r="L25" i="3"/>
  <c r="L24" i="3"/>
  <c r="I21" i="3"/>
  <c r="I20" i="3"/>
  <c r="I19" i="3"/>
  <c r="I18" i="3"/>
  <c r="I17" i="3"/>
  <c r="D16" i="3"/>
  <c r="L16" i="3" s="1"/>
  <c r="D15" i="3"/>
  <c r="L15" i="3" s="1"/>
  <c r="L14" i="3"/>
  <c r="L13" i="3"/>
  <c r="D12" i="3"/>
  <c r="G11" i="3"/>
  <c r="D11" i="3"/>
  <c r="D9" i="3"/>
  <c r="L9" i="3" s="1"/>
  <c r="D8" i="3"/>
  <c r="L8" i="3" s="1"/>
  <c r="D7" i="3"/>
  <c r="L7" i="3" s="1"/>
  <c r="G6" i="3"/>
  <c r="D6" i="3"/>
  <c r="E9" i="2"/>
  <c r="E8" i="2"/>
  <c r="E7" i="2"/>
  <c r="E6" i="2"/>
  <c r="R100" i="1"/>
  <c r="Q100" i="1"/>
  <c r="Q99" i="1"/>
  <c r="R98" i="1"/>
  <c r="R97" i="1"/>
  <c r="Q97" i="1"/>
  <c r="R96" i="1"/>
  <c r="Q96" i="1"/>
  <c r="Q95" i="1"/>
  <c r="R94" i="1"/>
  <c r="R93" i="1"/>
  <c r="Q93" i="1"/>
  <c r="R92" i="1"/>
  <c r="Q92" i="1"/>
  <c r="Q91" i="1"/>
  <c r="Q90" i="1"/>
  <c r="Q89" i="1"/>
  <c r="Q88" i="1"/>
  <c r="Q87" i="1"/>
  <c r="R84" i="1"/>
  <c r="Q83" i="1"/>
  <c r="R82" i="1"/>
  <c r="R81" i="1"/>
  <c r="Q80" i="1"/>
  <c r="Q79" i="1"/>
  <c r="R77" i="1"/>
  <c r="R76" i="1"/>
  <c r="R75" i="1"/>
  <c r="R73" i="1"/>
  <c r="R53" i="1"/>
  <c r="R50" i="1"/>
  <c r="N48" i="1"/>
  <c r="N47" i="1"/>
  <c r="N46" i="1"/>
  <c r="N45" i="1"/>
  <c r="N44" i="1"/>
  <c r="N43" i="1"/>
  <c r="N42" i="1"/>
  <c r="N41" i="1"/>
  <c r="N40" i="1"/>
  <c r="N39" i="1"/>
  <c r="N38" i="1"/>
  <c r="N37" i="1"/>
  <c r="N36" i="1"/>
  <c r="Q35" i="1"/>
  <c r="Q34" i="1"/>
  <c r="Q33" i="1"/>
  <c r="Q32" i="1"/>
  <c r="Q31" i="1"/>
  <c r="Q30" i="1"/>
  <c r="Q28" i="1"/>
  <c r="Q27" i="1"/>
  <c r="N24" i="1"/>
  <c r="N23" i="1"/>
  <c r="N22" i="1"/>
  <c r="N21" i="1"/>
  <c r="N20" i="1"/>
  <c r="Q19" i="1"/>
  <c r="Q18" i="1"/>
  <c r="Q17" i="1"/>
  <c r="R16" i="1"/>
  <c r="Q16" i="1"/>
  <c r="R15" i="1"/>
  <c r="Q15" i="1"/>
  <c r="Q14" i="1"/>
  <c r="Q13" i="1"/>
  <c r="R11" i="1"/>
  <c r="Q9" i="1"/>
  <c r="Q8" i="1"/>
  <c r="Q7" i="1"/>
  <c r="R6" i="1"/>
  <c r="Q6" i="1"/>
  <c r="M11" i="3" l="1"/>
  <c r="Q76" i="1"/>
  <c r="R36" i="1"/>
  <c r="Q20" i="1"/>
  <c r="Q58" i="1"/>
  <c r="L17" i="3"/>
  <c r="Q77" i="1"/>
  <c r="M6" i="3"/>
  <c r="Q70" i="1"/>
  <c r="Q36" i="1"/>
  <c r="Q71" i="1"/>
  <c r="Q84" i="1"/>
  <c r="Q75" i="1"/>
  <c r="Q85" i="1"/>
  <c r="L6" i="3"/>
  <c r="Q43" i="1" l="1"/>
  <c r="Q42" i="1"/>
  <c r="Q41" i="1"/>
  <c r="Q40" i="1"/>
  <c r="Q39" i="1"/>
  <c r="Q69" i="1"/>
  <c r="Q73" i="1"/>
  <c r="Q51" i="1"/>
  <c r="Q54" i="1"/>
  <c r="Q50" i="1"/>
  <c r="Q53" i="1"/>
  <c r="Q45" i="1"/>
  <c r="Q48" i="1"/>
  <c r="Q74" i="1"/>
  <c r="Q56" i="1"/>
  <c r="Q52" i="1"/>
  <c r="Q46" i="1"/>
  <c r="Q55" i="1"/>
  <c r="Q44" i="1"/>
  <c r="Q47" i="1"/>
  <c r="Q7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3ECFCABB-1430-400C-A424-DB5696FE5183}">
      <text>
        <r>
          <rPr>
            <sz val="9"/>
            <color indexed="81"/>
            <rFont val="MS P ゴシック"/>
            <family val="3"/>
            <charset val="128"/>
          </rPr>
          <t>本契機での調査対象地を記載してください。</t>
        </r>
      </text>
    </comment>
    <comment ref="D6" authorId="0" shapeId="0" xr:uid="{19B06707-03C7-444D-A954-468F020C241A}">
      <text>
        <r>
          <rPr>
            <sz val="9"/>
            <color indexed="81"/>
            <rFont val="MS P ゴシック"/>
            <family val="3"/>
            <charset val="128"/>
          </rPr>
          <t xml:space="preserve">・リストより選択してください。
・区市町村が異なる場合は下の行に入力してください。
</t>
        </r>
      </text>
    </comment>
    <comment ref="F6" authorId="0" shapeId="0" xr:uid="{12C4107F-6F20-4D1C-8218-3B67584B2748}">
      <text>
        <r>
          <rPr>
            <sz val="9"/>
            <color indexed="81"/>
            <rFont val="MS P ゴシック"/>
            <family val="3"/>
            <charset val="128"/>
          </rPr>
          <t>複数の所在地を入力する場合は「、」で区切って、セル内に列挙してください。</t>
        </r>
      </text>
    </comment>
    <comment ref="L6" authorId="0" shapeId="0" xr:uid="{A58F90CB-3BEE-43EE-A1BF-8CB2F61B675E}">
      <text>
        <r>
          <rPr>
            <sz val="9"/>
            <color indexed="81"/>
            <rFont val="MS P ゴシック"/>
            <family val="3"/>
            <charset val="128"/>
          </rPr>
          <t xml:space="preserve">当該項目を記入した場合には必ず図表番号を記入してください。
</t>
        </r>
      </text>
    </comment>
    <comment ref="D8" authorId="0" shapeId="0" xr:uid="{ADDDA08B-F467-440D-838F-B1DD766DCBB9}">
      <text>
        <r>
          <rPr>
            <sz val="9"/>
            <color indexed="81"/>
            <rFont val="MS P ゴシック"/>
            <family val="3"/>
            <charset val="128"/>
          </rPr>
          <t>・リストより選択してください。
・区市町村が異なる場合は下の行に入力してください。</t>
        </r>
      </text>
    </comment>
    <comment ref="F8" authorId="0" shapeId="0" xr:uid="{D4AC2B9E-3426-449F-9624-E5EC3380E3EE}">
      <text>
        <r>
          <rPr>
            <sz val="9"/>
            <color indexed="81"/>
            <rFont val="MS P ゴシック"/>
            <family val="3"/>
            <charset val="128"/>
          </rPr>
          <t>複数の所在地を入力する場合は「、」で区切って、セル内に列挙してください。</t>
        </r>
      </text>
    </comment>
    <comment ref="C10" authorId="0" shapeId="0" xr:uid="{856643E3-FF2C-4CEB-87D2-21E04CC72A3A}">
      <text>
        <r>
          <rPr>
            <sz val="9"/>
            <color indexed="81"/>
            <rFont val="MS P ゴシック"/>
            <family val="3"/>
            <charset val="128"/>
          </rPr>
          <t xml:space="preserve">全体の調査対象地に対し、分割して報告する場合は、左側の展開ボタンを押下して、今回報告範囲の住居情報及び地番を記入してください。
</t>
        </r>
      </text>
    </comment>
    <comment ref="D11" authorId="0" shapeId="0" xr:uid="{414DE7CF-6314-40AE-A225-3CD434303A33}">
      <text>
        <r>
          <rPr>
            <sz val="9"/>
            <color indexed="81"/>
            <rFont val="MS P ゴシック"/>
            <family val="3"/>
            <charset val="128"/>
          </rPr>
          <t>リストより選択してください。</t>
        </r>
      </text>
    </comment>
    <comment ref="F11" authorId="0" shapeId="0" xr:uid="{A5B1955F-D5C3-4F9E-A02D-417A9D381096}">
      <text>
        <r>
          <rPr>
            <sz val="9"/>
            <color indexed="81"/>
            <rFont val="MS P ゴシック"/>
            <family val="3"/>
            <charset val="128"/>
          </rPr>
          <t>複数の所在地を入力する場合は「、」で区切って、セル内に列挙してください。</t>
        </r>
      </text>
    </comment>
    <comment ref="L11" authorId="0" shapeId="0" xr:uid="{71B953C4-4A81-43DC-8FEC-D8977EEBBF34}">
      <text>
        <r>
          <rPr>
            <sz val="9"/>
            <color indexed="81"/>
            <rFont val="MS P ゴシック"/>
            <family val="3"/>
            <charset val="128"/>
          </rPr>
          <t>当該項目を記入した場合には必ず図表番号を記入してください。</t>
        </r>
      </text>
    </comment>
    <comment ref="D12" authorId="0" shapeId="0" xr:uid="{38D960F2-AEB4-402B-AC1C-9E5E44E9F19A}">
      <text>
        <r>
          <rPr>
            <sz val="9"/>
            <color indexed="81"/>
            <rFont val="MS P ゴシック"/>
            <family val="3"/>
            <charset val="128"/>
          </rPr>
          <t>リストより選択してください。</t>
        </r>
      </text>
    </comment>
    <comment ref="F12" authorId="0" shapeId="0" xr:uid="{82EE8874-5837-47B0-BF6C-0B655A2BAD0B}">
      <text>
        <r>
          <rPr>
            <sz val="9"/>
            <color indexed="81"/>
            <rFont val="MS P ゴシック"/>
            <family val="3"/>
            <charset val="128"/>
          </rPr>
          <t>複数の所在地を入力する場合は「、」で区切って、セル内に列挙してください。</t>
        </r>
      </text>
    </comment>
    <comment ref="D13" authorId="0" shapeId="0" xr:uid="{3652911B-97E7-47EF-844D-054AF735FF27}">
      <text>
        <r>
          <rPr>
            <sz val="9"/>
            <color indexed="81"/>
            <rFont val="MS P ゴシック"/>
            <family val="3"/>
            <charset val="128"/>
          </rPr>
          <t>調査対象地の用途地域が工業専用地域である場合（調査対象地の一部も含む）は「有」を選択してください。</t>
        </r>
      </text>
    </comment>
    <comment ref="D14" authorId="0" shapeId="0" xr:uid="{C38065D2-1B1C-4564-9DF7-DDEC0BA5FB66}">
      <text>
        <r>
          <rPr>
            <sz val="9"/>
            <color indexed="81"/>
            <rFont val="MS P ゴシック"/>
            <family val="3"/>
            <charset val="128"/>
          </rPr>
          <t>第55条第3項地域については、環境局ホームページの「埋立地の特例の対象地域参考図」をご参照ください。</t>
        </r>
      </text>
    </comment>
    <comment ref="L15" authorId="0" shapeId="0" xr:uid="{8C565049-54C7-4BEC-98BB-1CB446A29B94}">
      <text>
        <r>
          <rPr>
            <sz val="9"/>
            <color indexed="81"/>
            <rFont val="MS P ゴシック"/>
            <family val="3"/>
            <charset val="128"/>
          </rPr>
          <t>当該項目を記入した場合には必ず図表番号を記入してください。</t>
        </r>
      </text>
    </comment>
    <comment ref="D16" authorId="0" shapeId="0" xr:uid="{2F99FB63-F056-4606-A3C8-16F8151A52BC}">
      <text>
        <r>
          <rPr>
            <sz val="9"/>
            <color indexed="81"/>
            <rFont val="MS P ゴシック"/>
            <family val="3"/>
            <charset val="128"/>
          </rPr>
          <t>リストより選択してください。</t>
        </r>
      </text>
    </comment>
    <comment ref="L16" authorId="0" shapeId="0" xr:uid="{1CDA2E14-956E-4389-A761-AC2DBDD3D1AA}">
      <text>
        <r>
          <rPr>
            <sz val="9"/>
            <color indexed="81"/>
            <rFont val="MS P ゴシック"/>
            <family val="3"/>
            <charset val="128"/>
          </rPr>
          <t>当該項目を記入した場合には必ず図表番号を記入してください。</t>
        </r>
      </text>
    </comment>
    <comment ref="D17" authorId="0" shapeId="0" xr:uid="{8BF22264-B0E8-4E16-A470-E2AADB7D0F51}">
      <text>
        <r>
          <rPr>
            <sz val="9"/>
            <color indexed="81"/>
            <rFont val="MS P ゴシック"/>
            <family val="3"/>
            <charset val="128"/>
          </rPr>
          <t>「有」の場合は必ず入力してください。</t>
        </r>
      </text>
    </comment>
    <comment ref="D18" authorId="0" shapeId="0" xr:uid="{3320DA15-7EF0-46DB-820B-705C77775C05}">
      <text>
        <r>
          <rPr>
            <sz val="9"/>
            <color indexed="81"/>
            <rFont val="MS P ゴシック"/>
            <family val="3"/>
            <charset val="128"/>
          </rPr>
          <t xml:space="preserve">・過去の調査結果を使用する場合は、その調査を行った指定調査機関名及び指定番号も記載してください。
・複数の調査機関の場合は、機関名のあとに「：」で区切って調査取りまとめの別を記載してください。
（例）
機関名①：調査
機関名②：調査及び法定調査取りまとめ
機関名③：法定調査取りまとめ
</t>
        </r>
      </text>
    </comment>
    <comment ref="D19" authorId="0" shapeId="0" xr:uid="{64D03160-74F1-46C1-B585-E1AEA3541B76}">
      <text>
        <r>
          <rPr>
            <sz val="9"/>
            <color indexed="81"/>
            <rFont val="MS P ゴシック"/>
            <family val="3"/>
            <charset val="128"/>
          </rPr>
          <t xml:space="preserve">・過去の調査結果を使用する場合は、その調査を行った指定調査機関名及び指定番号も記載してください。
・複数の調査機関の場合は、機関名のあとに「：」で区切って指定番号を記載してください。
（例）
機関名①：指定番号①
機関名②：指定番号②
機関名③：指定番号③
</t>
        </r>
      </text>
    </comment>
    <comment ref="A20" authorId="0" shapeId="0" xr:uid="{B973B043-ABF5-4DA8-AAAB-A215187E7629}">
      <text>
        <r>
          <rPr>
            <sz val="9"/>
            <color indexed="81"/>
            <rFont val="MS P ゴシック"/>
            <family val="3"/>
            <charset val="128"/>
          </rPr>
          <t>該当する項目にチェックを入れて
ください。</t>
        </r>
      </text>
    </comment>
    <comment ref="D27" authorId="0" shapeId="0" xr:uid="{6F23827D-2EFC-4F72-AE92-ABDA59AC3DCF}">
      <text>
        <r>
          <rPr>
            <sz val="9"/>
            <color indexed="81"/>
            <rFont val="MS P ゴシック"/>
            <family val="3"/>
            <charset val="128"/>
          </rPr>
          <t xml:space="preserve">リストより選択してください。
</t>
        </r>
      </text>
    </comment>
    <comment ref="D28" authorId="0" shapeId="0" xr:uid="{9D11F72C-22ED-4A44-A3A1-3780690DE39C}">
      <text>
        <r>
          <rPr>
            <sz val="9"/>
            <color indexed="81"/>
            <rFont val="MS P ゴシック"/>
            <family val="3"/>
            <charset val="128"/>
          </rPr>
          <t>・「別紙のとおり」等の記載はせず、概略を必ず記載してください。
・「有」の場合は必ず入力してください。</t>
        </r>
      </text>
    </comment>
    <comment ref="D29" authorId="0" shapeId="0" xr:uid="{FA4E7B72-E93B-4CEF-ABA7-EB43C5BFCC75}">
      <text>
        <r>
          <rPr>
            <sz val="9"/>
            <color indexed="81"/>
            <rFont val="MS P ゴシック"/>
            <family val="3"/>
            <charset val="128"/>
          </rPr>
          <t xml:space="preserve">「別紙のとおり」等の記載はせず、概略を必ず記載してください。
</t>
        </r>
      </text>
    </comment>
    <comment ref="D30" authorId="0" shapeId="0" xr:uid="{74B80B80-46E9-4ED8-8028-6EC69E954A03}">
      <text>
        <r>
          <rPr>
            <sz val="9"/>
            <color indexed="81"/>
            <rFont val="MS P ゴシック"/>
            <family val="3"/>
            <charset val="128"/>
          </rPr>
          <t xml:space="preserve">リストより選択してください。
</t>
        </r>
      </text>
    </comment>
    <comment ref="D31" authorId="0" shapeId="0" xr:uid="{C4CE4DCB-2FC7-4248-854A-79D5C91BC196}">
      <text>
        <r>
          <rPr>
            <sz val="9"/>
            <color indexed="81"/>
            <rFont val="MS P ゴシック"/>
            <family val="3"/>
            <charset val="128"/>
          </rPr>
          <t>「有」の場合は必ず入力してください。</t>
        </r>
      </text>
    </comment>
    <comment ref="D32" authorId="0" shapeId="0" xr:uid="{71E75606-40D2-45E3-80F3-396B2CECDE14}">
      <text>
        <r>
          <rPr>
            <sz val="9"/>
            <color indexed="81"/>
            <rFont val="MS P ゴシック"/>
            <family val="3"/>
            <charset val="128"/>
          </rPr>
          <t xml:space="preserve">リストより選択してください。
</t>
        </r>
      </text>
    </comment>
    <comment ref="D33" authorId="0" shapeId="0" xr:uid="{E2BA02A0-6AD2-4107-AAE8-C007065B0BAC}">
      <text>
        <r>
          <rPr>
            <sz val="9"/>
            <color indexed="81"/>
            <rFont val="MS P ゴシック"/>
            <family val="3"/>
            <charset val="128"/>
          </rPr>
          <t xml:space="preserve">「有」の場合は以下に従い、必ず入力してください。
①本調査対象地に係る既往調査のみ記載してください。
②既往調査や措置履歴等を本調査に活用する場合は、その結果をどこに使うか記載してください（例：試料採取等に代える）。
③施工のための14条の場合は、その旨を記載してください。
④その他、特殊な経緯を調査に活用する場合は、その旨を最後に記載してください。
</t>
        </r>
      </text>
    </comment>
    <comment ref="D34" authorId="0" shapeId="0" xr:uid="{EFA9817B-8350-4D46-A289-8D961FE506BD}">
      <text>
        <r>
          <rPr>
            <sz val="9"/>
            <color indexed="81"/>
            <rFont val="MS P ゴシック"/>
            <family val="3"/>
            <charset val="128"/>
          </rPr>
          <t xml:space="preserve">リストより選択してください。
</t>
        </r>
      </text>
    </comment>
    <comment ref="D35" authorId="0" shapeId="0" xr:uid="{BDA0A792-3F0A-4699-A0B4-9C9DB80DB8A0}">
      <text>
        <r>
          <rPr>
            <sz val="9"/>
            <color indexed="81"/>
            <rFont val="MS P ゴシック"/>
            <family val="3"/>
            <charset val="128"/>
          </rPr>
          <t>・調査・対策以外の特殊な経緯がある場合は、記載してください。
・「有」の場合は必ず入力してください。</t>
        </r>
      </text>
    </comment>
    <comment ref="A36" authorId="0" shapeId="0" xr:uid="{C1FBC1FF-82CA-45EB-A27F-5CF5801E2B9C}">
      <text>
        <r>
          <rPr>
            <sz val="9"/>
            <color indexed="81"/>
            <rFont val="MS P ゴシック"/>
            <family val="3"/>
            <charset val="128"/>
          </rPr>
          <t>汚染のおそれがある場合は、該当する項目にチェックを入れ、根拠資料を列挙してください。</t>
        </r>
      </text>
    </comment>
    <comment ref="L36" authorId="0" shapeId="0" xr:uid="{D89FC363-941E-4CA0-B5CA-5E23F86B8E33}">
      <text>
        <r>
          <rPr>
            <sz val="9"/>
            <color indexed="81"/>
            <rFont val="MS P ゴシック"/>
            <family val="3"/>
            <charset val="128"/>
          </rPr>
          <t>当該項目を記入した場合には必ず図表番号を記入してください。</t>
        </r>
      </text>
    </comment>
    <comment ref="A39" authorId="0" shapeId="0" xr:uid="{9F0CAD37-5312-4E6A-95B9-83A813922413}">
      <text>
        <r>
          <rPr>
            <sz val="9"/>
            <color indexed="81"/>
            <rFont val="MS P ゴシック"/>
            <family val="3"/>
            <charset val="128"/>
          </rPr>
          <t xml:space="preserve">「汚染のおそれとその由来」にチェックがある場合は以下に従い必ず記入してください。
・地歴調査にて判明した特定有害物質の使用等履歴と試料採取等対象物質が異なる場合は、その旨も記載してください。
・5件以上を入力する場合は、左側の展開ボタンより追加行を表示してご記入ください。
</t>
        </r>
      </text>
    </comment>
    <comment ref="D39" authorId="0" shapeId="0" xr:uid="{C53C0749-E91F-4F77-9CEC-74653CD05DD0}">
      <text>
        <r>
          <rPr>
            <sz val="9"/>
            <color indexed="81"/>
            <rFont val="MS P ゴシック"/>
            <family val="3"/>
            <charset val="128"/>
          </rPr>
          <t xml:space="preserve">物質の種類をリストより選択してください。
</t>
        </r>
      </text>
    </comment>
    <comment ref="H39" authorId="0" shapeId="0" xr:uid="{F5DA9426-4339-4953-AA2C-89CE5759135B}">
      <text>
        <r>
          <rPr>
            <sz val="9"/>
            <color indexed="81"/>
            <rFont val="MS P ゴシック"/>
            <family val="3"/>
            <charset val="128"/>
          </rPr>
          <t xml:space="preserve">理由を入力してください。
</t>
        </r>
      </text>
    </comment>
    <comment ref="A50" authorId="0" shapeId="0" xr:uid="{AF7A067C-764A-4C3C-BCC0-BD85617CBA15}">
      <text>
        <r>
          <rPr>
            <sz val="9"/>
            <color indexed="81"/>
            <rFont val="MS P ゴシック"/>
            <family val="3"/>
            <charset val="128"/>
          </rPr>
          <t>・今回調査対象地に限定した記載としてください。
・「汚染のおそれとその由来」にチェックがある場合は必ず記入してください。</t>
        </r>
      </text>
    </comment>
    <comment ref="L50" authorId="0" shapeId="0" xr:uid="{394D152A-0C01-4DB8-8366-CC2736B869CB}">
      <text>
        <r>
          <rPr>
            <sz val="9"/>
            <color indexed="81"/>
            <rFont val="MS P ゴシック"/>
            <family val="3"/>
            <charset val="128"/>
          </rPr>
          <t>当該項目を記入した場合には必ず図表番号を記入してください。</t>
        </r>
      </text>
    </comment>
    <comment ref="A53" authorId="0" shapeId="0" xr:uid="{46BEE579-60AF-4F22-BD80-912D04FB5566}">
      <text>
        <r>
          <rPr>
            <sz val="9"/>
            <color indexed="81"/>
            <rFont val="MS P ゴシック"/>
            <family val="3"/>
            <charset val="128"/>
          </rPr>
          <t xml:space="preserve">・今回調査対象地に限定した記載としてください。
・「汚染のおそれとその由来」にチェックがある場合は必ず記入してください。
</t>
        </r>
      </text>
    </comment>
    <comment ref="D53" authorId="0" shapeId="0" xr:uid="{BAF8370F-2AA4-4DE3-98EB-28DDFE3A4FAE}">
      <text>
        <r>
          <rPr>
            <sz val="9"/>
            <color indexed="81"/>
            <rFont val="MS P ゴシック"/>
            <family val="3"/>
            <charset val="128"/>
          </rPr>
          <t xml:space="preserve">リストより選択してください。
</t>
        </r>
      </text>
    </comment>
    <comment ref="L53" authorId="0" shapeId="0" xr:uid="{5258EAA1-AFEC-46A6-B25C-AB614D26C0E5}">
      <text>
        <r>
          <rPr>
            <sz val="9"/>
            <color indexed="81"/>
            <rFont val="MS P ゴシック"/>
            <family val="3"/>
            <charset val="128"/>
          </rPr>
          <t xml:space="preserve">当該項目を記入した場合には必ず図表番号を記入してください。
</t>
        </r>
      </text>
    </comment>
    <comment ref="C55" authorId="0" shapeId="0" xr:uid="{2CC29EBA-D265-4363-93DF-74E5EE2F421B}">
      <text>
        <r>
          <rPr>
            <sz val="9"/>
            <color indexed="81"/>
            <rFont val="MS P ゴシック"/>
            <family val="3"/>
            <charset val="128"/>
          </rPr>
          <t xml:space="preserve">操業当時の地盤面、地下配管、ますなどの状況について調査をし、
その結果について全て記載してください。
</t>
        </r>
      </text>
    </comment>
    <comment ref="D55" authorId="0" shapeId="0" xr:uid="{580B4AC4-2700-4366-B742-5A18D75EF4C6}">
      <text>
        <r>
          <rPr>
            <sz val="9"/>
            <color indexed="81"/>
            <rFont val="MS P ゴシック"/>
            <family val="3"/>
            <charset val="128"/>
          </rPr>
          <t xml:space="preserve">リストより選択してください。
</t>
        </r>
      </text>
    </comment>
    <comment ref="A60" authorId="0" shapeId="0" xr:uid="{A5D77584-E4FA-42C9-994E-85D6777D7C3D}">
      <text>
        <r>
          <rPr>
            <sz val="9"/>
            <color indexed="81"/>
            <rFont val="MS P ゴシック"/>
            <family val="3"/>
            <charset val="128"/>
          </rPr>
          <t>起点（X,Y座標（数値）又はその他（文字列）のどちらかを入力してください。</t>
        </r>
      </text>
    </comment>
    <comment ref="D62" authorId="0" shapeId="0" xr:uid="{4774FB06-A649-4C48-9C9D-E8BCA4F5FBC2}">
      <text>
        <r>
          <rPr>
            <sz val="9"/>
            <color indexed="81"/>
            <rFont val="MS P ゴシック"/>
            <family val="3"/>
            <charset val="128"/>
          </rPr>
          <t>上記によらず起点を設定した場合（地番の最北端、任意座標等）はこちらに記載してください。</t>
        </r>
      </text>
    </comment>
    <comment ref="A63" authorId="0" shapeId="0" xr:uid="{4FB78111-0EEA-4F01-A23C-712DCBBCDDBB}">
      <text>
        <r>
          <rPr>
            <sz val="9"/>
            <color indexed="81"/>
            <rFont val="MS P ゴシック"/>
            <family val="3"/>
            <charset val="128"/>
          </rPr>
          <t>AP/TP表記とその他（自由記入）のどちらかを入力してください。</t>
        </r>
      </text>
    </comment>
    <comment ref="D63" authorId="0" shapeId="0" xr:uid="{6BC02B1A-D1D8-4844-85ED-BC78D603FA64}">
      <text>
        <r>
          <rPr>
            <sz val="9"/>
            <color indexed="81"/>
            <rFont val="MS P ゴシック"/>
            <family val="3"/>
            <charset val="128"/>
          </rPr>
          <t>リストから選択してください。</t>
        </r>
      </text>
    </comment>
    <comment ref="A64" authorId="0" shapeId="0" xr:uid="{51B99EE8-814A-404D-9609-11F6134BD3A2}">
      <text>
        <r>
          <rPr>
            <sz val="9"/>
            <color indexed="81"/>
            <rFont val="MS P ゴシック"/>
            <family val="3"/>
            <charset val="128"/>
          </rPr>
          <t>復元性の観点から、起点の高さを計測した場所についてリストから選択または記載してください。</t>
        </r>
      </text>
    </comment>
    <comment ref="D64" authorId="0" shapeId="0" xr:uid="{31FBAC0E-EB71-48B1-9C43-B255502CFCF0}">
      <text>
        <r>
          <rPr>
            <sz val="9"/>
            <color indexed="81"/>
            <rFont val="MS P ゴシック"/>
            <family val="3"/>
            <charset val="128"/>
          </rPr>
          <t>リスト選択もしくは自由記入してください。</t>
        </r>
      </text>
    </comment>
    <comment ref="A65" authorId="0" shapeId="0" xr:uid="{E7E5C197-A628-4E90-A824-9446E7B97861}">
      <text>
        <r>
          <rPr>
            <sz val="9"/>
            <color indexed="81"/>
            <rFont val="MS P ゴシック"/>
            <family val="3"/>
            <charset val="128"/>
          </rPr>
          <t>リストから選択してください。</t>
        </r>
      </text>
    </comment>
    <comment ref="A66" authorId="0" shapeId="0" xr:uid="{B87B7D05-A4F8-4375-B141-D0FF85DAF825}">
      <text>
        <r>
          <rPr>
            <sz val="9"/>
            <color indexed="81"/>
            <rFont val="MS P ゴシック"/>
            <family val="3"/>
            <charset val="128"/>
          </rPr>
          <t>起点を中心として右回りに回転させた角度（0～90度）を入力してください。</t>
        </r>
      </text>
    </comment>
    <comment ref="I66" authorId="0" shapeId="0" xr:uid="{EA5010A4-20C1-4DD8-B759-E7A6F3F83F0A}">
      <text>
        <r>
          <rPr>
            <sz val="9"/>
            <color indexed="81"/>
            <rFont val="MS P ゴシック"/>
            <family val="3"/>
            <charset val="128"/>
          </rPr>
          <t>原則、秒は小数点以下2桁まで記入してください。</t>
        </r>
      </text>
    </comment>
    <comment ref="A67" authorId="0" shapeId="0" xr:uid="{9A7CC262-0C55-4D63-9DBF-BD2A0E925C57}">
      <text>
        <r>
          <rPr>
            <sz val="9"/>
            <color indexed="81"/>
            <rFont val="MS P ゴシック"/>
            <family val="3"/>
            <charset val="128"/>
          </rPr>
          <t>起点を複数設定している場合は、上記項目について別紙に記載してください。</t>
        </r>
      </text>
    </comment>
    <comment ref="D69" authorId="0" shapeId="0" xr:uid="{4A2FFF2E-BB35-41EB-B46D-EA899778A9E1}">
      <text>
        <r>
          <rPr>
            <sz val="9"/>
            <color indexed="81"/>
            <rFont val="MS P ゴシック"/>
            <family val="3"/>
            <charset val="128"/>
          </rPr>
          <t>「汚染のおそれとその由来」にチェックがある場合は必ず記入してください。</t>
        </r>
      </text>
    </comment>
    <comment ref="D70" authorId="0" shapeId="0" xr:uid="{EEEC707F-5BDC-42C1-94D2-5A112AE70BAC}">
      <text>
        <r>
          <rPr>
            <sz val="9"/>
            <color indexed="81"/>
            <rFont val="MS P ゴシック"/>
            <family val="3"/>
            <charset val="128"/>
          </rPr>
          <t xml:space="preserve">・既往調査を試料採取等に活用する場合は、その日付も記入してください。
・「試料採取等対象物質の種類」にて「第一種特定有害物質」を対象物質としている場合は記入するようお願いします。
</t>
        </r>
      </text>
    </comment>
    <comment ref="D71" authorId="0" shapeId="0" xr:uid="{EB5021DF-053C-4171-9A80-2ED0DFA4BC81}">
      <text>
        <r>
          <rPr>
            <sz val="9"/>
            <color indexed="81"/>
            <rFont val="MS P ゴシック"/>
            <family val="3"/>
            <charset val="128"/>
          </rPr>
          <t>・既往調査を試料採取等に活用する場合は、その日付も記入してください。
・「試料採取等対象物質の種類」にて「第二種特定有害物質」又は「第三種特定有害物質」を対象物質としている場合は必ず記入してください。</t>
        </r>
      </text>
    </comment>
    <comment ref="D72" authorId="0" shapeId="0" xr:uid="{4A93DCA1-50B7-4FEB-A629-F18CF652966C}">
      <text>
        <r>
          <rPr>
            <sz val="9"/>
            <color indexed="81"/>
            <rFont val="MS P ゴシック"/>
            <family val="3"/>
            <charset val="128"/>
          </rPr>
          <t>・既往調査を試料採取等に活用する場合は、その日付も記入してください。
・「汚染のおそれとその由来」にチェックがある場合は必ず記入してください。</t>
        </r>
      </text>
    </comment>
    <comment ref="D73" authorId="0" shapeId="0" xr:uid="{7188E044-2B9D-4A81-8E28-1B867303AA3A}">
      <text>
        <r>
          <rPr>
            <sz val="9"/>
            <color indexed="81"/>
            <rFont val="MS P ゴシック"/>
            <family val="3"/>
            <charset val="128"/>
          </rPr>
          <t>「汚染のおそれとその由来」にチェックがある場合は必ず記入してください。</t>
        </r>
      </text>
    </comment>
    <comment ref="L73" authorId="0" shapeId="0" xr:uid="{E1D93180-638A-448A-B976-4C90BAFF6D31}">
      <text>
        <r>
          <rPr>
            <sz val="9"/>
            <color indexed="81"/>
            <rFont val="MS P ゴシック"/>
            <family val="3"/>
            <charset val="128"/>
          </rPr>
          <t>当該項目を記入した場合には必ず図表番号を記入してください。</t>
        </r>
      </text>
    </comment>
    <comment ref="D74" authorId="0" shapeId="0" xr:uid="{FC047BF9-D913-46D9-A49E-D3E40C303A9A}">
      <text>
        <r>
          <rPr>
            <sz val="9"/>
            <color indexed="81"/>
            <rFont val="MS P ゴシック"/>
            <family val="3"/>
            <charset val="128"/>
          </rPr>
          <t>「汚染のおそれとその由来」にチェックがある場合は必ず記入してください。</t>
        </r>
      </text>
    </comment>
    <comment ref="A75" authorId="0" shapeId="0" xr:uid="{BC7411CC-A3F0-47BA-BB8E-F55688239CCA}">
      <text>
        <r>
          <rPr>
            <sz val="9"/>
            <color indexed="81"/>
            <rFont val="MS P ゴシック"/>
            <family val="3"/>
            <charset val="128"/>
          </rPr>
          <t xml:space="preserve">土壌ガスを持ち帰り分析をした場合は、その旨を記載し、別冊資料に運搬及び保管による濃度の減少の程度を評価した表等を添付してください。
</t>
        </r>
      </text>
    </comment>
    <comment ref="D75" authorId="0" shapeId="0" xr:uid="{1E7B8738-EA94-4936-A497-DE73BA3DA362}">
      <text>
        <r>
          <rPr>
            <sz val="9"/>
            <color indexed="81"/>
            <rFont val="MS P ゴシック"/>
            <family val="3"/>
            <charset val="128"/>
          </rPr>
          <t>「試料採取等対象物質の種類」にて「第一種特定有害物質」を対象物質としている場合は必ず記入してください。</t>
        </r>
      </text>
    </comment>
    <comment ref="L75" authorId="0" shapeId="0" xr:uid="{7C4C1C2B-24AE-4842-B54F-3E07AB61407B}">
      <text>
        <r>
          <rPr>
            <sz val="9"/>
            <color indexed="81"/>
            <rFont val="MS P ゴシック"/>
            <family val="3"/>
            <charset val="128"/>
          </rPr>
          <t>当該項目を記入した場合には必ず図表番号を記入してください。</t>
        </r>
      </text>
    </comment>
    <comment ref="D76" authorId="0" shapeId="0" xr:uid="{0DEFB6DD-555A-4370-A363-2FA0364DC7C7}">
      <text>
        <r>
          <rPr>
            <sz val="9"/>
            <color indexed="81"/>
            <rFont val="MS P ゴシック"/>
            <family val="3"/>
            <charset val="128"/>
          </rPr>
          <t>「試料採取等対象物質の種類」にて「第一種特定有害物質」を対象物質としている場合は必ず記入してください。</t>
        </r>
      </text>
    </comment>
    <comment ref="L76" authorId="0" shapeId="0" xr:uid="{E67885B5-AD08-4FAB-BE32-505728BAA3C1}">
      <text>
        <r>
          <rPr>
            <sz val="9"/>
            <color indexed="81"/>
            <rFont val="MS P ゴシック"/>
            <family val="3"/>
            <charset val="128"/>
          </rPr>
          <t>当該項目を記入した場合には必ず図表番号を記入してください。</t>
        </r>
      </text>
    </comment>
    <comment ref="D77" authorId="0" shapeId="0" xr:uid="{2683378F-D309-46CE-965A-B0C9B9150437}">
      <text>
        <r>
          <rPr>
            <sz val="9"/>
            <color indexed="81"/>
            <rFont val="MS P ゴシック"/>
            <family val="3"/>
            <charset val="128"/>
          </rPr>
          <t>「試料採取等対象物質の種類」にて「第一種特定有害物質」を対象物質としている場合は必ず記入してください。</t>
        </r>
      </text>
    </comment>
    <comment ref="L77" authorId="0" shapeId="0" xr:uid="{91E80BB2-7932-48E2-B015-2C865B6CFBC7}">
      <text>
        <r>
          <rPr>
            <sz val="9"/>
            <color indexed="81"/>
            <rFont val="MS P ゴシック"/>
            <family val="3"/>
            <charset val="128"/>
          </rPr>
          <t>当該項目を記入した場合には必ず図表番号を記入してください。</t>
        </r>
      </text>
    </comment>
    <comment ref="D78" authorId="0" shapeId="0" xr:uid="{D0331C8F-675D-435A-8837-D0E0C9E3CA0C}">
      <text>
        <r>
          <rPr>
            <sz val="9"/>
            <color indexed="81"/>
            <rFont val="MS P ゴシック"/>
            <family val="3"/>
            <charset val="128"/>
          </rPr>
          <t>リストより選択してください。</t>
        </r>
      </text>
    </comment>
    <comment ref="D79" authorId="0" shapeId="0" xr:uid="{62F1C623-48CD-41D5-94DD-D2C9ABBBD72E}">
      <text>
        <r>
          <rPr>
            <sz val="9"/>
            <color indexed="81"/>
            <rFont val="MS P ゴシック"/>
            <family val="3"/>
            <charset val="128"/>
          </rPr>
          <t xml:space="preserve">・「トラベルブランク試験の有無」が「有」の場合は必ず入力してください。
・リストより選択してください。
</t>
        </r>
      </text>
    </comment>
    <comment ref="D80" authorId="0" shapeId="0" xr:uid="{2A135892-D3DF-4C65-88DF-8E677BC6598C}">
      <text>
        <r>
          <rPr>
            <sz val="9"/>
            <color indexed="81"/>
            <rFont val="MS P ゴシック"/>
            <family val="3"/>
            <charset val="128"/>
          </rPr>
          <t>「値の補正の有無」が「有」の場合は必ず入力してください。</t>
        </r>
      </text>
    </comment>
    <comment ref="F80" authorId="0" shapeId="0" xr:uid="{E61F55D3-3AF1-4ADF-AC60-325328D9226E}">
      <text>
        <r>
          <rPr>
            <sz val="9"/>
            <color indexed="81"/>
            <rFont val="MS P ゴシック"/>
            <family val="3"/>
            <charset val="128"/>
          </rPr>
          <t xml:space="preserve">「濃度増減」の値を記入してください。
</t>
        </r>
      </text>
    </comment>
    <comment ref="K80" authorId="0" shapeId="0" xr:uid="{8CD706B5-63BD-46DD-981F-256F67FDBC11}">
      <text>
        <r>
          <rPr>
            <sz val="9"/>
            <color indexed="81"/>
            <rFont val="MS P ゴシック"/>
            <family val="3"/>
            <charset val="128"/>
          </rPr>
          <t>以上又は未満をリストより選択してください。</t>
        </r>
      </text>
    </comment>
    <comment ref="A81" authorId="0" shapeId="0" xr:uid="{F12043C7-1DFF-4E71-A824-E7A28226D157}">
      <text>
        <r>
          <rPr>
            <sz val="9"/>
            <color indexed="81"/>
            <rFont val="MS P ゴシック"/>
            <family val="3"/>
            <charset val="128"/>
          </rPr>
          <t xml:space="preserve">試料採取深度（帯水層底面の採取を含む）を記載してください。
</t>
        </r>
      </text>
    </comment>
    <comment ref="L81" authorId="0" shapeId="0" xr:uid="{282846E3-BCF4-4CD8-9028-AFFD571B8219}">
      <text>
        <r>
          <rPr>
            <sz val="9"/>
            <color indexed="81"/>
            <rFont val="MS P ゴシック"/>
            <family val="3"/>
            <charset val="128"/>
          </rPr>
          <t>当該項目を記入した場合には必ず図表番号を記入してください。</t>
        </r>
      </text>
    </comment>
    <comment ref="D82" authorId="0" shapeId="0" xr:uid="{AA207253-0174-457D-B8E5-C1AC3023D617}">
      <text>
        <r>
          <rPr>
            <sz val="9"/>
            <color indexed="81"/>
            <rFont val="MS P ゴシック"/>
            <family val="3"/>
            <charset val="128"/>
          </rPr>
          <t xml:space="preserve">リスト選択または直接入力により記入してください。
</t>
        </r>
      </text>
    </comment>
    <comment ref="L82" authorId="0" shapeId="0" xr:uid="{8CB3EA99-7484-4CE6-BE02-0BBE59D94B24}">
      <text>
        <r>
          <rPr>
            <sz val="9"/>
            <color indexed="81"/>
            <rFont val="MS P ゴシック"/>
            <family val="3"/>
            <charset val="128"/>
          </rPr>
          <t>当該項目を記入した場合には必ず図表番号を記入してください。</t>
        </r>
      </text>
    </comment>
    <comment ref="D84" authorId="0" shapeId="0" xr:uid="{95F7177A-3C0E-4A0B-90F8-9FC50813298F}">
      <text>
        <r>
          <rPr>
            <sz val="9"/>
            <color indexed="81"/>
            <rFont val="MS P ゴシック"/>
            <family val="3"/>
            <charset val="128"/>
          </rPr>
          <t>「試料採取等対象物質の種類」にて「第二種特定有害物質」又は「第三種特定有害物質」を対象物質としている場合は必ず記入してください。</t>
        </r>
      </text>
    </comment>
    <comment ref="L84" authorId="0" shapeId="0" xr:uid="{0A42193C-9D18-4A92-B78B-0AADADBC9FF9}">
      <text>
        <r>
          <rPr>
            <sz val="9"/>
            <color indexed="81"/>
            <rFont val="MS P ゴシック"/>
            <family val="3"/>
            <charset val="128"/>
          </rPr>
          <t>当該項目を記入した場合には必ず図表番号を記入してください。</t>
        </r>
      </text>
    </comment>
    <comment ref="D85" authorId="0" shapeId="0" xr:uid="{769C0A47-405C-44B8-98D3-702208E1B21F}">
      <text>
        <r>
          <rPr>
            <sz val="9"/>
            <color indexed="81"/>
            <rFont val="MS P ゴシック"/>
            <family val="3"/>
            <charset val="128"/>
          </rPr>
          <t>「試料採取等対象物質の種類」にて「第二種特定有害物質」又は「第三種特定有害物質」を対象物質としている場合は必ず記入してください。</t>
        </r>
      </text>
    </comment>
    <comment ref="D87" authorId="0" shapeId="0" xr:uid="{1E9E52A4-843D-4AD3-A039-75A078FAC4D7}">
      <text>
        <r>
          <rPr>
            <sz val="9"/>
            <color indexed="81"/>
            <rFont val="MS P ゴシック"/>
            <family val="3"/>
            <charset val="128"/>
          </rPr>
          <t>以下の調査に係る項目に記入がある場合は必ず記入してください。</t>
        </r>
      </text>
    </comment>
    <comment ref="D88" authorId="0" shapeId="0" xr:uid="{B609F2BE-CDAC-42B6-9C5B-E85D7DC9F39D}">
      <text>
        <r>
          <rPr>
            <sz val="9"/>
            <color indexed="81"/>
            <rFont val="MS P ゴシック"/>
            <family val="3"/>
            <charset val="128"/>
          </rPr>
          <t>・既往調査を試料採取等に活用する場合は、その日付も記入してください。
・溶出量基準適合等で地下水調査を実施していない場合や別途報告する場合はその旨（「今後実施予定」等）を記載してください。</t>
        </r>
      </text>
    </comment>
    <comment ref="D89" authorId="0" shapeId="0" xr:uid="{84BCD92B-062B-4C3E-9CFF-111E16FFE01A}">
      <text>
        <r>
          <rPr>
            <sz val="9"/>
            <color indexed="81"/>
            <rFont val="MS P ゴシック"/>
            <family val="3"/>
            <charset val="128"/>
          </rPr>
          <t>・既往調査を試料採取等に活用する場合は、その日付も記入してください。
・溶出量基準適合等で地下水調査を実施していない場合や別途報告する場合はその旨（「今後実施予定」等）を記載してください。</t>
        </r>
      </text>
    </comment>
    <comment ref="D92" authorId="0" shapeId="0" xr:uid="{E887F13B-E112-40CB-BF97-B6048D5D1688}">
      <text>
        <r>
          <rPr>
            <sz val="9"/>
            <color indexed="81"/>
            <rFont val="MS P ゴシック"/>
            <family val="3"/>
            <charset val="128"/>
          </rPr>
          <t>第二種、第三種で特例地点（連続した地点で最も溶出量の高い地点）で採取する場合は、施行通知別紙に記載の趣旨に合致する旨記載してください。</t>
        </r>
      </text>
    </comment>
    <comment ref="L92" authorId="0" shapeId="0" xr:uid="{74F877D4-89AA-475B-9C53-ED4F2695CB4C}">
      <text>
        <r>
          <rPr>
            <sz val="9"/>
            <color indexed="81"/>
            <rFont val="MS P ゴシック"/>
            <family val="3"/>
            <charset val="128"/>
          </rPr>
          <t>当該項目を記入した場合には必ず図表番号を記入してください。</t>
        </r>
      </text>
    </comment>
    <comment ref="D93" authorId="0" shapeId="0" xr:uid="{FF82280D-BF76-4485-9FCE-3F13861F7A50}">
      <text>
        <r>
          <rPr>
            <sz val="9"/>
            <color indexed="81"/>
            <rFont val="MS P ゴシック"/>
            <family val="3"/>
            <charset val="128"/>
          </rPr>
          <t>地下水調査は土壌調査と違い、深度10ｍまでに調査深度は限定されません。帯水層の底までスクリーン区間を設けていない場合は、地下水汚染の有無を適切に評価できる理由を記載してください。</t>
        </r>
      </text>
    </comment>
    <comment ref="L93" authorId="0" shapeId="0" xr:uid="{952B9B0F-D9DF-4589-AA92-1BDE61977B0A}">
      <text>
        <r>
          <rPr>
            <sz val="9"/>
            <color indexed="81"/>
            <rFont val="MS P ゴシック"/>
            <family val="3"/>
            <charset val="128"/>
          </rPr>
          <t>当該項目を記入した場合には必ず図表番号を記入してください。</t>
        </r>
      </text>
    </comment>
    <comment ref="D94" authorId="0" shapeId="0" xr:uid="{A6061CF6-2BF6-4682-A3D5-E3A560AAACDC}">
      <text>
        <r>
          <rPr>
            <sz val="9"/>
            <color indexed="81"/>
            <rFont val="MS P ゴシック"/>
            <family val="3"/>
            <charset val="128"/>
          </rPr>
          <t xml:space="preserve">リスト選択または直接入力により記入してください。
</t>
        </r>
      </text>
    </comment>
    <comment ref="L94" authorId="0" shapeId="0" xr:uid="{C22B571B-364B-4329-9F70-BEE4F5AD5C42}">
      <text>
        <r>
          <rPr>
            <sz val="9"/>
            <color indexed="81"/>
            <rFont val="MS P ゴシック"/>
            <family val="3"/>
            <charset val="128"/>
          </rPr>
          <t>当該項目を記入した場合には必ず図表番号を記入してください。</t>
        </r>
      </text>
    </comment>
    <comment ref="L96" authorId="0" shapeId="0" xr:uid="{16F1E104-D3C8-4294-9588-DEB88D48AAF4}">
      <text>
        <r>
          <rPr>
            <sz val="9"/>
            <color indexed="81"/>
            <rFont val="MS P ゴシック"/>
            <family val="3"/>
            <charset val="128"/>
          </rPr>
          <t>当該項目を記入した場合には必ず図表番号を記入してください。</t>
        </r>
      </text>
    </comment>
    <comment ref="D97" authorId="0" shapeId="0" xr:uid="{3F8E1C26-DFFA-43A1-BB7F-FA40B9758F38}">
      <text>
        <r>
          <rPr>
            <sz val="9"/>
            <color indexed="81"/>
            <rFont val="MS P ゴシック"/>
            <family val="3"/>
            <charset val="128"/>
          </rPr>
          <t>地下水調査は土壌調査と違い、深度10ｍまでに調査深度は限定されません。帯水層の底までスクリーン区間を設けていない場合は、地下水汚染の有無を適切に評価できる理由を記載してください。</t>
        </r>
      </text>
    </comment>
    <comment ref="L97" authorId="0" shapeId="0" xr:uid="{0901C3AF-E54F-47CC-B334-F64E6D5A6DCD}">
      <text>
        <r>
          <rPr>
            <sz val="9"/>
            <color indexed="81"/>
            <rFont val="MS P ゴシック"/>
            <family val="3"/>
            <charset val="128"/>
          </rPr>
          <t>当該項目を記入した場合には必ず図表番号を記入してください。</t>
        </r>
      </text>
    </comment>
    <comment ref="D98" authorId="0" shapeId="0" xr:uid="{FAEDF000-EDB7-422A-B0FD-1FAC20B9173D}">
      <text>
        <r>
          <rPr>
            <sz val="9"/>
            <color indexed="81"/>
            <rFont val="MS P ゴシック"/>
            <family val="3"/>
            <charset val="128"/>
          </rPr>
          <t xml:space="preserve">リスト選択または直接入力により記入してください。
</t>
        </r>
      </text>
    </comment>
    <comment ref="L98" authorId="0" shapeId="0" xr:uid="{CD8BD095-0366-4806-B053-D038E72B90D8}">
      <text>
        <r>
          <rPr>
            <sz val="9"/>
            <color indexed="81"/>
            <rFont val="MS P ゴシック"/>
            <family val="3"/>
            <charset val="128"/>
          </rPr>
          <t>当該項目を記入した場合には必ず図表番号を記入してください。</t>
        </r>
      </text>
    </comment>
    <comment ref="D100" authorId="0" shapeId="0" xr:uid="{91759907-5665-445F-8137-383ADDBC78A8}">
      <text>
        <r>
          <rPr>
            <sz val="9"/>
            <color indexed="81"/>
            <rFont val="MS P ゴシック"/>
            <family val="3"/>
            <charset val="128"/>
          </rPr>
          <t>・以上の調査に係る項目に記入がある場合は必ず記入してください。
・リスト選択または直接入力により記入してください。</t>
        </r>
      </text>
    </comment>
    <comment ref="L100" authorId="0" shapeId="0" xr:uid="{C9F4FE42-7E0B-4941-9900-2DF3D86103AC}">
      <text>
        <r>
          <rPr>
            <sz val="9"/>
            <color indexed="81"/>
            <rFont val="MS P ゴシック"/>
            <family val="3"/>
            <charset val="128"/>
          </rPr>
          <t>当該項目を記入した場合には必ず図表番号を記入してください。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14C89192-DC22-4429-83CF-42EC1934508B}">
      <text>
        <r>
          <rPr>
            <sz val="9"/>
            <color indexed="81"/>
            <rFont val="MS P ゴシック"/>
            <family val="3"/>
            <charset val="128"/>
          </rPr>
          <t xml:space="preserve">土壌ガス調査、土壌調査、ボーリング調査、地下水調査の実施した日をシート「汚染状況調査方法（法、条例）」より全て記載してください。
</t>
        </r>
      </text>
    </comment>
    <comment ref="D14" authorId="0" shapeId="0" xr:uid="{3EEDE1E0-7EB8-41AE-B69E-BB7344BD1CF8}">
      <text>
        <r>
          <rPr>
            <sz val="9"/>
            <color indexed="81"/>
            <rFont val="MS P ゴシック"/>
            <family val="3"/>
            <charset val="128"/>
          </rPr>
          <t xml:space="preserve">調査結果により評価される区画数を入力してください。
</t>
        </r>
      </text>
    </comment>
    <comment ref="G14" authorId="0" shapeId="0" xr:uid="{58A20D89-F083-4EEC-8491-E121B59B9119}">
      <text>
        <r>
          <rPr>
            <sz val="9"/>
            <color indexed="81"/>
            <rFont val="MS P ゴシック"/>
            <family val="3"/>
            <charset val="128"/>
          </rPr>
          <t xml:space="preserve">リストより選択してください。
</t>
        </r>
      </text>
    </comment>
    <comment ref="I14" authorId="0" shapeId="0" xr:uid="{7F082C15-0327-49F2-B44F-390F80785E50}">
      <text>
        <r>
          <rPr>
            <sz val="9"/>
            <color indexed="81"/>
            <rFont val="MS P ゴシック"/>
            <family val="3"/>
            <charset val="128"/>
          </rPr>
          <t>調査結果により評価される区画数を入力してください。</t>
        </r>
      </text>
    </comment>
    <comment ref="K14" authorId="0" shapeId="0" xr:uid="{70B2A056-33D8-49B1-AFB0-529AFFCAB90F}">
      <text>
        <r>
          <rPr>
            <sz val="9"/>
            <color indexed="81"/>
            <rFont val="MS P ゴシック"/>
            <family val="3"/>
            <charset val="128"/>
          </rPr>
          <t xml:space="preserve">基準超過となった区画数を入力してください。
</t>
        </r>
      </text>
    </comment>
    <comment ref="L14" authorId="0" shapeId="0" xr:uid="{63182387-80C6-40DD-AD00-6E234666EE12}">
      <text>
        <r>
          <rPr>
            <sz val="9"/>
            <color indexed="81"/>
            <rFont val="MS P ゴシック"/>
            <family val="3"/>
            <charset val="128"/>
          </rPr>
          <t xml:space="preserve">リストより選択してください。
</t>
        </r>
      </text>
    </comment>
    <comment ref="D28" authorId="0" shapeId="0" xr:uid="{E510578C-96DC-4FC4-83D3-43977657FBDA}">
      <text>
        <r>
          <rPr>
            <sz val="9"/>
            <color indexed="81"/>
            <rFont val="MS P ゴシック"/>
            <family val="3"/>
            <charset val="128"/>
          </rPr>
          <t>土壌ガス等が検出された場合は、ボーリング調査の有無も記載してください。</t>
        </r>
      </text>
    </comment>
    <comment ref="H29" authorId="0" shapeId="0" xr:uid="{9BB94D25-8755-4B71-B197-096279989828}">
      <text>
        <r>
          <rPr>
            <sz val="9"/>
            <color indexed="81"/>
            <rFont val="MS P ゴシック"/>
            <family val="3"/>
            <charset val="128"/>
          </rPr>
          <t>基準超過となった区画数を入力してください。</t>
        </r>
      </text>
    </comment>
    <comment ref="D31" authorId="0" shapeId="0" xr:uid="{9C9AC28D-5E48-4A86-B2BC-527CFE4C906D}">
      <text>
        <r>
          <rPr>
            <sz val="9"/>
            <color indexed="81"/>
            <rFont val="MS P ゴシック"/>
            <family val="3"/>
            <charset val="128"/>
          </rPr>
          <t xml:space="preserve">調査結果により評価される区画数を入力してください。
</t>
        </r>
      </text>
    </comment>
    <comment ref="G31" authorId="0" shapeId="0" xr:uid="{58411736-5CA4-4975-B0A6-20A6E2122D24}">
      <text>
        <r>
          <rPr>
            <sz val="9"/>
            <color indexed="81"/>
            <rFont val="MS P ゴシック"/>
            <family val="3"/>
            <charset val="128"/>
          </rPr>
          <t>省略の場合は、最大汚染深度の値を「10」と記入してください。</t>
        </r>
      </text>
    </comment>
    <comment ref="I31" authorId="0" shapeId="0" xr:uid="{6C5BFEA7-8771-44C8-A8E6-DBC2F9BDA24B}">
      <text>
        <r>
          <rPr>
            <sz val="9"/>
            <color indexed="81"/>
            <rFont val="MS P ゴシック"/>
            <family val="3"/>
            <charset val="128"/>
          </rPr>
          <t xml:space="preserve">リストより選択してください。
</t>
        </r>
      </text>
    </comment>
    <comment ref="J31" authorId="0" shapeId="0" xr:uid="{5792AC37-C5D2-4D6A-BD55-CF5872593A6E}">
      <text>
        <r>
          <rPr>
            <sz val="9"/>
            <color indexed="81"/>
            <rFont val="MS P ゴシック"/>
            <family val="3"/>
            <charset val="128"/>
          </rPr>
          <t>実際に試料採取を行った区画（地点）数を入力してください。</t>
        </r>
      </text>
    </comment>
    <comment ref="L31" authorId="0" shapeId="0" xr:uid="{23D56D2A-26BC-460D-9B40-A496B02536A7}">
      <text>
        <r>
          <rPr>
            <sz val="9"/>
            <color indexed="81"/>
            <rFont val="MS P ゴシック"/>
            <family val="3"/>
            <charset val="128"/>
          </rPr>
          <t xml:space="preserve">基準超過となった区画数を入力してください。
</t>
        </r>
      </text>
    </comment>
    <comment ref="M31" authorId="0" shapeId="0" xr:uid="{E04CE60A-0A36-4A99-8671-C5FE4102EE49}">
      <text>
        <r>
          <rPr>
            <sz val="9"/>
            <color indexed="81"/>
            <rFont val="MS P ゴシック"/>
            <family val="3"/>
            <charset val="128"/>
          </rPr>
          <t xml:space="preserve">リストより選択してください。
</t>
        </r>
      </text>
    </comment>
    <comment ref="N31" authorId="0" shapeId="0" xr:uid="{941A3CCE-63AF-44A4-934D-2A82C688B066}">
      <text>
        <r>
          <rPr>
            <sz val="9"/>
            <color indexed="81"/>
            <rFont val="MS P ゴシック"/>
            <family val="3"/>
            <charset val="128"/>
          </rPr>
          <t xml:space="preserve">実際に試料採取を行った区画（地点）数を入力してください。
</t>
        </r>
      </text>
    </comment>
    <comment ref="Q31" authorId="0" shapeId="0" xr:uid="{FA8E2CD4-0018-46BA-ACA6-E6E1D743820B}">
      <text>
        <r>
          <rPr>
            <sz val="9"/>
            <color indexed="81"/>
            <rFont val="MS P ゴシック"/>
            <family val="3"/>
            <charset val="128"/>
          </rPr>
          <t xml:space="preserve">リストより選択してください。
</t>
        </r>
      </text>
    </comment>
    <comment ref="A32" authorId="0" shapeId="0" xr:uid="{E53DD120-DD47-4087-BA6D-8434762F4889}">
      <text>
        <r>
          <rPr>
            <sz val="9"/>
            <color indexed="81"/>
            <rFont val="MS P ゴシック"/>
            <family val="3"/>
            <charset val="128"/>
          </rPr>
          <t>第一種特定有害物質について、代表地点でボーリングを実施した場合は、ガス検出区画を含めた区画数を記載してください。
例：連続する範囲でガス検出区画数が５あり、代表地点でのボーリング調査が１地点の場合であっても、「５」と記載します。</t>
        </r>
      </text>
    </comment>
    <comment ref="D62" authorId="0" shapeId="0" xr:uid="{7B8E2673-8334-419A-A2EA-C0AADAA80F14}">
      <text>
        <r>
          <rPr>
            <sz val="9"/>
            <color indexed="81"/>
            <rFont val="MS P ゴシック"/>
            <family val="3"/>
            <charset val="128"/>
          </rPr>
          <t xml:space="preserve">調査結果により評価される区画数を入力してください。
</t>
        </r>
      </text>
    </comment>
    <comment ref="H62" authorId="0" shapeId="0" xr:uid="{44E2F997-7D96-4921-8613-F5C24E9ABC95}">
      <text>
        <r>
          <rPr>
            <sz val="9"/>
            <color indexed="81"/>
            <rFont val="MS P ゴシック"/>
            <family val="3"/>
            <charset val="128"/>
          </rPr>
          <t>基準超過となった区画数を入力してください。</t>
        </r>
      </text>
    </comment>
    <comment ref="I62" authorId="0" shapeId="0" xr:uid="{CD7C2189-9B72-4D79-9497-D8EA5C9ABE83}">
      <text>
        <r>
          <rPr>
            <sz val="9"/>
            <color indexed="81"/>
            <rFont val="MS P ゴシック"/>
            <family val="3"/>
            <charset val="128"/>
          </rPr>
          <t xml:space="preserve">リストより選択してください。
</t>
        </r>
      </text>
    </comment>
    <comment ref="A72" authorId="0" shapeId="0" xr:uid="{F88983E8-56F0-4F98-A440-EE540A2EEB4A}">
      <text>
        <r>
          <rPr>
            <sz val="9"/>
            <color indexed="81"/>
            <rFont val="MS P ゴシック"/>
            <family val="3"/>
            <charset val="128"/>
          </rPr>
          <t>外○筆という形で省略せず、全部・一部を含め地番全てを列挙してください。</t>
        </r>
      </text>
    </comment>
    <comment ref="B75" authorId="0" shapeId="0" xr:uid="{D5929055-EFCA-46BC-AF6C-C75A81E8B239}">
      <text>
        <r>
          <rPr>
            <sz val="9"/>
            <color indexed="81"/>
            <rFont val="MS P ゴシック"/>
            <family val="3"/>
            <charset val="128"/>
          </rPr>
          <t>調査結果により評価される区画数を入力してください。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C5CCCC6C-F902-4490-9097-E2701478AFB4}">
      <text>
        <r>
          <rPr>
            <sz val="9"/>
            <color indexed="81"/>
            <rFont val="MS P ゴシック"/>
            <family val="3"/>
            <charset val="128"/>
          </rPr>
          <t>本契機での調査対象地を記載してください。</t>
        </r>
      </text>
    </comment>
    <comment ref="D6" authorId="0" shapeId="0" xr:uid="{989D66F3-600C-45CB-9E33-C3D3937932BB}">
      <text>
        <r>
          <rPr>
            <sz val="9"/>
            <color indexed="81"/>
            <rFont val="MS P ゴシック"/>
            <family val="3"/>
            <charset val="128"/>
          </rPr>
          <t>・シート「汚染状況調査方法（法、条例）」より入力を行うか、直接入力してください。
・複数の所在地を入力する場合は「、」で区切って、セル内に列挙してください。</t>
        </r>
      </text>
    </comment>
    <comment ref="G6" authorId="0" shapeId="0" xr:uid="{9123B4B1-1808-410A-BE6B-71D1138D27FC}">
      <text>
        <r>
          <rPr>
            <sz val="9"/>
            <color indexed="81"/>
            <rFont val="MS P ゴシック"/>
            <family val="3"/>
            <charset val="128"/>
          </rPr>
          <t xml:space="preserve">・当該項目を記入した場合には必ず図表番号を記入してください。
・シート「汚染状況調査方法（法、条例）」より入力を行うか、直接入力してください。
</t>
        </r>
      </text>
    </comment>
    <comment ref="D8" authorId="0" shapeId="0" xr:uid="{256B8AD4-D273-429D-93D1-BB0251AEDB90}">
      <text>
        <r>
          <rPr>
            <sz val="9"/>
            <color indexed="81"/>
            <rFont val="MS P ゴシック"/>
            <family val="3"/>
            <charset val="128"/>
          </rPr>
          <t>・シート「汚染状況調査方法（法、条例）」より入力を行うか、直接入力してください。
・複数の所在地を入力する場合は「、」で区切って、セル内に列挙してください。</t>
        </r>
      </text>
    </comment>
    <comment ref="C10" authorId="0" shapeId="0" xr:uid="{5E3BC302-3DE0-4C59-B0C8-A97B78BFBEA1}">
      <text>
        <r>
          <rPr>
            <sz val="9"/>
            <color indexed="81"/>
            <rFont val="MS P ゴシック"/>
            <family val="3"/>
            <charset val="128"/>
          </rPr>
          <t xml:space="preserve">全体の調査対象地に対し、分割して報告する場合は、左側の展開ボタンを押下して、今回報告範囲の住居情報及び地番を記入してください。
</t>
        </r>
      </text>
    </comment>
    <comment ref="D11" authorId="0" shapeId="0" xr:uid="{E4C9FA1C-C18A-4278-9C34-45A19E24B36B}">
      <text>
        <r>
          <rPr>
            <sz val="9"/>
            <color indexed="81"/>
            <rFont val="MS P ゴシック"/>
            <family val="3"/>
            <charset val="128"/>
          </rPr>
          <t>・シート「概況調査（法、条例）」より入力を行うか、直接入力してください。
・複数の所在地を入力する場合は「、」で区切って、セル内に列挙してください。</t>
        </r>
      </text>
    </comment>
    <comment ref="G11" authorId="0" shapeId="0" xr:uid="{C9A317D5-9CF6-4B2D-A00F-EE7E37CF46CB}">
      <text>
        <r>
          <rPr>
            <sz val="9"/>
            <color indexed="81"/>
            <rFont val="MS P ゴシック"/>
            <family val="3"/>
            <charset val="128"/>
          </rPr>
          <t>当該項目を記入した場合には必ず図表番号を記入してください。</t>
        </r>
      </text>
    </comment>
    <comment ref="D12" authorId="0" shapeId="0" xr:uid="{60D7C919-D2A4-43C3-82CB-13F48E61B030}">
      <text>
        <r>
          <rPr>
            <sz val="9"/>
            <color indexed="81"/>
            <rFont val="MS P ゴシック"/>
            <family val="3"/>
            <charset val="128"/>
          </rPr>
          <t>・シート「概況調査（法、条例）」より入力を行うか、直接入力してください。
・複数の所在地を入力する場合は「、」で区切って、セル内に列挙してください。</t>
        </r>
      </text>
    </comment>
    <comment ref="D15" authorId="0" shapeId="0" xr:uid="{3180C37A-DB57-4193-A16A-50CA804C7D7E}">
      <text>
        <r>
          <rPr>
            <sz val="9"/>
            <color indexed="81"/>
            <rFont val="MS P ゴシック"/>
            <family val="3"/>
            <charset val="128"/>
          </rPr>
          <t xml:space="preserve">・過去の調査結果を使用する場合は、その調査を行った指定調査機関名及び指定番号も記載してください。
・複数の調査機関の場合は、機関名のあとに「：」で区切って調査取りまとめの別を記載してください。
（例）
機関名①：調査
機関名②：調査及び法定調査取りまとめ
機関名③：法定調査取りまとめ
・シート「汚染状況調査方法（法、条例）」より入力を行うか、直接入力してください。
</t>
        </r>
      </text>
    </comment>
    <comment ref="D16" authorId="0" shapeId="0" xr:uid="{3D27AEA4-7534-49B2-98B2-EBE32C15E369}">
      <text>
        <r>
          <rPr>
            <sz val="9"/>
            <color indexed="81"/>
            <rFont val="MS P ゴシック"/>
            <family val="3"/>
            <charset val="128"/>
          </rPr>
          <t xml:space="preserve">・過去の調査結果を使用する場合は、その調査を行った指定調査機関名及び指定番号も記載してください。
・複数の調査機関の場合は、機関名のあとに「：」で区切って指定番号を記載してください。
（例）
機関名①：指定番号①
機関名②：指定番号②
機関名③：指定番号③
・シート「汚染状況調査方法（法、条例）」より入力を行うか、直接入力してください。
</t>
        </r>
      </text>
    </comment>
    <comment ref="A17" authorId="0" shapeId="0" xr:uid="{F56D0AD0-8F5A-49C5-A813-3225F604A734}">
      <text>
        <r>
          <rPr>
            <sz val="9"/>
            <color indexed="81"/>
            <rFont val="MS P ゴシック"/>
            <family val="3"/>
            <charset val="128"/>
          </rPr>
          <t xml:space="preserve">該当する項目にチェックを入れてください。
</t>
        </r>
      </text>
    </comment>
    <comment ref="E24" authorId="0" shapeId="0" xr:uid="{42CBA296-2977-48EE-BBF0-8FADFA92EA6F}">
      <text>
        <r>
          <rPr>
            <sz val="9"/>
            <color indexed="81"/>
            <rFont val="MS P ゴシック"/>
            <family val="3"/>
            <charset val="128"/>
          </rPr>
          <t>以下の調査に係る項目に記入がある場合は必ず記入してください。</t>
        </r>
      </text>
    </comment>
    <comment ref="E25" authorId="0" shapeId="0" xr:uid="{0679AB2E-B624-443E-98BD-4B97BEC38DC7}">
      <text>
        <r>
          <rPr>
            <sz val="9"/>
            <color indexed="81"/>
            <rFont val="MS P ゴシック"/>
            <family val="3"/>
            <charset val="128"/>
          </rPr>
          <t>以下の調査に係る項目に記入がある場合は必ず記入してください。</t>
        </r>
      </text>
    </comment>
    <comment ref="A26" authorId="0" shapeId="0" xr:uid="{CE5F9509-067B-4194-9398-E1C7BE66A52E}">
      <text>
        <r>
          <rPr>
            <sz val="9"/>
            <color indexed="81"/>
            <rFont val="MS P ゴシック"/>
            <family val="3"/>
            <charset val="128"/>
          </rPr>
          <t>・実施状況を記入した場合は必ず「物質名」「区画数」「試料採取深度及び帯水層底面の有無」を記入してください。
・5件以上を入力する場合は、左側の展開ボタンより追加行を表示してご記入ください。</t>
        </r>
      </text>
    </comment>
    <comment ref="D26" authorId="0" shapeId="0" xr:uid="{5FAC813A-F54E-47EB-85C9-E3F7BA81DFF0}">
      <text>
        <r>
          <rPr>
            <sz val="9"/>
            <color indexed="81"/>
            <rFont val="MS P ゴシック"/>
            <family val="3"/>
            <charset val="128"/>
          </rPr>
          <t>試料採取等対象物質が第一種特定有害物質となる場合は、リスト選択または直接入力により記入してください。</t>
        </r>
      </text>
    </comment>
    <comment ref="G26" authorId="0" shapeId="0" xr:uid="{62228FBE-0552-48CC-B224-BBDC130325FC}">
      <text>
        <r>
          <rPr>
            <sz val="9"/>
            <color indexed="81"/>
            <rFont val="MS P ゴシック"/>
            <family val="3"/>
            <charset val="128"/>
          </rPr>
          <t>当該項目を記入した場合には必ず図表番号を記入してください。</t>
        </r>
      </text>
    </comment>
    <comment ref="D27" authorId="0" shapeId="0" xr:uid="{E2EF12B7-AB46-4828-A07D-F321C820FD78}">
      <text>
        <r>
          <rPr>
            <sz val="9"/>
            <color indexed="81"/>
            <rFont val="MS P ゴシック"/>
            <family val="3"/>
            <charset val="128"/>
          </rPr>
          <t>物質名をリストより選択してください。</t>
        </r>
      </text>
    </comment>
    <comment ref="E27" authorId="0" shapeId="0" xr:uid="{1C36CB98-B84F-4320-AF60-1F61C5A0AEB7}">
      <text>
        <r>
          <rPr>
            <sz val="9"/>
            <color indexed="81"/>
            <rFont val="MS P ゴシック"/>
            <family val="3"/>
            <charset val="128"/>
          </rPr>
          <t>区画数を入力してください。</t>
        </r>
      </text>
    </comment>
    <comment ref="F27" authorId="0" shapeId="0" xr:uid="{A9A7E831-CDA4-4DF6-88DB-9F1E2168D1B5}">
      <text>
        <r>
          <rPr>
            <sz val="9"/>
            <color indexed="81"/>
            <rFont val="MS P ゴシック"/>
            <family val="3"/>
            <charset val="128"/>
          </rPr>
          <t>試料採取深度及び帯水層底面の有無を入力してください。</t>
        </r>
      </text>
    </comment>
    <comment ref="A37" authorId="0" shapeId="0" xr:uid="{8112EBE3-901E-438A-8219-498BFA13E64F}">
      <text>
        <r>
          <rPr>
            <sz val="9"/>
            <color indexed="81"/>
            <rFont val="MS P ゴシック"/>
            <family val="3"/>
            <charset val="128"/>
          </rPr>
          <t xml:space="preserve">・実施状況を記入した場合は必ず「物質名」「区画数」「試料採取深度及び帯水層底面の有無」を記入してください。
・5件以上を入力する場合は、左側の展開ボタンより追加行を表示してご記入ください。
</t>
        </r>
      </text>
    </comment>
    <comment ref="D37" authorId="0" shapeId="0" xr:uid="{6BE970C0-458D-471A-B0C2-0318A15CB8E2}">
      <text>
        <r>
          <rPr>
            <sz val="9"/>
            <color indexed="81"/>
            <rFont val="MS P ゴシック"/>
            <family val="3"/>
            <charset val="128"/>
          </rPr>
          <t>試料採取等対象物質が第二種または第三種特定有害物質となる場合は、リスト選択または直接入力により記入してください。</t>
        </r>
      </text>
    </comment>
    <comment ref="G37" authorId="0" shapeId="0" xr:uid="{E5545381-BA40-4FF1-9F20-B0D5FFF689F0}">
      <text>
        <r>
          <rPr>
            <sz val="9"/>
            <color indexed="81"/>
            <rFont val="MS P ゴシック"/>
            <family val="3"/>
            <charset val="128"/>
          </rPr>
          <t>当該項目を記入した場合には必ず図表番号を記入してください。</t>
        </r>
      </text>
    </comment>
    <comment ref="D38" authorId="0" shapeId="0" xr:uid="{C39236DF-028E-4F7F-B243-257F6DD17B48}">
      <text>
        <r>
          <rPr>
            <sz val="9"/>
            <color indexed="81"/>
            <rFont val="MS P ゴシック"/>
            <family val="3"/>
            <charset val="128"/>
          </rPr>
          <t>物質名をリストより選択してください。</t>
        </r>
      </text>
    </comment>
    <comment ref="E38" authorId="0" shapeId="0" xr:uid="{DF08E9DC-2F33-488D-8968-436EBB306091}">
      <text>
        <r>
          <rPr>
            <sz val="9"/>
            <color indexed="81"/>
            <rFont val="MS P ゴシック"/>
            <family val="3"/>
            <charset val="128"/>
          </rPr>
          <t>区画数を入力してください。</t>
        </r>
      </text>
    </comment>
    <comment ref="F38" authorId="0" shapeId="0" xr:uid="{A59BC30F-08B2-4C84-B2E2-3381F316CF2B}">
      <text>
        <r>
          <rPr>
            <sz val="9"/>
            <color indexed="81"/>
            <rFont val="MS P ゴシック"/>
            <family val="3"/>
            <charset val="128"/>
          </rPr>
          <t xml:space="preserve">試料採取深度及び帯水層底面の有無を入力してください。
</t>
        </r>
      </text>
    </comment>
    <comment ref="A48" authorId="0" shapeId="0" xr:uid="{EDF4573D-E876-4B81-A825-83896742AAB2}">
      <text>
        <r>
          <rPr>
            <sz val="9"/>
            <color indexed="81"/>
            <rFont val="MS P ゴシック"/>
            <family val="3"/>
            <charset val="128"/>
          </rPr>
          <t xml:space="preserve">・実施状況を記入した場合は必ず「物質名」「区画数」「試料採取深度及び帯水層底面の有無」を記入してください。
・5件以上を入力する場合は、左側の展開ボタンより追加行を表示してご記入ください。
</t>
        </r>
      </text>
    </comment>
    <comment ref="D48" authorId="0" shapeId="0" xr:uid="{66826CED-BAD6-4A57-A016-9381641C6A3A}">
      <text>
        <r>
          <rPr>
            <sz val="9"/>
            <color indexed="81"/>
            <rFont val="MS P ゴシック"/>
            <family val="3"/>
            <charset val="128"/>
          </rPr>
          <t>地下水調査を実施した場合は、リストより選択してください。</t>
        </r>
      </text>
    </comment>
    <comment ref="G48" authorId="0" shapeId="0" xr:uid="{06575793-B952-420B-9612-34D032E18070}">
      <text>
        <r>
          <rPr>
            <sz val="9"/>
            <color indexed="81"/>
            <rFont val="MS P ゴシック"/>
            <family val="3"/>
            <charset val="128"/>
          </rPr>
          <t>当該項目を記入した場合には必ず図表番号を記入してください。</t>
        </r>
      </text>
    </comment>
    <comment ref="E49" authorId="0" shapeId="0" xr:uid="{6601AF12-6D0B-48E9-95C0-013B7FA77C4D}">
      <text>
        <r>
          <rPr>
            <sz val="9"/>
            <color indexed="81"/>
            <rFont val="MS P ゴシック"/>
            <family val="3"/>
            <charset val="128"/>
          </rPr>
          <t xml:space="preserve">リスト選択または直接入力により記入してください。
</t>
        </r>
      </text>
    </comment>
    <comment ref="D51" authorId="0" shapeId="0" xr:uid="{BD14B0C5-D147-4C19-A1F5-9022930AD42F}">
      <text>
        <r>
          <rPr>
            <sz val="9"/>
            <color indexed="81"/>
            <rFont val="MS P ゴシック"/>
            <family val="3"/>
            <charset val="128"/>
          </rPr>
          <t>物質名をリストより選択してください。</t>
        </r>
      </text>
    </comment>
    <comment ref="E51" authorId="0" shapeId="0" xr:uid="{A9DB5134-8917-4234-B4BA-981A00E04316}">
      <text>
        <r>
          <rPr>
            <sz val="9"/>
            <color indexed="81"/>
            <rFont val="MS P ゴシック"/>
            <family val="3"/>
            <charset val="128"/>
          </rPr>
          <t>区画数を入力してください。</t>
        </r>
      </text>
    </comment>
    <comment ref="F51" authorId="0" shapeId="0" xr:uid="{BBD56B2E-5B00-4145-A509-7281EF8B0586}">
      <text>
        <r>
          <rPr>
            <sz val="9"/>
            <color indexed="81"/>
            <rFont val="MS P ゴシック"/>
            <family val="3"/>
            <charset val="128"/>
          </rPr>
          <t xml:space="preserve">試料採取深度及び帯水層底面の有無を入力してください。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DC094306-786F-45F3-94AC-D778E2810E9E}">
      <text>
        <r>
          <rPr>
            <sz val="9"/>
            <color indexed="81"/>
            <rFont val="MS P ゴシック"/>
            <family val="3"/>
            <charset val="128"/>
          </rPr>
          <t xml:space="preserve">「試料採取等対象物質名」を選択した場合は、各項目を必ず記入してください。
</t>
        </r>
      </text>
    </comment>
    <comment ref="E5" authorId="0" shapeId="0" xr:uid="{DDFC00EE-A2F7-4ECC-A278-96BDE0892BF9}">
      <text>
        <r>
          <rPr>
            <sz val="9"/>
            <color indexed="81"/>
            <rFont val="MS P ゴシック"/>
            <family val="3"/>
            <charset val="128"/>
          </rPr>
          <t>試料採取深度ではなく、分析深度を記載してください。</t>
        </r>
      </text>
    </comment>
    <comment ref="F5" authorId="0" shapeId="0" xr:uid="{B7E03208-3340-4CE3-91A9-B4FF27EC6F05}">
      <text>
        <r>
          <rPr>
            <sz val="9"/>
            <color indexed="81"/>
            <rFont val="MS P ゴシック"/>
            <family val="3"/>
            <charset val="128"/>
          </rPr>
          <t>詳細調査で基準適合の場合は、「0.5」と記載してください。</t>
        </r>
      </text>
    </comment>
    <comment ref="G5" authorId="0" shapeId="0" xr:uid="{B5392A33-57BB-44BD-BF85-1909038AE5FA}">
      <text>
        <r>
          <rPr>
            <sz val="9"/>
            <color indexed="81"/>
            <rFont val="ＭＳ Ｐゴシック"/>
            <family val="3"/>
            <charset val="128"/>
          </rPr>
          <t>詳細調査で基準適合の場合は、汚染状況調査の汚染濃度を記載してください。</t>
        </r>
      </text>
    </comment>
    <comment ref="B6" authorId="0" shapeId="0" xr:uid="{66A464A2-DEB3-4011-A609-1D34D80DD05C}">
      <text>
        <r>
          <rPr>
            <sz val="9"/>
            <color indexed="81"/>
            <rFont val="MS P ゴシック"/>
            <family val="3"/>
            <charset val="128"/>
          </rPr>
          <t>リストより選択してください。</t>
        </r>
      </text>
    </comment>
    <comment ref="B18" authorId="0" shapeId="0" xr:uid="{76E5B7B0-05C3-4CD4-90DB-1949828DD5CD}">
      <text>
        <r>
          <rPr>
            <sz val="9"/>
            <color indexed="81"/>
            <rFont val="MS P ゴシック"/>
            <family val="3"/>
            <charset val="128"/>
          </rPr>
          <t>リストより選択してください。</t>
        </r>
      </text>
    </comment>
    <comment ref="A30" authorId="0" shapeId="0" xr:uid="{271C05F1-F357-4E39-AFFA-AE4619AF67AF}">
      <text>
        <r>
          <rPr>
            <sz val="9"/>
            <color indexed="81"/>
            <rFont val="MS P ゴシック"/>
            <family val="3"/>
            <charset val="128"/>
          </rPr>
          <t xml:space="preserve">代表地点及び対象地境界以外で地下水を調査した場合はこちらに記載してください。
</t>
        </r>
      </text>
    </comment>
    <comment ref="B30" authorId="0" shapeId="0" xr:uid="{0537E01C-CEDA-449C-899E-59D054EA4844}">
      <text>
        <r>
          <rPr>
            <sz val="9"/>
            <color indexed="81"/>
            <rFont val="MS P ゴシック"/>
            <family val="3"/>
            <charset val="128"/>
          </rPr>
          <t>リストより選択してください。</t>
        </r>
      </text>
    </comment>
  </commentList>
</comments>
</file>

<file path=xl/sharedStrings.xml><?xml version="1.0" encoding="utf-8"?>
<sst xmlns="http://schemas.openxmlformats.org/spreadsheetml/2006/main" count="1081" uniqueCount="452">
  <si>
    <t>（法、条例共通）</t>
    <phoneticPr fontId="5"/>
  </si>
  <si>
    <t>マスタ</t>
    <phoneticPr fontId="4"/>
  </si>
  <si>
    <t>土壌汚染状況調査結果報告シート　　　　　　　　　</t>
    <phoneticPr fontId="5"/>
  </si>
  <si>
    <t>チェック項目</t>
    <rPh sb="4" eb="6">
      <t>コウモク</t>
    </rPh>
    <phoneticPr fontId="4"/>
  </si>
  <si>
    <t>結果</t>
    <rPh sb="0" eb="2">
      <t>ケッカ</t>
    </rPh>
    <phoneticPr fontId="4"/>
  </si>
  <si>
    <t>図表番号
チェック結果</t>
    <rPh sb="9" eb="11">
      <t>ケッカ</t>
    </rPh>
    <phoneticPr fontId="5"/>
  </si>
  <si>
    <t>区市町村</t>
    <rPh sb="0" eb="4">
      <t>クシチョウソン</t>
    </rPh>
    <phoneticPr fontId="4"/>
  </si>
  <si>
    <t>特定有害物質</t>
    <rPh sb="0" eb="6">
      <t>トクテイユウガイブッシツ</t>
    </rPh>
    <phoneticPr fontId="4"/>
  </si>
  <si>
    <t>濃度の増減</t>
    <phoneticPr fontId="4"/>
  </si>
  <si>
    <t>帯水層底面が確認された深度</t>
    <phoneticPr fontId="4"/>
  </si>
  <si>
    <t>実施有無</t>
    <rPh sb="0" eb="4">
      <t>ジッシウム</t>
    </rPh>
    <phoneticPr fontId="4"/>
  </si>
  <si>
    <t>第一種特定有害物質</t>
  </si>
  <si>
    <t>第一種特定有害物質</t>
    <phoneticPr fontId="5"/>
  </si>
  <si>
    <t>帯水層底面が確認された深度（確認結果）</t>
    <phoneticPr fontId="4"/>
  </si>
  <si>
    <t>起点</t>
    <rPh sb="0" eb="2">
      <t>キテン</t>
    </rPh>
    <phoneticPr fontId="4"/>
  </si>
  <si>
    <t>系番号</t>
    <rPh sb="0" eb="1">
      <t>ケイ</t>
    </rPh>
    <rPh sb="1" eb="3">
      <t>バンゴウ</t>
    </rPh>
    <phoneticPr fontId="4"/>
  </si>
  <si>
    <t>AP/TP</t>
    <phoneticPr fontId="4"/>
  </si>
  <si>
    <t>起点の高さを計測した場所（面）</t>
    <phoneticPr fontId="4"/>
  </si>
  <si>
    <t>千代田区</t>
  </si>
  <si>
    <t>%以上</t>
    <rPh sb="1" eb="3">
      <t>イジョウ</t>
    </rPh>
    <phoneticPr fontId="5"/>
  </si>
  <si>
    <t>確認された。</t>
  </si>
  <si>
    <t>ガイドラインAppendix-7.地下水試料採取方法に示される方法で実施した。なお、土壌調査で基準不適合となった以下の物質について、地下水調査を実施した。</t>
  </si>
  <si>
    <t>クロロエチレン</t>
  </si>
  <si>
    <t>深度10mまでに帯水層の底面は確認できなかった。</t>
    <phoneticPr fontId="4"/>
  </si>
  <si>
    <t>座標北</t>
    <phoneticPr fontId="4"/>
  </si>
  <si>
    <t>1系</t>
    <rPh sb="1" eb="2">
      <t>ケイ</t>
    </rPh>
    <phoneticPr fontId="4"/>
  </si>
  <si>
    <t>AP</t>
    <phoneticPr fontId="4"/>
  </si>
  <si>
    <t>舗装面</t>
    <rPh sb="0" eb="2">
      <t>ホソウ</t>
    </rPh>
    <rPh sb="2" eb="3">
      <t>メン</t>
    </rPh>
    <phoneticPr fontId="4"/>
  </si>
  <si>
    <t>中央区</t>
  </si>
  <si>
    <t>%未満</t>
    <rPh sb="1" eb="3">
      <t>ミマン</t>
    </rPh>
    <phoneticPr fontId="5"/>
  </si>
  <si>
    <t>確認されなかった。</t>
  </si>
  <si>
    <t>四塩化炭素</t>
  </si>
  <si>
    <t>真北</t>
    <phoneticPr fontId="4"/>
  </si>
  <si>
    <t>2系</t>
    <rPh sb="1" eb="2">
      <t>ケイ</t>
    </rPh>
    <phoneticPr fontId="4"/>
  </si>
  <si>
    <t>TP</t>
    <phoneticPr fontId="4"/>
  </si>
  <si>
    <t>地盤面</t>
    <rPh sb="0" eb="2">
      <t>ジバン</t>
    </rPh>
    <rPh sb="2" eb="3">
      <t>メン</t>
    </rPh>
    <phoneticPr fontId="4"/>
  </si>
  <si>
    <t>１．調査概要</t>
    <phoneticPr fontId="5"/>
  </si>
  <si>
    <t>港区</t>
  </si>
  <si>
    <t>1,2-ジクロロエタン</t>
  </si>
  <si>
    <t>磁北</t>
    <phoneticPr fontId="4"/>
  </si>
  <si>
    <t>3系</t>
    <rPh sb="1" eb="2">
      <t>ケイ</t>
    </rPh>
    <phoneticPr fontId="4"/>
  </si>
  <si>
    <t>境界杭等の頭</t>
    <rPh sb="0" eb="2">
      <t>キョウカイ</t>
    </rPh>
    <rPh sb="2" eb="3">
      <t>クイ</t>
    </rPh>
    <rPh sb="3" eb="4">
      <t>トウ</t>
    </rPh>
    <rPh sb="5" eb="6">
      <t>アタマ</t>
    </rPh>
    <phoneticPr fontId="4"/>
  </si>
  <si>
    <t>調査対象地</t>
  </si>
  <si>
    <t>住居表示</t>
    <phoneticPr fontId="5"/>
  </si>
  <si>
    <t>必須</t>
    <rPh sb="0" eb="2">
      <t>ヒッス</t>
    </rPh>
    <phoneticPr fontId="5"/>
  </si>
  <si>
    <t>本契機での調査対象地を記載してください。</t>
  </si>
  <si>
    <t>新宿区</t>
  </si>
  <si>
    <t>1,1-ジクロロエチレン</t>
  </si>
  <si>
    <t>4系</t>
    <rPh sb="1" eb="2">
      <t>ケイ</t>
    </rPh>
    <phoneticPr fontId="4"/>
  </si>
  <si>
    <t>条件必須</t>
    <rPh sb="0" eb="4">
      <t>ジョウケンヒッス</t>
    </rPh>
    <phoneticPr fontId="5"/>
  </si>
  <si>
    <t>文京区</t>
  </si>
  <si>
    <t>1,2-ジクロロエチレン</t>
  </si>
  <si>
    <t>5系</t>
    <rPh sb="1" eb="2">
      <t>ケイ</t>
    </rPh>
    <phoneticPr fontId="4"/>
  </si>
  <si>
    <t>地番</t>
    <phoneticPr fontId="5"/>
  </si>
  <si>
    <t>台東区</t>
  </si>
  <si>
    <t>1,3-ジクロロプロペン</t>
  </si>
  <si>
    <t>6系</t>
    <rPh sb="1" eb="2">
      <t>ケイ</t>
    </rPh>
    <phoneticPr fontId="4"/>
  </si>
  <si>
    <t>墨田区</t>
  </si>
  <si>
    <t>ジクロロメタン</t>
  </si>
  <si>
    <t>7系</t>
    <rPh sb="1" eb="2">
      <t>ケイ</t>
    </rPh>
    <phoneticPr fontId="4"/>
  </si>
  <si>
    <t>今回報告範囲　※全体の調査対象地に対し、分割して報告する場合</t>
    <phoneticPr fontId="5"/>
  </si>
  <si>
    <t>全体の調査対象地に対し、分割して報告する場合は、左側の展開ボタンを押下して、今回報告範囲の住居情報及び地番を記入してください。</t>
  </si>
  <si>
    <t>江東区</t>
  </si>
  <si>
    <t>テトラクロロエチレン</t>
  </si>
  <si>
    <t>8系</t>
    <rPh sb="1" eb="2">
      <t>ケイ</t>
    </rPh>
    <phoneticPr fontId="4"/>
  </si>
  <si>
    <t>全体の調査対象地に対し、分割して報告する場合は、今回報告範囲の住居情報及び地番を記入してください。</t>
    <phoneticPr fontId="5"/>
  </si>
  <si>
    <t>品川区</t>
  </si>
  <si>
    <t>1,1,1-トリクロロエタン</t>
  </si>
  <si>
    <t>9系</t>
    <rPh sb="1" eb="2">
      <t>ケイ</t>
    </rPh>
    <phoneticPr fontId="4"/>
  </si>
  <si>
    <t>目黒区</t>
  </si>
  <si>
    <t>1,1,2-トリクロロエタン</t>
  </si>
  <si>
    <t>10系</t>
    <rPh sb="2" eb="3">
      <t>ケイ</t>
    </rPh>
    <phoneticPr fontId="4"/>
  </si>
  <si>
    <t>工業専用地域の有無</t>
    <rPh sb="0" eb="2">
      <t>コウギョウ</t>
    </rPh>
    <rPh sb="2" eb="4">
      <t>センヨウ</t>
    </rPh>
    <rPh sb="4" eb="6">
      <t>チイキ</t>
    </rPh>
    <rPh sb="7" eb="9">
      <t>ウム</t>
    </rPh>
    <phoneticPr fontId="5"/>
  </si>
  <si>
    <t>調査対象地の用途地域が工業専用地域である場合（調査対象地の一部も含む）は「有」を選択してください。</t>
    <phoneticPr fontId="5"/>
  </si>
  <si>
    <t>大田区</t>
  </si>
  <si>
    <t>トリクロロエチレン</t>
  </si>
  <si>
    <t>11系</t>
    <rPh sb="2" eb="3">
      <t>ケイ</t>
    </rPh>
    <phoneticPr fontId="4"/>
  </si>
  <si>
    <t>条例施行規則第55条第3項地域の
有無</t>
    <rPh sb="0" eb="2">
      <t>ジョウレイ</t>
    </rPh>
    <rPh sb="2" eb="4">
      <t>シコウ</t>
    </rPh>
    <rPh sb="4" eb="6">
      <t>キソク</t>
    </rPh>
    <rPh sb="6" eb="7">
      <t>ダイ</t>
    </rPh>
    <rPh sb="9" eb="10">
      <t>ジョウ</t>
    </rPh>
    <rPh sb="10" eb="11">
      <t>ダイ</t>
    </rPh>
    <rPh sb="12" eb="13">
      <t>コウ</t>
    </rPh>
    <rPh sb="13" eb="15">
      <t>チイキ</t>
    </rPh>
    <rPh sb="17" eb="19">
      <t>ウム</t>
    </rPh>
    <phoneticPr fontId="5"/>
  </si>
  <si>
    <t>第55条第3項地域については、環境局ホームページの「埋立地の特例の対象地域参考図」をご参照ください。</t>
    <phoneticPr fontId="5"/>
  </si>
  <si>
    <t>世田谷区</t>
  </si>
  <si>
    <t>ベンゼン</t>
  </si>
  <si>
    <t>12系</t>
    <rPh sb="2" eb="3">
      <t>ケイ</t>
    </rPh>
    <phoneticPr fontId="4"/>
  </si>
  <si>
    <t>今回調査対象地面積</t>
    <phoneticPr fontId="5"/>
  </si>
  <si>
    <t>㎡</t>
    <phoneticPr fontId="5"/>
  </si>
  <si>
    <t>渋谷区</t>
  </si>
  <si>
    <t>第二種特定有害物質</t>
  </si>
  <si>
    <t>第二種、第三種特定有害物質</t>
    <phoneticPr fontId="5"/>
  </si>
  <si>
    <t>13系</t>
    <rPh sb="2" eb="3">
      <t>ケイ</t>
    </rPh>
    <phoneticPr fontId="4"/>
  </si>
  <si>
    <t>深度限定の有無</t>
    <rPh sb="0" eb="2">
      <t>シンド</t>
    </rPh>
    <rPh sb="2" eb="4">
      <t>ゲンテイ</t>
    </rPh>
    <rPh sb="5" eb="7">
      <t>ウム</t>
    </rPh>
    <phoneticPr fontId="5"/>
  </si>
  <si>
    <t>中野区</t>
  </si>
  <si>
    <t>カドミウム及びその化合物</t>
  </si>
  <si>
    <t>14系</t>
    <rPh sb="2" eb="3">
      <t>ケイ</t>
    </rPh>
    <phoneticPr fontId="4"/>
  </si>
  <si>
    <t>「有」の場合は必ず入力してください。</t>
    <rPh sb="4" eb="6">
      <t>バアイ</t>
    </rPh>
    <rPh sb="7" eb="8">
      <t>カナラ</t>
    </rPh>
    <rPh sb="9" eb="11">
      <t>ニュウリョク</t>
    </rPh>
    <phoneticPr fontId="15"/>
  </si>
  <si>
    <t>杉並区</t>
  </si>
  <si>
    <t>六価クロム化合物</t>
  </si>
  <si>
    <t>15系</t>
    <rPh sb="2" eb="3">
      <t>ケイ</t>
    </rPh>
    <phoneticPr fontId="4"/>
  </si>
  <si>
    <t>指定調査機関名</t>
  </si>
  <si>
    <t>過去の調査結果を使用する場合は、その調査を行った指定調査機関名及び指定番号も記載してください。
複数の調査機関の場合は、機関名のあとに「：」で区切って調査取りまとめの別を記載してください。</t>
    <phoneticPr fontId="5"/>
  </si>
  <si>
    <t>豊島区</t>
  </si>
  <si>
    <t>シアン化合物</t>
  </si>
  <si>
    <t>16系</t>
    <rPh sb="2" eb="3">
      <t>ケイ</t>
    </rPh>
    <phoneticPr fontId="4"/>
  </si>
  <si>
    <t>指定調査機関の指定番号</t>
  </si>
  <si>
    <t>過去の調査結果を使用する場合は、その調査を行った指定調査機関名及び指定番号も記載してください。
複数の調査機関の場合は、機関名のあとに「：」で区切って指定番号を記載してください。</t>
    <phoneticPr fontId="5"/>
  </si>
  <si>
    <t>北区</t>
  </si>
  <si>
    <t>水銀及びその化合物</t>
  </si>
  <si>
    <t>17系</t>
    <rPh sb="2" eb="3">
      <t>ケイ</t>
    </rPh>
    <phoneticPr fontId="4"/>
  </si>
  <si>
    <t>準拠法令等</t>
    <phoneticPr fontId="5"/>
  </si>
  <si>
    <t>土壌汚染対策法（平成14年法律第53号）</t>
  </si>
  <si>
    <t>該当する項目にチェックを入れてください。</t>
  </si>
  <si>
    <t>荒川区</t>
  </si>
  <si>
    <t>セレン及びその化合物</t>
  </si>
  <si>
    <t>18系</t>
    <rPh sb="2" eb="3">
      <t>ケイ</t>
    </rPh>
    <phoneticPr fontId="4"/>
  </si>
  <si>
    <t>同法施行令（平成14年政令第336号）、同法施行規則（平成14年環境省令第29号）</t>
  </si>
  <si>
    <t>板橋区</t>
  </si>
  <si>
    <t>鉛及びその化合物</t>
  </si>
  <si>
    <t>19系</t>
    <rPh sb="2" eb="3">
      <t>ケイ</t>
    </rPh>
    <phoneticPr fontId="4"/>
  </si>
  <si>
    <t>土壌汚染対策法に基づく調査及び措置に関するガイドライン（最新版　環境省水・大気環境局土壌環境課）</t>
  </si>
  <si>
    <t>練馬区</t>
  </si>
  <si>
    <t>砒素及びその化合物</t>
  </si>
  <si>
    <t>都民の健康と安全を確保する環境に関する条例（平成12年東京都条例第215号）</t>
  </si>
  <si>
    <t>足立区</t>
  </si>
  <si>
    <t>ふっ素及びその化合物</t>
  </si>
  <si>
    <t>東京都土壌汚染対策指針（平成31年４月１日施行）</t>
    <phoneticPr fontId="5"/>
  </si>
  <si>
    <t>葛飾区</t>
  </si>
  <si>
    <t>ほう素及びその化合物</t>
  </si>
  <si>
    <t>江戸川区</t>
  </si>
  <si>
    <t>第三種特定有害物質</t>
  </si>
  <si>
    <t>２．地歴調査結果概要（調査対象地の土壌汚染のおそれの把握）</t>
    <phoneticPr fontId="5"/>
  </si>
  <si>
    <t>八王子市</t>
  </si>
  <si>
    <t>シマジン</t>
  </si>
  <si>
    <t>有害物質取扱事業場の設置履歴</t>
    <phoneticPr fontId="5"/>
  </si>
  <si>
    <t>立川市</t>
  </si>
  <si>
    <t>チオベンカルブ</t>
  </si>
  <si>
    <t>「別紙のとおり」等の記載はせず、概略を必ず記載してください。「有」の場合は必ず入力してください。</t>
    <phoneticPr fontId="15"/>
  </si>
  <si>
    <t>武蔵野市</t>
  </si>
  <si>
    <t>チラウム</t>
  </si>
  <si>
    <t>特定有害物質の使用状況とその形態</t>
    <rPh sb="0" eb="6">
      <t>トクテイユウガイブッシツ</t>
    </rPh>
    <rPh sb="7" eb="11">
      <t>シヨウジョウキョウ</t>
    </rPh>
    <rPh sb="14" eb="16">
      <t>ケイタイ</t>
    </rPh>
    <phoneticPr fontId="5"/>
  </si>
  <si>
    <t>「別紙のとおり」等の記載はせず、概略を必ず記載してください。</t>
    <phoneticPr fontId="15"/>
  </si>
  <si>
    <t>三鷹市</t>
  </si>
  <si>
    <t>ポリ塩化ビフェニル(PCB)</t>
  </si>
  <si>
    <t>地表の高さの変更(盛土、埋土等)の
経緯</t>
    <phoneticPr fontId="4"/>
  </si>
  <si>
    <t>青梅市</t>
  </si>
  <si>
    <t>有機りん化合物</t>
  </si>
  <si>
    <t>「有」の場合は必ず入力してください。</t>
  </si>
  <si>
    <t>府中市</t>
  </si>
  <si>
    <t>既往調査・対策の経緯</t>
  </si>
  <si>
    <t>昭島市</t>
  </si>
  <si>
    <t>「有」の場合は以下に従い、必ず入力してください。①本調査対象地に係る既往調査のみ記載してください。
②既往調査や措置履歴等を本調査に活用する場合は、その結果をどこに使うか記載してください（例：試料採取等に代える）。
③施工のための14条の場合は、その旨を記載してください。④その他、特殊な経緯を調査に活用する場合は、その旨を最後に記載してください。</t>
    <phoneticPr fontId="5"/>
  </si>
  <si>
    <t>調布市</t>
  </si>
  <si>
    <t>その他の経緯</t>
  </si>
  <si>
    <t>町田市</t>
  </si>
  <si>
    <t>調査・対策以外の特殊な経緯がある場合は、記載してください。「有」の場合は必ず入力してください。</t>
    <rPh sb="0" eb="2">
      <t>チョウサ</t>
    </rPh>
    <rPh sb="3" eb="5">
      <t>タイサク</t>
    </rPh>
    <rPh sb="5" eb="7">
      <t>イガイ</t>
    </rPh>
    <rPh sb="8" eb="10">
      <t>トクシュ</t>
    </rPh>
    <rPh sb="11" eb="13">
      <t>ケイイ</t>
    </rPh>
    <rPh sb="16" eb="18">
      <t>バアイ</t>
    </rPh>
    <rPh sb="20" eb="22">
      <t>キサイ</t>
    </rPh>
    <rPh sb="30" eb="31">
      <t>アリ</t>
    </rPh>
    <rPh sb="33" eb="35">
      <t>バアイ</t>
    </rPh>
    <rPh sb="36" eb="37">
      <t>カナラ</t>
    </rPh>
    <rPh sb="38" eb="40">
      <t>ニュウリョク</t>
    </rPh>
    <phoneticPr fontId="15"/>
  </si>
  <si>
    <t>小金井市</t>
  </si>
  <si>
    <t>汚染のおそれとその由来</t>
    <rPh sb="0" eb="2">
      <t>オセン</t>
    </rPh>
    <rPh sb="9" eb="11">
      <t>ユライ</t>
    </rPh>
    <phoneticPr fontId="5"/>
  </si>
  <si>
    <t>人為由来による汚染のおそれがある
（おそれを否定できない）</t>
    <phoneticPr fontId="5"/>
  </si>
  <si>
    <t>汚染のおそれがある場合は、該当する項目にチェックを入れ、根拠資料を列挙してください。</t>
    <phoneticPr fontId="5"/>
  </si>
  <si>
    <t>小平市</t>
  </si>
  <si>
    <t>自然由来による汚染のおそれがある</t>
    <phoneticPr fontId="5"/>
  </si>
  <si>
    <t>日野市</t>
  </si>
  <si>
    <t>水面埋立て用材料による汚染のおそれがある</t>
    <phoneticPr fontId="5"/>
  </si>
  <si>
    <t>東村山市</t>
  </si>
  <si>
    <t>試料採取等対象物質の種類と
その理由</t>
    <phoneticPr fontId="5"/>
  </si>
  <si>
    <t>「汚染のおそれとその由来」にチェックがある場合は以下に従い必ず記入してください。地歴調査にて判明した特定有害物質の使用等履歴と試料採取等対象物質が異なる場合は、その旨も記載してください。</t>
    <phoneticPr fontId="5"/>
  </si>
  <si>
    <t>国分寺市</t>
  </si>
  <si>
    <t>国立市</t>
  </si>
  <si>
    <t>福生市</t>
  </si>
  <si>
    <t>狛江市</t>
  </si>
  <si>
    <t>東大和市</t>
  </si>
  <si>
    <t>清瀬市</t>
  </si>
  <si>
    <t>東久留米市</t>
  </si>
  <si>
    <t>武蔵村山市</t>
  </si>
  <si>
    <t>多摩市</t>
  </si>
  <si>
    <t>稲城市</t>
  </si>
  <si>
    <t xml:space="preserve">使用の可能性が否定できないものの試料採取等の対象としない特定有害物質とその理由
</t>
    <rPh sb="0" eb="2">
      <t>シヨウ</t>
    </rPh>
    <rPh sb="3" eb="6">
      <t>カノウセイ</t>
    </rPh>
    <rPh sb="7" eb="9">
      <t>ヒテイ</t>
    </rPh>
    <rPh sb="16" eb="18">
      <t>シリョウ</t>
    </rPh>
    <rPh sb="18" eb="21">
      <t>サイシュナド</t>
    </rPh>
    <rPh sb="22" eb="24">
      <t>タイショウ</t>
    </rPh>
    <rPh sb="28" eb="32">
      <t>トクテイユウガイ</t>
    </rPh>
    <rPh sb="32" eb="34">
      <t>ブッシツ</t>
    </rPh>
    <rPh sb="37" eb="39">
      <t>リユウ</t>
    </rPh>
    <phoneticPr fontId="5"/>
  </si>
  <si>
    <t>任意</t>
    <rPh sb="0" eb="2">
      <t>ニンイ</t>
    </rPh>
    <phoneticPr fontId="5"/>
  </si>
  <si>
    <t>羽村市</t>
  </si>
  <si>
    <t>土壌汚染のおそれの区分の分類（平面）</t>
  </si>
  <si>
    <t>土壌汚染が存在するおそれが比較的多いと
認められる土地</t>
    <rPh sb="0" eb="4">
      <t>ドジョウオセン</t>
    </rPh>
    <rPh sb="5" eb="7">
      <t>ソンザイ</t>
    </rPh>
    <rPh sb="13" eb="16">
      <t>ヒカクテキ</t>
    </rPh>
    <rPh sb="16" eb="17">
      <t>オオ</t>
    </rPh>
    <rPh sb="20" eb="21">
      <t>ミト</t>
    </rPh>
    <rPh sb="25" eb="27">
      <t>トチ</t>
    </rPh>
    <phoneticPr fontId="5"/>
  </si>
  <si>
    <t>今回調査対象地に限定した記載としてください。「汚染のおそれとその由来」にチェックがある場合は必ず記入してください。</t>
    <phoneticPr fontId="5"/>
  </si>
  <si>
    <t>あきる野市</t>
  </si>
  <si>
    <t>土壌汚染が存在するおそれが少ないと認められる
土地</t>
    <rPh sb="0" eb="4">
      <t>ドジョウオセン</t>
    </rPh>
    <rPh sb="5" eb="7">
      <t>ソンザイ</t>
    </rPh>
    <rPh sb="13" eb="14">
      <t>スク</t>
    </rPh>
    <rPh sb="17" eb="18">
      <t>ミト</t>
    </rPh>
    <rPh sb="23" eb="25">
      <t>トチ</t>
    </rPh>
    <phoneticPr fontId="5"/>
  </si>
  <si>
    <t>西東京市</t>
  </si>
  <si>
    <t>土壌汚染が存在するおそれがないと認められる土地</t>
    <rPh sb="0" eb="4">
      <t>ドジョウオセン</t>
    </rPh>
    <rPh sb="5" eb="7">
      <t>ソンザイ</t>
    </rPh>
    <rPh sb="16" eb="17">
      <t>ミト</t>
    </rPh>
    <rPh sb="21" eb="23">
      <t>トチ</t>
    </rPh>
    <phoneticPr fontId="5"/>
  </si>
  <si>
    <t>瑞穂町</t>
  </si>
  <si>
    <t>汚染のおそれが生じた場所の位置（断面）</t>
    <phoneticPr fontId="4"/>
  </si>
  <si>
    <t>現地表面の汚染のおそれの有無とその理由</t>
    <rPh sb="0" eb="4">
      <t>ゲンチヒョウメン</t>
    </rPh>
    <rPh sb="5" eb="7">
      <t>オセン</t>
    </rPh>
    <rPh sb="12" eb="14">
      <t>ウム</t>
    </rPh>
    <rPh sb="17" eb="19">
      <t>リユウ</t>
    </rPh>
    <phoneticPr fontId="5"/>
  </si>
  <si>
    <t>日の出町</t>
  </si>
  <si>
    <t>檜原村</t>
  </si>
  <si>
    <t>現在の地表より深い位置の汚染のおそれの有無とその理由及び深度</t>
    <rPh sb="0" eb="2">
      <t>ゲンザイ</t>
    </rPh>
    <rPh sb="3" eb="5">
      <t>チヒョウ</t>
    </rPh>
    <rPh sb="7" eb="8">
      <t>フカ</t>
    </rPh>
    <rPh sb="9" eb="11">
      <t>イチ</t>
    </rPh>
    <rPh sb="12" eb="14">
      <t>オセン</t>
    </rPh>
    <rPh sb="19" eb="21">
      <t>ウム</t>
    </rPh>
    <rPh sb="24" eb="26">
      <t>リユウ</t>
    </rPh>
    <rPh sb="26" eb="27">
      <t>オヨ</t>
    </rPh>
    <rPh sb="28" eb="30">
      <t>シンド</t>
    </rPh>
    <phoneticPr fontId="5"/>
  </si>
  <si>
    <t>今回調査対象地に限定した記載としてください。「汚染のおそれとその由来」にチェックがある場合は必ず記入してください。操業当時の地盤面、地下配管、ますなどの状況について調査をし、その結果について全て記載してください。</t>
    <phoneticPr fontId="5"/>
  </si>
  <si>
    <t>奥多摩町</t>
  </si>
  <si>
    <t>大島町</t>
  </si>
  <si>
    <t>利島村</t>
  </si>
  <si>
    <t>３．調査方法</t>
    <phoneticPr fontId="5"/>
  </si>
  <si>
    <t>土壌汚染のおそれ</t>
    <rPh sb="0" eb="4">
      <t>ドジョウオセン</t>
    </rPh>
    <phoneticPr fontId="5"/>
  </si>
  <si>
    <t>新島村</t>
  </si>
  <si>
    <t>３－１．単位区画の設定</t>
    <rPh sb="4" eb="6">
      <t>タンイ</t>
    </rPh>
    <rPh sb="6" eb="8">
      <t>クカク</t>
    </rPh>
    <rPh sb="9" eb="11">
      <t>セッテイ</t>
    </rPh>
    <phoneticPr fontId="5"/>
  </si>
  <si>
    <t>神津島村</t>
  </si>
  <si>
    <t>起点の位置</t>
    <rPh sb="0" eb="2">
      <t>キテン</t>
    </rPh>
    <rPh sb="3" eb="5">
      <t>イチ</t>
    </rPh>
    <phoneticPr fontId="4"/>
  </si>
  <si>
    <t>X座標、Y座標</t>
    <rPh sb="1" eb="3">
      <t>ザヒョウ</t>
    </rPh>
    <rPh sb="5" eb="7">
      <t>ザヒョウ</t>
    </rPh>
    <phoneticPr fontId="4"/>
  </si>
  <si>
    <t>X座標：</t>
    <rPh sb="1" eb="3">
      <t>ザヒョウ</t>
    </rPh>
    <phoneticPr fontId="4"/>
  </si>
  <si>
    <t>Y座標：</t>
    <phoneticPr fontId="4"/>
  </si>
  <si>
    <t>起点（X,Y座標（数値）又はその他（文字列）のどちらかを入力してください。</t>
    <rPh sb="28" eb="30">
      <t>ニュウリョク</t>
    </rPh>
    <phoneticPr fontId="4"/>
  </si>
  <si>
    <t>三宅村</t>
  </si>
  <si>
    <t>世界測地系の平面直角座標系（9系）に基づく</t>
    <rPh sb="0" eb="2">
      <t>セカイ</t>
    </rPh>
    <rPh sb="2" eb="4">
      <t>ソクチ</t>
    </rPh>
    <rPh sb="4" eb="5">
      <t>ケイ</t>
    </rPh>
    <rPh sb="6" eb="8">
      <t>ヘイメン</t>
    </rPh>
    <rPh sb="8" eb="10">
      <t>チョッカク</t>
    </rPh>
    <rPh sb="10" eb="12">
      <t>ザヒョウ</t>
    </rPh>
    <rPh sb="12" eb="13">
      <t>ケイ</t>
    </rPh>
    <rPh sb="15" eb="16">
      <t>ケイ</t>
    </rPh>
    <rPh sb="18" eb="19">
      <t>モト</t>
    </rPh>
    <phoneticPr fontId="4"/>
  </si>
  <si>
    <t>御蔵島村</t>
  </si>
  <si>
    <t>その他</t>
    <rPh sb="2" eb="3">
      <t>タ</t>
    </rPh>
    <phoneticPr fontId="4"/>
  </si>
  <si>
    <t>上記によらず起点を設定した場合（地番の最北端、任意座標等）はこちらに入力してください。</t>
    <rPh sb="34" eb="36">
      <t>ニュウリョク</t>
    </rPh>
    <phoneticPr fontId="4"/>
  </si>
  <si>
    <t>八丈町</t>
  </si>
  <si>
    <t>起点の高さ</t>
    <rPh sb="0" eb="2">
      <t>キテン</t>
    </rPh>
    <rPh sb="3" eb="4">
      <t>タカ</t>
    </rPh>
    <phoneticPr fontId="4"/>
  </si>
  <si>
    <t>ｍ</t>
    <phoneticPr fontId="4"/>
  </si>
  <si>
    <t>AP/TP表記とその他（自由記入）のどちらかを入力してください。</t>
    <phoneticPr fontId="4"/>
  </si>
  <si>
    <t>青ヶ島村</t>
  </si>
  <si>
    <t>起点の高さを計測した場所（面）</t>
    <rPh sb="0" eb="2">
      <t>キテン</t>
    </rPh>
    <rPh sb="3" eb="4">
      <t>タカ</t>
    </rPh>
    <rPh sb="6" eb="8">
      <t>ケイソク</t>
    </rPh>
    <rPh sb="10" eb="12">
      <t>バショ</t>
    </rPh>
    <rPh sb="13" eb="14">
      <t>メン</t>
    </rPh>
    <phoneticPr fontId="4"/>
  </si>
  <si>
    <t>復元性の観点から、起点の高さを計測した場所についてリストから選択または記載してください。</t>
    <phoneticPr fontId="4"/>
  </si>
  <si>
    <t>小笠原村</t>
  </si>
  <si>
    <t>北の定義</t>
    <rPh sb="0" eb="1">
      <t>キタ</t>
    </rPh>
    <rPh sb="2" eb="4">
      <t>テイギ</t>
    </rPh>
    <phoneticPr fontId="4"/>
  </si>
  <si>
    <t>リストから選択してください。</t>
    <phoneticPr fontId="4"/>
  </si>
  <si>
    <t>回転角度</t>
    <rPh sb="0" eb="2">
      <t>カイテン</t>
    </rPh>
    <rPh sb="2" eb="4">
      <t>カクド</t>
    </rPh>
    <phoneticPr fontId="4"/>
  </si>
  <si>
    <t>度</t>
    <rPh sb="0" eb="1">
      <t>ド</t>
    </rPh>
    <phoneticPr fontId="4"/>
  </si>
  <si>
    <t>分</t>
    <rPh sb="0" eb="1">
      <t>フン</t>
    </rPh>
    <phoneticPr fontId="4"/>
  </si>
  <si>
    <t>秒</t>
    <rPh sb="0" eb="1">
      <t>ビョウ</t>
    </rPh>
    <phoneticPr fontId="4"/>
  </si>
  <si>
    <t>・起点を中心として右回りに回転させた角度（0～90度）を入力してください。・原則、秒は小数点以下2桁まで記入してください。</t>
    <phoneticPr fontId="4"/>
  </si>
  <si>
    <t>起点を複数設定している場合は、上記項目について別紙に記載してください。</t>
    <rPh sb="0" eb="2">
      <t>キテン</t>
    </rPh>
    <rPh sb="3" eb="5">
      <t>フクスウ</t>
    </rPh>
    <rPh sb="5" eb="7">
      <t>セッテイ</t>
    </rPh>
    <rPh sb="11" eb="13">
      <t>バアイ</t>
    </rPh>
    <rPh sb="15" eb="17">
      <t>ジョウキ</t>
    </rPh>
    <rPh sb="17" eb="19">
      <t>コウモク</t>
    </rPh>
    <rPh sb="23" eb="25">
      <t>ベッシ</t>
    </rPh>
    <rPh sb="26" eb="28">
      <t>キサイ</t>
    </rPh>
    <phoneticPr fontId="4"/>
  </si>
  <si>
    <t>３－２．土壌調査方法</t>
    <phoneticPr fontId="5"/>
  </si>
  <si>
    <t>　※調査地点位置図を　　　　　　　　　　　　</t>
    <phoneticPr fontId="5"/>
  </si>
  <si>
    <t>に示す。</t>
    <phoneticPr fontId="5"/>
  </si>
  <si>
    <t>「汚染のおそれとその由来」にチェックがある場合は必ず記入してください。</t>
  </si>
  <si>
    <t>現地試料採取期間</t>
  </si>
  <si>
    <t>ガス採取</t>
  </si>
  <si>
    <t>既往調査を試料採取等に活用する場合は、その日付も記入してください。「試料採取等対象物質の種類」にて「第一種特定有害物質」を対象物質としている場合は記入するようお願いします。</t>
    <phoneticPr fontId="5"/>
  </si>
  <si>
    <t>土壌採取</t>
  </si>
  <si>
    <t>既往調査を試料採取等に活用する場合は、その日付も記入してください。「試料採取等対象物質の種類」にて「第二種特定有害物質」又は「第三種特定有害物質」を対象物質としている場合は必ず記入してください。</t>
    <phoneticPr fontId="5"/>
  </si>
  <si>
    <t>室内分析期間</t>
    <phoneticPr fontId="5"/>
  </si>
  <si>
    <t>既往調査を試料採取等に活用する場合は、その日付も記入してください。「汚染のおそれとその由来」にチェックがある場合は必ず記入してください。</t>
    <phoneticPr fontId="5"/>
  </si>
  <si>
    <t>試料採取等対象物質と試料採取を行う区画の選定</t>
    <phoneticPr fontId="5"/>
  </si>
  <si>
    <t>全部対象区画</t>
    <rPh sb="0" eb="2">
      <t>ゼンブ</t>
    </rPh>
    <rPh sb="2" eb="4">
      <t>タイショウ</t>
    </rPh>
    <rPh sb="4" eb="6">
      <t>クカク</t>
    </rPh>
    <phoneticPr fontId="5"/>
  </si>
  <si>
    <t>一部対象区画</t>
    <rPh sb="0" eb="2">
      <t>イチブ</t>
    </rPh>
    <rPh sb="2" eb="4">
      <t>タイショウ</t>
    </rPh>
    <rPh sb="4" eb="6">
      <t>クカク</t>
    </rPh>
    <phoneticPr fontId="5"/>
  </si>
  <si>
    <t>第一種特定有害物質の土壌ガス採取方法</t>
  </si>
  <si>
    <t>土壌ガスを持ち帰り分析をした場合は、その旨を記載し、別冊資料に運搬及び保管による濃度の減少の程度を評価した表等を添付してください。
「試料採取等対象物質の種類」にて「第一種特定有害物質」を対象物質としている場合は必ず記入してください。</t>
    <phoneticPr fontId="5"/>
  </si>
  <si>
    <t>一部対象区画</t>
    <rPh sb="0" eb="2">
      <t>イチブ</t>
    </rPh>
    <rPh sb="2" eb="6">
      <t>タイショウクカク</t>
    </rPh>
    <phoneticPr fontId="5"/>
  </si>
  <si>
    <t>一部対象区画において土壌ガスが検出された30m格子</t>
    <rPh sb="0" eb="2">
      <t>イチブ</t>
    </rPh>
    <rPh sb="2" eb="4">
      <t>タイショウ</t>
    </rPh>
    <rPh sb="4" eb="6">
      <t>クカク</t>
    </rPh>
    <rPh sb="10" eb="12">
      <t>ドジョウ</t>
    </rPh>
    <rPh sb="15" eb="17">
      <t>ケンシュツ</t>
    </rPh>
    <rPh sb="23" eb="25">
      <t>コウシ</t>
    </rPh>
    <phoneticPr fontId="5"/>
  </si>
  <si>
    <t>トラベルブランク試験の
有無</t>
    <rPh sb="8" eb="10">
      <t>シケン</t>
    </rPh>
    <rPh sb="12" eb="14">
      <t>ウム</t>
    </rPh>
    <phoneticPr fontId="5"/>
  </si>
  <si>
    <t>値の補正の有無</t>
    <rPh sb="0" eb="1">
      <t>アタイ</t>
    </rPh>
    <rPh sb="2" eb="4">
      <t>ホセイ</t>
    </rPh>
    <rPh sb="5" eb="7">
      <t>ウム</t>
    </rPh>
    <phoneticPr fontId="5"/>
  </si>
  <si>
    <t>「トラベルブランク試験の有無」が「有」の場合は必ず入力してください。</t>
    <phoneticPr fontId="5"/>
  </si>
  <si>
    <t>濃度の増減は±</t>
    <phoneticPr fontId="5"/>
  </si>
  <si>
    <t>「値の補正の有無」が「有」の場合は必ず入力してください。</t>
  </si>
  <si>
    <t>第一種特定有害物質のボーリングによる
試料採取方法</t>
    <phoneticPr fontId="5"/>
  </si>
  <si>
    <t>試料採取深度（帯水層底面の採取を含む）を記載してください。</t>
  </si>
  <si>
    <t>帯水層底面が
確認された深度</t>
    <rPh sb="0" eb="3">
      <t>タイスイソウ</t>
    </rPh>
    <rPh sb="3" eb="5">
      <t>テイメン</t>
    </rPh>
    <rPh sb="7" eb="9">
      <t>カクニン</t>
    </rPh>
    <rPh sb="12" eb="14">
      <t>シンド</t>
    </rPh>
    <phoneticPr fontId="5"/>
  </si>
  <si>
    <t>ｍ</t>
    <phoneticPr fontId="5"/>
  </si>
  <si>
    <t>第二種、第三種特定有害物質の試料採取方法</t>
  </si>
  <si>
    <t>「試料採取等対象物質の種類」にて「第二種特定有害物質」又は「第三種特定有害物質」を対象物質としている場合は必ず記入してください。</t>
  </si>
  <si>
    <t>３－３．地下水調査方法</t>
    <phoneticPr fontId="5"/>
  </si>
  <si>
    <t>条件必須</t>
    <rPh sb="0" eb="4">
      <t>ジョウケンヒッス</t>
    </rPh>
    <phoneticPr fontId="17"/>
  </si>
  <si>
    <t>以下の調査に係る項目に記入がある場合は必ず記入してください。</t>
    <rPh sb="0" eb="2">
      <t>イカ</t>
    </rPh>
    <rPh sb="19" eb="20">
      <t>カナラ</t>
    </rPh>
    <rPh sb="21" eb="23">
      <t>キニュウ</t>
    </rPh>
    <phoneticPr fontId="5"/>
  </si>
  <si>
    <t>代表地点</t>
  </si>
  <si>
    <t>任意・整合性</t>
    <rPh sb="0" eb="2">
      <t>ニンイ</t>
    </rPh>
    <rPh sb="3" eb="6">
      <t>セイゴウセイ</t>
    </rPh>
    <phoneticPr fontId="5"/>
  </si>
  <si>
    <t>既往調査を試料採取等に活用する場合は、その日付も記入してください。溶出量基準適合等で地下水調査を実施していない場合や別途報告する場合はその旨（「今後実施予定」等）を記載してください。</t>
    <rPh sb="0" eb="2">
      <t>キオウ</t>
    </rPh>
    <rPh sb="2" eb="4">
      <t>チョウサ</t>
    </rPh>
    <rPh sb="5" eb="7">
      <t>シリョウ</t>
    </rPh>
    <rPh sb="7" eb="9">
      <t>サイシュ</t>
    </rPh>
    <rPh sb="9" eb="10">
      <t>トウ</t>
    </rPh>
    <rPh sb="11" eb="13">
      <t>カツヨウ</t>
    </rPh>
    <rPh sb="15" eb="17">
      <t>バアイ</t>
    </rPh>
    <rPh sb="21" eb="23">
      <t>ヒヅケ</t>
    </rPh>
    <rPh sb="24" eb="26">
      <t>キニュウ</t>
    </rPh>
    <phoneticPr fontId="5"/>
  </si>
  <si>
    <t>対象地境界</t>
  </si>
  <si>
    <t>代表地点</t>
    <phoneticPr fontId="5"/>
  </si>
  <si>
    <t>地下水採取等対象物質と地下水採取を行う位置の選定（平面）</t>
  </si>
  <si>
    <t>第二種、第三種で特例地点（連続した地点で最も溶出量の高い地点）で採取する場合は、施行通知別紙に記載の趣旨に合致する旨記載してください。</t>
    <phoneticPr fontId="5"/>
  </si>
  <si>
    <t>地下水採取等対象物質と地下水採取を行う深さの選定（断面）</t>
  </si>
  <si>
    <t>地下水調査は土壌調査と違い、深度10ｍまでに調査深度は限定されません。帯水層の底までスクリーン区間を設けていない場合は、地下水汚染の有無を適切に評価できる理由を記載してください。</t>
    <phoneticPr fontId="5"/>
  </si>
  <si>
    <t>地下水試料採取方法</t>
  </si>
  <si>
    <t>以上の調査に係る項目に記入がある場合は必ず記入してください。</t>
    <rPh sb="0" eb="2">
      <t>イジョウ</t>
    </rPh>
    <rPh sb="19" eb="20">
      <t>カナラ</t>
    </rPh>
    <rPh sb="21" eb="23">
      <t>キニュウ</t>
    </rPh>
    <phoneticPr fontId="5"/>
  </si>
  <si>
    <t>４．調査結果概要</t>
    <phoneticPr fontId="5"/>
  </si>
  <si>
    <t>※１　調査結果一覧表を　　　　　　　　　　　　</t>
    <phoneticPr fontId="5"/>
  </si>
  <si>
    <t>※２　調査結果総括図を　　　　　　　　　　　</t>
    <phoneticPr fontId="5"/>
  </si>
  <si>
    <t>試料採取日</t>
    <phoneticPr fontId="5"/>
  </si>
  <si>
    <t>土壌ガス調査、土壌調査、ボーリング調査、地下水調査の実施した日をシート「汚染状況調査方法（法、条例）」より全て記載してください。</t>
    <phoneticPr fontId="5"/>
  </si>
  <si>
    <t>地下水</t>
    <rPh sb="0" eb="3">
      <t>チカスイ</t>
    </rPh>
    <phoneticPr fontId="5"/>
  </si>
  <si>
    <t>分類</t>
  </si>
  <si>
    <t>調査対象物質</t>
  </si>
  <si>
    <t>土壌ガス</t>
  </si>
  <si>
    <t>土壌ガス（地下水）</t>
  </si>
  <si>
    <t>基準</t>
  </si>
  <si>
    <t>調査</t>
    <rPh sb="0" eb="2">
      <t>チョウサ</t>
    </rPh>
    <phoneticPr fontId="5"/>
  </si>
  <si>
    <t>最大</t>
  </si>
  <si>
    <t>ガス</t>
  </si>
  <si>
    <t>試料</t>
  </si>
  <si>
    <t>測定</t>
  </si>
  <si>
    <t>（ppm）</t>
  </si>
  <si>
    <t>対象</t>
    <rPh sb="0" eb="2">
      <t>タイショウ</t>
    </rPh>
    <phoneticPr fontId="5"/>
  </si>
  <si>
    <t>濃度</t>
  </si>
  <si>
    <t>検出</t>
  </si>
  <si>
    <t>採取等</t>
  </si>
  <si>
    <t>（㎎/ｌ）</t>
  </si>
  <si>
    <t>結果</t>
  </si>
  <si>
    <t>超過</t>
  </si>
  <si>
    <t>*</t>
  </si>
  <si>
    <t>区画数</t>
    <phoneticPr fontId="5"/>
  </si>
  <si>
    <t>区画数</t>
    <rPh sb="0" eb="2">
      <t>クカク</t>
    </rPh>
    <phoneticPr fontId="5"/>
  </si>
  <si>
    <t>の省略</t>
  </si>
  <si>
    <t>区画数</t>
    <rPh sb="0" eb="2">
      <t>クカク</t>
    </rPh>
    <rPh sb="2" eb="3">
      <t>スウ</t>
    </rPh>
    <phoneticPr fontId="5"/>
  </si>
  <si>
    <t>二地下</t>
  </si>
  <si>
    <t>第一種特定有害物質
（揮発性有機化合物）</t>
    <phoneticPr fontId="5"/>
  </si>
  <si>
    <t>1，2-ジクロロエタン</t>
  </si>
  <si>
    <t>1，1-ジクロロエチレン</t>
  </si>
  <si>
    <t>1，2-ジクロロエチレン</t>
  </si>
  <si>
    <t>1，1，1-トリクロロエタン</t>
  </si>
  <si>
    <t>1，1，2-トリクロロエタン</t>
  </si>
  <si>
    <t>1，3-ジクロロプロペン</t>
  </si>
  <si>
    <t>溶出量調査</t>
  </si>
  <si>
    <t>代表地点における
地下水調査</t>
  </si>
  <si>
    <t>対象地境界における
地下水調査</t>
  </si>
  <si>
    <t>土壌ガス等が検出された場合は、ボーリング調査の有無も記載してください。</t>
  </si>
  <si>
    <t>最深
調査
深度</t>
  </si>
  <si>
    <t>最大
汚染
深度</t>
  </si>
  <si>
    <t>基準
超過
区画数</t>
    <rPh sb="3" eb="5">
      <t>チョウカ</t>
    </rPh>
    <rPh sb="6" eb="8">
      <t>クカク</t>
    </rPh>
    <rPh sb="8" eb="9">
      <t>スウ</t>
    </rPh>
    <phoneticPr fontId="5"/>
  </si>
  <si>
    <t>試料</t>
    <rPh sb="0" eb="2">
      <t>シリョウ</t>
    </rPh>
    <phoneticPr fontId="5"/>
  </si>
  <si>
    <t>省略の場合は、最大汚染深度の値を「10」と記入してください。</t>
  </si>
  <si>
    <t>採取</t>
    <rPh sb="0" eb="2">
      <t>サイシュ</t>
    </rPh>
    <phoneticPr fontId="5"/>
  </si>
  <si>
    <r>
      <t>（m）</t>
    </r>
    <r>
      <rPr>
        <sz val="6"/>
        <rFont val="ＭＳ Ｐゴシック"/>
        <family val="3"/>
        <charset val="128"/>
      </rPr>
      <t>注)１</t>
    </r>
  </si>
  <si>
    <t>注)３</t>
    <rPh sb="0" eb="1">
      <t>チュウ</t>
    </rPh>
    <phoneticPr fontId="5"/>
  </si>
  <si>
    <t>地点数</t>
    <rPh sb="0" eb="2">
      <t>チテン</t>
    </rPh>
    <rPh sb="2" eb="3">
      <t>スウ</t>
    </rPh>
    <phoneticPr fontId="5"/>
  </si>
  <si>
    <t>地点数</t>
  </si>
  <si>
    <t>二溶出</t>
  </si>
  <si>
    <t>第一種特定有害物質
（揮発性有機化合物）</t>
  </si>
  <si>
    <t>第二種
特定有害物質
（重金属等）</t>
    <phoneticPr fontId="5"/>
  </si>
  <si>
    <t>第三種
特定有害
物質
（農薬等）</t>
  </si>
  <si>
    <t>有機燐化合物</t>
  </si>
  <si>
    <t>ポリ塩化ビフェニル</t>
  </si>
  <si>
    <t>チウラム</t>
  </si>
  <si>
    <t>*基準欄の斜字 :の基準は、「不検出」を示す。　　　</t>
    <phoneticPr fontId="5"/>
  </si>
  <si>
    <t>分類</t>
    <phoneticPr fontId="5"/>
  </si>
  <si>
    <t>調査対象物質</t>
    <phoneticPr fontId="5"/>
  </si>
  <si>
    <t>含有量調査</t>
    <phoneticPr fontId="5"/>
  </si>
  <si>
    <t>基準</t>
    <phoneticPr fontId="5"/>
  </si>
  <si>
    <t>最深</t>
  </si>
  <si>
    <t>最大
汚染
深度</t>
    <phoneticPr fontId="5"/>
  </si>
  <si>
    <t>（㎎/kg）</t>
  </si>
  <si>
    <t>調査</t>
  </si>
  <si>
    <r>
      <t>深度</t>
    </r>
    <r>
      <rPr>
        <sz val="6"/>
        <rFont val="ＭＳ Ｐゴシック"/>
        <family val="3"/>
        <charset val="128"/>
      </rPr>
      <t>（m）</t>
    </r>
  </si>
  <si>
    <t>（m）</t>
  </si>
  <si>
    <t>カドミウム及びその化合物</t>
    <phoneticPr fontId="5"/>
  </si>
  <si>
    <t>シアン化合物</t>
    <phoneticPr fontId="5"/>
  </si>
  <si>
    <t>鉛及びその化合物</t>
    <phoneticPr fontId="5"/>
  </si>
  <si>
    <t>六価クロム化合物</t>
    <phoneticPr fontId="5"/>
  </si>
  <si>
    <t>砒素及びその化合物</t>
    <phoneticPr fontId="5"/>
  </si>
  <si>
    <t>水銀及びその化合物</t>
    <phoneticPr fontId="5"/>
  </si>
  <si>
    <t>セレン及びその化合物</t>
    <phoneticPr fontId="5"/>
  </si>
  <si>
    <t>基準不適合範囲の地番</t>
    <rPh sb="0" eb="5">
      <t>キジュンフテキゴウ</t>
    </rPh>
    <rPh sb="5" eb="7">
      <t>ハンイ</t>
    </rPh>
    <rPh sb="8" eb="10">
      <t>チバン</t>
    </rPh>
    <phoneticPr fontId="5"/>
  </si>
  <si>
    <t>外○筆という形で省略せず、全部・一部を含め地番全てを列挙してください。</t>
    <phoneticPr fontId="4"/>
  </si>
  <si>
    <r>
      <rPr>
        <sz val="11"/>
        <color theme="1"/>
        <rFont val="ＭＳ Ｐゴシック"/>
        <family val="3"/>
        <charset val="128"/>
      </rPr>
      <t>　基準不適合範囲の面積</t>
    </r>
    <r>
      <rPr>
        <sz val="6"/>
        <rFont val="ＭＳ Ｐゴシック"/>
        <family val="3"/>
        <charset val="128"/>
      </rPr>
      <t xml:space="preserve"> </t>
    </r>
    <r>
      <rPr>
        <vertAlign val="superscript"/>
        <sz val="8"/>
        <rFont val="ＭＳ Ｐゴシック"/>
        <family val="3"/>
        <charset val="128"/>
      </rPr>
      <t>注）２</t>
    </r>
    <r>
      <rPr>
        <vertAlign val="superscript"/>
        <sz val="6"/>
        <rFont val="ＭＳ Ｐゴシック"/>
        <family val="3"/>
        <charset val="128"/>
      </rPr>
      <t xml:space="preserve"> </t>
    </r>
    <r>
      <rPr>
        <vertAlign val="superscript"/>
        <sz val="8"/>
        <rFont val="ＭＳ Ｐゴシック"/>
        <family val="3"/>
        <charset val="128"/>
      </rPr>
      <t xml:space="preserve">  </t>
    </r>
    <r>
      <rPr>
        <sz val="8"/>
        <rFont val="ＭＳ Ｐゴシック"/>
        <family val="3"/>
        <charset val="128"/>
      </rPr>
      <t>(m</t>
    </r>
    <r>
      <rPr>
        <vertAlign val="superscript"/>
        <sz val="8"/>
        <rFont val="ＭＳ Ｐゴシック"/>
        <family val="3"/>
        <charset val="128"/>
      </rPr>
      <t>2</t>
    </r>
    <r>
      <rPr>
        <sz val="8"/>
        <rFont val="ＭＳ Ｐゴシック"/>
        <family val="3"/>
        <charset val="128"/>
      </rPr>
      <t>)</t>
    </r>
    <phoneticPr fontId="5"/>
  </si>
  <si>
    <t>　汚染原因</t>
    <phoneticPr fontId="5"/>
  </si>
  <si>
    <t>　備考</t>
    <rPh sb="1" eb="3">
      <t>ビコウ</t>
    </rPh>
    <phoneticPr fontId="5"/>
  </si>
  <si>
    <t>調査対象区画数</t>
    <phoneticPr fontId="5"/>
  </si>
  <si>
    <t>区画</t>
    <rPh sb="0" eb="2">
      <t>クカク</t>
    </rPh>
    <phoneticPr fontId="5"/>
  </si>
  <si>
    <t>調査結果により評価される区画数を入力してください。</t>
    <phoneticPr fontId="4"/>
  </si>
  <si>
    <t>濃度範囲の数値の着色は基準不適合又は第二溶出量基準不適合であることを示す。</t>
    <phoneticPr fontId="5"/>
  </si>
  <si>
    <r>
      <t>　●区画数は、調査対象地内の単位区画(10mメッシュ)の合計数を記載ください。
　　　①</t>
    </r>
    <r>
      <rPr>
        <u/>
        <sz val="11"/>
        <rFont val="ＭＳ Ｐゴシック"/>
        <family val="3"/>
        <charset val="128"/>
      </rPr>
      <t xml:space="preserve">30mメッシュの調査（一部調査対象区画の調査）を行った範囲については調査対象区画数、自然由来特例調査を行った範囲につ
</t>
    </r>
    <r>
      <rPr>
        <sz val="11"/>
        <color theme="1"/>
        <rFont val="ＭＳ Ｐゴシック"/>
        <family val="3"/>
        <charset val="128"/>
      </rPr>
      <t>　　　　</t>
    </r>
    <r>
      <rPr>
        <u/>
        <sz val="11"/>
        <rFont val="ＭＳ Ｐゴシック"/>
        <family val="3"/>
        <charset val="128"/>
      </rPr>
      <t xml:space="preserve">いてはその間の対象区画数として計算してください。
</t>
    </r>
    <r>
      <rPr>
        <sz val="11"/>
        <color theme="1"/>
        <rFont val="ＭＳ Ｐゴシック"/>
        <family val="3"/>
        <charset val="128"/>
      </rPr>
      <t>　　　②</t>
    </r>
    <r>
      <rPr>
        <u/>
        <sz val="11"/>
        <rFont val="ＭＳ Ｐゴシック"/>
        <family val="3"/>
        <charset val="128"/>
      </rPr>
      <t xml:space="preserve">第一種特定有害物質の溶出量調査で代表地点でボーリングを行った場合は、ガス検出範囲を含めた区画数で計算し
</t>
    </r>
    <r>
      <rPr>
        <sz val="11"/>
        <color theme="1"/>
        <rFont val="ＭＳ Ｐゴシック"/>
        <family val="3"/>
        <charset val="128"/>
      </rPr>
      <t>　　　　</t>
    </r>
    <r>
      <rPr>
        <u/>
        <sz val="11"/>
        <rFont val="ＭＳ Ｐゴシック"/>
        <family val="3"/>
        <charset val="128"/>
      </rPr>
      <t xml:space="preserve"> てください。
</t>
    </r>
    <r>
      <rPr>
        <sz val="11"/>
        <color theme="1"/>
        <rFont val="ＭＳ Ｐゴシック"/>
        <family val="3"/>
        <charset val="128"/>
      </rPr>
      <t>　　　③統合された区画は1区画と数えてください。
　　　④土壌汚染の存在するおそれがないと認められる範囲の区画数は含めないでください。
　　　⑤全体の調査範囲に対し、分割して報告書を作成している場合、原則、当報告書で報告する範囲の区画数でまとめてください。</t>
    </r>
    <rPh sb="78" eb="80">
      <t>チョウサ</t>
    </rPh>
    <rPh sb="80" eb="82">
      <t>タイショウ</t>
    </rPh>
    <rPh sb="84" eb="85">
      <t>スウ</t>
    </rPh>
    <phoneticPr fontId="5"/>
  </si>
  <si>
    <r>
      <t>注）１　第二種特定有害物質及び第三種特定有害物質の詳細調査の結果を報告する場合は、</t>
    </r>
    <r>
      <rPr>
        <sz val="11"/>
        <color theme="1"/>
        <rFont val="ＭＳ Ｐゴシック"/>
        <family val="3"/>
        <charset val="128"/>
      </rPr>
      <t>詳細調査(深度方向調査)結果報告シートを作成してください。
　　　なお、詳細調査結果は、法に基づく調査の場合は第７条第１項又は第12条第１項、条例に基づく調査の場合は第117条
　　　　第３項の届出で報告してもかまいません。</t>
    </r>
    <phoneticPr fontId="5"/>
  </si>
  <si>
    <t>注）２ 　土壌ガス等を検出しボーリング調査を実施した場合には、ボーリング調査結果も踏まえて基準不適合範囲の面積を記入し
　　　 てください。</t>
    <phoneticPr fontId="5"/>
  </si>
  <si>
    <t>注）３　第一種ボーリング調査結果については、代表地点以外の調査結果も含めて基準超過と評価される区画数を記載してください。
　</t>
    <rPh sb="0" eb="1">
      <t>チュウ</t>
    </rPh>
    <rPh sb="4" eb="6">
      <t>ダイイチ</t>
    </rPh>
    <rPh sb="6" eb="7">
      <t>シュ</t>
    </rPh>
    <rPh sb="14" eb="16">
      <t>ケッカ</t>
    </rPh>
    <rPh sb="29" eb="31">
      <t>チョウサ</t>
    </rPh>
    <rPh sb="42" eb="44">
      <t>ヒョウカ</t>
    </rPh>
    <phoneticPr fontId="5"/>
  </si>
  <si>
    <r>
      <rPr>
        <b/>
        <sz val="18"/>
        <rFont val="ＭＳ ゴシック"/>
        <family val="3"/>
        <charset val="128"/>
      </rPr>
      <t>詳細調査</t>
    </r>
    <r>
      <rPr>
        <b/>
        <sz val="18"/>
        <rFont val="ＭＳ Ｐゴシック"/>
        <family val="3"/>
        <charset val="128"/>
      </rPr>
      <t>(</t>
    </r>
    <r>
      <rPr>
        <b/>
        <sz val="18"/>
        <rFont val="ＭＳ ゴシック"/>
        <family val="3"/>
        <charset val="128"/>
      </rPr>
      <t>深度方向調査</t>
    </r>
    <r>
      <rPr>
        <b/>
        <sz val="18"/>
        <rFont val="ＭＳ Ｐゴシック"/>
        <family val="3"/>
        <charset val="128"/>
      </rPr>
      <t>)</t>
    </r>
    <r>
      <rPr>
        <b/>
        <sz val="18"/>
        <rFont val="ＭＳ ゴシック"/>
        <family val="3"/>
        <charset val="128"/>
      </rPr>
      <t>結果報告シート</t>
    </r>
    <phoneticPr fontId="5"/>
  </si>
  <si>
    <t>土壌調査で基準不適合となった区画について、汚染範囲確定のための追加ボーリング調査を実施した。</t>
  </si>
  <si>
    <t>土壌調査で基準不適合となった以下の物質について、汚染範囲確定のためのボーリング調査を実施した。</t>
  </si>
  <si>
    <t>住居表示</t>
  </si>
  <si>
    <t>必須</t>
    <rPh sb="0" eb="2">
      <t>ヒッス</t>
    </rPh>
    <phoneticPr fontId="4"/>
  </si>
  <si>
    <t>本契機での調査対象地を記載してください。シート「汚染状況調査方法（法、条例）」より入力を行うか、直接入力してください。</t>
    <phoneticPr fontId="4"/>
  </si>
  <si>
    <t>条件必須</t>
    <rPh sb="0" eb="4">
      <t>ジョウケンヒッス</t>
    </rPh>
    <phoneticPr fontId="4"/>
  </si>
  <si>
    <t>地番</t>
  </si>
  <si>
    <t>本契機での調査対象地を記載してください。シート「汚染状況調査方法（法、条例）」より入力を行うか、直接入力してください。</t>
  </si>
  <si>
    <t>全体の調査対象地に対し、分割して報告する場合は、左側の展開ボタンを押下して、今回報告範囲の住居情報及び地番を記入してください。</t>
    <phoneticPr fontId="4"/>
  </si>
  <si>
    <t>全体の調査対象地に対し、分割して報告する場合は、左側の展開ボタンを押下して、今回報告範囲の住居情報及び地番を記入してください。本契機での調査対象地を記載してください。シート「汚染状況調査方法（法、条例）」より入力を行うか、直接入力してください。</t>
  </si>
  <si>
    <t>現地試料採取期間</t>
    <phoneticPr fontId="5"/>
  </si>
  <si>
    <t>指定調査機関名</t>
    <phoneticPr fontId="5"/>
  </si>
  <si>
    <t>過去の調査結果を使用する場合は、その調査を行った指定調査機関名及び指定番号も記載してください。
複数の調査機関の場合は、機関名のあとに「：」で区切って調査取りまとめの別を記載してください。シート「汚染状況調査方法（法、条例）」より入力を行うか、直接入力してください。</t>
    <phoneticPr fontId="4"/>
  </si>
  <si>
    <t>指定調査機関の指定番号</t>
    <phoneticPr fontId="5"/>
  </si>
  <si>
    <t>過去の調査結果を使用する場合は、その調査を行った指定調査機関名及び指定番号も記載してください。
複数の調査機関の場合は、機関名のあとに「：」で区切って指定番号を記載してください。シート「汚染状況調査方法（法、条例）」より入力を行うか、直接入力してください。</t>
    <phoneticPr fontId="4"/>
  </si>
  <si>
    <t>準拠法令等</t>
  </si>
  <si>
    <t>東京都土壌汚染対策指針（平成31年４月１日施行）</t>
  </si>
  <si>
    <t>２．調査方法</t>
    <phoneticPr fontId="5"/>
  </si>
  <si>
    <t>※ボーリング調査地点位置図を　　　　　　　　　　　</t>
    <phoneticPr fontId="5"/>
  </si>
  <si>
    <t>　※ボーリング調査地点の断面図を　　　　　</t>
    <phoneticPr fontId="5"/>
  </si>
  <si>
    <r>
      <t>第一種特定有害物質の土壌試料採取深度</t>
    </r>
    <r>
      <rPr>
        <vertAlign val="superscript"/>
        <sz val="11"/>
        <rFont val="ＭＳ Ｐゴシック"/>
        <family val="3"/>
        <charset val="128"/>
      </rPr>
      <t>※１</t>
    </r>
    <rPh sb="3" eb="5">
      <t>トクテイ</t>
    </rPh>
    <phoneticPr fontId="5"/>
  </si>
  <si>
    <t>試料採取等対象物質が第一種特定有害物質となる場合は、リスト選択または直接入力により記入してください。</t>
    <phoneticPr fontId="4"/>
  </si>
  <si>
    <t>実施状況を記入した場合は必ず「物質名」「区画数」「試料採取深度及び帯水層底面の有無」を記入してください。</t>
    <rPh sb="0" eb="4">
      <t>ジッシジョウキョウ</t>
    </rPh>
    <rPh sb="5" eb="7">
      <t>キニュウ</t>
    </rPh>
    <rPh sb="9" eb="11">
      <t>バアイ</t>
    </rPh>
    <rPh sb="12" eb="13">
      <t>カナラ</t>
    </rPh>
    <rPh sb="20" eb="23">
      <t>クカクスウ</t>
    </rPh>
    <rPh sb="43" eb="45">
      <t>キニュウ</t>
    </rPh>
    <phoneticPr fontId="4"/>
  </si>
  <si>
    <r>
      <t>第二種特定有害物質、第三種特定有害物質の土壌試料採取深度</t>
    </r>
    <r>
      <rPr>
        <vertAlign val="superscript"/>
        <sz val="11"/>
        <rFont val="ＭＳ Ｐゴシック"/>
        <family val="3"/>
        <charset val="128"/>
      </rPr>
      <t>※１</t>
    </r>
    <phoneticPr fontId="5"/>
  </si>
  <si>
    <t>試料採取等対象物質が第二種または第三種特定有害物質となる場合は、リスト選択または直接入力により記入してください。</t>
  </si>
  <si>
    <r>
      <t>地下水試料等対象物質、採取位置、採取深度、採取方法　</t>
    </r>
    <r>
      <rPr>
        <vertAlign val="superscript"/>
        <sz val="11"/>
        <rFont val="ＭＳ Ｐゴシック"/>
        <family val="3"/>
        <charset val="128"/>
      </rPr>
      <t>※２</t>
    </r>
    <phoneticPr fontId="5"/>
  </si>
  <si>
    <t>地下水調査を実施した場合は、リストより選択してください。</t>
    <rPh sb="19" eb="21">
      <t>センタク</t>
    </rPh>
    <phoneticPr fontId="4"/>
  </si>
  <si>
    <t>帯水層底面が確認された深度</t>
    <rPh sb="0" eb="3">
      <t>タイスイソウ</t>
    </rPh>
    <rPh sb="3" eb="5">
      <t>テイメン</t>
    </rPh>
    <rPh sb="6" eb="8">
      <t>カクニン</t>
    </rPh>
    <rPh sb="11" eb="13">
      <t>シンド</t>
    </rPh>
    <phoneticPr fontId="4"/>
  </si>
  <si>
    <t>※１ 帯水層底面の試料採取がある場合は記載してください。</t>
    <phoneticPr fontId="5"/>
  </si>
  <si>
    <t>※２ 詳細調査で追加で地下水調査を実施した場合には、採取方法等を記入してください。</t>
    <phoneticPr fontId="5"/>
  </si>
  <si>
    <t>３．調査結果概要</t>
    <phoneticPr fontId="5"/>
  </si>
  <si>
    <t>※１　調査結果一覧表を　　　　　　　　　　　</t>
    <phoneticPr fontId="5"/>
  </si>
  <si>
    <t>に示す。</t>
    <phoneticPr fontId="4"/>
  </si>
  <si>
    <t>任意</t>
    <rPh sb="0" eb="2">
      <t>ニンイ</t>
    </rPh>
    <phoneticPr fontId="4"/>
  </si>
  <si>
    <t>　※２　調査結果総括図を　　　　　</t>
    <phoneticPr fontId="5"/>
  </si>
  <si>
    <t>（参考）基準</t>
    <rPh sb="1" eb="3">
      <t>サンコウ</t>
    </rPh>
    <phoneticPr fontId="4"/>
  </si>
  <si>
    <t>試料採取等対象物質名</t>
    <phoneticPr fontId="5"/>
  </si>
  <si>
    <t>調査区画数</t>
    <phoneticPr fontId="5"/>
  </si>
  <si>
    <t>基準不適合
の区画数</t>
  </si>
  <si>
    <r>
      <rPr>
        <sz val="11"/>
        <color theme="1"/>
        <rFont val="游ゴシック"/>
        <family val="2"/>
        <charset val="128"/>
        <scheme val="minor"/>
      </rPr>
      <t>最深調査
深度(m)</t>
    </r>
    <phoneticPr fontId="5"/>
  </si>
  <si>
    <r>
      <rPr>
        <sz val="11"/>
        <color theme="1"/>
        <rFont val="游ゴシック"/>
        <family val="2"/>
        <charset val="128"/>
        <scheme val="minor"/>
      </rPr>
      <t>最深汚染
深度(m)</t>
    </r>
    <phoneticPr fontId="5"/>
  </si>
  <si>
    <t>最大濃度</t>
    <phoneticPr fontId="5"/>
  </si>
  <si>
    <t>溶出量・
含有量・
地下水基準</t>
    <rPh sb="0" eb="2">
      <t>ヨウシュツ</t>
    </rPh>
    <rPh sb="2" eb="3">
      <t>リョウ</t>
    </rPh>
    <rPh sb="5" eb="8">
      <t>ガンユウリョウ</t>
    </rPh>
    <rPh sb="10" eb="13">
      <t>チカスイ</t>
    </rPh>
    <rPh sb="13" eb="15">
      <t>キジュン</t>
    </rPh>
    <phoneticPr fontId="4"/>
  </si>
  <si>
    <t>第二
溶出量
基準</t>
    <rPh sb="0" eb="2">
      <t>ダイニ</t>
    </rPh>
    <rPh sb="3" eb="5">
      <t>ヨウシュツ</t>
    </rPh>
    <rPh sb="5" eb="6">
      <t>リョウ</t>
    </rPh>
    <rPh sb="7" eb="9">
      <t>キジュン</t>
    </rPh>
    <phoneticPr fontId="4"/>
  </si>
  <si>
    <t>第二
地下水
基準</t>
    <rPh sb="0" eb="2">
      <t>ダイニ</t>
    </rPh>
    <rPh sb="3" eb="6">
      <t>チカスイ</t>
    </rPh>
    <rPh sb="7" eb="9">
      <t>キジュン</t>
    </rPh>
    <phoneticPr fontId="4"/>
  </si>
  <si>
    <r>
      <rPr>
        <sz val="11"/>
        <color theme="1"/>
        <rFont val="ＭＳ Ｐゴシック"/>
        <family val="3"/>
        <charset val="128"/>
      </rPr>
      <t>土壌溶出量（mg/L)</t>
    </r>
    <phoneticPr fontId="5"/>
  </si>
  <si>
    <t>－</t>
    <phoneticPr fontId="4"/>
  </si>
  <si>
    <t>「試料採取等対象物質名」を選択した場合は、各項目を必ず記入してください。</t>
    <rPh sb="21" eb="24">
      <t>カクコウモク</t>
    </rPh>
    <rPh sb="25" eb="26">
      <t>カナラ</t>
    </rPh>
    <rPh sb="27" eb="29">
      <t>キニュウ</t>
    </rPh>
    <phoneticPr fontId="4"/>
  </si>
  <si>
    <t>試料採取深度ではなく、分析深度を記載してください。</t>
    <phoneticPr fontId="4"/>
  </si>
  <si>
    <t>詳細調査で基準適合の場合は、「0.5」と記載してください。</t>
  </si>
  <si>
    <t>詳細調査で基準適合の場合は、汚染状況調査の汚染濃度を記載してください。</t>
    <rPh sb="18" eb="20">
      <t>チョウサ</t>
    </rPh>
    <phoneticPr fontId="4"/>
  </si>
  <si>
    <t>土壌含有量（mg/kg)</t>
    <phoneticPr fontId="5"/>
  </si>
  <si>
    <t>地下水（mg/L）※</t>
    <phoneticPr fontId="5"/>
  </si>
  <si>
    <t>代表地点及び対象地境界以外で地下水を調査した場合はこちらに記載してください。</t>
    <phoneticPr fontId="4"/>
  </si>
  <si>
    <r>
      <rPr>
        <sz val="11"/>
        <color theme="1"/>
        <rFont val="ＭＳ Ｐゴシック"/>
        <family val="3"/>
        <charset val="128"/>
      </rPr>
      <t>＜備考＞
　 ・濃度範囲の数値の着色は基準不適合又は第二溶出量基準不適合であることを示す</t>
    </r>
    <phoneticPr fontId="5"/>
  </si>
  <si>
    <t>●最深汚染深度は、基準超過が確認された最深深度を記載ください。（対策深度ではありません。）</t>
    <phoneticPr fontId="5"/>
  </si>
  <si>
    <t>●最大濃度は、詳細調査における最大濃度を記載ください。ただし、詳細調査で汚染が見つからな</t>
    <phoneticPr fontId="5"/>
  </si>
  <si>
    <t>　かった場合には、汚染状況調査の最大濃度を記入してください。</t>
    <phoneticPr fontId="5"/>
  </si>
  <si>
    <t>※詳細調査時に追加で地下水調査を実施した場合には、汚染状態を記入してください。</t>
  </si>
  <si>
    <t>基準値マスタ</t>
    <rPh sb="0" eb="3">
      <t>キジュンチ</t>
    </rPh>
    <phoneticPr fontId="1"/>
  </si>
  <si>
    <t>物質名</t>
    <rPh sb="0" eb="2">
      <t>ブッシツ</t>
    </rPh>
    <rPh sb="2" eb="3">
      <t>メイ</t>
    </rPh>
    <phoneticPr fontId="1"/>
  </si>
  <si>
    <t>物質名（溶出・含有）</t>
    <rPh sb="0" eb="2">
      <t>ブッシツ</t>
    </rPh>
    <rPh sb="2" eb="3">
      <t>メイ</t>
    </rPh>
    <rPh sb="4" eb="6">
      <t>ヨウシュツ</t>
    </rPh>
    <rPh sb="7" eb="9">
      <t>ガンユウ</t>
    </rPh>
    <phoneticPr fontId="1"/>
  </si>
  <si>
    <t>単位</t>
    <rPh sb="0" eb="2">
      <t>タンイ</t>
    </rPh>
    <phoneticPr fontId="1"/>
  </si>
  <si>
    <t>土壌ガス基準</t>
    <rPh sb="0" eb="2">
      <t>ドジョウ</t>
    </rPh>
    <rPh sb="4" eb="6">
      <t>キジュン</t>
    </rPh>
    <phoneticPr fontId="1"/>
  </si>
  <si>
    <t>溶出量・含有量・地下水基準（表示用）</t>
    <rPh sb="0" eb="2">
      <t>ヨウシュツ</t>
    </rPh>
    <rPh sb="2" eb="3">
      <t>リョウ</t>
    </rPh>
    <rPh sb="4" eb="7">
      <t>ガンユウリョウ</t>
    </rPh>
    <rPh sb="8" eb="11">
      <t>チカスイ</t>
    </rPh>
    <rPh sb="11" eb="13">
      <t>キジュン</t>
    </rPh>
    <rPh sb="14" eb="17">
      <t>ヒョウジヨウ</t>
    </rPh>
    <phoneticPr fontId="1"/>
  </si>
  <si>
    <t>溶出量・含有量・地下水基準（計算用）</t>
    <rPh sb="0" eb="2">
      <t>ヨウシュツ</t>
    </rPh>
    <rPh sb="2" eb="3">
      <t>リョウ</t>
    </rPh>
    <rPh sb="4" eb="7">
      <t>ガンユウリョウ</t>
    </rPh>
    <rPh sb="8" eb="11">
      <t>チカスイ</t>
    </rPh>
    <rPh sb="11" eb="13">
      <t>キジュン</t>
    </rPh>
    <rPh sb="14" eb="16">
      <t>ケイサン</t>
    </rPh>
    <rPh sb="16" eb="17">
      <t>ヨウ</t>
    </rPh>
    <phoneticPr fontId="1"/>
  </si>
  <si>
    <t>第二溶出量基準</t>
    <rPh sb="0" eb="2">
      <t>ダイニ</t>
    </rPh>
    <rPh sb="2" eb="4">
      <t>ヨウシュツ</t>
    </rPh>
    <rPh sb="4" eb="5">
      <t>リョウ</t>
    </rPh>
    <rPh sb="5" eb="7">
      <t>キジュン</t>
    </rPh>
    <phoneticPr fontId="1"/>
  </si>
  <si>
    <t>第二地下水基準</t>
    <rPh sb="0" eb="2">
      <t>ダイニ</t>
    </rPh>
    <rPh sb="2" eb="5">
      <t>チカスイ</t>
    </rPh>
    <rPh sb="5" eb="7">
      <t>キジュン</t>
    </rPh>
    <phoneticPr fontId="1"/>
  </si>
  <si>
    <t>↓溶出</t>
    <rPh sb="1" eb="3">
      <t>ヨウシュツ</t>
    </rPh>
    <phoneticPr fontId="5"/>
  </si>
  <si>
    <t>mg/L</t>
  </si>
  <si>
    <t>四塩化炭素</t>
    <rPh sb="0" eb="5">
      <t>シエンカタンソ</t>
    </rPh>
    <phoneticPr fontId="1"/>
  </si>
  <si>
    <t>カドミウム溶出量</t>
  </si>
  <si>
    <t>六価クロム溶出量</t>
  </si>
  <si>
    <t>シアン溶出量</t>
  </si>
  <si>
    <t>不検出</t>
    <rPh sb="0" eb="1">
      <t>フ</t>
    </rPh>
    <rPh sb="1" eb="3">
      <t>ケンシュツ</t>
    </rPh>
    <phoneticPr fontId="1"/>
  </si>
  <si>
    <t>水銀溶出量</t>
  </si>
  <si>
    <t>アルキル水銀溶出量</t>
  </si>
  <si>
    <t>セレン溶出量</t>
  </si>
  <si>
    <t>鉛溶出量</t>
  </si>
  <si>
    <t>砒素溶出量</t>
  </si>
  <si>
    <t>ふっ素溶出量</t>
  </si>
  <si>
    <t>ほう素溶出量</t>
  </si>
  <si>
    <t>PCB</t>
  </si>
  <si>
    <t>有機りん</t>
    <rPh sb="0" eb="2">
      <t>ユウキ</t>
    </rPh>
    <phoneticPr fontId="1"/>
  </si>
  <si>
    <t>↓含有</t>
    <rPh sb="1" eb="3">
      <t>ガンユウ</t>
    </rPh>
    <phoneticPr fontId="5"/>
  </si>
  <si>
    <t>カドミウム含有量</t>
  </si>
  <si>
    <t>mg/kg</t>
  </si>
  <si>
    <t>六価クロム含有量</t>
  </si>
  <si>
    <t>シアン含有量</t>
  </si>
  <si>
    <t>水銀含有量</t>
  </si>
  <si>
    <t>セレン含有量</t>
  </si>
  <si>
    <t>鉛含有量</t>
  </si>
  <si>
    <t>砒素含有量</t>
  </si>
  <si>
    <t>ふっ素含有量</t>
  </si>
  <si>
    <t>ほう素含有量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</si>
</sst>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Red]\-#,##0.00\ "/>
    <numFmt numFmtId="177" formatCode="m/d/yyyy"/>
    <numFmt numFmtId="178" formatCode="0_ "/>
    <numFmt numFmtId="179" formatCode="#,##0.00_ "/>
    <numFmt numFmtId="180" formatCode="0.000_ "/>
    <numFmt numFmtId="181" formatCode="0.00_ "/>
  </numFmts>
  <fonts count="42">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color indexed="55"/>
      <name val="ＭＳ Ｐゴシック"/>
      <family val="3"/>
      <charset val="128"/>
    </font>
    <font>
      <sz val="6"/>
      <name val="游ゴシック"/>
      <family val="2"/>
      <charset val="128"/>
      <scheme val="minor"/>
    </font>
    <font>
      <sz val="6"/>
      <name val="ＭＳ Ｐゴシック"/>
      <family val="3"/>
      <charset val="128"/>
    </font>
    <font>
      <b/>
      <sz val="10.5"/>
      <color theme="1"/>
      <name val="Meiryo UI"/>
      <family val="3"/>
      <charset val="128"/>
    </font>
    <font>
      <sz val="10.5"/>
      <name val="Meiryo UI"/>
      <family val="3"/>
      <charset val="128"/>
    </font>
    <font>
      <sz val="18"/>
      <name val="ＭＳ Ｐゴシック"/>
      <family val="3"/>
      <charset val="128"/>
    </font>
    <font>
      <b/>
      <sz val="11"/>
      <name val="ＭＳ Ｐゴシック"/>
      <family val="3"/>
      <charset val="128"/>
    </font>
    <font>
      <sz val="12"/>
      <color indexed="55"/>
      <name val="ＭＳ Ｐゴシック"/>
      <family val="3"/>
      <charset val="128"/>
    </font>
    <font>
      <sz val="12"/>
      <name val="ＭＳ Ｐゴシック"/>
      <family val="3"/>
      <charset val="128"/>
    </font>
    <font>
      <b/>
      <sz val="10.5"/>
      <color rgb="FFC00000"/>
      <name val="Meiryo UI"/>
      <family val="3"/>
      <charset val="128"/>
    </font>
    <font>
      <b/>
      <sz val="10.5"/>
      <name val="Meiryo UI"/>
      <family val="3"/>
      <charset val="128"/>
    </font>
    <font>
      <sz val="11"/>
      <name val="DejaVu Sans"/>
      <family val="2"/>
    </font>
    <font>
      <b/>
      <sz val="18"/>
      <name val="ＭＳ Ｐゴシック"/>
      <family val="3"/>
      <charset val="128"/>
    </font>
    <font>
      <sz val="14"/>
      <name val="ＭＳ Ｐ明朝"/>
      <family val="1"/>
      <charset val="128"/>
    </font>
    <font>
      <sz val="9"/>
      <name val="DejaVu Sans"/>
      <family val="2"/>
    </font>
    <font>
      <sz val="9"/>
      <color indexed="81"/>
      <name val="MS P ゴシック"/>
      <family val="3"/>
      <charset val="128"/>
    </font>
    <font>
      <sz val="9"/>
      <name val="ＭＳ Ｐゴシック"/>
      <family val="3"/>
      <charset val="128"/>
    </font>
    <font>
      <sz val="11"/>
      <color indexed="23"/>
      <name val="ＭＳ Ｐゴシック"/>
      <family val="3"/>
      <charset val="128"/>
    </font>
    <font>
      <sz val="10.5"/>
      <color theme="1"/>
      <name val="Meiryo UI"/>
      <family val="3"/>
      <charset val="128"/>
    </font>
    <font>
      <sz val="11"/>
      <color indexed="8"/>
      <name val="ＭＳ Ｐゴシック"/>
      <family val="3"/>
      <charset val="128"/>
    </font>
    <font>
      <sz val="10"/>
      <name val="ＭＳ Ｐゴシック"/>
      <family val="3"/>
      <charset val="128"/>
    </font>
    <font>
      <sz val="9"/>
      <color indexed="8"/>
      <name val="ＭＳ Ｐゴシック"/>
      <family val="3"/>
      <charset val="128"/>
    </font>
    <font>
      <b/>
      <i/>
      <sz val="9"/>
      <color indexed="30"/>
      <name val="ＭＳ Ｐゴシック"/>
      <family val="3"/>
      <charset val="128"/>
    </font>
    <font>
      <sz val="9"/>
      <color theme="1"/>
      <name val="ＭＳ Ｐゴシック"/>
      <family val="3"/>
      <charset val="128"/>
    </font>
    <font>
      <sz val="9"/>
      <color indexed="30"/>
      <name val="ＭＳ Ｐゴシック"/>
      <family val="3"/>
      <charset val="128"/>
    </font>
    <font>
      <sz val="8"/>
      <name val="ＭＳ Ｐゴシック"/>
      <family val="3"/>
      <charset val="128"/>
    </font>
    <font>
      <sz val="8.5"/>
      <name val="ＭＳ Ｐゴシック"/>
      <family val="3"/>
      <charset val="128"/>
    </font>
    <font>
      <sz val="9"/>
      <color indexed="23"/>
      <name val="ＭＳ Ｐゴシック"/>
      <family val="3"/>
      <charset val="128"/>
    </font>
    <font>
      <sz val="9"/>
      <color indexed="55"/>
      <name val="ＭＳ Ｐゴシック"/>
      <family val="3"/>
      <charset val="128"/>
    </font>
    <font>
      <vertAlign val="superscript"/>
      <sz val="8"/>
      <name val="ＭＳ Ｐゴシック"/>
      <family val="3"/>
      <charset val="128"/>
    </font>
    <font>
      <vertAlign val="superscript"/>
      <sz val="6"/>
      <name val="ＭＳ Ｐゴシック"/>
      <family val="3"/>
      <charset val="128"/>
    </font>
    <font>
      <sz val="11"/>
      <color theme="1"/>
      <name val="ＭＳ Ｐゴシック"/>
      <family val="3"/>
      <charset val="128"/>
    </font>
    <font>
      <u/>
      <sz val="11"/>
      <name val="ＭＳ Ｐゴシック"/>
      <family val="3"/>
      <charset val="128"/>
    </font>
    <font>
      <b/>
      <sz val="18"/>
      <name val="DejaVu Sans"/>
      <family val="3"/>
      <charset val="128"/>
    </font>
    <font>
      <b/>
      <sz val="18"/>
      <name val="ＭＳ ゴシック"/>
      <family val="3"/>
      <charset val="128"/>
    </font>
    <font>
      <sz val="10"/>
      <color theme="1"/>
      <name val="ＭＳ Ｐゴシック"/>
      <family val="3"/>
      <charset val="128"/>
    </font>
    <font>
      <sz val="9"/>
      <color indexed="81"/>
      <name val="ＭＳ Ｐゴシック"/>
      <family val="3"/>
      <charset val="128"/>
    </font>
    <font>
      <vertAlign val="superscript"/>
      <sz val="11"/>
      <name val="ＭＳ Ｐゴシック"/>
      <family val="3"/>
      <charset val="128"/>
    </font>
    <font>
      <sz val="11"/>
      <name val="ＭＳ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79998168889431442"/>
        <bgColor indexed="34"/>
      </patternFill>
    </fill>
  </fills>
  <borders count="73">
    <border>
      <left/>
      <right/>
      <top/>
      <bottom/>
      <diagonal/>
    </border>
    <border>
      <left style="thin">
        <color indexed="8"/>
      </left>
      <right style="thin">
        <color indexed="8"/>
      </right>
      <top style="double">
        <color indexed="8"/>
      </top>
      <bottom/>
      <diagonal/>
    </border>
    <border>
      <left style="thin">
        <color indexed="8"/>
      </left>
      <right style="thin">
        <color indexed="8"/>
      </right>
      <top style="double">
        <color indexed="8"/>
      </top>
      <bottom style="double">
        <color indexed="8"/>
      </bottom>
      <diagonal/>
    </border>
    <border>
      <left style="thin">
        <color indexed="64"/>
      </left>
      <right style="thin">
        <color indexed="64"/>
      </right>
      <top style="double">
        <color indexed="64"/>
      </top>
      <bottom style="thin">
        <color indexed="64"/>
      </bottom>
      <diagonal/>
    </border>
    <border>
      <left/>
      <right style="thin">
        <color indexed="64"/>
      </right>
      <top style="double">
        <color indexed="8"/>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8"/>
      </right>
      <top style="thin">
        <color indexed="64"/>
      </top>
      <bottom/>
      <diagonal/>
    </border>
    <border>
      <left style="thin">
        <color auto="1"/>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8"/>
      </bottom>
      <diagonal/>
    </border>
    <border>
      <left/>
      <right style="thin">
        <color indexed="64"/>
      </right>
      <top style="thin">
        <color indexed="64"/>
      </top>
      <bottom style="thin">
        <color indexed="64"/>
      </bottom>
      <diagonal/>
    </border>
    <border>
      <left style="thin">
        <color indexed="8"/>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64"/>
      </left>
      <right/>
      <top style="thin">
        <color indexed="64"/>
      </top>
      <bottom/>
      <diagonal/>
    </border>
    <border>
      <left/>
      <right style="thin">
        <color indexed="8"/>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diagonalUp="1">
      <left style="thin">
        <color indexed="8"/>
      </left>
      <right style="thin">
        <color indexed="8"/>
      </right>
      <top style="thin">
        <color indexed="8"/>
      </top>
      <bottom/>
      <diagonal style="thin">
        <color indexed="8"/>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8"/>
      </top>
      <bottom style="double">
        <color indexed="8"/>
      </bottom>
      <diagonal/>
    </border>
    <border>
      <left style="thin">
        <color indexed="64"/>
      </left>
      <right style="thin">
        <color indexed="64"/>
      </right>
      <top/>
      <bottom style="thin">
        <color indexed="64"/>
      </bottom>
      <diagonal/>
    </border>
    <border diagonalUp="1">
      <left/>
      <right style="thin">
        <color indexed="8"/>
      </right>
      <top/>
      <bottom/>
      <diagonal style="thin">
        <color indexed="8"/>
      </diagonal>
    </border>
    <border diagonalUp="1">
      <left/>
      <right style="thin">
        <color indexed="8"/>
      </right>
      <top/>
      <bottom style="thin">
        <color indexed="8"/>
      </bottom>
      <diagonal style="thin">
        <color indexed="8"/>
      </diagonal>
    </border>
    <border diagonalUp="1">
      <left style="thin">
        <color indexed="8"/>
      </left>
      <right style="thin">
        <color indexed="8"/>
      </right>
      <top/>
      <bottom style="thin">
        <color indexed="8"/>
      </bottom>
      <diagonal style="thin">
        <color indexed="8"/>
      </diagonal>
    </border>
    <border diagonalUp="1">
      <left/>
      <right style="thin">
        <color indexed="8"/>
      </right>
      <top style="thin">
        <color indexed="8"/>
      </top>
      <bottom/>
      <diagonal style="thin">
        <color indexed="8"/>
      </diagonal>
    </border>
    <border>
      <left/>
      <right style="thin">
        <color indexed="8"/>
      </right>
      <top/>
      <bottom/>
      <diagonal/>
    </border>
    <border>
      <left/>
      <right style="thin">
        <color indexed="8"/>
      </right>
      <top/>
      <bottom style="thin">
        <color indexed="64"/>
      </bottom>
      <diagonal/>
    </border>
    <border diagonalUp="1">
      <left/>
      <right style="thin">
        <color indexed="8"/>
      </right>
      <top/>
      <bottom style="thin">
        <color indexed="64"/>
      </bottom>
      <diagonal style="thin">
        <color indexed="8"/>
      </diagonal>
    </border>
    <border>
      <left style="thin">
        <color indexed="8"/>
      </left>
      <right/>
      <top/>
      <bottom/>
      <diagonal/>
    </border>
    <border diagonalUp="1">
      <left style="thin">
        <color indexed="8"/>
      </left>
      <right style="thin">
        <color indexed="8"/>
      </right>
      <top style="thin">
        <color indexed="64"/>
      </top>
      <bottom/>
      <diagonal style="thin">
        <color indexed="8"/>
      </diagonal>
    </border>
    <border diagonalUp="1">
      <left style="thin">
        <color indexed="8"/>
      </left>
      <right style="thin">
        <color indexed="8"/>
      </right>
      <top/>
      <bottom/>
      <diagonal style="thin">
        <color indexed="8"/>
      </diagonal>
    </border>
    <border>
      <left/>
      <right/>
      <top style="thin">
        <color indexed="8"/>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top/>
      <bottom style="thin">
        <color indexed="8"/>
      </bottom>
      <diagonal/>
    </border>
    <border>
      <left/>
      <right style="thin">
        <color indexed="64"/>
      </right>
      <top style="thin">
        <color indexed="64"/>
      </top>
      <bottom style="thin">
        <color indexed="8"/>
      </bottom>
      <diagonal/>
    </border>
    <border>
      <left/>
      <right/>
      <top style="thin">
        <color indexed="8"/>
      </top>
      <bottom/>
      <diagonal/>
    </border>
    <border>
      <left/>
      <right style="thin">
        <color indexed="64"/>
      </right>
      <top style="thin">
        <color indexed="8"/>
      </top>
      <bottom/>
      <diagonal/>
    </border>
    <border>
      <left/>
      <right style="thin">
        <color indexed="64"/>
      </right>
      <top/>
      <bottom style="thin">
        <color indexed="8"/>
      </bottom>
      <diagonal/>
    </border>
    <border>
      <left/>
      <right style="thin">
        <color indexed="64"/>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top style="double">
        <color indexed="8"/>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8"/>
      </top>
      <bottom style="thin">
        <color indexed="8"/>
      </bottom>
      <diagonal/>
    </border>
    <border>
      <left style="thin">
        <color indexed="8"/>
      </left>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style="thin">
        <color indexed="64"/>
      </top>
      <bottom/>
      <diagonal/>
    </border>
    <border>
      <left style="thin">
        <color indexed="64"/>
      </left>
      <right/>
      <top style="double">
        <color indexed="8"/>
      </top>
      <bottom style="thin">
        <color indexed="64"/>
      </bottom>
      <diagonal/>
    </border>
    <border>
      <left/>
      <right style="thin">
        <color indexed="64"/>
      </right>
      <top style="double">
        <color indexed="8"/>
      </top>
      <bottom style="thin">
        <color indexed="64"/>
      </bottom>
      <diagonal/>
    </border>
    <border>
      <left style="thin">
        <color indexed="64"/>
      </left>
      <right/>
      <top style="thin">
        <color indexed="64"/>
      </top>
      <bottom style="thin">
        <color indexed="8"/>
      </bottom>
      <diagonal/>
    </border>
    <border>
      <left style="thin">
        <color indexed="8"/>
      </left>
      <right/>
      <top style="thin">
        <color indexed="64"/>
      </top>
      <bottom style="thin">
        <color indexed="64"/>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3" fillId="0" borderId="0"/>
  </cellStyleXfs>
  <cellXfs count="413">
    <xf numFmtId="0" fontId="0" fillId="0" borderId="0" xfId="0">
      <alignment vertical="center"/>
    </xf>
    <xf numFmtId="0" fontId="3" fillId="0" borderId="0" xfId="1" applyFont="1">
      <alignment vertical="center"/>
    </xf>
    <xf numFmtId="0" fontId="2" fillId="0" borderId="0" xfId="1" applyAlignment="1">
      <alignment vertical="center" wrapText="1"/>
    </xf>
    <xf numFmtId="0" fontId="2" fillId="0" borderId="0" xfId="1">
      <alignment vertical="center"/>
    </xf>
    <xf numFmtId="0" fontId="6" fillId="0" borderId="0" xfId="1" applyFont="1" applyAlignment="1">
      <alignment horizontal="center" vertical="center"/>
    </xf>
    <xf numFmtId="0" fontId="6" fillId="0" borderId="0" xfId="1" applyFont="1" applyAlignment="1">
      <alignment horizontal="center" vertical="center" shrinkToFit="1"/>
    </xf>
    <xf numFmtId="0" fontId="7" fillId="0" borderId="0" xfId="1" applyFont="1">
      <alignment vertical="center"/>
    </xf>
    <xf numFmtId="0" fontId="8" fillId="0" borderId="0" xfId="1" applyFont="1" applyAlignment="1">
      <alignment horizontal="left" vertical="center"/>
    </xf>
    <xf numFmtId="0" fontId="8" fillId="0" borderId="0" xfId="1" applyFont="1" applyAlignment="1">
      <alignment horizontal="center" vertical="center" wrapText="1"/>
    </xf>
    <xf numFmtId="0" fontId="2" fillId="0" borderId="0" xfId="1" applyAlignment="1">
      <alignment horizontal="center" vertical="center" wrapText="1"/>
    </xf>
    <xf numFmtId="0" fontId="8" fillId="0" borderId="0" xfId="1" applyFont="1" applyAlignment="1">
      <alignment horizontal="center" vertical="center"/>
    </xf>
    <xf numFmtId="0" fontId="6" fillId="0" borderId="0" xfId="1" applyFont="1" applyAlignment="1">
      <alignment horizontal="center" vertical="center" wrapText="1" shrinkToFit="1"/>
    </xf>
    <xf numFmtId="0" fontId="9" fillId="0" borderId="0" xfId="1" applyFont="1">
      <alignment vertical="center"/>
    </xf>
    <xf numFmtId="0" fontId="10" fillId="0" borderId="0" xfId="1" applyFont="1" applyAlignment="1">
      <alignment vertical="center" wrapText="1"/>
    </xf>
    <xf numFmtId="0" fontId="11" fillId="0" borderId="0" xfId="1" applyFont="1" applyAlignment="1">
      <alignment horizontal="center" vertical="center" wrapText="1"/>
    </xf>
    <xf numFmtId="0" fontId="12" fillId="0" borderId="0" xfId="1" applyFont="1">
      <alignment vertical="center"/>
    </xf>
    <xf numFmtId="0" fontId="6" fillId="0" borderId="0" xfId="1" applyFont="1" applyAlignment="1">
      <alignment vertical="center" shrinkToFit="1"/>
    </xf>
    <xf numFmtId="0" fontId="7" fillId="0" borderId="0" xfId="1" applyFont="1" applyAlignment="1">
      <alignment vertical="center" shrinkToFit="1"/>
    </xf>
    <xf numFmtId="0" fontId="13" fillId="0" borderId="0" xfId="1" applyFont="1">
      <alignment vertical="center"/>
    </xf>
    <xf numFmtId="0" fontId="2" fillId="0" borderId="7" xfId="1" applyBorder="1" applyAlignment="1">
      <alignment vertical="top" wrapText="1"/>
    </xf>
    <xf numFmtId="0" fontId="2" fillId="0" borderId="8" xfId="1" applyBorder="1" applyAlignment="1">
      <alignment vertical="top" wrapText="1"/>
    </xf>
    <xf numFmtId="0" fontId="2" fillId="3" borderId="9" xfId="1" applyFill="1" applyBorder="1" applyAlignment="1">
      <alignment vertical="center" wrapText="1"/>
    </xf>
    <xf numFmtId="0" fontId="2" fillId="0" borderId="12" xfId="1" applyBorder="1" applyAlignment="1">
      <alignment vertical="top" wrapText="1"/>
    </xf>
    <xf numFmtId="0" fontId="2" fillId="3" borderId="14" xfId="1" applyFill="1" applyBorder="1" applyAlignment="1">
      <alignment vertical="center" wrapText="1"/>
    </xf>
    <xf numFmtId="0" fontId="2" fillId="3" borderId="17" xfId="1" applyFill="1" applyBorder="1" applyAlignment="1">
      <alignment vertical="center" wrapText="1"/>
    </xf>
    <xf numFmtId="0" fontId="2" fillId="0" borderId="7" xfId="1" applyBorder="1" applyAlignment="1">
      <alignment horizontal="left" vertical="top" wrapText="1"/>
    </xf>
    <xf numFmtId="0" fontId="2" fillId="0" borderId="9" xfId="1" applyBorder="1" applyAlignment="1">
      <alignment vertical="center" wrapText="1"/>
    </xf>
    <xf numFmtId="0" fontId="2" fillId="0" borderId="10" xfId="1" applyBorder="1" applyAlignment="1">
      <alignment vertical="center" wrapText="1"/>
    </xf>
    <xf numFmtId="0" fontId="2" fillId="3" borderId="23" xfId="1" applyFill="1" applyBorder="1">
      <alignment vertical="center"/>
    </xf>
    <xf numFmtId="0" fontId="2" fillId="0" borderId="27" xfId="1" applyBorder="1">
      <alignment vertical="center"/>
    </xf>
    <xf numFmtId="0" fontId="7" fillId="0" borderId="0" xfId="1" applyFont="1" applyAlignment="1">
      <alignment vertical="center" wrapText="1"/>
    </xf>
    <xf numFmtId="0" fontId="2" fillId="0" borderId="28" xfId="1" applyBorder="1">
      <alignment vertical="center"/>
    </xf>
    <xf numFmtId="0" fontId="16" fillId="2" borderId="25" xfId="1" applyFont="1" applyFill="1" applyBorder="1" applyAlignment="1">
      <alignment horizontal="center" vertical="center"/>
    </xf>
    <xf numFmtId="0" fontId="16" fillId="2" borderId="31" xfId="1" applyFont="1" applyFill="1" applyBorder="1" applyAlignment="1">
      <alignment horizontal="center" vertical="center"/>
    </xf>
    <xf numFmtId="0" fontId="16" fillId="2" borderId="32" xfId="1" applyFont="1" applyFill="1" applyBorder="1" applyAlignment="1">
      <alignment horizontal="center" vertical="center"/>
    </xf>
    <xf numFmtId="0" fontId="2" fillId="0" borderId="17" xfId="1" applyBorder="1" applyAlignment="1">
      <alignment vertical="center" wrapText="1"/>
    </xf>
    <xf numFmtId="0" fontId="2" fillId="0" borderId="34" xfId="1" applyBorder="1" applyAlignment="1">
      <alignment vertical="top" wrapText="1"/>
    </xf>
    <xf numFmtId="0" fontId="2" fillId="0" borderId="37" xfId="1" applyBorder="1" applyAlignment="1">
      <alignment vertical="center" wrapText="1"/>
    </xf>
    <xf numFmtId="0" fontId="2" fillId="3" borderId="23" xfId="1" applyFill="1" applyBorder="1" applyAlignment="1">
      <alignment vertical="center" wrapText="1"/>
    </xf>
    <xf numFmtId="0" fontId="2" fillId="0" borderId="40" xfId="1" applyBorder="1" applyAlignment="1">
      <alignment vertical="center" wrapText="1"/>
    </xf>
    <xf numFmtId="0" fontId="2" fillId="3" borderId="7" xfId="1" applyFill="1" applyBorder="1" applyAlignment="1">
      <alignment vertical="center" wrapText="1"/>
    </xf>
    <xf numFmtId="0" fontId="2" fillId="0" borderId="32" xfId="1" applyBorder="1">
      <alignment vertical="center"/>
    </xf>
    <xf numFmtId="0" fontId="2" fillId="0" borderId="0" xfId="1" applyAlignment="1">
      <alignment horizontal="left" vertical="top" wrapText="1"/>
    </xf>
    <xf numFmtId="0" fontId="2" fillId="0" borderId="8" xfId="1" applyBorder="1" applyAlignment="1">
      <alignment horizontal="left" vertical="top" wrapText="1"/>
    </xf>
    <xf numFmtId="0" fontId="2" fillId="0" borderId="12" xfId="1" applyBorder="1" applyAlignment="1">
      <alignment horizontal="left" vertical="top" wrapText="1"/>
    </xf>
    <xf numFmtId="0" fontId="6" fillId="0" borderId="0" xfId="1" applyFont="1">
      <alignment vertical="center"/>
    </xf>
    <xf numFmtId="0" fontId="6" fillId="0" borderId="0" xfId="1" applyFont="1" applyAlignment="1">
      <alignment vertical="center" wrapText="1"/>
    </xf>
    <xf numFmtId="177" fontId="2" fillId="0" borderId="42" xfId="1" applyNumberFormat="1" applyBorder="1" applyAlignment="1">
      <alignment vertical="center" wrapText="1"/>
    </xf>
    <xf numFmtId="177" fontId="2" fillId="0" borderId="0" xfId="1" applyNumberFormat="1" applyAlignment="1">
      <alignment horizontal="right" vertical="center" wrapText="1"/>
    </xf>
    <xf numFmtId="177" fontId="2" fillId="0" borderId="40" xfId="1" applyNumberFormat="1" applyBorder="1" applyAlignment="1">
      <alignment vertical="center" wrapText="1"/>
    </xf>
    <xf numFmtId="0" fontId="2" fillId="0" borderId="37" xfId="1" applyBorder="1">
      <alignment vertical="center"/>
    </xf>
    <xf numFmtId="178" fontId="2" fillId="3" borderId="45" xfId="1" applyNumberFormat="1" applyFill="1" applyBorder="1" applyAlignment="1">
      <alignment horizontal="right" vertical="center" wrapText="1"/>
    </xf>
    <xf numFmtId="0" fontId="2" fillId="3" borderId="45" xfId="1" applyFill="1" applyBorder="1" applyAlignment="1">
      <alignment vertical="center" wrapText="1"/>
    </xf>
    <xf numFmtId="0" fontId="2" fillId="0" borderId="31" xfId="1" applyBorder="1" applyAlignment="1">
      <alignment vertical="top"/>
    </xf>
    <xf numFmtId="0" fontId="2" fillId="0" borderId="32" xfId="1" applyBorder="1" applyAlignment="1">
      <alignment vertical="top"/>
    </xf>
    <xf numFmtId="0" fontId="2" fillId="0" borderId="22" xfId="1" applyBorder="1" applyAlignment="1">
      <alignment horizontal="left" vertical="top" wrapText="1"/>
    </xf>
    <xf numFmtId="0" fontId="2" fillId="0" borderId="17" xfId="1" applyBorder="1" applyAlignment="1">
      <alignment horizontal="left" vertical="top" wrapText="1"/>
    </xf>
    <xf numFmtId="0" fontId="2" fillId="3" borderId="55" xfId="1" applyFill="1" applyBorder="1">
      <alignment vertical="center"/>
    </xf>
    <xf numFmtId="0" fontId="19" fillId="0" borderId="0" xfId="1" applyFont="1">
      <alignment vertical="center"/>
    </xf>
    <xf numFmtId="0" fontId="20" fillId="0" borderId="0" xfId="1" applyFont="1" applyAlignment="1">
      <alignment horizontal="right" vertical="center"/>
    </xf>
    <xf numFmtId="0" fontId="21" fillId="0" borderId="0" xfId="1" applyFont="1">
      <alignment vertical="center"/>
    </xf>
    <xf numFmtId="0" fontId="21" fillId="0" borderId="0" xfId="1" applyFont="1" applyAlignment="1">
      <alignment vertical="center" wrapText="1"/>
    </xf>
    <xf numFmtId="0" fontId="21" fillId="0" borderId="0" xfId="1" applyFont="1" applyAlignment="1">
      <alignment horizontal="center" vertical="center"/>
    </xf>
    <xf numFmtId="0" fontId="6" fillId="0" borderId="0" xfId="1" applyFont="1" applyAlignment="1">
      <alignment horizontal="center" vertical="center" wrapText="1"/>
    </xf>
    <xf numFmtId="0" fontId="19" fillId="0" borderId="0" xfId="1" applyFont="1" applyProtection="1">
      <alignment vertical="center"/>
      <protection locked="0"/>
    </xf>
    <xf numFmtId="0" fontId="19" fillId="0" borderId="17" xfId="1" applyFont="1" applyBorder="1">
      <alignment vertical="center"/>
    </xf>
    <xf numFmtId="0" fontId="19" fillId="0" borderId="42" xfId="3" applyFont="1" applyBorder="1" applyAlignment="1">
      <alignment horizontal="center" vertical="top"/>
    </xf>
    <xf numFmtId="0" fontId="2" fillId="0" borderId="0" xfId="1" applyAlignment="1">
      <alignment horizontal="center" vertical="top"/>
    </xf>
    <xf numFmtId="0" fontId="2" fillId="0" borderId="8" xfId="1" applyBorder="1" applyAlignment="1">
      <alignment horizontal="center" vertical="top"/>
    </xf>
    <xf numFmtId="0" fontId="24" fillId="0" borderId="23" xfId="3" applyFont="1" applyBorder="1" applyAlignment="1">
      <alignment horizontal="center" vertical="center"/>
    </xf>
    <xf numFmtId="0" fontId="19" fillId="0" borderId="23" xfId="1" applyFont="1" applyBorder="1" applyAlignment="1">
      <alignment horizontal="center" vertical="center"/>
    </xf>
    <xf numFmtId="0" fontId="24" fillId="0" borderId="58" xfId="3" applyFont="1" applyBorder="1" applyAlignment="1">
      <alignment horizontal="center" vertical="center"/>
    </xf>
    <xf numFmtId="0" fontId="19" fillId="0" borderId="23" xfId="3" applyFont="1" applyBorder="1" applyAlignment="1">
      <alignment horizontal="center" vertical="center"/>
    </xf>
    <xf numFmtId="0" fontId="19" fillId="0" borderId="42" xfId="3" applyFont="1" applyBorder="1" applyAlignment="1">
      <alignment horizontal="center" vertical="center"/>
    </xf>
    <xf numFmtId="0" fontId="19" fillId="0" borderId="0" xfId="3" applyFont="1" applyAlignment="1">
      <alignment horizontal="center" vertical="center"/>
    </xf>
    <xf numFmtId="0" fontId="19" fillId="0" borderId="8" xfId="3" applyFont="1" applyBorder="1" applyAlignment="1">
      <alignment horizontal="center" vertical="center"/>
    </xf>
    <xf numFmtId="0" fontId="24" fillId="0" borderId="11" xfId="3" applyFont="1" applyBorder="1" applyAlignment="1">
      <alignment horizontal="center" vertical="center" wrapText="1"/>
    </xf>
    <xf numFmtId="0" fontId="19" fillId="0" borderId="11" xfId="3" applyFont="1" applyBorder="1" applyAlignment="1">
      <alignment horizontal="center" vertical="center"/>
    </xf>
    <xf numFmtId="0" fontId="24" fillId="0" borderId="42" xfId="3" applyFont="1" applyBorder="1" applyAlignment="1">
      <alignment horizontal="center" vertical="center"/>
    </xf>
    <xf numFmtId="0" fontId="24" fillId="0" borderId="11" xfId="3" applyFont="1" applyBorder="1" applyAlignment="1">
      <alignment horizontal="center" vertical="center"/>
    </xf>
    <xf numFmtId="0" fontId="24" fillId="0" borderId="19" xfId="3" applyFont="1" applyBorder="1" applyAlignment="1">
      <alignment horizontal="center" vertical="center" shrinkToFit="1"/>
    </xf>
    <xf numFmtId="0" fontId="19" fillId="0" borderId="19" xfId="3" applyFont="1" applyBorder="1" applyAlignment="1">
      <alignment horizontal="center" vertical="top"/>
    </xf>
    <xf numFmtId="0" fontId="24" fillId="0" borderId="59" xfId="3" applyFont="1" applyBorder="1" applyAlignment="1">
      <alignment horizontal="center" vertical="center" shrinkToFit="1"/>
    </xf>
    <xf numFmtId="0" fontId="19" fillId="0" borderId="19" xfId="3" applyFont="1" applyBorder="1" applyAlignment="1">
      <alignment horizontal="center" vertical="center"/>
    </xf>
    <xf numFmtId="0" fontId="24" fillId="0" borderId="19" xfId="3" applyFont="1" applyBorder="1" applyAlignment="1">
      <alignment horizontal="center" vertical="center"/>
    </xf>
    <xf numFmtId="0" fontId="19" fillId="0" borderId="19" xfId="3" applyFont="1" applyBorder="1" applyAlignment="1">
      <alignment horizontal="center" vertical="center" shrinkToFit="1"/>
    </xf>
    <xf numFmtId="0" fontId="17" fillId="0" borderId="0" xfId="1" applyFont="1">
      <alignment vertical="center"/>
    </xf>
    <xf numFmtId="0" fontId="19" fillId="0" borderId="56" xfId="3" applyFont="1" applyBorder="1" applyAlignment="1">
      <alignment vertical="center"/>
    </xf>
    <xf numFmtId="0" fontId="25" fillId="0" borderId="56" xfId="3" applyFont="1" applyBorder="1" applyAlignment="1">
      <alignment vertical="center" shrinkToFit="1"/>
    </xf>
    <xf numFmtId="178" fontId="26" fillId="4" borderId="56" xfId="1" applyNumberFormat="1" applyFont="1" applyFill="1" applyBorder="1" applyAlignment="1" applyProtection="1">
      <alignment horizontal="center" vertical="center"/>
      <protection locked="0"/>
    </xf>
    <xf numFmtId="0" fontId="26" fillId="4" borderId="57" xfId="1" applyFont="1" applyFill="1" applyBorder="1" applyAlignment="1" applyProtection="1">
      <alignment horizontal="center" vertical="center"/>
      <protection locked="0"/>
    </xf>
    <xf numFmtId="0" fontId="26" fillId="4" borderId="56" xfId="1" applyFont="1" applyFill="1" applyBorder="1" applyAlignment="1" applyProtection="1">
      <alignment horizontal="center" vertical="center"/>
      <protection locked="0"/>
    </xf>
    <xf numFmtId="0" fontId="19" fillId="0" borderId="56" xfId="3" applyFont="1" applyBorder="1" applyAlignment="1">
      <alignment vertical="center" shrinkToFit="1"/>
    </xf>
    <xf numFmtId="0" fontId="26" fillId="4" borderId="60" xfId="1" applyFont="1" applyFill="1" applyBorder="1" applyAlignment="1" applyProtection="1">
      <alignment horizontal="center" vertical="center"/>
      <protection locked="0"/>
    </xf>
    <xf numFmtId="0" fontId="19" fillId="0" borderId="42" xfId="1" applyFont="1" applyBorder="1" applyAlignment="1" applyProtection="1">
      <alignment horizontal="center" vertical="center"/>
      <protection locked="0"/>
    </xf>
    <xf numFmtId="0" fontId="19" fillId="0" borderId="0" xfId="1" applyFont="1" applyAlignment="1" applyProtection="1">
      <alignment horizontal="center" vertical="center"/>
      <protection locked="0"/>
    </xf>
    <xf numFmtId="0" fontId="19" fillId="0" borderId="8" xfId="1" applyFont="1" applyBorder="1" applyAlignment="1" applyProtection="1">
      <alignment horizontal="center" vertical="center"/>
      <protection locked="0"/>
    </xf>
    <xf numFmtId="0" fontId="26" fillId="6" borderId="57" xfId="1" applyFont="1" applyFill="1" applyBorder="1" applyAlignment="1" applyProtection="1">
      <alignment horizontal="center" vertical="center"/>
      <protection locked="0"/>
    </xf>
    <xf numFmtId="0" fontId="19" fillId="0" borderId="59" xfId="1" applyFont="1" applyBorder="1" applyAlignment="1" applyProtection="1">
      <alignment horizontal="center" vertical="center"/>
      <protection locked="0"/>
    </xf>
    <xf numFmtId="0" fontId="19" fillId="0" borderId="17" xfId="1" applyFont="1" applyBorder="1" applyAlignment="1" applyProtection="1">
      <alignment horizontal="center" vertical="center"/>
      <protection locked="0"/>
    </xf>
    <xf numFmtId="0" fontId="19" fillId="0" borderId="49" xfId="1" applyFont="1" applyBorder="1" applyAlignment="1" applyProtection="1">
      <alignment horizontal="center" vertical="center"/>
      <protection locked="0"/>
    </xf>
    <xf numFmtId="0" fontId="19" fillId="0" borderId="22" xfId="1" applyFont="1" applyBorder="1" applyAlignment="1" applyProtection="1">
      <alignment horizontal="center" vertical="center"/>
      <protection locked="0"/>
    </xf>
    <xf numFmtId="0" fontId="19" fillId="0" borderId="23" xfId="3" applyFont="1" applyBorder="1" applyAlignment="1">
      <alignment horizontal="center" vertical="top"/>
    </xf>
    <xf numFmtId="0" fontId="17" fillId="0" borderId="0" xfId="3" applyFont="1" applyAlignment="1">
      <alignment vertical="top" wrapText="1" shrinkToFit="1"/>
    </xf>
    <xf numFmtId="0" fontId="24" fillId="0" borderId="11" xfId="3" applyFont="1" applyBorder="1" applyAlignment="1">
      <alignment horizontal="center" vertical="top"/>
    </xf>
    <xf numFmtId="0" fontId="19" fillId="0" borderId="11" xfId="1" applyFont="1" applyBorder="1" applyAlignment="1">
      <alignment horizontal="center" vertical="center"/>
    </xf>
    <xf numFmtId="0" fontId="19" fillId="0" borderId="0" xfId="3" applyFont="1" applyAlignment="1">
      <alignment horizontal="center" vertical="top"/>
    </xf>
    <xf numFmtId="0" fontId="19" fillId="0" borderId="0" xfId="3" applyFont="1" applyAlignment="1">
      <alignment horizontal="center"/>
    </xf>
    <xf numFmtId="0" fontId="19" fillId="0" borderId="11" xfId="3" applyFont="1" applyBorder="1" applyAlignment="1">
      <alignment horizontal="center" vertical="center" wrapText="1"/>
    </xf>
    <xf numFmtId="0" fontId="27" fillId="0" borderId="19" xfId="3" applyFont="1" applyBorder="1" applyAlignment="1">
      <alignment horizontal="center" shrinkToFit="1"/>
    </xf>
    <xf numFmtId="0" fontId="19" fillId="0" borderId="19" xfId="3" applyFont="1" applyBorder="1" applyAlignment="1">
      <alignment horizontal="center" vertical="center" wrapText="1"/>
    </xf>
    <xf numFmtId="0" fontId="28" fillId="0" borderId="19" xfId="3" applyFont="1" applyBorder="1" applyAlignment="1">
      <alignment horizontal="center" vertical="center" wrapText="1"/>
    </xf>
    <xf numFmtId="0" fontId="17" fillId="0" borderId="0" xfId="3" applyFont="1" applyAlignment="1">
      <alignment horizontal="center" vertical="center"/>
    </xf>
    <xf numFmtId="179" fontId="26" fillId="4" borderId="56" xfId="1" applyNumberFormat="1" applyFont="1" applyFill="1" applyBorder="1" applyAlignment="1" applyProtection="1">
      <alignment horizontal="center" vertical="center"/>
      <protection locked="0"/>
    </xf>
    <xf numFmtId="0" fontId="26" fillId="4" borderId="56" xfId="1" applyFont="1" applyFill="1" applyBorder="1" applyAlignment="1" applyProtection="1">
      <alignment horizontal="center" vertical="center" shrinkToFit="1"/>
      <protection locked="0"/>
    </xf>
    <xf numFmtId="178" fontId="26" fillId="4" borderId="57" xfId="1" applyNumberFormat="1" applyFont="1" applyFill="1" applyBorder="1" applyAlignment="1" applyProtection="1">
      <alignment horizontal="center" vertical="center"/>
      <protection locked="0"/>
    </xf>
    <xf numFmtId="0" fontId="19" fillId="0" borderId="0" xfId="1" applyFont="1" applyAlignment="1">
      <alignment horizontal="center" vertical="center"/>
    </xf>
    <xf numFmtId="0" fontId="24" fillId="0" borderId="0" xfId="1" applyFont="1" applyAlignment="1">
      <alignment horizontal="center" vertical="center"/>
    </xf>
    <xf numFmtId="0" fontId="24" fillId="0" borderId="0" xfId="1" applyFont="1" applyAlignment="1">
      <alignment horizontal="right" vertical="center"/>
    </xf>
    <xf numFmtId="0" fontId="19" fillId="0" borderId="58" xfId="1" applyFont="1" applyBorder="1">
      <alignment vertical="center"/>
    </xf>
    <xf numFmtId="0" fontId="19" fillId="0" borderId="51" xfId="1" applyFont="1" applyBorder="1">
      <alignment vertical="center"/>
    </xf>
    <xf numFmtId="0" fontId="19" fillId="0" borderId="14" xfId="1" applyFont="1" applyBorder="1">
      <alignment vertical="center"/>
    </xf>
    <xf numFmtId="0" fontId="19" fillId="0" borderId="29" xfId="1" applyFont="1" applyBorder="1">
      <alignment vertical="center"/>
    </xf>
    <xf numFmtId="0" fontId="24" fillId="0" borderId="23" xfId="1" applyFont="1" applyBorder="1" applyAlignment="1">
      <alignment horizontal="center" vertical="center"/>
    </xf>
    <xf numFmtId="0" fontId="19" fillId="0" borderId="42" xfId="1" applyFont="1" applyBorder="1">
      <alignment vertical="center"/>
    </xf>
    <xf numFmtId="0" fontId="19" fillId="0" borderId="8" xfId="1" applyFont="1" applyBorder="1">
      <alignment vertical="center"/>
    </xf>
    <xf numFmtId="0" fontId="19" fillId="0" borderId="23" xfId="3" applyFont="1" applyBorder="1" applyAlignment="1">
      <alignment vertical="center" shrinkToFit="1"/>
    </xf>
    <xf numFmtId="178" fontId="26" fillId="4" borderId="23" xfId="1" applyNumberFormat="1" applyFont="1" applyFill="1" applyBorder="1" applyAlignment="1" applyProtection="1">
      <alignment horizontal="center" vertical="center"/>
      <protection locked="0"/>
    </xf>
    <xf numFmtId="0" fontId="6" fillId="0" borderId="0" xfId="1" applyFont="1" applyAlignment="1">
      <alignment horizontal="left" vertical="center"/>
    </xf>
    <xf numFmtId="0" fontId="36" fillId="0" borderId="0" xfId="1" applyFont="1" applyAlignment="1">
      <alignment horizontal="left" vertical="center"/>
    </xf>
    <xf numFmtId="0" fontId="12" fillId="0" borderId="0" xfId="1" applyFont="1" applyAlignment="1">
      <alignment horizontal="left" vertical="center"/>
    </xf>
    <xf numFmtId="0" fontId="7" fillId="0" borderId="0" xfId="1" applyFont="1" applyAlignment="1">
      <alignment vertical="top" wrapText="1"/>
    </xf>
    <xf numFmtId="0" fontId="7" fillId="0" borderId="0" xfId="1" applyFont="1" applyAlignment="1">
      <alignment vertical="top"/>
    </xf>
    <xf numFmtId="177" fontId="2" fillId="0" borderId="8" xfId="1" applyNumberFormat="1" applyBorder="1" applyAlignment="1">
      <alignment vertical="center" wrapText="1"/>
    </xf>
    <xf numFmtId="177" fontId="2" fillId="0" borderId="22" xfId="1" applyNumberFormat="1" applyBorder="1" applyAlignment="1">
      <alignment vertical="center" wrapText="1"/>
    </xf>
    <xf numFmtId="0" fontId="22" fillId="3" borderId="7" xfId="1" applyFont="1" applyFill="1" applyBorder="1" applyAlignment="1">
      <alignment vertical="center" wrapText="1"/>
    </xf>
    <xf numFmtId="0" fontId="22" fillId="0" borderId="42" xfId="1" applyFont="1" applyBorder="1" applyAlignment="1">
      <alignment vertical="center" wrapText="1"/>
    </xf>
    <xf numFmtId="0" fontId="2" fillId="0" borderId="14" xfId="1" applyBorder="1">
      <alignment vertical="center"/>
    </xf>
    <xf numFmtId="177" fontId="2" fillId="0" borderId="39" xfId="1" applyNumberFormat="1" applyBorder="1" applyAlignment="1">
      <alignment vertical="center" wrapText="1"/>
    </xf>
    <xf numFmtId="177" fontId="2" fillId="0" borderId="65" xfId="1" applyNumberFormat="1" applyBorder="1" applyAlignment="1">
      <alignment vertical="center" wrapText="1"/>
    </xf>
    <xf numFmtId="177" fontId="2" fillId="0" borderId="66" xfId="1" applyNumberFormat="1" applyBorder="1" applyAlignment="1">
      <alignment horizontal="right" vertical="center" wrapText="1"/>
    </xf>
    <xf numFmtId="177" fontId="2" fillId="0" borderId="67" xfId="1" applyNumberFormat="1" applyBorder="1" applyAlignment="1">
      <alignment vertical="center" wrapText="1"/>
    </xf>
    <xf numFmtId="0" fontId="2" fillId="0" borderId="7" xfId="1" applyBorder="1" applyAlignment="1">
      <alignment horizontal="center" vertical="center"/>
    </xf>
    <xf numFmtId="0" fontId="2" fillId="0" borderId="19" xfId="1" applyBorder="1" applyAlignment="1">
      <alignment horizontal="center" vertical="center" wrapText="1"/>
    </xf>
    <xf numFmtId="0" fontId="22" fillId="0" borderId="19" xfId="1" applyFont="1" applyBorder="1" applyAlignment="1">
      <alignment horizontal="center" vertical="center" wrapText="1"/>
    </xf>
    <xf numFmtId="0" fontId="2" fillId="0" borderId="26" xfId="1" applyBorder="1" applyAlignment="1">
      <alignment horizontal="center" vertical="center" wrapText="1"/>
    </xf>
    <xf numFmtId="0" fontId="28" fillId="0" borderId="7" xfId="1" applyFont="1" applyBorder="1" applyAlignment="1">
      <alignment horizontal="center" vertical="center" wrapText="1"/>
    </xf>
    <xf numFmtId="0" fontId="34" fillId="4" borderId="60" xfId="1" applyFont="1" applyFill="1" applyBorder="1">
      <alignment vertical="center"/>
    </xf>
    <xf numFmtId="178" fontId="34" fillId="3" borderId="56" xfId="1" applyNumberFormat="1" applyFont="1" applyFill="1" applyBorder="1" applyAlignment="1">
      <alignment horizontal="center" vertical="center"/>
    </xf>
    <xf numFmtId="179" fontId="34" fillId="3" borderId="56" xfId="1" applyNumberFormat="1" applyFont="1" applyFill="1" applyBorder="1" applyAlignment="1">
      <alignment horizontal="center" vertical="center"/>
    </xf>
    <xf numFmtId="0" fontId="34" fillId="0" borderId="60" xfId="1" applyFont="1" applyBorder="1" applyAlignment="1" applyProtection="1">
      <alignment horizontal="center" vertical="center"/>
      <protection locked="0"/>
    </xf>
    <xf numFmtId="0" fontId="2" fillId="0" borderId="7" xfId="1" applyBorder="1">
      <alignment vertical="center"/>
    </xf>
    <xf numFmtId="177" fontId="2" fillId="0" borderId="0" xfId="1" applyNumberFormat="1">
      <alignment vertical="center"/>
    </xf>
    <xf numFmtId="0" fontId="34" fillId="0" borderId="27" xfId="1" applyFont="1" applyBorder="1" applyAlignment="1">
      <alignment horizontal="center" vertical="center"/>
    </xf>
    <xf numFmtId="0" fontId="38" fillId="4" borderId="60" xfId="1" applyFont="1" applyFill="1" applyBorder="1">
      <alignment vertical="center"/>
    </xf>
    <xf numFmtId="0" fontId="34" fillId="4" borderId="56" xfId="1" applyFont="1" applyFill="1" applyBorder="1">
      <alignment vertical="center"/>
    </xf>
    <xf numFmtId="0" fontId="2" fillId="0" borderId="16" xfId="1" applyBorder="1" applyAlignment="1" applyProtection="1">
      <alignment vertical="top" wrapText="1"/>
      <protection locked="0"/>
    </xf>
    <xf numFmtId="0" fontId="2" fillId="0" borderId="9" xfId="1" applyBorder="1" applyAlignment="1" applyProtection="1">
      <alignment vertical="top" wrapText="1"/>
      <protection locked="0"/>
    </xf>
    <xf numFmtId="0" fontId="2" fillId="0" borderId="20" xfId="1" applyBorder="1" applyAlignment="1" applyProtection="1">
      <alignment vertical="top" wrapText="1"/>
      <protection locked="0"/>
    </xf>
    <xf numFmtId="0" fontId="9" fillId="0" borderId="0" xfId="1" applyFont="1" applyAlignment="1">
      <alignment horizontal="left" vertical="center"/>
    </xf>
    <xf numFmtId="49" fontId="2" fillId="3" borderId="17" xfId="1" applyNumberFormat="1" applyFill="1" applyBorder="1" applyAlignment="1">
      <alignment vertical="center" wrapText="1"/>
    </xf>
    <xf numFmtId="0" fontId="2" fillId="0" borderId="14" xfId="1" applyBorder="1" applyAlignment="1">
      <alignment horizontal="left" vertical="center" wrapText="1"/>
    </xf>
    <xf numFmtId="0" fontId="2" fillId="0" borderId="17" xfId="1" applyBorder="1" applyAlignment="1">
      <alignment horizontal="left" vertical="center" wrapText="1"/>
    </xf>
    <xf numFmtId="0" fontId="2" fillId="0" borderId="29" xfId="1" applyBorder="1">
      <alignment vertical="center"/>
    </xf>
    <xf numFmtId="0" fontId="2" fillId="0" borderId="22" xfId="1" applyBorder="1" applyAlignment="1">
      <alignment horizontal="left" vertical="center" wrapText="1"/>
    </xf>
    <xf numFmtId="0" fontId="2" fillId="2" borderId="42" xfId="1" applyFill="1" applyBorder="1" applyAlignment="1">
      <alignment vertical="center" wrapText="1"/>
    </xf>
    <xf numFmtId="0" fontId="2" fillId="3" borderId="72" xfId="1" applyFill="1" applyBorder="1" applyAlignment="1">
      <alignment vertical="center" wrapText="1"/>
    </xf>
    <xf numFmtId="0" fontId="2" fillId="0" borderId="12" xfId="1" applyBorder="1" applyAlignment="1">
      <alignment vertical="center" wrapText="1"/>
    </xf>
    <xf numFmtId="0" fontId="2" fillId="0" borderId="34" xfId="1" applyBorder="1" applyAlignment="1">
      <alignment vertical="center" wrapText="1"/>
    </xf>
    <xf numFmtId="0" fontId="41" fillId="0" borderId="7" xfId="1" applyFont="1" applyBorder="1" applyAlignment="1">
      <alignment vertical="center" wrapText="1"/>
    </xf>
    <xf numFmtId="178" fontId="2" fillId="2" borderId="68" xfId="1" applyNumberFormat="1" applyFill="1" applyBorder="1" applyAlignment="1">
      <alignment vertical="center" wrapText="1"/>
    </xf>
    <xf numFmtId="0" fontId="2" fillId="0" borderId="14" xfId="1" applyBorder="1" applyAlignment="1">
      <alignment vertical="center" wrapText="1"/>
    </xf>
    <xf numFmtId="178" fontId="2" fillId="2" borderId="14" xfId="1" applyNumberFormat="1" applyFill="1" applyBorder="1" applyAlignment="1">
      <alignment vertical="center" wrapText="1"/>
    </xf>
    <xf numFmtId="0" fontId="2" fillId="0" borderId="15" xfId="1" applyBorder="1" applyAlignment="1">
      <alignment vertical="center" wrapText="1"/>
    </xf>
    <xf numFmtId="0" fontId="2" fillId="0" borderId="17" xfId="1" applyBorder="1">
      <alignment vertical="center"/>
    </xf>
    <xf numFmtId="0" fontId="2" fillId="0" borderId="25" xfId="1" applyBorder="1" applyAlignment="1">
      <alignment vertical="center" wrapText="1"/>
    </xf>
    <xf numFmtId="0" fontId="2" fillId="0" borderId="9" xfId="1" applyBorder="1" applyAlignment="1">
      <alignment horizontal="left" vertical="top" wrapText="1"/>
    </xf>
    <xf numFmtId="0" fontId="2" fillId="0" borderId="20" xfId="1" applyBorder="1" applyAlignment="1">
      <alignment horizontal="left" vertical="top" wrapText="1"/>
    </xf>
    <xf numFmtId="0" fontId="2" fillId="2" borderId="17" xfId="1" applyFill="1" applyBorder="1" applyAlignment="1">
      <alignment horizontal="left" vertical="center" wrapText="1"/>
    </xf>
    <xf numFmtId="0" fontId="2" fillId="2" borderId="40" xfId="1" applyFill="1" applyBorder="1" applyAlignment="1">
      <alignment horizontal="left" vertical="center" wrapText="1"/>
    </xf>
    <xf numFmtId="0" fontId="2" fillId="3" borderId="16" xfId="1" applyFill="1" applyBorder="1" applyAlignment="1">
      <alignment horizontal="left" vertical="center" wrapText="1"/>
    </xf>
    <xf numFmtId="0" fontId="2" fillId="3" borderId="20" xfId="1" applyFill="1" applyBorder="1" applyAlignment="1">
      <alignment horizontal="left" vertical="center" wrapText="1"/>
    </xf>
    <xf numFmtId="0" fontId="2" fillId="3" borderId="7" xfId="1" applyFill="1" applyBorder="1" applyAlignment="1">
      <alignment vertical="center" wrapText="1"/>
    </xf>
    <xf numFmtId="0" fontId="2" fillId="0" borderId="7" xfId="1" applyBorder="1" applyAlignment="1">
      <alignment horizontal="left" vertical="top" wrapText="1"/>
    </xf>
    <xf numFmtId="0" fontId="2" fillId="4" borderId="32" xfId="1" applyFill="1" applyBorder="1" applyAlignment="1">
      <alignment vertical="center" wrapText="1"/>
    </xf>
    <xf numFmtId="0" fontId="2" fillId="4" borderId="17" xfId="1" applyFill="1" applyBorder="1" applyAlignment="1">
      <alignment vertical="center" wrapText="1"/>
    </xf>
    <xf numFmtId="0" fontId="2" fillId="4" borderId="40" xfId="1" applyFill="1" applyBorder="1" applyAlignment="1">
      <alignment vertical="center" wrapText="1"/>
    </xf>
    <xf numFmtId="0" fontId="2" fillId="0" borderId="25" xfId="1" applyBorder="1" applyAlignment="1">
      <alignment horizontal="left" vertical="top" wrapText="1"/>
    </xf>
    <xf numFmtId="0" fontId="2" fillId="0" borderId="29" xfId="1" applyBorder="1" applyAlignment="1">
      <alignment horizontal="left" vertical="top" wrapText="1"/>
    </xf>
    <xf numFmtId="0" fontId="2" fillId="0" borderId="31" xfId="1" applyBorder="1" applyAlignment="1">
      <alignment horizontal="left" vertical="top" wrapText="1"/>
    </xf>
    <xf numFmtId="0" fontId="2" fillId="0" borderId="8" xfId="1" applyBorder="1" applyAlignment="1">
      <alignment horizontal="left" vertical="top" wrapText="1"/>
    </xf>
    <xf numFmtId="0" fontId="2" fillId="0" borderId="32" xfId="1" applyBorder="1" applyAlignment="1">
      <alignment horizontal="left" vertical="top" wrapText="1"/>
    </xf>
    <xf numFmtId="0" fontId="2" fillId="0" borderId="22" xfId="1" applyBorder="1" applyAlignment="1">
      <alignment horizontal="left" vertical="top" wrapText="1"/>
    </xf>
    <xf numFmtId="0" fontId="2" fillId="3" borderId="25" xfId="1" applyFill="1" applyBorder="1" applyAlignment="1">
      <alignment vertical="center" wrapText="1"/>
    </xf>
    <xf numFmtId="0" fontId="2" fillId="3" borderId="14" xfId="1" applyFill="1" applyBorder="1" applyAlignment="1">
      <alignment vertical="center" wrapText="1"/>
    </xf>
    <xf numFmtId="0" fontId="2" fillId="3" borderId="15" xfId="1" applyFill="1" applyBorder="1" applyAlignment="1">
      <alignment vertical="center" wrapText="1"/>
    </xf>
    <xf numFmtId="0" fontId="2" fillId="0" borderId="25" xfId="1" applyBorder="1" applyAlignment="1">
      <alignment vertical="top" wrapText="1"/>
    </xf>
    <xf numFmtId="0" fontId="2" fillId="0" borderId="14" xfId="1" applyBorder="1" applyAlignment="1">
      <alignment vertical="top" wrapText="1"/>
    </xf>
    <xf numFmtId="0" fontId="2" fillId="0" borderId="29" xfId="1" applyBorder="1" applyAlignment="1">
      <alignment vertical="top" wrapText="1"/>
    </xf>
    <xf numFmtId="0" fontId="2" fillId="0" borderId="31" xfId="1" applyBorder="1" applyAlignment="1">
      <alignment vertical="top" wrapText="1"/>
    </xf>
    <xf numFmtId="0" fontId="2" fillId="0" borderId="0" xfId="1" applyAlignment="1">
      <alignment vertical="top" wrapText="1"/>
    </xf>
    <xf numFmtId="0" fontId="2" fillId="0" borderId="8" xfId="1" applyBorder="1" applyAlignment="1">
      <alignment vertical="top" wrapText="1"/>
    </xf>
    <xf numFmtId="0" fontId="2" fillId="0" borderId="33" xfId="1" applyBorder="1" applyAlignment="1">
      <alignment vertical="center" wrapText="1"/>
    </xf>
    <xf numFmtId="0" fontId="14" fillId="0" borderId="33" xfId="1" applyFont="1" applyBorder="1" applyAlignment="1">
      <alignment vertical="center" wrapText="1"/>
    </xf>
    <xf numFmtId="0" fontId="2" fillId="3" borderId="9" xfId="1" applyFill="1" applyBorder="1" applyAlignment="1">
      <alignment horizontal="left" vertical="center" wrapText="1"/>
    </xf>
    <xf numFmtId="180" fontId="2" fillId="3" borderId="14" xfId="1" applyNumberFormat="1" applyFill="1" applyBorder="1" applyAlignment="1">
      <alignment horizontal="left" vertical="center" wrapText="1"/>
    </xf>
    <xf numFmtId="180" fontId="2" fillId="3" borderId="9" xfId="1" applyNumberFormat="1" applyFill="1" applyBorder="1" applyAlignment="1">
      <alignment horizontal="left" vertical="center" wrapText="1"/>
    </xf>
    <xf numFmtId="49" fontId="2" fillId="3" borderId="9" xfId="1" applyNumberFormat="1" applyFill="1" applyBorder="1" applyAlignment="1">
      <alignment horizontal="left" vertical="center" wrapText="1"/>
    </xf>
    <xf numFmtId="0" fontId="2" fillId="0" borderId="38" xfId="1" applyBorder="1" applyAlignment="1">
      <alignment horizontal="center" vertical="center" wrapText="1"/>
    </xf>
    <xf numFmtId="0" fontId="2" fillId="0" borderId="35" xfId="1" applyBorder="1" applyAlignment="1">
      <alignment horizontal="center" vertical="center" wrapText="1"/>
    </xf>
    <xf numFmtId="0" fontId="2" fillId="0" borderId="41" xfId="1" applyBorder="1" applyAlignment="1">
      <alignment horizontal="center" vertical="center" wrapText="1"/>
    </xf>
    <xf numFmtId="0" fontId="2" fillId="0" borderId="16" xfId="1" applyBorder="1" applyAlignment="1">
      <alignment horizontal="left" vertical="center" wrapText="1"/>
    </xf>
    <xf numFmtId="0" fontId="2" fillId="0" borderId="9" xfId="1" applyBorder="1" applyAlignment="1">
      <alignment horizontal="left" vertical="center" wrapText="1"/>
    </xf>
    <xf numFmtId="0" fontId="2" fillId="0" borderId="20" xfId="1" applyBorder="1" applyAlignment="1">
      <alignment horizontal="left" vertical="center" wrapText="1"/>
    </xf>
    <xf numFmtId="0" fontId="2" fillId="2" borderId="16" xfId="1" applyFill="1" applyBorder="1" applyAlignment="1">
      <alignment horizontal="left" vertical="center" wrapText="1"/>
    </xf>
    <xf numFmtId="0" fontId="2" fillId="2" borderId="20" xfId="1" applyFill="1" applyBorder="1" applyAlignment="1">
      <alignment horizontal="left" vertical="center" wrapText="1"/>
    </xf>
    <xf numFmtId="176" fontId="0" fillId="2" borderId="16" xfId="2" applyNumberFormat="1" applyFont="1" applyFill="1" applyBorder="1" applyAlignment="1">
      <alignment horizontal="right" vertical="center" wrapText="1"/>
    </xf>
    <xf numFmtId="176" fontId="0" fillId="2" borderId="9" xfId="2" applyNumberFormat="1" applyFont="1" applyFill="1" applyBorder="1" applyAlignment="1">
      <alignment horizontal="right" vertical="center" wrapText="1"/>
    </xf>
    <xf numFmtId="0" fontId="2" fillId="0" borderId="21" xfId="1" applyBorder="1" applyAlignment="1">
      <alignment vertical="top" wrapText="1"/>
    </xf>
    <xf numFmtId="0" fontId="2" fillId="0" borderId="17" xfId="1" applyBorder="1" applyAlignment="1">
      <alignment vertical="top" wrapText="1"/>
    </xf>
    <xf numFmtId="0" fontId="2" fillId="0" borderId="22" xfId="1" applyBorder="1" applyAlignment="1">
      <alignment vertical="top" wrapText="1"/>
    </xf>
    <xf numFmtId="0" fontId="2" fillId="0" borderId="7" xfId="1" applyBorder="1" applyAlignment="1">
      <alignment vertical="top" wrapText="1"/>
    </xf>
    <xf numFmtId="0" fontId="2" fillId="0" borderId="1" xfId="1" applyBorder="1" applyAlignment="1">
      <alignment vertical="center"/>
    </xf>
    <xf numFmtId="0" fontId="14" fillId="0" borderId="1" xfId="1" applyFont="1" applyBorder="1" applyAlignment="1">
      <alignment vertical="center"/>
    </xf>
    <xf numFmtId="0" fontId="14" fillId="0" borderId="2" xfId="1" applyFont="1" applyBorder="1" applyAlignment="1">
      <alignment vertical="center"/>
    </xf>
    <xf numFmtId="0" fontId="2" fillId="0" borderId="3" xfId="1" applyBorder="1" applyAlignment="1">
      <alignment vertical="top" wrapText="1"/>
    </xf>
    <xf numFmtId="0" fontId="2" fillId="0" borderId="4" xfId="1" applyBorder="1" applyAlignment="1">
      <alignment vertical="top" wrapText="1"/>
    </xf>
    <xf numFmtId="0" fontId="2" fillId="2" borderId="5" xfId="1" applyFill="1" applyBorder="1" applyAlignment="1">
      <alignment vertical="center" wrapText="1"/>
    </xf>
    <xf numFmtId="0" fontId="2" fillId="2" borderId="6" xfId="1" applyFill="1" applyBorder="1" applyAlignment="1">
      <alignment vertical="center" wrapText="1"/>
    </xf>
    <xf numFmtId="0" fontId="2" fillId="3" borderId="1" xfId="1" quotePrefix="1" applyFill="1" applyBorder="1" applyAlignment="1">
      <alignment vertical="center" wrapText="1"/>
    </xf>
    <xf numFmtId="0" fontId="2" fillId="3" borderId="11" xfId="1" applyFill="1" applyBorder="1" applyAlignment="1">
      <alignment vertical="center" wrapText="1"/>
    </xf>
    <xf numFmtId="0" fontId="2" fillId="3" borderId="9" xfId="1" applyFill="1" applyBorder="1" applyAlignment="1">
      <alignment vertical="center" wrapText="1"/>
    </xf>
    <xf numFmtId="0" fontId="2" fillId="3" borderId="10" xfId="1" applyFill="1" applyBorder="1" applyAlignment="1">
      <alignment vertical="center" wrapText="1"/>
    </xf>
    <xf numFmtId="0" fontId="2" fillId="0" borderId="12" xfId="1" applyBorder="1" applyAlignment="1">
      <alignment vertical="top" wrapText="1"/>
    </xf>
    <xf numFmtId="0" fontId="2" fillId="0" borderId="13" xfId="1" applyBorder="1" applyAlignment="1">
      <alignment vertical="top" wrapText="1"/>
    </xf>
    <xf numFmtId="0" fontId="2" fillId="2" borderId="9" xfId="1" applyFill="1" applyBorder="1" applyAlignment="1">
      <alignment vertical="center" wrapText="1"/>
    </xf>
    <xf numFmtId="0" fontId="2" fillId="2" borderId="10" xfId="1" applyFill="1" applyBorder="1" applyAlignment="1">
      <alignment vertical="center" wrapText="1"/>
    </xf>
    <xf numFmtId="0" fontId="2" fillId="0" borderId="16" xfId="1" applyBorder="1" applyAlignment="1">
      <alignment vertical="top" wrapText="1"/>
    </xf>
    <xf numFmtId="0" fontId="2" fillId="0" borderId="9" xfId="1" applyBorder="1" applyAlignment="1">
      <alignment vertical="top" wrapText="1"/>
    </xf>
    <xf numFmtId="0" fontId="2" fillId="0" borderId="10" xfId="1" applyBorder="1" applyAlignment="1">
      <alignment vertical="top" wrapText="1"/>
    </xf>
    <xf numFmtId="0" fontId="2" fillId="2" borderId="9" xfId="1" applyFill="1" applyBorder="1" applyAlignment="1">
      <alignment horizontal="left" vertical="center" wrapText="1"/>
    </xf>
    <xf numFmtId="0" fontId="2" fillId="2" borderId="69" xfId="1" applyFill="1" applyBorder="1" applyAlignment="1">
      <alignment horizontal="left" vertical="center" wrapText="1"/>
    </xf>
    <xf numFmtId="0" fontId="2" fillId="2" borderId="5" xfId="1" applyFill="1" applyBorder="1" applyAlignment="1">
      <alignment horizontal="left" vertical="center" wrapText="1"/>
    </xf>
    <xf numFmtId="0" fontId="2" fillId="0" borderId="0" xfId="1" applyAlignment="1">
      <alignment vertical="center" wrapText="1"/>
    </xf>
    <xf numFmtId="0" fontId="2" fillId="0" borderId="8" xfId="1" applyBorder="1" applyAlignment="1">
      <alignment vertical="center" wrapText="1"/>
    </xf>
    <xf numFmtId="0" fontId="2" fillId="0" borderId="17" xfId="1" applyBorder="1" applyAlignment="1">
      <alignment vertical="center" wrapText="1"/>
    </xf>
    <xf numFmtId="0" fontId="2" fillId="0" borderId="22" xfId="1" applyBorder="1" applyAlignment="1">
      <alignment vertical="center" wrapText="1"/>
    </xf>
    <xf numFmtId="0" fontId="16" fillId="2" borderId="25" xfId="1" applyFont="1" applyFill="1" applyBorder="1" applyAlignment="1">
      <alignment horizontal="center" vertical="center"/>
    </xf>
    <xf numFmtId="0" fontId="16" fillId="2" borderId="14" xfId="1" applyFont="1" applyFill="1" applyBorder="1" applyAlignment="1">
      <alignment horizontal="center" vertical="center"/>
    </xf>
    <xf numFmtId="0" fontId="2" fillId="2" borderId="16" xfId="1" quotePrefix="1" applyFill="1" applyBorder="1" applyAlignment="1">
      <alignment vertical="center" wrapText="1"/>
    </xf>
    <xf numFmtId="0" fontId="2" fillId="2" borderId="9" xfId="1" quotePrefix="1" applyFill="1" applyBorder="1" applyAlignment="1">
      <alignment vertical="center" wrapText="1"/>
    </xf>
    <xf numFmtId="0" fontId="2" fillId="3" borderId="18" xfId="1" applyFill="1" applyBorder="1" applyAlignment="1">
      <alignment vertical="center" wrapText="1"/>
    </xf>
    <xf numFmtId="0" fontId="2" fillId="3" borderId="19" xfId="1" applyFill="1" applyBorder="1" applyAlignment="1">
      <alignment vertical="center" wrapText="1"/>
    </xf>
    <xf numFmtId="0" fontId="2" fillId="0" borderId="7" xfId="1" applyBorder="1" applyAlignment="1">
      <alignment vertical="center" wrapText="1"/>
    </xf>
    <xf numFmtId="0" fontId="2" fillId="3" borderId="24" xfId="1" applyFill="1" applyBorder="1" applyAlignment="1">
      <alignment vertical="center"/>
    </xf>
    <xf numFmtId="0" fontId="2" fillId="3" borderId="26" xfId="1" applyFill="1" applyBorder="1" applyAlignment="1">
      <alignment vertical="center"/>
    </xf>
    <xf numFmtId="0" fontId="2" fillId="3" borderId="25" xfId="1" quotePrefix="1" applyFill="1" applyBorder="1" applyAlignment="1">
      <alignment vertical="center" wrapText="1"/>
    </xf>
    <xf numFmtId="0" fontId="2" fillId="3" borderId="14" xfId="1" quotePrefix="1" applyFill="1" applyBorder="1" applyAlignment="1">
      <alignment vertical="center" wrapText="1"/>
    </xf>
    <xf numFmtId="0" fontId="16" fillId="2" borderId="32" xfId="1" applyFont="1" applyFill="1" applyBorder="1" applyAlignment="1">
      <alignment horizontal="center" vertical="center"/>
    </xf>
    <xf numFmtId="0" fontId="16" fillId="2" borderId="17" xfId="1" applyFont="1" applyFill="1" applyBorder="1" applyAlignment="1">
      <alignment horizontal="center" vertical="center"/>
    </xf>
    <xf numFmtId="0" fontId="16" fillId="2" borderId="31" xfId="1" applyFont="1" applyFill="1" applyBorder="1" applyAlignment="1">
      <alignment horizontal="center" vertical="center"/>
    </xf>
    <xf numFmtId="0" fontId="16" fillId="2" borderId="0" xfId="1" applyFont="1" applyFill="1" applyAlignment="1">
      <alignment horizontal="center" vertical="center"/>
    </xf>
    <xf numFmtId="0" fontId="2" fillId="0" borderId="36" xfId="1" applyBorder="1" applyAlignment="1">
      <alignment horizontal="center" vertical="center" wrapText="1"/>
    </xf>
    <xf numFmtId="0" fontId="2" fillId="0" borderId="33" xfId="1" applyBorder="1" applyAlignment="1">
      <alignment vertical="center"/>
    </xf>
    <xf numFmtId="0" fontId="14" fillId="0" borderId="33" xfId="1" applyFont="1" applyBorder="1" applyAlignment="1">
      <alignment vertical="center"/>
    </xf>
    <xf numFmtId="0" fontId="2" fillId="0" borderId="34" xfId="1" applyBorder="1" applyAlignment="1">
      <alignment vertical="top" wrapText="1"/>
    </xf>
    <xf numFmtId="0" fontId="2" fillId="0" borderId="34" xfId="1" applyBorder="1" applyAlignment="1">
      <alignment vertical="center" wrapText="1"/>
    </xf>
    <xf numFmtId="0" fontId="2" fillId="3" borderId="16" xfId="1" applyFill="1" applyBorder="1" applyAlignment="1">
      <alignment vertical="center" wrapText="1"/>
    </xf>
    <xf numFmtId="0" fontId="2" fillId="2" borderId="25" xfId="1" applyFill="1" applyBorder="1" applyAlignment="1">
      <alignment vertical="center" wrapText="1"/>
    </xf>
    <xf numFmtId="0" fontId="2" fillId="2" borderId="14" xfId="1" applyFill="1" applyBorder="1" applyAlignment="1">
      <alignment vertical="center" wrapText="1"/>
    </xf>
    <xf numFmtId="0" fontId="2" fillId="2" borderId="15" xfId="1" applyFill="1" applyBorder="1" applyAlignment="1">
      <alignment vertical="center" wrapText="1"/>
    </xf>
    <xf numFmtId="0" fontId="2" fillId="0" borderId="14" xfId="1" applyBorder="1" applyAlignment="1">
      <alignment vertical="center" wrapText="1"/>
    </xf>
    <xf numFmtId="0" fontId="2" fillId="0" borderId="29" xfId="1" applyBorder="1" applyAlignment="1">
      <alignment vertical="center" wrapText="1"/>
    </xf>
    <xf numFmtId="0" fontId="2" fillId="0" borderId="30" xfId="1" applyBorder="1" applyAlignment="1">
      <alignment horizontal="center" vertical="center"/>
    </xf>
    <xf numFmtId="0" fontId="2" fillId="2" borderId="70" xfId="1" applyFill="1" applyBorder="1" applyAlignment="1">
      <alignment horizontal="left" vertical="center" wrapText="1"/>
    </xf>
    <xf numFmtId="0" fontId="2" fillId="0" borderId="39" xfId="1" applyBorder="1" applyAlignment="1">
      <alignment vertical="center" wrapText="1"/>
    </xf>
    <xf numFmtId="0" fontId="2" fillId="3" borderId="23" xfId="1" applyFill="1" applyBorder="1" applyAlignment="1">
      <alignment vertical="center" wrapText="1"/>
    </xf>
    <xf numFmtId="0" fontId="2" fillId="0" borderId="40" xfId="1" applyBorder="1" applyAlignment="1">
      <alignment vertical="center" wrapText="1"/>
    </xf>
    <xf numFmtId="0" fontId="16" fillId="3" borderId="32" xfId="1" applyFont="1" applyFill="1" applyBorder="1" applyAlignment="1">
      <alignment horizontal="center" vertical="center"/>
    </xf>
    <xf numFmtId="0" fontId="16" fillId="3" borderId="17" xfId="1" applyFont="1" applyFill="1" applyBorder="1" applyAlignment="1">
      <alignment horizontal="center" vertical="center"/>
    </xf>
    <xf numFmtId="0" fontId="16" fillId="3" borderId="31" xfId="1" applyFont="1" applyFill="1" applyBorder="1" applyAlignment="1">
      <alignment horizontal="center" vertical="center"/>
    </xf>
    <xf numFmtId="0" fontId="16" fillId="3" borderId="0" xfId="1" applyFont="1" applyFill="1" applyAlignment="1">
      <alignment horizontal="center" vertical="center"/>
    </xf>
    <xf numFmtId="0" fontId="16" fillId="3" borderId="25" xfId="1" applyFont="1" applyFill="1" applyBorder="1" applyAlignment="1">
      <alignment horizontal="center" vertical="center"/>
    </xf>
    <xf numFmtId="0" fontId="16" fillId="3" borderId="14" xfId="1" applyFont="1" applyFill="1" applyBorder="1" applyAlignment="1">
      <alignment horizontal="center" vertical="center"/>
    </xf>
    <xf numFmtId="0" fontId="2" fillId="0" borderId="12" xfId="1" applyBorder="1" applyAlignment="1">
      <alignment horizontal="left" vertical="top" wrapText="1"/>
    </xf>
    <xf numFmtId="0" fontId="2" fillId="0" borderId="34" xfId="1" applyBorder="1" applyAlignment="1">
      <alignment horizontal="left" vertical="top" wrapText="1"/>
    </xf>
    <xf numFmtId="0" fontId="2" fillId="3" borderId="7" xfId="1" applyFill="1" applyBorder="1" applyAlignment="1">
      <alignment vertical="center"/>
    </xf>
    <xf numFmtId="177" fontId="2" fillId="0" borderId="1" xfId="1" applyNumberFormat="1" applyBorder="1" applyAlignment="1">
      <alignment vertical="center" wrapText="1"/>
    </xf>
    <xf numFmtId="0" fontId="2" fillId="3" borderId="34" xfId="1" applyFill="1" applyBorder="1" applyAlignment="1">
      <alignment horizontal="left" vertical="center" wrapText="1"/>
    </xf>
    <xf numFmtId="0" fontId="2" fillId="3" borderId="7" xfId="1" applyFill="1" applyBorder="1" applyAlignment="1">
      <alignment horizontal="left" vertical="center" wrapText="1"/>
    </xf>
    <xf numFmtId="0" fontId="2" fillId="0" borderId="68" xfId="1" applyBorder="1" applyAlignment="1">
      <alignment horizontal="left" vertical="center" wrapText="1"/>
    </xf>
    <xf numFmtId="0" fontId="2" fillId="0" borderId="14" xfId="1" applyBorder="1" applyAlignment="1">
      <alignment horizontal="left" vertical="center" wrapText="1"/>
    </xf>
    <xf numFmtId="0" fontId="2" fillId="0" borderId="15" xfId="1" applyBorder="1" applyAlignment="1">
      <alignment horizontal="left" vertical="center" wrapText="1"/>
    </xf>
    <xf numFmtId="181" fontId="2" fillId="2" borderId="14" xfId="1" applyNumberFormat="1" applyFill="1" applyBorder="1" applyAlignment="1">
      <alignment horizontal="left" vertical="center" wrapText="1"/>
    </xf>
    <xf numFmtId="177" fontId="2" fillId="0" borderId="0" xfId="1" applyNumberFormat="1" applyAlignment="1">
      <alignment horizontal="right" vertical="center" wrapText="1"/>
    </xf>
    <xf numFmtId="177" fontId="2" fillId="0" borderId="17" xfId="1" applyNumberFormat="1" applyBorder="1" applyAlignment="1">
      <alignment horizontal="right" vertical="center" wrapText="1"/>
    </xf>
    <xf numFmtId="177" fontId="2" fillId="3" borderId="49" xfId="1" applyNumberFormat="1" applyFill="1" applyBorder="1" applyAlignment="1">
      <alignment vertical="center" wrapText="1"/>
    </xf>
    <xf numFmtId="0" fontId="2" fillId="4" borderId="46" xfId="1" applyFill="1" applyBorder="1" applyAlignment="1">
      <alignment vertical="center" wrapText="1"/>
    </xf>
    <xf numFmtId="0" fontId="2" fillId="4" borderId="47" xfId="1" applyFill="1" applyBorder="1" applyAlignment="1">
      <alignment vertical="center" wrapText="1"/>
    </xf>
    <xf numFmtId="0" fontId="2" fillId="4" borderId="48" xfId="1" applyFill="1" applyBorder="1" applyAlignment="1">
      <alignment vertical="center" wrapText="1"/>
    </xf>
    <xf numFmtId="0" fontId="2" fillId="3" borderId="23" xfId="1" applyFill="1" applyBorder="1" applyAlignment="1">
      <alignment vertical="center"/>
    </xf>
    <xf numFmtId="0" fontId="2" fillId="3" borderId="19" xfId="1" applyFill="1" applyBorder="1" applyAlignment="1">
      <alignment vertical="center"/>
    </xf>
    <xf numFmtId="49" fontId="2" fillId="3" borderId="16" xfId="1" applyNumberFormat="1" applyFill="1" applyBorder="1" applyAlignment="1">
      <alignment horizontal="left" vertical="center" wrapText="1"/>
    </xf>
    <xf numFmtId="0" fontId="2" fillId="0" borderId="7" xfId="1" applyBorder="1" applyAlignment="1">
      <alignment horizontal="left" vertical="center" wrapText="1"/>
    </xf>
    <xf numFmtId="0" fontId="2" fillId="0" borderId="49" xfId="1" applyBorder="1" applyAlignment="1">
      <alignment horizontal="left" vertical="top" wrapText="1"/>
    </xf>
    <xf numFmtId="0" fontId="2" fillId="0" borderId="50" xfId="1" applyBorder="1" applyAlignment="1">
      <alignment horizontal="left" vertical="top" wrapText="1"/>
    </xf>
    <xf numFmtId="0" fontId="2" fillId="0" borderId="51" xfId="1" applyBorder="1" applyAlignment="1">
      <alignment horizontal="left" vertical="top" wrapText="1"/>
    </xf>
    <xf numFmtId="0" fontId="2" fillId="0" borderId="52" xfId="1" applyBorder="1" applyAlignment="1">
      <alignment horizontal="left" vertical="top" wrapText="1"/>
    </xf>
    <xf numFmtId="0" fontId="2" fillId="0" borderId="20" xfId="1" applyBorder="1" applyAlignment="1">
      <alignment vertical="top" wrapText="1"/>
    </xf>
    <xf numFmtId="0" fontId="2" fillId="4" borderId="16" xfId="1" applyFill="1" applyBorder="1" applyAlignment="1">
      <alignment vertical="top" wrapText="1"/>
    </xf>
    <xf numFmtId="0" fontId="2" fillId="4" borderId="9" xfId="1" applyFill="1" applyBorder="1" applyAlignment="1">
      <alignment vertical="top" wrapText="1"/>
    </xf>
    <xf numFmtId="0" fontId="2" fillId="4" borderId="10" xfId="1" applyFill="1" applyBorder="1" applyAlignment="1">
      <alignment vertical="top" wrapText="1"/>
    </xf>
    <xf numFmtId="0" fontId="2" fillId="0" borderId="45" xfId="1" applyBorder="1" applyAlignment="1">
      <alignment horizontal="left" vertical="top" wrapText="1"/>
    </xf>
    <xf numFmtId="0" fontId="2" fillId="0" borderId="53" xfId="1" applyBorder="1" applyAlignment="1">
      <alignment horizontal="left" vertical="top" wrapText="1"/>
    </xf>
    <xf numFmtId="0" fontId="2" fillId="4" borderId="46" xfId="1" applyFill="1" applyBorder="1" applyAlignment="1">
      <alignment vertical="top" wrapText="1"/>
    </xf>
    <xf numFmtId="0" fontId="2" fillId="4" borderId="47" xfId="1" applyFill="1" applyBorder="1" applyAlignment="1">
      <alignment vertical="top" wrapText="1"/>
    </xf>
    <xf numFmtId="0" fontId="2" fillId="4" borderId="48" xfId="1" applyFill="1" applyBorder="1" applyAlignment="1">
      <alignment vertical="top" wrapText="1"/>
    </xf>
    <xf numFmtId="0" fontId="2" fillId="0" borderId="54" xfId="1" applyBorder="1" applyAlignment="1">
      <alignment horizontal="left" vertical="top" wrapText="1"/>
    </xf>
    <xf numFmtId="49" fontId="2" fillId="3" borderId="71" xfId="1" applyNumberFormat="1" applyFill="1" applyBorder="1" applyAlignment="1">
      <alignment horizontal="left" vertical="center" wrapText="1"/>
    </xf>
    <xf numFmtId="49" fontId="2" fillId="3" borderId="63" xfId="1" applyNumberFormat="1" applyFill="1" applyBorder="1" applyAlignment="1">
      <alignment horizontal="left" vertical="center" wrapText="1"/>
    </xf>
    <xf numFmtId="177" fontId="2" fillId="3" borderId="17" xfId="1" applyNumberFormat="1" applyFill="1" applyBorder="1" applyAlignment="1">
      <alignment vertical="center" wrapText="1"/>
    </xf>
    <xf numFmtId="0" fontId="2" fillId="0" borderId="16" xfId="1" applyBorder="1" applyAlignment="1">
      <alignment vertical="center" wrapText="1"/>
    </xf>
    <xf numFmtId="0" fontId="2" fillId="0" borderId="43" xfId="1" applyBorder="1" applyAlignment="1">
      <alignment vertical="center" wrapText="1"/>
    </xf>
    <xf numFmtId="0" fontId="2" fillId="0" borderId="44" xfId="1" applyBorder="1" applyAlignment="1">
      <alignment vertical="center" wrapText="1"/>
    </xf>
    <xf numFmtId="0" fontId="2" fillId="0" borderId="37" xfId="1" applyBorder="1" applyAlignment="1">
      <alignment vertical="center" wrapText="1"/>
    </xf>
    <xf numFmtId="0" fontId="2" fillId="3" borderId="24" xfId="1" applyFill="1" applyBorder="1" applyAlignment="1">
      <alignment vertical="center" wrapText="1"/>
    </xf>
    <xf numFmtId="0" fontId="2" fillId="3" borderId="39" xfId="1" applyFill="1" applyBorder="1" applyAlignment="1">
      <alignment vertical="center" wrapText="1"/>
    </xf>
    <xf numFmtId="0" fontId="2" fillId="0" borderId="71" xfId="1" applyBorder="1" applyAlignment="1">
      <alignment horizontal="left" vertical="center" wrapText="1"/>
    </xf>
    <xf numFmtId="0" fontId="2" fillId="0" borderId="63" xfId="1" applyBorder="1" applyAlignment="1">
      <alignment horizontal="left" vertical="center" wrapText="1"/>
    </xf>
    <xf numFmtId="0" fontId="2" fillId="4" borderId="16" xfId="1" applyFill="1" applyBorder="1" applyAlignment="1">
      <alignment horizontal="left" vertical="center" wrapText="1"/>
    </xf>
    <xf numFmtId="0" fontId="2" fillId="4" borderId="20" xfId="1" applyFill="1" applyBorder="1" applyAlignment="1">
      <alignment horizontal="left" vertical="center" wrapText="1"/>
    </xf>
    <xf numFmtId="0" fontId="2" fillId="0" borderId="0" xfId="1" applyAlignment="1">
      <alignment horizontal="left" vertical="center"/>
    </xf>
    <xf numFmtId="0" fontId="22" fillId="0" borderId="0" xfId="1" applyFont="1" applyAlignment="1">
      <alignment vertical="center"/>
    </xf>
    <xf numFmtId="177" fontId="2" fillId="4" borderId="17" xfId="1" applyNumberFormat="1" applyFill="1" applyBorder="1" applyAlignment="1">
      <alignment vertical="center" wrapText="1"/>
    </xf>
    <xf numFmtId="177" fontId="2" fillId="0" borderId="0" xfId="1" applyNumberFormat="1" applyAlignment="1">
      <alignment vertical="center" wrapText="1"/>
    </xf>
    <xf numFmtId="0" fontId="19" fillId="0" borderId="7" xfId="1" applyFont="1" applyBorder="1" applyAlignment="1" applyProtection="1">
      <alignment horizontal="center" vertical="center" textRotation="255"/>
      <protection locked="0"/>
    </xf>
    <xf numFmtId="0" fontId="19" fillId="0" borderId="7" xfId="1" applyFont="1" applyBorder="1" applyAlignment="1">
      <alignment vertical="center"/>
    </xf>
    <xf numFmtId="0" fontId="19" fillId="5" borderId="7" xfId="1" applyFont="1" applyFill="1" applyBorder="1" applyAlignment="1">
      <alignment vertical="center"/>
    </xf>
    <xf numFmtId="0" fontId="19" fillId="0" borderId="56" xfId="3" applyFont="1" applyBorder="1" applyAlignment="1">
      <alignment horizontal="center" vertical="top"/>
    </xf>
    <xf numFmtId="0" fontId="19" fillId="0" borderId="56" xfId="3" applyFont="1" applyBorder="1" applyAlignment="1">
      <alignment horizontal="center" vertical="center" textRotation="255" wrapText="1"/>
    </xf>
    <xf numFmtId="0" fontId="19" fillId="0" borderId="56" xfId="3" applyFont="1" applyBorder="1" applyAlignment="1">
      <alignment horizontal="center" vertical="center" wrapText="1"/>
    </xf>
    <xf numFmtId="0" fontId="19" fillId="0" borderId="23" xfId="3" applyFont="1" applyBorder="1" applyAlignment="1">
      <alignment horizontal="center" vertical="center"/>
    </xf>
    <xf numFmtId="0" fontId="19" fillId="0" borderId="11" xfId="3" applyFont="1" applyBorder="1" applyAlignment="1">
      <alignment horizontal="center" vertical="center"/>
    </xf>
    <xf numFmtId="0" fontId="19" fillId="0" borderId="19" xfId="3" applyFont="1" applyBorder="1" applyAlignment="1">
      <alignment horizontal="center" vertical="center"/>
    </xf>
    <xf numFmtId="0" fontId="19" fillId="0" borderId="56" xfId="3" applyFont="1" applyBorder="1" applyAlignment="1">
      <alignment horizontal="center" vertical="center"/>
    </xf>
    <xf numFmtId="0" fontId="19" fillId="0" borderId="57" xfId="3" applyFont="1" applyBorder="1" applyAlignment="1">
      <alignment horizontal="center" vertical="top" wrapText="1" shrinkToFit="1"/>
    </xf>
    <xf numFmtId="0" fontId="19" fillId="0" borderId="45" xfId="3" applyFont="1" applyBorder="1" applyAlignment="1">
      <alignment horizontal="center" vertical="top" wrapText="1" shrinkToFit="1"/>
    </xf>
    <xf numFmtId="0" fontId="26" fillId="0" borderId="27" xfId="1" applyFont="1" applyBorder="1" applyAlignment="1" applyProtection="1">
      <alignment horizontal="center" vertical="center"/>
      <protection locked="0"/>
    </xf>
    <xf numFmtId="180" fontId="26" fillId="0" borderId="27" xfId="3" applyNumberFormat="1" applyFont="1" applyBorder="1" applyAlignment="1">
      <alignment horizontal="center" vertical="center"/>
    </xf>
    <xf numFmtId="0" fontId="29" fillId="0" borderId="56" xfId="3" applyFont="1" applyBorder="1" applyAlignment="1">
      <alignment horizontal="center" vertical="center" textRotation="255" wrapText="1"/>
    </xf>
    <xf numFmtId="0" fontId="19" fillId="0" borderId="57" xfId="3" applyFont="1" applyBorder="1" applyAlignment="1">
      <alignment horizontal="center" vertical="top"/>
    </xf>
    <xf numFmtId="0" fontId="19" fillId="0" borderId="7" xfId="3" applyFont="1" applyBorder="1" applyAlignment="1">
      <alignment horizontal="center" vertical="top" wrapText="1" shrinkToFit="1"/>
    </xf>
    <xf numFmtId="0" fontId="19" fillId="0" borderId="23" xfId="1" applyFont="1" applyBorder="1" applyAlignment="1">
      <alignment horizontal="center" vertical="center" wrapText="1"/>
    </xf>
    <xf numFmtId="0" fontId="19" fillId="0" borderId="23" xfId="3" applyFont="1" applyBorder="1" applyAlignment="1">
      <alignment horizontal="center" vertical="center" wrapText="1"/>
    </xf>
    <xf numFmtId="0" fontId="19" fillId="0" borderId="11" xfId="3" applyFont="1" applyBorder="1" applyAlignment="1">
      <alignment horizontal="center" vertical="center" wrapText="1"/>
    </xf>
    <xf numFmtId="0" fontId="24" fillId="0" borderId="23" xfId="3" applyFont="1" applyBorder="1" applyAlignment="1">
      <alignment horizontal="center" vertical="center" wrapText="1"/>
    </xf>
    <xf numFmtId="0" fontId="30" fillId="0" borderId="27" xfId="1" applyFont="1" applyBorder="1" applyAlignment="1" applyProtection="1">
      <alignment horizontal="center" vertical="center"/>
      <protection locked="0"/>
    </xf>
    <xf numFmtId="0" fontId="30" fillId="0" borderId="28" xfId="1" applyFont="1" applyBorder="1" applyAlignment="1" applyProtection="1">
      <alignment horizontal="center" vertical="center"/>
      <protection locked="0"/>
    </xf>
    <xf numFmtId="0" fontId="31" fillId="0" borderId="27" xfId="1" applyFont="1" applyBorder="1" applyAlignment="1">
      <alignment horizontal="center" vertical="center"/>
    </xf>
    <xf numFmtId="0" fontId="31" fillId="0" borderId="28" xfId="1" applyFont="1" applyBorder="1" applyAlignment="1">
      <alignment horizontal="center" vertical="center"/>
    </xf>
    <xf numFmtId="0" fontId="2" fillId="0" borderId="0" xfId="1" applyAlignment="1" applyProtection="1">
      <alignment vertical="center" wrapText="1"/>
      <protection locked="0"/>
    </xf>
    <xf numFmtId="0" fontId="34" fillId="0" borderId="57" xfId="3" applyFont="1" applyBorder="1" applyAlignment="1">
      <alignment horizontal="left" vertical="center" wrapText="1"/>
    </xf>
    <xf numFmtId="0" fontId="34" fillId="0" borderId="45" xfId="3" applyFont="1" applyBorder="1" applyAlignment="1">
      <alignment horizontal="left" vertical="center" wrapText="1"/>
    </xf>
    <xf numFmtId="0" fontId="2" fillId="4" borderId="16" xfId="1" applyFill="1" applyBorder="1" applyAlignment="1" applyProtection="1">
      <alignment horizontal="left" vertical="center" wrapText="1"/>
      <protection locked="0"/>
    </xf>
    <xf numFmtId="0" fontId="2" fillId="4" borderId="9" xfId="1" applyFill="1" applyBorder="1" applyAlignment="1" applyProtection="1">
      <alignment horizontal="left" vertical="center" wrapText="1"/>
      <protection locked="0"/>
    </xf>
    <xf numFmtId="0" fontId="2" fillId="4" borderId="20" xfId="1" applyFill="1" applyBorder="1" applyAlignment="1" applyProtection="1">
      <alignment horizontal="left" vertical="center" wrapText="1"/>
      <protection locked="0"/>
    </xf>
    <xf numFmtId="0" fontId="2" fillId="0" borderId="56" xfId="1" applyBorder="1" applyAlignment="1">
      <alignment vertical="center"/>
    </xf>
    <xf numFmtId="0" fontId="2" fillId="0" borderId="57" xfId="1" applyBorder="1" applyAlignment="1">
      <alignment vertical="center"/>
    </xf>
    <xf numFmtId="179" fontId="34" fillId="4" borderId="7" xfId="1" applyNumberFormat="1" applyFont="1" applyFill="1" applyBorder="1" applyAlignment="1">
      <alignment horizontal="center" vertical="center"/>
    </xf>
    <xf numFmtId="0" fontId="34" fillId="0" borderId="30" xfId="1" applyFont="1" applyBorder="1" applyAlignment="1">
      <alignment horizontal="center" vertical="center"/>
    </xf>
    <xf numFmtId="0" fontId="2" fillId="0" borderId="23" xfId="1" applyBorder="1" applyAlignment="1">
      <alignment vertical="center"/>
    </xf>
    <xf numFmtId="0" fontId="2" fillId="0" borderId="58" xfId="1" applyBorder="1" applyAlignment="1">
      <alignment vertical="center"/>
    </xf>
    <xf numFmtId="0" fontId="34" fillId="4" borderId="12" xfId="1" applyFont="1" applyFill="1" applyBorder="1" applyAlignment="1">
      <alignment vertical="center"/>
    </xf>
    <xf numFmtId="0" fontId="2" fillId="0" borderId="7" xfId="1" applyBorder="1" applyAlignment="1" applyProtection="1">
      <alignment vertical="top" wrapText="1"/>
      <protection locked="0"/>
    </xf>
    <xf numFmtId="0" fontId="2" fillId="4" borderId="16" xfId="1" applyFill="1" applyBorder="1" applyAlignment="1" applyProtection="1">
      <alignment horizontal="center" vertical="center" wrapText="1"/>
      <protection locked="0"/>
    </xf>
    <xf numFmtId="0" fontId="2" fillId="4" borderId="9" xfId="1" applyFill="1" applyBorder="1" applyAlignment="1" applyProtection="1">
      <alignment horizontal="center" vertical="center" wrapText="1"/>
      <protection locked="0"/>
    </xf>
    <xf numFmtId="0" fontId="2" fillId="0" borderId="61" xfId="1" applyBorder="1" applyAlignment="1">
      <alignment vertical="top" wrapText="1"/>
    </xf>
    <xf numFmtId="0" fontId="2" fillId="0" borderId="42" xfId="1" applyBorder="1" applyAlignment="1">
      <alignment vertical="top" wrapText="1"/>
    </xf>
    <xf numFmtId="0" fontId="23" fillId="2" borderId="32" xfId="1" applyFont="1" applyFill="1" applyBorder="1" applyAlignment="1">
      <alignment vertical="center" wrapText="1"/>
    </xf>
    <xf numFmtId="0" fontId="23" fillId="2" borderId="17" xfId="1" applyFont="1" applyFill="1" applyBorder="1" applyAlignment="1">
      <alignment vertical="center" wrapText="1"/>
    </xf>
    <xf numFmtId="0" fontId="23" fillId="2" borderId="40" xfId="1" applyFont="1" applyFill="1" applyBorder="1" applyAlignment="1">
      <alignment vertical="center" wrapText="1"/>
    </xf>
    <xf numFmtId="0" fontId="23" fillId="3" borderId="16" xfId="1" applyFont="1" applyFill="1" applyBorder="1" applyAlignment="1">
      <alignment vertical="center" wrapText="1"/>
    </xf>
    <xf numFmtId="0" fontId="23" fillId="3" borderId="9" xfId="1" applyFont="1" applyFill="1" applyBorder="1" applyAlignment="1">
      <alignment vertical="center" wrapText="1"/>
    </xf>
    <xf numFmtId="0" fontId="23" fillId="3" borderId="10" xfId="1" applyFont="1" applyFill="1" applyBorder="1" applyAlignment="1">
      <alignment vertical="center" wrapText="1"/>
    </xf>
    <xf numFmtId="0" fontId="23" fillId="2" borderId="16" xfId="1" applyFont="1" applyFill="1" applyBorder="1" applyAlignment="1">
      <alignment vertical="center" wrapText="1"/>
    </xf>
    <xf numFmtId="0" fontId="23" fillId="2" borderId="9" xfId="1" applyFont="1" applyFill="1" applyBorder="1" applyAlignment="1">
      <alignment vertical="center" wrapText="1"/>
    </xf>
    <xf numFmtId="0" fontId="23" fillId="2" borderId="10" xfId="1" applyFont="1" applyFill="1" applyBorder="1" applyAlignment="1">
      <alignment vertical="center" wrapText="1"/>
    </xf>
    <xf numFmtId="0" fontId="23" fillId="3" borderId="25" xfId="1" applyFont="1" applyFill="1" applyBorder="1" applyAlignment="1">
      <alignment vertical="center" wrapText="1"/>
    </xf>
    <xf numFmtId="0" fontId="23" fillId="3" borderId="14" xfId="1" applyFont="1" applyFill="1" applyBorder="1" applyAlignment="1">
      <alignment vertical="center" wrapText="1"/>
    </xf>
    <xf numFmtId="0" fontId="23" fillId="3" borderId="15" xfId="1" applyFont="1" applyFill="1" applyBorder="1" applyAlignment="1">
      <alignment vertical="center" wrapText="1"/>
    </xf>
    <xf numFmtId="0" fontId="2" fillId="0" borderId="9" xfId="1" applyBorder="1" applyAlignment="1">
      <alignment vertical="center" wrapText="1"/>
    </xf>
    <xf numFmtId="0" fontId="2" fillId="0" borderId="10" xfId="1" applyBorder="1" applyAlignment="1">
      <alignment vertical="center" wrapText="1"/>
    </xf>
    <xf numFmtId="0" fontId="23" fillId="3" borderId="32" xfId="1" applyFont="1" applyFill="1" applyBorder="1" applyAlignment="1">
      <alignment vertical="center" wrapText="1"/>
    </xf>
    <xf numFmtId="0" fontId="23" fillId="3" borderId="17" xfId="1" applyFont="1" applyFill="1" applyBorder="1" applyAlignment="1">
      <alignment vertical="center" wrapText="1"/>
    </xf>
    <xf numFmtId="0" fontId="23" fillId="3" borderId="40" xfId="1" applyFont="1" applyFill="1" applyBorder="1" applyAlignment="1">
      <alignment vertical="center" wrapText="1"/>
    </xf>
    <xf numFmtId="0" fontId="2" fillId="0" borderId="23" xfId="1" applyBorder="1" applyAlignment="1">
      <alignment vertical="center" wrapText="1"/>
    </xf>
    <xf numFmtId="0" fontId="14" fillId="0" borderId="23" xfId="1" applyFont="1" applyBorder="1" applyAlignment="1">
      <alignment vertical="center" wrapText="1"/>
    </xf>
    <xf numFmtId="0" fontId="2" fillId="0" borderId="57" xfId="1" applyBorder="1" applyAlignment="1">
      <alignment vertical="top" wrapText="1"/>
    </xf>
    <xf numFmtId="0" fontId="2" fillId="0" borderId="45" xfId="1" applyBorder="1" applyAlignment="1">
      <alignment vertical="top" wrapText="1"/>
    </xf>
    <xf numFmtId="0" fontId="2" fillId="0" borderId="64" xfId="1" applyBorder="1" applyAlignment="1">
      <alignment vertical="top" wrapText="1"/>
    </xf>
    <xf numFmtId="0" fontId="2" fillId="0" borderId="62" xfId="1" applyBorder="1" applyAlignment="1">
      <alignment vertical="top" wrapText="1"/>
    </xf>
    <xf numFmtId="0" fontId="2" fillId="0" borderId="63" xfId="1" applyBorder="1" applyAlignment="1">
      <alignment vertical="top" wrapText="1"/>
    </xf>
    <xf numFmtId="0" fontId="2" fillId="0" borderId="50" xfId="1" applyBorder="1" applyAlignment="1">
      <alignment vertical="top" wrapText="1"/>
    </xf>
    <xf numFmtId="177" fontId="2" fillId="3" borderId="0" xfId="1" applyNumberFormat="1" applyFill="1" applyAlignment="1">
      <alignment vertical="center" wrapText="1"/>
    </xf>
    <xf numFmtId="0" fontId="22" fillId="3" borderId="7" xfId="1" applyFont="1" applyFill="1" applyBorder="1" applyAlignment="1">
      <alignment vertical="center" wrapText="1"/>
    </xf>
    <xf numFmtId="0" fontId="2" fillId="0" borderId="56" xfId="1" applyBorder="1" applyAlignment="1">
      <alignment vertical="top" wrapText="1"/>
    </xf>
    <xf numFmtId="0" fontId="2" fillId="0" borderId="58" xfId="1" applyBorder="1" applyAlignment="1">
      <alignment vertical="center" wrapText="1"/>
    </xf>
    <xf numFmtId="0" fontId="2" fillId="0" borderId="51" xfId="1" applyBorder="1" applyAlignment="1">
      <alignment vertical="center" wrapText="1"/>
    </xf>
    <xf numFmtId="0" fontId="2" fillId="0" borderId="24" xfId="1" applyBorder="1" applyAlignment="1">
      <alignment vertical="center" wrapText="1"/>
    </xf>
    <xf numFmtId="177" fontId="2" fillId="4" borderId="66" xfId="1" applyNumberFormat="1" applyFill="1" applyBorder="1" applyAlignment="1">
      <alignment vertical="center" wrapText="1"/>
    </xf>
    <xf numFmtId="0" fontId="2" fillId="0" borderId="7" xfId="1" applyBorder="1" applyAlignment="1">
      <alignment horizontal="center" vertical="center"/>
    </xf>
    <xf numFmtId="0" fontId="2" fillId="0" borderId="19" xfId="1" applyBorder="1" applyAlignment="1">
      <alignment horizontal="center" vertical="center" wrapText="1"/>
    </xf>
    <xf numFmtId="0" fontId="2" fillId="0" borderId="56" xfId="1" applyBorder="1" applyAlignment="1">
      <alignment vertical="center" textRotation="255"/>
    </xf>
  </cellXfs>
  <cellStyles count="4">
    <cellStyle name="Excel Built-in Explanatory Text" xfId="3" xr:uid="{5B090E70-F777-42E1-AD15-9CB05638FF70}"/>
    <cellStyle name="桁区切り 2 2" xfId="2" xr:uid="{F13D1195-83B0-4A26-AB26-40837EC1B859}"/>
    <cellStyle name="標準" xfId="0" builtinId="0"/>
    <cellStyle name="標準 2 3" xfId="1" xr:uid="{C31579F2-400D-4C5A-9EC5-F640CC483B09}"/>
  </cellStyles>
  <dxfs count="73">
    <dxf>
      <fill>
        <patternFill patternType="solid">
          <fgColor indexed="29"/>
          <bgColor rgb="FFFFCCFF"/>
        </patternFill>
      </fill>
    </dxf>
    <dxf>
      <font>
        <b/>
        <i val="0"/>
      </font>
      <fill>
        <patternFill patternType="solid">
          <fgColor indexed="33"/>
          <bgColor rgb="FFFF99FF"/>
        </patternFill>
      </fill>
    </dxf>
    <dxf>
      <font>
        <b/>
        <i val="0"/>
      </font>
      <fill>
        <patternFill patternType="solid">
          <fgColor indexed="33"/>
          <bgColor rgb="FFFF99FF"/>
        </patternFill>
      </fill>
    </dxf>
    <dxf>
      <fill>
        <patternFill patternType="solid">
          <fgColor indexed="26"/>
          <bgColor theme="8" tint="0.79998168889431442"/>
        </patternFill>
      </fill>
    </dxf>
    <dxf>
      <fill>
        <patternFill>
          <bgColor theme="8" tint="0.79998168889431442"/>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patternType="solid">
          <fgColor indexed="26"/>
          <bgColor rgb="FFFFCCFF"/>
        </patternFill>
      </fill>
    </dxf>
    <dxf>
      <fill>
        <patternFill patternType="solid">
          <fgColor indexed="29"/>
          <bgColor theme="9" tint="0.79998168889431442"/>
        </patternFill>
      </fill>
    </dxf>
    <dxf>
      <font>
        <b/>
        <i val="0"/>
      </font>
      <fill>
        <patternFill>
          <bgColor rgb="FFFF99FF"/>
        </patternFill>
      </fill>
    </dxf>
    <dxf>
      <fill>
        <patternFill patternType="solid">
          <fgColor indexed="29"/>
          <bgColor rgb="FFFFCCFF"/>
        </patternFill>
      </fill>
    </dxf>
    <dxf>
      <font>
        <b/>
        <i val="0"/>
        <condense val="0"/>
        <extend val="0"/>
      </font>
      <fill>
        <patternFill patternType="solid">
          <fgColor indexed="29"/>
          <bgColor rgb="FFFF99FF"/>
        </patternFill>
      </fill>
    </dxf>
    <dxf>
      <fill>
        <patternFill patternType="solid">
          <fgColor indexed="26"/>
          <bgColor theme="9" tint="0.79998168889431442"/>
        </patternFill>
      </fill>
    </dxf>
    <dxf>
      <font>
        <b/>
        <i val="0"/>
      </font>
      <fill>
        <patternFill>
          <bgColor rgb="FFFF99FF"/>
        </patternFill>
      </fill>
    </dxf>
    <dxf>
      <fill>
        <patternFill>
          <bgColor theme="9" tint="0.79998168889431442"/>
        </patternFill>
      </fill>
    </dxf>
    <dxf>
      <fill>
        <patternFill patternType="solid">
          <fgColor indexed="29"/>
          <bgColor rgb="FFFFCCFF"/>
        </patternFill>
      </fill>
    </dxf>
    <dxf>
      <font>
        <b/>
        <i val="0"/>
        <condense val="0"/>
        <extend val="0"/>
      </font>
      <fill>
        <patternFill patternType="solid">
          <fgColor indexed="29"/>
          <bgColor rgb="FFFF99FF"/>
        </patternFill>
      </fill>
    </dxf>
    <dxf>
      <fill>
        <patternFill patternType="solid">
          <fgColor indexed="26"/>
          <bgColor theme="9" tint="0.79998168889431442"/>
        </patternFill>
      </fill>
    </dxf>
    <dxf>
      <font>
        <b/>
        <i val="0"/>
      </font>
      <fill>
        <patternFill>
          <bgColor rgb="FFFF99FF"/>
        </patternFill>
      </fill>
    </dxf>
    <dxf>
      <fill>
        <patternFill>
          <bgColor theme="9" tint="0.79998168889431442"/>
        </patternFill>
      </fill>
    </dxf>
    <dxf>
      <fill>
        <patternFill patternType="solid">
          <fgColor indexed="29"/>
          <bgColor rgb="FFFFCCFF"/>
        </patternFill>
      </fill>
    </dxf>
    <dxf>
      <font>
        <b/>
        <i val="0"/>
        <condense val="0"/>
        <extend val="0"/>
      </font>
      <fill>
        <patternFill patternType="solid">
          <fgColor indexed="29"/>
          <bgColor rgb="FFFF99FF"/>
        </patternFill>
      </fill>
    </dxf>
    <dxf>
      <fill>
        <patternFill patternType="solid">
          <fgColor indexed="26"/>
          <bgColor theme="9" tint="0.79998168889431442"/>
        </patternFill>
      </fill>
    </dxf>
    <dxf>
      <font>
        <b/>
        <i val="0"/>
      </font>
      <fill>
        <patternFill>
          <bgColor rgb="FFFF99FF"/>
        </patternFill>
      </fill>
    </dxf>
    <dxf>
      <fill>
        <patternFill>
          <bgColor theme="9" tint="0.79998168889431442"/>
        </patternFill>
      </fill>
    </dxf>
    <dxf>
      <fill>
        <patternFill patternType="solid">
          <fgColor indexed="26"/>
          <bgColor rgb="FFFFCCFF"/>
        </patternFill>
      </fill>
    </dxf>
    <dxf>
      <fill>
        <patternFill patternType="solid">
          <fgColor indexed="29"/>
          <bgColor theme="9" tint="0.79998168889431442"/>
        </patternFill>
      </fill>
    </dxf>
    <dxf>
      <font>
        <b/>
        <i val="0"/>
      </font>
      <fill>
        <patternFill>
          <bgColor rgb="FFFF99FF"/>
        </patternFill>
      </fill>
    </dxf>
    <dxf>
      <fill>
        <patternFill patternType="solid">
          <fgColor indexed="29"/>
          <bgColor rgb="FFFFCCFF"/>
        </patternFill>
      </fill>
    </dxf>
    <dxf>
      <font>
        <b/>
        <i val="0"/>
      </font>
      <fill>
        <patternFill patternType="solid">
          <fgColor indexed="33"/>
          <bgColor rgb="FFFF99FF"/>
        </patternFill>
      </fill>
    </dxf>
    <dxf>
      <fill>
        <patternFill patternType="solid">
          <fgColor indexed="26"/>
          <bgColor theme="9" tint="0.79998168889431442"/>
        </patternFill>
      </fill>
    </dxf>
    <dxf>
      <font>
        <b/>
        <i val="0"/>
      </font>
      <fill>
        <patternFill>
          <bgColor rgb="FFFF99FF"/>
        </patternFill>
      </fill>
    </dxf>
    <dxf>
      <fill>
        <patternFill>
          <bgColor theme="9" tint="0.79998168889431442"/>
        </patternFill>
      </fill>
    </dxf>
    <dxf>
      <font>
        <color rgb="FF9C0006"/>
      </font>
    </dxf>
    <dxf>
      <font>
        <color rgb="FF9C0006"/>
      </font>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6"/>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566DE-359A-437D-B03A-E925A6D39565}">
  <dimension ref="A1:AF100"/>
  <sheetViews>
    <sheetView showGridLines="0" tabSelected="1" zoomScaleNormal="100" zoomScaleSheetLayoutView="85" workbookViewId="0"/>
  </sheetViews>
  <sheetFormatPr defaultColWidth="8.59765625" defaultRowHeight="15" outlineLevelRow="1"/>
  <cols>
    <col min="1" max="1" width="2.296875" style="3" customWidth="1"/>
    <col min="2" max="2" width="9.796875" style="2" customWidth="1"/>
    <col min="3" max="3" width="21.59765625" style="2" customWidth="1"/>
    <col min="4" max="11" width="7.59765625" style="2" customWidth="1"/>
    <col min="12" max="12" width="11.09765625" style="3" customWidth="1"/>
    <col min="13" max="13" width="2.796875" style="3" customWidth="1"/>
    <col min="14" max="14" width="2.796875" style="3" hidden="1" customWidth="1"/>
    <col min="15" max="15" width="2.796875" style="3" customWidth="1"/>
    <col min="16" max="16" width="10" style="18" customWidth="1"/>
    <col min="17" max="17" width="28.09765625" style="17" customWidth="1"/>
    <col min="18" max="18" width="18.796875" style="17" customWidth="1"/>
    <col min="19" max="19" width="155.796875" style="6" customWidth="1"/>
    <col min="20" max="20" width="8.59765625" style="3"/>
    <col min="21" max="21" width="11.19921875" style="3" hidden="1" customWidth="1"/>
    <col min="22" max="22" width="12.796875" style="3" hidden="1" customWidth="1"/>
    <col min="23" max="23" width="10.59765625" style="3" hidden="1" customWidth="1"/>
    <col min="24" max="24" width="12" style="3" hidden="1" customWidth="1"/>
    <col min="25" max="25" width="11.09765625" style="3" hidden="1" customWidth="1"/>
    <col min="26" max="26" width="11.19921875" style="3" hidden="1" customWidth="1"/>
    <col min="27" max="27" width="12.09765625" style="3" hidden="1" customWidth="1"/>
    <col min="28" max="32" width="8.59765625" style="3" hidden="1" customWidth="1"/>
    <col min="33" max="33" width="8.59765625" style="3" customWidth="1"/>
    <col min="34" max="16384" width="8.59765625" style="3"/>
  </cols>
  <sheetData>
    <row r="1" spans="1:32">
      <c r="A1" s="1" t="s">
        <v>0</v>
      </c>
      <c r="P1" s="4"/>
      <c r="Q1" s="5"/>
      <c r="R1" s="5"/>
      <c r="U1" s="4" t="s">
        <v>1</v>
      </c>
    </row>
    <row r="2" spans="1:32" ht="30">
      <c r="A2" s="7" t="s">
        <v>2</v>
      </c>
      <c r="B2" s="8"/>
      <c r="C2" s="8"/>
      <c r="D2" s="8"/>
      <c r="E2" s="8"/>
      <c r="F2" s="8"/>
      <c r="G2" s="8"/>
      <c r="H2" s="8"/>
      <c r="I2" s="8"/>
      <c r="J2" s="8"/>
      <c r="K2" s="9"/>
      <c r="L2" s="10"/>
      <c r="P2" s="4" t="s">
        <v>3</v>
      </c>
      <c r="Q2" s="5" t="s">
        <v>4</v>
      </c>
      <c r="R2" s="11" t="s">
        <v>5</v>
      </c>
      <c r="U2" s="128" t="s">
        <v>6</v>
      </c>
      <c r="V2" s="128" t="s">
        <v>7</v>
      </c>
      <c r="W2" s="128" t="s">
        <v>8</v>
      </c>
      <c r="X2" s="128" t="s">
        <v>9</v>
      </c>
      <c r="Y2" s="128" t="s">
        <v>10</v>
      </c>
      <c r="Z2" s="159" t="s">
        <v>11</v>
      </c>
      <c r="AA2" s="159" t="s">
        <v>12</v>
      </c>
      <c r="AB2" s="128" t="s">
        <v>13</v>
      </c>
      <c r="AC2" s="128" t="s">
        <v>14</v>
      </c>
      <c r="AD2" s="128" t="s">
        <v>15</v>
      </c>
      <c r="AE2" s="128" t="s">
        <v>16</v>
      </c>
      <c r="AF2" s="128" t="s">
        <v>17</v>
      </c>
    </row>
    <row r="3" spans="1:32" ht="21">
      <c r="A3" s="7"/>
      <c r="D3" s="13"/>
      <c r="E3" s="13"/>
      <c r="F3" s="13"/>
      <c r="G3" s="13"/>
      <c r="H3" s="13"/>
      <c r="I3" s="13"/>
      <c r="J3" s="13"/>
      <c r="K3" s="14"/>
      <c r="P3" s="15"/>
      <c r="Q3" s="16"/>
      <c r="U3" s="3" t="s">
        <v>18</v>
      </c>
      <c r="V3" s="3" t="s">
        <v>11</v>
      </c>
      <c r="W3" s="3" t="s">
        <v>19</v>
      </c>
      <c r="X3" s="3" t="s">
        <v>20</v>
      </c>
      <c r="Y3" s="3" t="s">
        <v>21</v>
      </c>
      <c r="Z3" s="3" t="s">
        <v>22</v>
      </c>
      <c r="AA3" s="3" t="s">
        <v>12</v>
      </c>
      <c r="AB3" s="3" t="s">
        <v>23</v>
      </c>
      <c r="AC3" s="3" t="s">
        <v>24</v>
      </c>
      <c r="AD3" s="3" t="s">
        <v>25</v>
      </c>
      <c r="AE3" s="3" t="s">
        <v>26</v>
      </c>
      <c r="AF3" s="3" t="s">
        <v>27</v>
      </c>
    </row>
    <row r="4" spans="1:32" ht="7.5" customHeight="1" thickBot="1">
      <c r="D4" s="13"/>
      <c r="E4" s="13"/>
      <c r="F4" s="13"/>
      <c r="G4" s="13"/>
      <c r="H4" s="13"/>
      <c r="I4" s="13"/>
      <c r="J4" s="13"/>
      <c r="K4" s="13"/>
      <c r="U4" s="3" t="s">
        <v>28</v>
      </c>
      <c r="V4" s="3" t="s">
        <v>22</v>
      </c>
      <c r="W4" s="3" t="s">
        <v>29</v>
      </c>
      <c r="X4" s="3" t="s">
        <v>30</v>
      </c>
      <c r="Z4" s="3" t="s">
        <v>31</v>
      </c>
      <c r="AA4" s="3" t="s">
        <v>12</v>
      </c>
      <c r="AC4" s="3" t="s">
        <v>32</v>
      </c>
      <c r="AD4" s="3" t="s">
        <v>33</v>
      </c>
      <c r="AE4" s="3" t="s">
        <v>34</v>
      </c>
      <c r="AF4" s="3" t="s">
        <v>35</v>
      </c>
    </row>
    <row r="5" spans="1:32" ht="16.2" thickTop="1" thickBot="1">
      <c r="A5" s="222" t="s">
        <v>36</v>
      </c>
      <c r="B5" s="223"/>
      <c r="C5" s="223"/>
      <c r="D5" s="224"/>
      <c r="E5" s="224"/>
      <c r="F5" s="224"/>
      <c r="G5" s="224"/>
      <c r="H5" s="224"/>
      <c r="I5" s="224"/>
      <c r="J5" s="224"/>
      <c r="K5" s="224"/>
      <c r="L5" s="224"/>
      <c r="U5" s="3" t="s">
        <v>37</v>
      </c>
      <c r="V5" s="3" t="s">
        <v>31</v>
      </c>
      <c r="Z5" s="3" t="s">
        <v>38</v>
      </c>
      <c r="AA5" s="3" t="s">
        <v>12</v>
      </c>
      <c r="AC5" s="3" t="s">
        <v>39</v>
      </c>
      <c r="AD5" s="3" t="s">
        <v>40</v>
      </c>
      <c r="AF5" s="3" t="s">
        <v>41</v>
      </c>
    </row>
    <row r="6" spans="1:32" ht="18.600000000000001" customHeight="1" thickTop="1">
      <c r="A6" s="225" t="s">
        <v>42</v>
      </c>
      <c r="B6" s="225"/>
      <c r="C6" s="226" t="s">
        <v>43</v>
      </c>
      <c r="D6" s="241"/>
      <c r="E6" s="242"/>
      <c r="F6" s="227"/>
      <c r="G6" s="227"/>
      <c r="H6" s="227"/>
      <c r="I6" s="227"/>
      <c r="J6" s="227"/>
      <c r="K6" s="228"/>
      <c r="L6" s="229"/>
      <c r="P6" s="15" t="s">
        <v>44</v>
      </c>
      <c r="Q6" s="16" t="str">
        <f>IF(OR(D6="",F6=""),"（エラー）未入力","（正常）入力済み")</f>
        <v>（エラー）未入力</v>
      </c>
      <c r="R6" s="16" t="str">
        <f>IF(AND(OR(D6&lt;&gt;"",F6&lt;&gt;"",D7&lt;&gt;"",F7&lt;&gt;"",D8&lt;&gt;"",F8&lt;&gt;"",D9&lt;&gt;"",F9&lt;&gt;""),L6=""),"（エラー）図表番号未入力","")</f>
        <v/>
      </c>
      <c r="S6" s="6" t="s">
        <v>45</v>
      </c>
      <c r="U6" s="3" t="s">
        <v>46</v>
      </c>
      <c r="V6" s="3" t="s">
        <v>38</v>
      </c>
      <c r="Z6" s="3" t="s">
        <v>47</v>
      </c>
      <c r="AA6" s="3" t="s">
        <v>12</v>
      </c>
      <c r="AD6" s="3" t="s">
        <v>48</v>
      </c>
    </row>
    <row r="7" spans="1:32" hidden="1" outlineLevel="1">
      <c r="A7" s="221"/>
      <c r="B7" s="221"/>
      <c r="C7" s="201"/>
      <c r="D7" s="21"/>
      <c r="E7" s="21"/>
      <c r="F7" s="231"/>
      <c r="G7" s="231"/>
      <c r="H7" s="231"/>
      <c r="I7" s="231"/>
      <c r="J7" s="231"/>
      <c r="K7" s="232"/>
      <c r="L7" s="230"/>
      <c r="P7" s="18" t="s">
        <v>49</v>
      </c>
      <c r="Q7" s="16" t="str">
        <f>IF(OR(D7="",F7=""),"（複数入力）未入力","（正常）入力済み")</f>
        <v>（複数入力）未入力</v>
      </c>
      <c r="U7" s="3" t="s">
        <v>50</v>
      </c>
      <c r="V7" s="3" t="s">
        <v>47</v>
      </c>
      <c r="Z7" s="3" t="s">
        <v>51</v>
      </c>
      <c r="AA7" s="3" t="s">
        <v>12</v>
      </c>
      <c r="AD7" s="3" t="s">
        <v>52</v>
      </c>
    </row>
    <row r="8" spans="1:32" collapsed="1">
      <c r="A8" s="221"/>
      <c r="B8" s="221"/>
      <c r="C8" s="233" t="s">
        <v>53</v>
      </c>
      <c r="D8" s="214"/>
      <c r="E8" s="240"/>
      <c r="F8" s="235"/>
      <c r="G8" s="235"/>
      <c r="H8" s="235"/>
      <c r="I8" s="235"/>
      <c r="J8" s="235"/>
      <c r="K8" s="236"/>
      <c r="L8" s="230"/>
      <c r="P8" s="15" t="s">
        <v>44</v>
      </c>
      <c r="Q8" s="16" t="str">
        <f>IF(OR(D8="",F8=""),"（エラー）未入力","（正常）入力済み")</f>
        <v>（エラー）未入力</v>
      </c>
      <c r="U8" s="3" t="s">
        <v>54</v>
      </c>
      <c r="V8" s="3" t="s">
        <v>51</v>
      </c>
      <c r="Z8" s="3" t="s">
        <v>55</v>
      </c>
      <c r="AA8" s="3" t="s">
        <v>12</v>
      </c>
      <c r="AD8" s="3" t="s">
        <v>56</v>
      </c>
    </row>
    <row r="9" spans="1:32" hidden="1" outlineLevel="1">
      <c r="A9" s="221"/>
      <c r="B9" s="221"/>
      <c r="C9" s="234"/>
      <c r="D9" s="23"/>
      <c r="E9" s="23"/>
      <c r="F9" s="194"/>
      <c r="G9" s="194"/>
      <c r="H9" s="194"/>
      <c r="I9" s="194"/>
      <c r="J9" s="194"/>
      <c r="K9" s="195"/>
      <c r="L9" s="230"/>
      <c r="P9" s="18" t="s">
        <v>49</v>
      </c>
      <c r="Q9" s="16" t="str">
        <f>IF(OR(D9="",F9=""),"（複数入力）未入力","（正常）入力済み")</f>
        <v>（複数入力）未入力</v>
      </c>
      <c r="U9" s="3" t="s">
        <v>57</v>
      </c>
      <c r="V9" s="3" t="s">
        <v>55</v>
      </c>
      <c r="Z9" s="3" t="s">
        <v>58</v>
      </c>
      <c r="AA9" s="3" t="s">
        <v>12</v>
      </c>
      <c r="AD9" s="3" t="s">
        <v>59</v>
      </c>
    </row>
    <row r="10" spans="1:32" collapsed="1">
      <c r="A10" s="221"/>
      <c r="B10" s="221"/>
      <c r="C10" s="237" t="s">
        <v>60</v>
      </c>
      <c r="D10" s="238"/>
      <c r="E10" s="238"/>
      <c r="F10" s="238"/>
      <c r="G10" s="238"/>
      <c r="H10" s="238"/>
      <c r="I10" s="238"/>
      <c r="J10" s="238"/>
      <c r="K10" s="238"/>
      <c r="L10" s="239"/>
      <c r="S10" s="6" t="s">
        <v>61</v>
      </c>
      <c r="U10" s="3" t="s">
        <v>62</v>
      </c>
      <c r="V10" s="3" t="s">
        <v>58</v>
      </c>
      <c r="Z10" s="3" t="s">
        <v>63</v>
      </c>
      <c r="AA10" s="3" t="s">
        <v>12</v>
      </c>
      <c r="AD10" s="3" t="s">
        <v>64</v>
      </c>
    </row>
    <row r="11" spans="1:32" hidden="1" outlineLevel="1">
      <c r="A11" s="221"/>
      <c r="B11" s="221"/>
      <c r="C11" s="20" t="s">
        <v>43</v>
      </c>
      <c r="D11" s="24"/>
      <c r="E11" s="24"/>
      <c r="F11" s="231"/>
      <c r="G11" s="231"/>
      <c r="H11" s="231"/>
      <c r="I11" s="231"/>
      <c r="J11" s="231"/>
      <c r="K11" s="232"/>
      <c r="L11" s="251"/>
      <c r="P11" s="18" t="s">
        <v>49</v>
      </c>
      <c r="R11" s="16" t="str">
        <f>IF(AND(OR(D11&lt;&gt;"",F11&lt;&gt;"",D12&lt;&gt;"",F12&lt;&gt;""),L11=""),"（エラー）図表番号未入力","")</f>
        <v/>
      </c>
      <c r="S11" s="6" t="s">
        <v>65</v>
      </c>
      <c r="U11" s="3" t="s">
        <v>66</v>
      </c>
      <c r="V11" s="3" t="s">
        <v>63</v>
      </c>
      <c r="Z11" s="3" t="s">
        <v>67</v>
      </c>
      <c r="AA11" s="3" t="s">
        <v>12</v>
      </c>
      <c r="AD11" s="3" t="s">
        <v>68</v>
      </c>
    </row>
    <row r="12" spans="1:32" hidden="1" outlineLevel="1">
      <c r="A12" s="221"/>
      <c r="B12" s="221"/>
      <c r="C12" s="22" t="s">
        <v>53</v>
      </c>
      <c r="D12" s="21"/>
      <c r="E12" s="21"/>
      <c r="F12" s="231"/>
      <c r="G12" s="231"/>
      <c r="H12" s="231"/>
      <c r="I12" s="231"/>
      <c r="J12" s="231"/>
      <c r="K12" s="232"/>
      <c r="L12" s="252"/>
      <c r="P12" s="18" t="s">
        <v>49</v>
      </c>
      <c r="S12" s="6" t="s">
        <v>65</v>
      </c>
      <c r="U12" s="3" t="s">
        <v>69</v>
      </c>
      <c r="V12" s="3" t="s">
        <v>67</v>
      </c>
      <c r="Z12" s="3" t="s">
        <v>70</v>
      </c>
      <c r="AA12" s="3" t="s">
        <v>12</v>
      </c>
      <c r="AD12" s="3" t="s">
        <v>71</v>
      </c>
    </row>
    <row r="13" spans="1:32" ht="42.6" customHeight="1" collapsed="1">
      <c r="A13" s="183" t="s">
        <v>72</v>
      </c>
      <c r="B13" s="183"/>
      <c r="C13" s="183"/>
      <c r="D13" s="214"/>
      <c r="E13" s="215"/>
      <c r="F13" s="211" t="s">
        <v>73</v>
      </c>
      <c r="G13" s="212"/>
      <c r="H13" s="212"/>
      <c r="I13" s="212"/>
      <c r="J13" s="212"/>
      <c r="K13" s="213"/>
      <c r="L13" s="29"/>
      <c r="P13" s="15" t="s">
        <v>44</v>
      </c>
      <c r="Q13" s="16" t="str">
        <f>IF(D13="","（エラー）未入力","（正常）入力済み")</f>
        <v>（エラー）未入力</v>
      </c>
      <c r="R13" s="16"/>
      <c r="S13" s="6" t="s">
        <v>73</v>
      </c>
      <c r="U13" s="3" t="s">
        <v>74</v>
      </c>
      <c r="V13" s="3" t="s">
        <v>70</v>
      </c>
      <c r="Z13" s="3" t="s">
        <v>75</v>
      </c>
      <c r="AA13" s="3" t="s">
        <v>12</v>
      </c>
      <c r="AD13" s="3" t="s">
        <v>76</v>
      </c>
    </row>
    <row r="14" spans="1:32" ht="41.55" customHeight="1">
      <c r="A14" s="183" t="s">
        <v>77</v>
      </c>
      <c r="B14" s="183"/>
      <c r="C14" s="183"/>
      <c r="D14" s="214"/>
      <c r="E14" s="215"/>
      <c r="F14" s="211" t="s">
        <v>78</v>
      </c>
      <c r="G14" s="212"/>
      <c r="H14" s="212"/>
      <c r="I14" s="212"/>
      <c r="J14" s="212"/>
      <c r="K14" s="213"/>
      <c r="L14" s="29"/>
      <c r="P14" s="15" t="s">
        <v>44</v>
      </c>
      <c r="Q14" s="16" t="str">
        <f>IF(D14="","（エラー）未入力","（正常）入力済み")</f>
        <v>（エラー）未入力</v>
      </c>
      <c r="R14" s="16"/>
      <c r="S14" s="6" t="s">
        <v>78</v>
      </c>
      <c r="U14" s="3" t="s">
        <v>79</v>
      </c>
      <c r="V14" s="3" t="s">
        <v>75</v>
      </c>
      <c r="Z14" s="3" t="s">
        <v>80</v>
      </c>
      <c r="AA14" s="3" t="s">
        <v>12</v>
      </c>
      <c r="AD14" s="3" t="s">
        <v>81</v>
      </c>
    </row>
    <row r="15" spans="1:32" ht="18">
      <c r="A15" s="218" t="s">
        <v>82</v>
      </c>
      <c r="B15" s="219"/>
      <c r="C15" s="220"/>
      <c r="D15" s="216"/>
      <c r="E15" s="217"/>
      <c r="F15" s="26" t="s">
        <v>83</v>
      </c>
      <c r="G15" s="26"/>
      <c r="H15" s="26"/>
      <c r="I15" s="26"/>
      <c r="J15" s="26"/>
      <c r="K15" s="27"/>
      <c r="L15" s="28"/>
      <c r="P15" s="15" t="s">
        <v>44</v>
      </c>
      <c r="Q15" s="16" t="str">
        <f>IF(D15="","（エラー）未入力","（正常）入力済み")</f>
        <v>（エラー）未入力</v>
      </c>
      <c r="R15" s="16" t="str">
        <f>IF(AND(D15&lt;&gt;"",L15=""),"（エラー）図表番号未入力","")</f>
        <v/>
      </c>
      <c r="U15" s="3" t="s">
        <v>84</v>
      </c>
      <c r="V15" s="3" t="s">
        <v>80</v>
      </c>
      <c r="Z15" s="3" t="s">
        <v>85</v>
      </c>
      <c r="AA15" s="3" t="s">
        <v>86</v>
      </c>
      <c r="AD15" s="3" t="s">
        <v>87</v>
      </c>
    </row>
    <row r="16" spans="1:32">
      <c r="A16" s="221" t="s">
        <v>88</v>
      </c>
      <c r="B16" s="221"/>
      <c r="C16" s="221"/>
      <c r="D16" s="214"/>
      <c r="E16" s="215"/>
      <c r="F16" s="253"/>
      <c r="G16" s="253"/>
      <c r="H16" s="253"/>
      <c r="I16" s="253"/>
      <c r="J16" s="253"/>
      <c r="K16" s="253"/>
      <c r="L16" s="254"/>
      <c r="P16" s="15" t="s">
        <v>44</v>
      </c>
      <c r="Q16" s="16" t="str">
        <f>IF(D16="","（エラー）未入力","（正常）入力済み")</f>
        <v>（エラー）未入力</v>
      </c>
      <c r="R16" s="16" t="str">
        <f>IF(AND(OR(D16&lt;&gt;"",D17&lt;&gt;""),L16=""),"（エラー）図表番号未入力","")</f>
        <v/>
      </c>
      <c r="U16" s="3" t="s">
        <v>89</v>
      </c>
      <c r="V16" s="3" t="s">
        <v>85</v>
      </c>
      <c r="Z16" s="3" t="s">
        <v>90</v>
      </c>
      <c r="AA16" s="3" t="s">
        <v>86</v>
      </c>
      <c r="AD16" s="3" t="s">
        <v>91</v>
      </c>
    </row>
    <row r="17" spans="1:30" ht="45" customHeight="1">
      <c r="A17" s="221"/>
      <c r="B17" s="221"/>
      <c r="C17" s="221"/>
      <c r="D17" s="256"/>
      <c r="E17" s="257"/>
      <c r="F17" s="194"/>
      <c r="G17" s="194"/>
      <c r="H17" s="194"/>
      <c r="I17" s="194"/>
      <c r="J17" s="194"/>
      <c r="K17" s="195"/>
      <c r="L17" s="255"/>
      <c r="P17" s="18" t="s">
        <v>49</v>
      </c>
      <c r="Q17" s="16" t="str">
        <f>IF(D16="有",IF(D17&lt;&gt;"","（正常）入力済み","（エラー）未入力"),IF(D16="無","入力不要",""))</f>
        <v/>
      </c>
      <c r="S17" s="6" t="s">
        <v>92</v>
      </c>
      <c r="U17" s="3" t="s">
        <v>93</v>
      </c>
      <c r="V17" s="3" t="s">
        <v>90</v>
      </c>
      <c r="Z17" s="3" t="s">
        <v>94</v>
      </c>
      <c r="AA17" s="3" t="s">
        <v>86</v>
      </c>
      <c r="AD17" s="3" t="s">
        <v>95</v>
      </c>
    </row>
    <row r="18" spans="1:30" ht="45" customHeight="1">
      <c r="A18" s="221" t="s">
        <v>96</v>
      </c>
      <c r="B18" s="221"/>
      <c r="C18" s="221"/>
      <c r="D18" s="249"/>
      <c r="E18" s="250"/>
      <c r="F18" s="235"/>
      <c r="G18" s="235"/>
      <c r="H18" s="235"/>
      <c r="I18" s="235"/>
      <c r="J18" s="235"/>
      <c r="K18" s="236"/>
      <c r="L18" s="29"/>
      <c r="P18" s="15" t="s">
        <v>44</v>
      </c>
      <c r="Q18" s="16" t="str">
        <f>IF(D18="","（エラー）未入力","（正常）入力済み")</f>
        <v>（エラー）未入力</v>
      </c>
      <c r="S18" s="30" t="s">
        <v>97</v>
      </c>
      <c r="U18" s="3" t="s">
        <v>98</v>
      </c>
      <c r="V18" s="3" t="s">
        <v>94</v>
      </c>
      <c r="Z18" s="3" t="s">
        <v>99</v>
      </c>
      <c r="AA18" s="3" t="s">
        <v>86</v>
      </c>
      <c r="AD18" s="3" t="s">
        <v>100</v>
      </c>
    </row>
    <row r="19" spans="1:30" ht="45" customHeight="1">
      <c r="A19" s="221" t="s">
        <v>101</v>
      </c>
      <c r="B19" s="221"/>
      <c r="C19" s="221"/>
      <c r="D19" s="249"/>
      <c r="E19" s="250"/>
      <c r="F19" s="235"/>
      <c r="G19" s="235"/>
      <c r="H19" s="235"/>
      <c r="I19" s="235"/>
      <c r="J19" s="235"/>
      <c r="K19" s="236"/>
      <c r="L19" s="31"/>
      <c r="P19" s="15" t="s">
        <v>44</v>
      </c>
      <c r="Q19" s="16" t="str">
        <f>IF(D19="","（エラー）未入力","（正常）入力済み")</f>
        <v>（エラー）未入力</v>
      </c>
      <c r="S19" s="30" t="s">
        <v>102</v>
      </c>
      <c r="U19" s="3" t="s">
        <v>103</v>
      </c>
      <c r="V19" s="3" t="s">
        <v>99</v>
      </c>
      <c r="Z19" s="3" t="s">
        <v>104</v>
      </c>
      <c r="AA19" s="3" t="s">
        <v>86</v>
      </c>
      <c r="AD19" s="3" t="s">
        <v>105</v>
      </c>
    </row>
    <row r="20" spans="1:30" ht="27.75" customHeight="1">
      <c r="A20" s="221" t="s">
        <v>106</v>
      </c>
      <c r="B20" s="221"/>
      <c r="C20" s="221"/>
      <c r="D20" s="247"/>
      <c r="E20" s="248"/>
      <c r="F20" s="271" t="s">
        <v>107</v>
      </c>
      <c r="G20" s="271"/>
      <c r="H20" s="271"/>
      <c r="I20" s="271"/>
      <c r="J20" s="271"/>
      <c r="K20" s="272"/>
      <c r="L20" s="273"/>
      <c r="N20" s="3" t="b">
        <f>IF(D20="●",TRUE,FALSE)</f>
        <v>0</v>
      </c>
      <c r="P20" s="15" t="s">
        <v>44</v>
      </c>
      <c r="Q20" s="16" t="str">
        <f>IF(COUNTIF(N20:N24,TRUE)&gt;0,"（正常）選択済み","（エラー）未選択")</f>
        <v>（エラー）未選択</v>
      </c>
      <c r="S20" s="6" t="s">
        <v>108</v>
      </c>
      <c r="U20" s="3" t="s">
        <v>109</v>
      </c>
      <c r="V20" s="3" t="s">
        <v>104</v>
      </c>
      <c r="Z20" s="3" t="s">
        <v>110</v>
      </c>
      <c r="AA20" s="3" t="s">
        <v>86</v>
      </c>
      <c r="AD20" s="3" t="s">
        <v>111</v>
      </c>
    </row>
    <row r="21" spans="1:30" ht="27.75" customHeight="1">
      <c r="A21" s="221"/>
      <c r="B21" s="221"/>
      <c r="C21" s="221"/>
      <c r="D21" s="260"/>
      <c r="E21" s="261"/>
      <c r="F21" s="243" t="s">
        <v>112</v>
      </c>
      <c r="G21" s="243"/>
      <c r="H21" s="243"/>
      <c r="I21" s="243"/>
      <c r="J21" s="243"/>
      <c r="K21" s="244"/>
      <c r="L21" s="273"/>
      <c r="N21" s="3" t="b">
        <f>IF(D21="●",TRUE,FALSE)</f>
        <v>0</v>
      </c>
      <c r="Q21" s="16"/>
      <c r="U21" s="3" t="s">
        <v>113</v>
      </c>
      <c r="V21" s="3" t="s">
        <v>110</v>
      </c>
      <c r="Z21" s="3" t="s">
        <v>114</v>
      </c>
      <c r="AA21" s="3" t="s">
        <v>86</v>
      </c>
      <c r="AD21" s="3" t="s">
        <v>115</v>
      </c>
    </row>
    <row r="22" spans="1:30" ht="27.75" customHeight="1">
      <c r="A22" s="221"/>
      <c r="B22" s="221"/>
      <c r="C22" s="221"/>
      <c r="D22" s="260"/>
      <c r="E22" s="261"/>
      <c r="F22" s="243" t="s">
        <v>116</v>
      </c>
      <c r="G22" s="243"/>
      <c r="H22" s="243"/>
      <c r="I22" s="243"/>
      <c r="J22" s="243"/>
      <c r="K22" s="244"/>
      <c r="L22" s="273"/>
      <c r="N22" s="3" t="b">
        <f>IF(D22="●",TRUE,FALSE)</f>
        <v>0</v>
      </c>
      <c r="Q22" s="16"/>
      <c r="U22" s="3" t="s">
        <v>117</v>
      </c>
      <c r="V22" s="3" t="s">
        <v>114</v>
      </c>
      <c r="Z22" s="3" t="s">
        <v>118</v>
      </c>
      <c r="AA22" s="3" t="s">
        <v>86</v>
      </c>
    </row>
    <row r="23" spans="1:30" ht="27.75" customHeight="1">
      <c r="A23" s="221"/>
      <c r="B23" s="221"/>
      <c r="C23" s="221"/>
      <c r="D23" s="260"/>
      <c r="E23" s="261"/>
      <c r="F23" s="243" t="s">
        <v>119</v>
      </c>
      <c r="G23" s="243"/>
      <c r="H23" s="243"/>
      <c r="I23" s="243"/>
      <c r="J23" s="243"/>
      <c r="K23" s="244"/>
      <c r="L23" s="273"/>
      <c r="N23" s="3" t="b">
        <f>IF(D23="●",TRUE,FALSE)</f>
        <v>0</v>
      </c>
      <c r="Q23" s="16"/>
      <c r="U23" s="3" t="s">
        <v>120</v>
      </c>
      <c r="V23" s="3" t="s">
        <v>118</v>
      </c>
      <c r="Z23" s="3" t="s">
        <v>121</v>
      </c>
      <c r="AA23" s="3" t="s">
        <v>86</v>
      </c>
    </row>
    <row r="24" spans="1:30" ht="27.75" customHeight="1">
      <c r="A24" s="221"/>
      <c r="B24" s="221"/>
      <c r="C24" s="221"/>
      <c r="D24" s="258"/>
      <c r="E24" s="259"/>
      <c r="F24" s="245" t="s">
        <v>122</v>
      </c>
      <c r="G24" s="245"/>
      <c r="H24" s="245"/>
      <c r="I24" s="245"/>
      <c r="J24" s="245"/>
      <c r="K24" s="246"/>
      <c r="L24" s="273"/>
      <c r="N24" s="3" t="b">
        <f>IF(D24="●",TRUE,FALSE)</f>
        <v>0</v>
      </c>
      <c r="Q24" s="16"/>
      <c r="U24" s="3" t="s">
        <v>123</v>
      </c>
      <c r="V24" s="3" t="s">
        <v>121</v>
      </c>
      <c r="Z24" s="3" t="s">
        <v>124</v>
      </c>
      <c r="AA24" s="3" t="s">
        <v>86</v>
      </c>
    </row>
    <row r="25" spans="1:30">
      <c r="U25" s="3" t="s">
        <v>125</v>
      </c>
      <c r="V25" s="3" t="s">
        <v>124</v>
      </c>
      <c r="Z25" s="3" t="s">
        <v>126</v>
      </c>
      <c r="AA25" s="3" t="s">
        <v>86</v>
      </c>
    </row>
    <row r="26" spans="1:30" ht="15.6" thickBot="1">
      <c r="A26" s="263" t="s">
        <v>127</v>
      </c>
      <c r="B26" s="264"/>
      <c r="C26" s="264"/>
      <c r="D26" s="264"/>
      <c r="E26" s="264"/>
      <c r="F26" s="264"/>
      <c r="G26" s="264"/>
      <c r="H26" s="264"/>
      <c r="I26" s="264"/>
      <c r="J26" s="264"/>
      <c r="K26" s="264"/>
      <c r="L26" s="264"/>
      <c r="U26" s="3" t="s">
        <v>128</v>
      </c>
      <c r="V26" s="3" t="s">
        <v>126</v>
      </c>
      <c r="Z26" s="3" t="s">
        <v>129</v>
      </c>
      <c r="AA26" s="3" t="s">
        <v>86</v>
      </c>
    </row>
    <row r="27" spans="1:30" ht="15.6" thickTop="1">
      <c r="A27" s="265" t="s">
        <v>130</v>
      </c>
      <c r="B27" s="265"/>
      <c r="C27" s="265"/>
      <c r="D27" s="241"/>
      <c r="E27" s="274"/>
      <c r="F27" s="266"/>
      <c r="G27" s="266"/>
      <c r="H27" s="266"/>
      <c r="I27" s="266"/>
      <c r="J27" s="266"/>
      <c r="K27" s="266"/>
      <c r="L27" s="209"/>
      <c r="P27" s="15" t="s">
        <v>44</v>
      </c>
      <c r="Q27" s="16" t="str">
        <f>IF(D27="","（エラー）未入力","（正常）入力済み")</f>
        <v>（エラー）未入力</v>
      </c>
      <c r="U27" s="3" t="s">
        <v>131</v>
      </c>
      <c r="V27" s="3" t="s">
        <v>129</v>
      </c>
      <c r="Z27" s="3" t="s">
        <v>132</v>
      </c>
      <c r="AA27" s="3" t="s">
        <v>86</v>
      </c>
    </row>
    <row r="28" spans="1:30" ht="31.5" customHeight="1">
      <c r="A28" s="221"/>
      <c r="B28" s="221"/>
      <c r="C28" s="221"/>
      <c r="D28" s="267"/>
      <c r="E28" s="231"/>
      <c r="F28" s="231"/>
      <c r="G28" s="231"/>
      <c r="H28" s="231"/>
      <c r="I28" s="231"/>
      <c r="J28" s="231"/>
      <c r="K28" s="232"/>
      <c r="L28" s="262"/>
      <c r="P28" s="18" t="s">
        <v>49</v>
      </c>
      <c r="Q28" s="16" t="str">
        <f>IF(D27="有",IF(D28&lt;&gt;"","（正常）入力済み","（エラー）未入力"),IF(D27="無","入力不要",""))</f>
        <v/>
      </c>
      <c r="S28" s="6" t="s">
        <v>133</v>
      </c>
      <c r="U28" s="3" t="s">
        <v>134</v>
      </c>
      <c r="V28" s="3" t="s">
        <v>132</v>
      </c>
      <c r="Z28" s="3" t="s">
        <v>135</v>
      </c>
      <c r="AA28" s="3" t="s">
        <v>86</v>
      </c>
    </row>
    <row r="29" spans="1:30">
      <c r="A29" s="221" t="s">
        <v>136</v>
      </c>
      <c r="B29" s="221"/>
      <c r="C29" s="221"/>
      <c r="D29" s="268"/>
      <c r="E29" s="269"/>
      <c r="F29" s="269"/>
      <c r="G29" s="269"/>
      <c r="H29" s="269"/>
      <c r="I29" s="269"/>
      <c r="J29" s="269"/>
      <c r="K29" s="270"/>
      <c r="L29" s="37"/>
      <c r="P29" s="15" t="s">
        <v>44</v>
      </c>
      <c r="Q29" s="16" t="str">
        <f>IF(D29="","（エラー）未入力","（正常）入力済み")</f>
        <v>（エラー）未入力</v>
      </c>
      <c r="S29" s="6" t="s">
        <v>137</v>
      </c>
      <c r="U29" s="3" t="s">
        <v>138</v>
      </c>
      <c r="V29" s="3" t="s">
        <v>135</v>
      </c>
      <c r="Z29" s="3" t="s">
        <v>139</v>
      </c>
      <c r="AA29" s="3" t="s">
        <v>86</v>
      </c>
    </row>
    <row r="30" spans="1:30">
      <c r="A30" s="221" t="s">
        <v>140</v>
      </c>
      <c r="B30" s="221"/>
      <c r="C30" s="221"/>
      <c r="D30" s="214"/>
      <c r="E30" s="215"/>
      <c r="F30" s="253"/>
      <c r="G30" s="253"/>
      <c r="H30" s="253"/>
      <c r="I30" s="253"/>
      <c r="J30" s="253"/>
      <c r="K30" s="253"/>
      <c r="L30" s="208"/>
      <c r="P30" s="15" t="s">
        <v>44</v>
      </c>
      <c r="Q30" s="16" t="str">
        <f>IF(D30="","（エラー）未入力","（正常）入力済み")</f>
        <v>（エラー）未入力</v>
      </c>
      <c r="U30" s="3" t="s">
        <v>141</v>
      </c>
      <c r="V30" s="3" t="s">
        <v>139</v>
      </c>
      <c r="Z30" s="3" t="s">
        <v>142</v>
      </c>
      <c r="AA30" s="3" t="s">
        <v>86</v>
      </c>
    </row>
    <row r="31" spans="1:30" ht="45" customHeight="1">
      <c r="A31" s="221"/>
      <c r="B31" s="221"/>
      <c r="C31" s="221"/>
      <c r="D31" s="193"/>
      <c r="E31" s="194"/>
      <c r="F31" s="194"/>
      <c r="G31" s="194"/>
      <c r="H31" s="194"/>
      <c r="I31" s="194"/>
      <c r="J31" s="194"/>
      <c r="K31" s="195"/>
      <c r="L31" s="262"/>
      <c r="P31" s="18" t="s">
        <v>49</v>
      </c>
      <c r="Q31" s="16" t="str">
        <f>IF(D30="有",IF(D31&lt;&gt;"","（正常）入力済み","（エラー）未入力"),IF(D30="無","入力不要",""))</f>
        <v/>
      </c>
      <c r="S31" s="6" t="s">
        <v>143</v>
      </c>
      <c r="U31" s="3" t="s">
        <v>144</v>
      </c>
      <c r="V31" s="3" t="s">
        <v>142</v>
      </c>
    </row>
    <row r="32" spans="1:30">
      <c r="A32" s="221" t="s">
        <v>145</v>
      </c>
      <c r="B32" s="221"/>
      <c r="C32" s="221"/>
      <c r="D32" s="214"/>
      <c r="E32" s="215"/>
      <c r="F32" s="253"/>
      <c r="G32" s="253"/>
      <c r="H32" s="253"/>
      <c r="I32" s="253"/>
      <c r="J32" s="253"/>
      <c r="K32" s="253"/>
      <c r="L32" s="208"/>
      <c r="P32" s="15" t="s">
        <v>44</v>
      </c>
      <c r="Q32" s="16" t="str">
        <f>IF(D32="","（エラー）未入力","（正常）入力済み")</f>
        <v>（エラー）未入力</v>
      </c>
      <c r="U32" s="3" t="s">
        <v>146</v>
      </c>
    </row>
    <row r="33" spans="1:21" ht="45" customHeight="1">
      <c r="A33" s="221"/>
      <c r="B33" s="221"/>
      <c r="C33" s="221"/>
      <c r="D33" s="193"/>
      <c r="E33" s="194"/>
      <c r="F33" s="194"/>
      <c r="G33" s="194"/>
      <c r="H33" s="194"/>
      <c r="I33" s="194"/>
      <c r="J33" s="194"/>
      <c r="K33" s="195"/>
      <c r="L33" s="262"/>
      <c r="P33" s="18" t="s">
        <v>49</v>
      </c>
      <c r="Q33" s="16" t="str">
        <f>IF(D32="有",IF(D33&lt;&gt;"","（正常）入力済み","（エラー）未入力"),IF(D32="無","入力不要",""))</f>
        <v/>
      </c>
      <c r="S33" s="30" t="s">
        <v>147</v>
      </c>
      <c r="U33" s="3" t="s">
        <v>148</v>
      </c>
    </row>
    <row r="34" spans="1:21">
      <c r="A34" s="221" t="s">
        <v>149</v>
      </c>
      <c r="B34" s="221"/>
      <c r="C34" s="221"/>
      <c r="D34" s="214"/>
      <c r="E34" s="215"/>
      <c r="F34" s="253"/>
      <c r="G34" s="253"/>
      <c r="H34" s="253"/>
      <c r="I34" s="253"/>
      <c r="J34" s="253"/>
      <c r="K34" s="253"/>
      <c r="L34" s="208"/>
      <c r="P34" s="15" t="s">
        <v>44</v>
      </c>
      <c r="Q34" s="16" t="str">
        <f>IF(D34="","（エラー）未入力","（正常）入力済み")</f>
        <v>（エラー）未入力</v>
      </c>
      <c r="U34" s="3" t="s">
        <v>150</v>
      </c>
    </row>
    <row r="35" spans="1:21">
      <c r="A35" s="221"/>
      <c r="B35" s="221"/>
      <c r="C35" s="221"/>
      <c r="D35" s="267"/>
      <c r="E35" s="231"/>
      <c r="F35" s="231"/>
      <c r="G35" s="231"/>
      <c r="H35" s="231"/>
      <c r="I35" s="231"/>
      <c r="J35" s="231"/>
      <c r="K35" s="232"/>
      <c r="L35" s="262"/>
      <c r="P35" s="18" t="s">
        <v>49</v>
      </c>
      <c r="Q35" s="16" t="str">
        <f>IF(D34="有",IF(D35&lt;&gt;"","（正常）入力済み","（エラー）未入力"),IF(D34="無","入力不要",""))</f>
        <v/>
      </c>
      <c r="S35" s="6" t="s">
        <v>151</v>
      </c>
      <c r="U35" s="3" t="s">
        <v>152</v>
      </c>
    </row>
    <row r="36" spans="1:21" ht="26.25" customHeight="1">
      <c r="A36" s="221" t="s">
        <v>153</v>
      </c>
      <c r="B36" s="221"/>
      <c r="C36" s="221"/>
      <c r="D36" s="282"/>
      <c r="E36" s="283"/>
      <c r="F36" s="243" t="s">
        <v>154</v>
      </c>
      <c r="G36" s="243"/>
      <c r="H36" s="243"/>
      <c r="I36" s="243"/>
      <c r="J36" s="243"/>
      <c r="K36" s="275"/>
      <c r="L36" s="276"/>
      <c r="N36" s="3" t="b">
        <f>IF(D36="●",TRUE,FALSE)</f>
        <v>0</v>
      </c>
      <c r="P36" s="18" t="s">
        <v>49</v>
      </c>
      <c r="Q36" s="16" t="str">
        <f>IF(COUNTIF(N36:N38,TRUE)&gt;0,"（正常）選択済み","（注意）未選択")</f>
        <v>（注意）未選択</v>
      </c>
      <c r="R36" s="16" t="str">
        <f>IF(AND(OR(N36,N37,N38),L36=""),"（エラー）図表番号未入力","")</f>
        <v/>
      </c>
      <c r="S36" s="6" t="s">
        <v>155</v>
      </c>
      <c r="U36" s="3" t="s">
        <v>156</v>
      </c>
    </row>
    <row r="37" spans="1:21" ht="26.25" customHeight="1">
      <c r="A37" s="221"/>
      <c r="B37" s="221"/>
      <c r="C37" s="221"/>
      <c r="D37" s="280"/>
      <c r="E37" s="281"/>
      <c r="F37" s="243" t="s">
        <v>157</v>
      </c>
      <c r="G37" s="243"/>
      <c r="H37" s="243"/>
      <c r="I37" s="243"/>
      <c r="J37" s="243"/>
      <c r="K37" s="275"/>
      <c r="L37" s="230"/>
      <c r="N37" s="3" t="b">
        <f>IF(D37="●",TRUE,FALSE)</f>
        <v>0</v>
      </c>
      <c r="Q37" s="16"/>
      <c r="U37" s="3" t="s">
        <v>158</v>
      </c>
    </row>
    <row r="38" spans="1:21" ht="26.25" customHeight="1">
      <c r="A38" s="221"/>
      <c r="B38" s="221"/>
      <c r="C38" s="221"/>
      <c r="D38" s="278"/>
      <c r="E38" s="279"/>
      <c r="F38" s="245" t="s">
        <v>159</v>
      </c>
      <c r="G38" s="245"/>
      <c r="H38" s="245"/>
      <c r="I38" s="245"/>
      <c r="J38" s="245"/>
      <c r="K38" s="277"/>
      <c r="L38" s="252"/>
      <c r="N38" s="3" t="b">
        <f>IF(D38="●",TRUE,FALSE)</f>
        <v>0</v>
      </c>
      <c r="Q38" s="16"/>
      <c r="U38" s="3" t="s">
        <v>160</v>
      </c>
    </row>
    <row r="39" spans="1:21" ht="18" customHeight="1">
      <c r="A39" s="196" t="s">
        <v>161</v>
      </c>
      <c r="B39" s="197"/>
      <c r="C39" s="198"/>
      <c r="D39" s="180"/>
      <c r="E39" s="204"/>
      <c r="F39" s="204"/>
      <c r="G39" s="181"/>
      <c r="H39" s="180"/>
      <c r="I39" s="204"/>
      <c r="J39" s="204"/>
      <c r="K39" s="181"/>
      <c r="L39" s="208"/>
      <c r="N39" s="3" t="str">
        <f t="shared" ref="N39:N48" si="0">IFERROR(VLOOKUP(D39,$Z$2:$AA$30,2,FALSE),"")</f>
        <v/>
      </c>
      <c r="P39" s="18" t="s">
        <v>49</v>
      </c>
      <c r="Q39" s="16" t="str">
        <f>IF($Q$58="有",IF(AND(D39="",H39=""),"（エラー）未入力",IF(OR(D39="",H39=""),"（エラー）一部未入力","（正常）入力済み")),IF(AND(D39="",H39=""),"","（注意）汚染のおそれにチェックなし"))</f>
        <v/>
      </c>
      <c r="S39" s="6" t="s">
        <v>162</v>
      </c>
      <c r="U39" s="3" t="s">
        <v>163</v>
      </c>
    </row>
    <row r="40" spans="1:21" ht="18" customHeight="1">
      <c r="A40" s="199"/>
      <c r="B40" s="200"/>
      <c r="C40" s="201"/>
      <c r="D40" s="180"/>
      <c r="E40" s="204"/>
      <c r="F40" s="204"/>
      <c r="G40" s="181"/>
      <c r="H40" s="180"/>
      <c r="I40" s="204"/>
      <c r="J40" s="204"/>
      <c r="K40" s="181"/>
      <c r="L40" s="209"/>
      <c r="N40" s="3" t="str">
        <f t="shared" si="0"/>
        <v/>
      </c>
      <c r="P40" s="18" t="s">
        <v>49</v>
      </c>
      <c r="Q40" s="16" t="str">
        <f>IF($Q$58="有",IF(AND(D40="",H40=""),"（複数入力）未入力",IF(OR(D40="",H40=""),"（エラー）一部未入力","（正常）入力済み")),IF(AND(D40="",H40=""),"","（注意）汚染のおそれにチェックなし"))</f>
        <v/>
      </c>
      <c r="U40" s="3" t="s">
        <v>164</v>
      </c>
    </row>
    <row r="41" spans="1:21" ht="18" customHeight="1">
      <c r="A41" s="199"/>
      <c r="B41" s="200"/>
      <c r="C41" s="201"/>
      <c r="D41" s="180"/>
      <c r="E41" s="204"/>
      <c r="F41" s="204"/>
      <c r="G41" s="181"/>
      <c r="H41" s="180"/>
      <c r="I41" s="204"/>
      <c r="J41" s="204"/>
      <c r="K41" s="181"/>
      <c r="L41" s="209"/>
      <c r="N41" s="3" t="str">
        <f t="shared" si="0"/>
        <v/>
      </c>
      <c r="P41" s="18" t="s">
        <v>49</v>
      </c>
      <c r="Q41" s="16" t="str">
        <f>IF($Q$58="有",IF(AND(D41="",H41=""),"（複数入力）未入力",IF(OR(D41="",H41=""),"（エラー）一部未入力","（正常）入力済み")),IF(AND(D41="",H41=""),"","（注意）汚染のおそれにチェックなし"))</f>
        <v/>
      </c>
      <c r="U41" s="3" t="s">
        <v>165</v>
      </c>
    </row>
    <row r="42" spans="1:21" ht="18" customHeight="1">
      <c r="A42" s="199"/>
      <c r="B42" s="200"/>
      <c r="C42" s="201"/>
      <c r="D42" s="180"/>
      <c r="E42" s="204"/>
      <c r="F42" s="204"/>
      <c r="G42" s="181"/>
      <c r="H42" s="180"/>
      <c r="I42" s="204"/>
      <c r="J42" s="204"/>
      <c r="K42" s="181"/>
      <c r="L42" s="209"/>
      <c r="N42" s="3" t="str">
        <f t="shared" si="0"/>
        <v/>
      </c>
      <c r="P42" s="18" t="s">
        <v>49</v>
      </c>
      <c r="Q42" s="16" t="str">
        <f>IF($Q$58="有",IF(AND(D42="",H42=""),"（複数入力）未入力",IF(OR(D42="",H42=""),"（エラー）一部未入力","（正常）入力済み")),IF(AND(D42="",H42=""),"","（注意）汚染のおそれにチェックなし"))</f>
        <v/>
      </c>
      <c r="U42" s="3" t="s">
        <v>166</v>
      </c>
    </row>
    <row r="43" spans="1:21" ht="18" customHeight="1">
      <c r="A43" s="199"/>
      <c r="B43" s="200"/>
      <c r="C43" s="201"/>
      <c r="D43" s="180"/>
      <c r="E43" s="204"/>
      <c r="F43" s="204"/>
      <c r="G43" s="181"/>
      <c r="H43" s="180"/>
      <c r="I43" s="204"/>
      <c r="J43" s="204"/>
      <c r="K43" s="181"/>
      <c r="L43" s="209"/>
      <c r="N43" s="3" t="str">
        <f t="shared" si="0"/>
        <v/>
      </c>
      <c r="P43" s="18" t="s">
        <v>49</v>
      </c>
      <c r="Q43" s="16" t="str">
        <f>IF($Q$58="有",IF(AND(D43="",H43=""),"（複数入力）未入力",IF(OR(D43="",H43=""),"（エラー）一部未入力","（正常）入力済み")),IF(AND(D43="",H43=""),"","（注意）汚染のおそれにチェックなし"))</f>
        <v/>
      </c>
      <c r="U43" s="3" t="s">
        <v>167</v>
      </c>
    </row>
    <row r="44" spans="1:21" hidden="1" outlineLevel="1">
      <c r="A44" s="199"/>
      <c r="B44" s="200"/>
      <c r="C44" s="201"/>
      <c r="D44" s="182"/>
      <c r="E44" s="182"/>
      <c r="F44" s="182"/>
      <c r="G44" s="40"/>
      <c r="H44" s="40"/>
      <c r="I44" s="40"/>
      <c r="J44" s="40"/>
      <c r="K44" s="40"/>
      <c r="L44" s="209"/>
      <c r="N44" s="3" t="str">
        <f t="shared" si="0"/>
        <v/>
      </c>
      <c r="P44" s="18" t="s">
        <v>49</v>
      </c>
      <c r="Q44" s="16" t="str">
        <f t="shared" ref="Q44:Q48" si="1">IF($Q$58="有",IF(AND(D44="",K44=""),"（複数入力）未入力",IF(OR(D44="",K44=""),"（エラー）一部未入力","（正常）入力済み")),IF(AND(D44="",K44=""),"","（注意）汚染のおそれにチェックなし"))</f>
        <v/>
      </c>
      <c r="U44" s="3" t="s">
        <v>168</v>
      </c>
    </row>
    <row r="45" spans="1:21" hidden="1" outlineLevel="1">
      <c r="A45" s="199"/>
      <c r="B45" s="200"/>
      <c r="C45" s="201"/>
      <c r="D45" s="182"/>
      <c r="E45" s="182"/>
      <c r="F45" s="182"/>
      <c r="G45" s="40"/>
      <c r="H45" s="40"/>
      <c r="I45" s="40"/>
      <c r="J45" s="40"/>
      <c r="K45" s="40"/>
      <c r="L45" s="209"/>
      <c r="N45" s="3" t="str">
        <f t="shared" si="0"/>
        <v/>
      </c>
      <c r="P45" s="18" t="s">
        <v>49</v>
      </c>
      <c r="Q45" s="16" t="str">
        <f t="shared" si="1"/>
        <v/>
      </c>
      <c r="U45" s="3" t="s">
        <v>169</v>
      </c>
    </row>
    <row r="46" spans="1:21" hidden="1" outlineLevel="1">
      <c r="A46" s="199"/>
      <c r="B46" s="200"/>
      <c r="C46" s="201"/>
      <c r="D46" s="182"/>
      <c r="E46" s="182"/>
      <c r="F46" s="182"/>
      <c r="G46" s="40"/>
      <c r="H46" s="40"/>
      <c r="I46" s="40"/>
      <c r="J46" s="40"/>
      <c r="K46" s="40"/>
      <c r="L46" s="209"/>
      <c r="N46" s="3" t="str">
        <f t="shared" si="0"/>
        <v/>
      </c>
      <c r="P46" s="18" t="s">
        <v>49</v>
      </c>
      <c r="Q46" s="16" t="str">
        <f t="shared" si="1"/>
        <v/>
      </c>
      <c r="U46" s="3" t="s">
        <v>170</v>
      </c>
    </row>
    <row r="47" spans="1:21" hidden="1" outlineLevel="1">
      <c r="A47" s="199"/>
      <c r="B47" s="200"/>
      <c r="C47" s="201"/>
      <c r="D47" s="182"/>
      <c r="E47" s="182"/>
      <c r="F47" s="182"/>
      <c r="G47" s="40"/>
      <c r="H47" s="40"/>
      <c r="I47" s="40"/>
      <c r="J47" s="40"/>
      <c r="K47" s="40"/>
      <c r="L47" s="209"/>
      <c r="N47" s="3" t="str">
        <f t="shared" si="0"/>
        <v/>
      </c>
      <c r="P47" s="18" t="s">
        <v>49</v>
      </c>
      <c r="Q47" s="16" t="str">
        <f t="shared" si="1"/>
        <v/>
      </c>
      <c r="U47" s="3" t="s">
        <v>171</v>
      </c>
    </row>
    <row r="48" spans="1:21" hidden="1" outlineLevel="1">
      <c r="A48" s="199"/>
      <c r="B48" s="200"/>
      <c r="C48" s="201"/>
      <c r="D48" s="182"/>
      <c r="E48" s="182"/>
      <c r="F48" s="182"/>
      <c r="G48" s="40"/>
      <c r="H48" s="40"/>
      <c r="I48" s="40"/>
      <c r="J48" s="40"/>
      <c r="K48" s="40"/>
      <c r="L48" s="209"/>
      <c r="N48" s="3" t="str">
        <f t="shared" si="0"/>
        <v/>
      </c>
      <c r="P48" s="18" t="s">
        <v>49</v>
      </c>
      <c r="Q48" s="16" t="str">
        <f t="shared" si="1"/>
        <v/>
      </c>
      <c r="U48" s="3" t="s">
        <v>172</v>
      </c>
    </row>
    <row r="49" spans="1:21" ht="50.1" customHeight="1" collapsed="1">
      <c r="A49" s="41"/>
      <c r="B49" s="183" t="s">
        <v>173</v>
      </c>
      <c r="C49" s="183"/>
      <c r="D49" s="184"/>
      <c r="E49" s="185"/>
      <c r="F49" s="185"/>
      <c r="G49" s="185"/>
      <c r="H49" s="185"/>
      <c r="I49" s="185"/>
      <c r="J49" s="185"/>
      <c r="K49" s="186"/>
      <c r="L49" s="210"/>
      <c r="P49" s="18" t="s">
        <v>174</v>
      </c>
      <c r="U49" s="3" t="s">
        <v>175</v>
      </c>
    </row>
    <row r="50" spans="1:21" ht="39.6">
      <c r="A50" s="187" t="s">
        <v>176</v>
      </c>
      <c r="B50" s="188"/>
      <c r="C50" s="25" t="s">
        <v>177</v>
      </c>
      <c r="D50" s="193"/>
      <c r="E50" s="194"/>
      <c r="F50" s="194"/>
      <c r="G50" s="194"/>
      <c r="H50" s="194"/>
      <c r="I50" s="194"/>
      <c r="J50" s="194"/>
      <c r="K50" s="195"/>
      <c r="L50" s="251"/>
      <c r="P50" s="18" t="s">
        <v>49</v>
      </c>
      <c r="Q50" s="16" t="str">
        <f t="shared" ref="Q50:Q53" si="2">IF($Q$58="有",IF(D50="","（エラー）未入力","（正常）入力済み"),IF(D50="","","（注意）汚染のおそれにチェックなし"))</f>
        <v/>
      </c>
      <c r="R50" s="16" t="str">
        <f>IF(AND(OR(D50&lt;&gt;"",D51&lt;&gt;"",D52&lt;&gt;""),L50=""),"（エラー）図表番号未入力","")</f>
        <v/>
      </c>
      <c r="S50" s="6" t="s">
        <v>178</v>
      </c>
      <c r="U50" s="3" t="s">
        <v>179</v>
      </c>
    </row>
    <row r="51" spans="1:21" ht="39.6">
      <c r="A51" s="189"/>
      <c r="B51" s="190"/>
      <c r="C51" s="25" t="s">
        <v>180</v>
      </c>
      <c r="D51" s="193"/>
      <c r="E51" s="194"/>
      <c r="F51" s="194"/>
      <c r="G51" s="194"/>
      <c r="H51" s="194"/>
      <c r="I51" s="194"/>
      <c r="J51" s="194"/>
      <c r="K51" s="195"/>
      <c r="L51" s="230"/>
      <c r="P51" s="18" t="s">
        <v>49</v>
      </c>
      <c r="Q51" s="16" t="str">
        <f t="shared" si="2"/>
        <v/>
      </c>
      <c r="S51" s="6" t="s">
        <v>178</v>
      </c>
      <c r="U51" s="3" t="s">
        <v>181</v>
      </c>
    </row>
    <row r="52" spans="1:21" ht="26.4">
      <c r="A52" s="191"/>
      <c r="B52" s="192"/>
      <c r="C52" s="44" t="s">
        <v>182</v>
      </c>
      <c r="D52" s="193"/>
      <c r="E52" s="194"/>
      <c r="F52" s="194"/>
      <c r="G52" s="194"/>
      <c r="H52" s="194"/>
      <c r="I52" s="194"/>
      <c r="J52" s="194"/>
      <c r="K52" s="195"/>
      <c r="L52" s="230"/>
      <c r="P52" s="18" t="s">
        <v>49</v>
      </c>
      <c r="Q52" s="16" t="str">
        <f t="shared" si="2"/>
        <v/>
      </c>
      <c r="S52" s="6" t="s">
        <v>178</v>
      </c>
      <c r="U52" s="3" t="s">
        <v>183</v>
      </c>
    </row>
    <row r="53" spans="1:21">
      <c r="A53" s="183" t="s">
        <v>184</v>
      </c>
      <c r="B53" s="183"/>
      <c r="C53" s="284" t="s">
        <v>185</v>
      </c>
      <c r="D53" s="180"/>
      <c r="E53" s="181"/>
      <c r="F53" s="253"/>
      <c r="G53" s="253"/>
      <c r="H53" s="253"/>
      <c r="I53" s="253"/>
      <c r="J53" s="253"/>
      <c r="K53" s="253"/>
      <c r="L53" s="286"/>
      <c r="P53" s="45" t="s">
        <v>49</v>
      </c>
      <c r="Q53" s="16" t="str">
        <f t="shared" si="2"/>
        <v/>
      </c>
      <c r="R53" s="16" t="str">
        <f>IF(AND(OR(D53&lt;&gt;"",D54&lt;&gt;"",D55&lt;&gt;"",D56),L53=""),"（エラー）図表番号未入力","")</f>
        <v/>
      </c>
      <c r="S53" s="6" t="s">
        <v>178</v>
      </c>
      <c r="U53" s="3" t="s">
        <v>186</v>
      </c>
    </row>
    <row r="54" spans="1:21" ht="29.25" customHeight="1">
      <c r="A54" s="183"/>
      <c r="B54" s="183"/>
      <c r="C54" s="285"/>
      <c r="D54" s="267"/>
      <c r="E54" s="231"/>
      <c r="F54" s="231"/>
      <c r="G54" s="231"/>
      <c r="H54" s="231"/>
      <c r="I54" s="231"/>
      <c r="J54" s="231"/>
      <c r="K54" s="232"/>
      <c r="L54" s="286"/>
      <c r="P54" s="18" t="s">
        <v>49</v>
      </c>
      <c r="Q54" s="16" t="str">
        <f>IF($Q$58="有",IF(D54="","（エラー）未入力","（正常）入力済み"),IF(D54="","","（注意）汚染のおそれにチェックなし"))</f>
        <v/>
      </c>
      <c r="S54" s="6" t="s">
        <v>178</v>
      </c>
      <c r="U54" s="3" t="s">
        <v>187</v>
      </c>
    </row>
    <row r="55" spans="1:21">
      <c r="A55" s="183"/>
      <c r="B55" s="183"/>
      <c r="C55" s="284" t="s">
        <v>188</v>
      </c>
      <c r="D55" s="180"/>
      <c r="E55" s="181"/>
      <c r="F55" s="253"/>
      <c r="G55" s="253"/>
      <c r="H55" s="253"/>
      <c r="I55" s="253"/>
      <c r="J55" s="253"/>
      <c r="K55" s="253"/>
      <c r="L55" s="286"/>
      <c r="P55" s="45" t="s">
        <v>49</v>
      </c>
      <c r="Q55" s="16" t="str">
        <f>IF($Q$58="有",IF(D55="","（エラー）未入力","（正常）入力済み"),IF(D55="","","（注意）汚染のおそれにチェックなし"))</f>
        <v/>
      </c>
      <c r="S55" s="6" t="s">
        <v>189</v>
      </c>
      <c r="U55" s="3" t="s">
        <v>190</v>
      </c>
    </row>
    <row r="56" spans="1:21" ht="59.25" customHeight="1">
      <c r="A56" s="183"/>
      <c r="B56" s="183"/>
      <c r="C56" s="285"/>
      <c r="D56" s="267"/>
      <c r="E56" s="231"/>
      <c r="F56" s="231"/>
      <c r="G56" s="231"/>
      <c r="H56" s="231"/>
      <c r="I56" s="231"/>
      <c r="J56" s="231"/>
      <c r="K56" s="232"/>
      <c r="L56" s="286"/>
      <c r="P56" s="18" t="s">
        <v>49</v>
      </c>
      <c r="Q56" s="16" t="str">
        <f>IF($Q$58="有",IF(D56="","（エラー）未入力","（正常）入力済み"),IF(D56="","","（注意）汚染のおそれにチェックなし"))</f>
        <v/>
      </c>
      <c r="S56" s="6" t="s">
        <v>189</v>
      </c>
      <c r="U56" s="3" t="s">
        <v>191</v>
      </c>
    </row>
    <row r="57" spans="1:21">
      <c r="U57" s="3" t="s">
        <v>192</v>
      </c>
    </row>
    <row r="58" spans="1:21" ht="30.6" thickBot="1">
      <c r="A58" s="202" t="s">
        <v>193</v>
      </c>
      <c r="B58" s="203"/>
      <c r="C58" s="203"/>
      <c r="D58" s="203"/>
      <c r="E58" s="203"/>
      <c r="F58" s="203"/>
      <c r="G58" s="203"/>
      <c r="H58" s="203"/>
      <c r="I58" s="203"/>
      <c r="J58" s="203"/>
      <c r="K58" s="203"/>
      <c r="L58" s="203"/>
      <c r="P58" s="46" t="s">
        <v>194</v>
      </c>
      <c r="Q58" s="16" t="str">
        <f>IF(COUNTIF($N$36:$N$38,"TRUE")&gt;0,"有","無")</f>
        <v>無</v>
      </c>
      <c r="U58" s="3" t="s">
        <v>195</v>
      </c>
    </row>
    <row r="59" spans="1:21" ht="14.55" customHeight="1" thickTop="1">
      <c r="A59" s="287" t="s">
        <v>196</v>
      </c>
      <c r="B59" s="287"/>
      <c r="C59" s="287"/>
      <c r="D59" s="287"/>
      <c r="E59" s="287"/>
      <c r="F59" s="287"/>
      <c r="G59" s="287"/>
      <c r="H59" s="287"/>
      <c r="I59" s="287"/>
      <c r="J59" s="287"/>
      <c r="K59" s="287"/>
      <c r="L59" s="287"/>
      <c r="P59" s="46"/>
      <c r="Q59" s="16"/>
      <c r="U59" s="3" t="s">
        <v>197</v>
      </c>
    </row>
    <row r="60" spans="1:21" ht="14.55" customHeight="1">
      <c r="A60" s="183" t="s">
        <v>198</v>
      </c>
      <c r="B60" s="183"/>
      <c r="C60" s="167" t="s">
        <v>199</v>
      </c>
      <c r="D60" s="175" t="s">
        <v>200</v>
      </c>
      <c r="E60" s="205"/>
      <c r="F60" s="205"/>
      <c r="G60" s="161" t="s">
        <v>201</v>
      </c>
      <c r="H60" s="205"/>
      <c r="I60" s="205"/>
      <c r="J60" s="137"/>
      <c r="K60" s="137"/>
      <c r="L60" s="163"/>
      <c r="P60" s="45" t="s">
        <v>49</v>
      </c>
      <c r="Q60" s="16" t="str">
        <f>IF(COUNTA(D62)&gt;0,"入力不要",IF(COUNTA(E60,H60)&gt;1,"（正常）入力済み","（エラー）未入力"))</f>
        <v>（エラー）未入力</v>
      </c>
      <c r="S60" s="6" t="s">
        <v>202</v>
      </c>
      <c r="U60" s="3" t="s">
        <v>203</v>
      </c>
    </row>
    <row r="61" spans="1:21" ht="14.55" customHeight="1">
      <c r="A61" s="183"/>
      <c r="B61" s="183"/>
      <c r="C61" s="168"/>
      <c r="D61" s="41" t="s">
        <v>204</v>
      </c>
      <c r="E61" s="174"/>
      <c r="F61" s="174"/>
      <c r="G61" s="162"/>
      <c r="H61" s="162"/>
      <c r="I61" s="162"/>
      <c r="J61" s="162"/>
      <c r="K61" s="162"/>
      <c r="L61" s="164"/>
      <c r="P61" s="45"/>
      <c r="Q61" s="16"/>
      <c r="U61" s="3" t="s">
        <v>205</v>
      </c>
    </row>
    <row r="62" spans="1:21" ht="14.55" customHeight="1">
      <c r="A62" s="183"/>
      <c r="B62" s="183"/>
      <c r="C62" s="169" t="s">
        <v>206</v>
      </c>
      <c r="D62" s="288"/>
      <c r="E62" s="288"/>
      <c r="F62" s="288"/>
      <c r="G62" s="289"/>
      <c r="H62" s="289"/>
      <c r="I62" s="289"/>
      <c r="J62" s="289"/>
      <c r="K62" s="289"/>
      <c r="L62" s="50"/>
      <c r="P62" s="45" t="s">
        <v>49</v>
      </c>
      <c r="Q62" s="16" t="str">
        <f>IF(COUNTA(E60,H60)&gt;0,"入力不要",IF(COUNTA(D62)&gt;0,"（正常）入力済み","（エラー）未入力"))</f>
        <v>（エラー）未入力</v>
      </c>
      <c r="S62" s="6" t="s">
        <v>207</v>
      </c>
      <c r="U62" s="3" t="s">
        <v>208</v>
      </c>
    </row>
    <row r="63" spans="1:21" ht="14.55" customHeight="1">
      <c r="A63" s="176" t="s">
        <v>209</v>
      </c>
      <c r="B63" s="176"/>
      <c r="C63" s="176"/>
      <c r="D63" s="166"/>
      <c r="E63" s="206"/>
      <c r="F63" s="206"/>
      <c r="G63" s="26" t="s">
        <v>210</v>
      </c>
      <c r="H63" s="26" t="s">
        <v>206</v>
      </c>
      <c r="I63" s="207"/>
      <c r="J63" s="207"/>
      <c r="K63" s="27" t="s">
        <v>210</v>
      </c>
      <c r="L63" s="50"/>
      <c r="P63" s="45" t="s">
        <v>49</v>
      </c>
      <c r="Q63" s="16" t="str">
        <f>IF(COUNTA(D63,E63)&gt;0,IF(COUNTA(D63,E63)&gt;1,"（正常）入力済み","（エラー）未入力"),IF(COUNTA(I63)&gt;0,"（正常）入力済み","（エラー）未入力"))</f>
        <v>（エラー）未入力</v>
      </c>
      <c r="S63" s="6" t="s">
        <v>211</v>
      </c>
      <c r="U63" s="3" t="s">
        <v>212</v>
      </c>
    </row>
    <row r="64" spans="1:21" ht="14.55" customHeight="1">
      <c r="A64" s="176" t="s">
        <v>213</v>
      </c>
      <c r="B64" s="176"/>
      <c r="C64" s="177"/>
      <c r="D64" s="178"/>
      <c r="E64" s="178"/>
      <c r="F64" s="178"/>
      <c r="G64" s="178"/>
      <c r="H64" s="178"/>
      <c r="I64" s="178"/>
      <c r="J64" s="178"/>
      <c r="K64" s="179"/>
      <c r="L64" s="50"/>
      <c r="P64" s="15" t="s">
        <v>44</v>
      </c>
      <c r="Q64" s="16" t="str">
        <f>IF(COUNTA(D64)&gt;0,"（正常）入力済み","（エラー）未入力")</f>
        <v>（エラー）未入力</v>
      </c>
      <c r="S64" s="6" t="s">
        <v>214</v>
      </c>
      <c r="U64" s="3" t="s">
        <v>215</v>
      </c>
    </row>
    <row r="65" spans="1:19" ht="14.55" customHeight="1">
      <c r="A65" s="290" t="s">
        <v>216</v>
      </c>
      <c r="B65" s="291"/>
      <c r="C65" s="292"/>
      <c r="D65" s="165"/>
      <c r="L65" s="50"/>
      <c r="P65" s="15" t="s">
        <v>44</v>
      </c>
      <c r="Q65" s="16" t="str">
        <f>IF(COUNTA(D65)&gt;0,"（正常）入力済み","（エラー）未入力")</f>
        <v>（エラー）未入力</v>
      </c>
      <c r="S65" s="6" t="s">
        <v>217</v>
      </c>
    </row>
    <row r="66" spans="1:19" ht="14.55" customHeight="1">
      <c r="A66" s="290" t="s">
        <v>218</v>
      </c>
      <c r="B66" s="291"/>
      <c r="C66" s="292"/>
      <c r="D66" s="170"/>
      <c r="E66" s="171" t="s">
        <v>219</v>
      </c>
      <c r="F66" s="172"/>
      <c r="G66" s="171" t="s">
        <v>220</v>
      </c>
      <c r="H66" s="171"/>
      <c r="I66" s="293"/>
      <c r="J66" s="293"/>
      <c r="K66" s="173" t="s">
        <v>221</v>
      </c>
      <c r="L66" s="50"/>
      <c r="P66" s="15" t="s">
        <v>44</v>
      </c>
      <c r="Q66" s="16" t="str">
        <f>IF(COUNTA(D66,F66,I66)&gt;2,"（正常）入力済み","（エラー）未入力")</f>
        <v>（エラー）未入力</v>
      </c>
      <c r="S66" s="6" t="s">
        <v>222</v>
      </c>
    </row>
    <row r="67" spans="1:19" ht="14.55" customHeight="1" thickBot="1">
      <c r="A67" s="290" t="s">
        <v>206</v>
      </c>
      <c r="B67" s="291"/>
      <c r="C67" s="292"/>
      <c r="D67" s="184"/>
      <c r="E67" s="185"/>
      <c r="F67" s="185"/>
      <c r="G67" s="185"/>
      <c r="H67" s="185"/>
      <c r="I67" s="185"/>
      <c r="J67" s="185"/>
      <c r="K67" s="186"/>
      <c r="L67" s="50"/>
      <c r="P67" s="18" t="s">
        <v>174</v>
      </c>
      <c r="Q67" s="16"/>
      <c r="S67" s="6" t="s">
        <v>223</v>
      </c>
    </row>
    <row r="68" spans="1:19" ht="15.6" thickTop="1">
      <c r="A68" s="287" t="s">
        <v>224</v>
      </c>
      <c r="B68" s="287"/>
      <c r="C68" s="287"/>
      <c r="D68" s="287"/>
      <c r="E68" s="287"/>
      <c r="F68" s="287"/>
      <c r="G68" s="287"/>
      <c r="H68" s="287"/>
      <c r="I68" s="287"/>
      <c r="J68" s="287"/>
      <c r="K68" s="287"/>
      <c r="L68" s="287"/>
    </row>
    <row r="69" spans="1:19">
      <c r="A69" s="47"/>
      <c r="B69" s="294" t="s">
        <v>225</v>
      </c>
      <c r="C69" s="295"/>
      <c r="D69" s="320"/>
      <c r="E69" s="320"/>
      <c r="F69" s="320"/>
      <c r="G69" s="320"/>
      <c r="H69" s="320"/>
      <c r="I69" s="320"/>
      <c r="J69" s="320"/>
      <c r="K69" s="320"/>
      <c r="L69" s="49" t="s">
        <v>226</v>
      </c>
      <c r="P69" s="45" t="s">
        <v>49</v>
      </c>
      <c r="Q69" s="16" t="str">
        <f>IF($Q$58="有",IF(D69="","（エラー）未入力","（正常）入力済み"),IF(D69="","","（注意）汚染のおそれにチェックなし"))</f>
        <v/>
      </c>
      <c r="S69" s="6" t="s">
        <v>227</v>
      </c>
    </row>
    <row r="70" spans="1:19">
      <c r="A70" s="221" t="s">
        <v>228</v>
      </c>
      <c r="B70" s="221"/>
      <c r="C70" s="19" t="s">
        <v>229</v>
      </c>
      <c r="D70" s="267"/>
      <c r="E70" s="231"/>
      <c r="F70" s="231"/>
      <c r="G70" s="231"/>
      <c r="H70" s="231"/>
      <c r="I70" s="231"/>
      <c r="J70" s="231"/>
      <c r="K70" s="232"/>
      <c r="L70" s="50"/>
      <c r="P70" s="18" t="s">
        <v>49</v>
      </c>
      <c r="Q70" s="16" t="str">
        <f>IF(COUNTIF($N$39:$N$48,"第一種特定有害物質")=0,"（注意）第一種特定有害物質未選択",IF(D70="","（注意）未入力","（正常）入力済み"))</f>
        <v>（注意）第一種特定有害物質未選択</v>
      </c>
      <c r="S70" s="6" t="s">
        <v>230</v>
      </c>
    </row>
    <row r="71" spans="1:19">
      <c r="A71" s="221"/>
      <c r="B71" s="221"/>
      <c r="C71" s="22" t="s">
        <v>231</v>
      </c>
      <c r="D71" s="267"/>
      <c r="E71" s="231"/>
      <c r="F71" s="231"/>
      <c r="G71" s="231"/>
      <c r="H71" s="231"/>
      <c r="I71" s="231"/>
      <c r="J71" s="231"/>
      <c r="K71" s="232"/>
      <c r="L71" s="50"/>
      <c r="P71" s="18" t="s">
        <v>49</v>
      </c>
      <c r="Q71" s="16" t="str">
        <f>IF(COUNTIF($N$39:$N$48,"第二種、第三種特定有害物質")=0,"（注意）第二種、第三種特定有害物質未選択",IF(D71="","（エラー）未入力","（正常）入力済み"))</f>
        <v>（注意）第二種、第三種特定有害物質未選択</v>
      </c>
      <c r="S71" s="6" t="s">
        <v>232</v>
      </c>
    </row>
    <row r="72" spans="1:19">
      <c r="A72" s="221" t="s">
        <v>233</v>
      </c>
      <c r="B72" s="221"/>
      <c r="C72" s="221"/>
      <c r="D72" s="267"/>
      <c r="E72" s="231"/>
      <c r="F72" s="231"/>
      <c r="G72" s="231"/>
      <c r="H72" s="231"/>
      <c r="I72" s="231"/>
      <c r="J72" s="231"/>
      <c r="K72" s="232"/>
      <c r="L72" s="50"/>
      <c r="P72" s="18" t="s">
        <v>49</v>
      </c>
      <c r="Q72" s="16" t="str">
        <f t="shared" ref="Q72:Q74" si="3">IF($Q$58="有",IF(D72="","（エラー）未入力","（正常）入力済み"),IF(D72="","","（注意）汚染のおそれにチェックなし"))</f>
        <v/>
      </c>
      <c r="S72" s="6" t="s">
        <v>234</v>
      </c>
    </row>
    <row r="73" spans="1:19" ht="27" customHeight="1">
      <c r="A73" s="221" t="s">
        <v>235</v>
      </c>
      <c r="B73" s="221"/>
      <c r="C73" s="36" t="s">
        <v>236</v>
      </c>
      <c r="D73" s="267"/>
      <c r="E73" s="231"/>
      <c r="F73" s="231"/>
      <c r="G73" s="231"/>
      <c r="H73" s="231"/>
      <c r="I73" s="231"/>
      <c r="J73" s="231"/>
      <c r="K73" s="232"/>
      <c r="L73" s="325"/>
      <c r="P73" s="18" t="s">
        <v>49</v>
      </c>
      <c r="Q73" s="16" t="str">
        <f t="shared" si="3"/>
        <v/>
      </c>
      <c r="R73" s="16" t="str">
        <f>IF(AND(OR(D73&lt;&gt;"",D74&lt;&gt;""),L73=""),"（エラー）図表番号未入力","")</f>
        <v/>
      </c>
      <c r="S73" s="6" t="s">
        <v>227</v>
      </c>
    </row>
    <row r="74" spans="1:19" ht="27" customHeight="1">
      <c r="A74" s="221"/>
      <c r="B74" s="221"/>
      <c r="C74" s="19" t="s">
        <v>237</v>
      </c>
      <c r="D74" s="267"/>
      <c r="E74" s="231"/>
      <c r="F74" s="231"/>
      <c r="G74" s="231"/>
      <c r="H74" s="231"/>
      <c r="I74" s="231"/>
      <c r="J74" s="231"/>
      <c r="K74" s="232"/>
      <c r="L74" s="326"/>
      <c r="P74" s="18" t="s">
        <v>49</v>
      </c>
      <c r="Q74" s="16" t="str">
        <f t="shared" si="3"/>
        <v/>
      </c>
      <c r="S74" s="6" t="s">
        <v>227</v>
      </c>
    </row>
    <row r="75" spans="1:19" ht="28.5" customHeight="1">
      <c r="A75" s="221" t="s">
        <v>238</v>
      </c>
      <c r="B75" s="221"/>
      <c r="C75" s="19" t="s">
        <v>236</v>
      </c>
      <c r="D75" s="267"/>
      <c r="E75" s="231"/>
      <c r="F75" s="231"/>
      <c r="G75" s="231"/>
      <c r="H75" s="231"/>
      <c r="I75" s="231"/>
      <c r="J75" s="231"/>
      <c r="K75" s="232"/>
      <c r="L75" s="28"/>
      <c r="P75" s="18" t="s">
        <v>49</v>
      </c>
      <c r="Q75" s="16" t="str">
        <f>IF(COUNTIF($N$39:$N$48,"第一種特定有害物質")=0,"（注意）第一種特定有害物質未選択",IF(D75="","（エラー）未入力","（正常）入力済み"))</f>
        <v>（注意）第一種特定有害物質未選択</v>
      </c>
      <c r="R75" s="16" t="str">
        <f>IF(AND(D75&lt;&gt;"",L75=""),"（エラー）図表番号未入力","")</f>
        <v/>
      </c>
      <c r="S75" s="30" t="s">
        <v>239</v>
      </c>
    </row>
    <row r="76" spans="1:19" ht="29.25" customHeight="1">
      <c r="A76" s="221"/>
      <c r="B76" s="221"/>
      <c r="C76" s="19" t="s">
        <v>240</v>
      </c>
      <c r="D76" s="267"/>
      <c r="E76" s="231"/>
      <c r="F76" s="231"/>
      <c r="G76" s="231"/>
      <c r="H76" s="231"/>
      <c r="I76" s="231"/>
      <c r="J76" s="231"/>
      <c r="K76" s="232"/>
      <c r="L76" s="28"/>
      <c r="P76" s="18" t="s">
        <v>49</v>
      </c>
      <c r="Q76" s="16" t="str">
        <f>IF(COUNTIF($N$39:$N$48,"第一種特定有害物質")=0,"（注意）第一種特定有害物質未選択",IF(D76="","（エラー）未入力","（正常）入力済み"))</f>
        <v>（注意）第一種特定有害物質未選択</v>
      </c>
      <c r="R76" s="16" t="str">
        <f>IF(AND(D76&lt;&gt;"",L76=""),"（エラー）図表番号未入力","")</f>
        <v/>
      </c>
      <c r="S76" s="30" t="s">
        <v>239</v>
      </c>
    </row>
    <row r="77" spans="1:19" ht="39.6">
      <c r="A77" s="221"/>
      <c r="B77" s="221"/>
      <c r="C77" s="19" t="s">
        <v>241</v>
      </c>
      <c r="D77" s="267"/>
      <c r="E77" s="231"/>
      <c r="F77" s="231"/>
      <c r="G77" s="231"/>
      <c r="H77" s="231"/>
      <c r="I77" s="231"/>
      <c r="J77" s="231"/>
      <c r="K77" s="232"/>
      <c r="L77" s="28"/>
      <c r="P77" s="18" t="s">
        <v>49</v>
      </c>
      <c r="Q77" s="16" t="str">
        <f>IF(COUNTIF($N$39:$N$48,"第一種特定有害物質")=0,"（注意）第一種特定有害物質未選択",IF(D77="","（エラー）未入力","（正常）入力済み"))</f>
        <v>（注意）第一種特定有害物質未選択</v>
      </c>
      <c r="R77" s="16" t="str">
        <f>IF(AND(D77&lt;&gt;"",L77=""),"（エラー）図表番号未入力","")</f>
        <v/>
      </c>
      <c r="S77" s="30" t="s">
        <v>239</v>
      </c>
    </row>
    <row r="78" spans="1:19" ht="26.4">
      <c r="A78" s="221"/>
      <c r="B78" s="221"/>
      <c r="C78" s="19" t="s">
        <v>242</v>
      </c>
      <c r="D78" s="329"/>
      <c r="E78" s="330"/>
      <c r="F78" s="253"/>
      <c r="G78" s="321"/>
      <c r="H78" s="321"/>
      <c r="I78" s="321"/>
      <c r="J78" s="321"/>
      <c r="K78" s="321"/>
      <c r="L78" s="322"/>
      <c r="P78" s="18" t="s">
        <v>174</v>
      </c>
      <c r="Q78" s="16"/>
      <c r="R78" s="16"/>
    </row>
    <row r="79" spans="1:19">
      <c r="A79" s="221"/>
      <c r="B79" s="221"/>
      <c r="C79" s="183" t="s">
        <v>243</v>
      </c>
      <c r="D79" s="180"/>
      <c r="E79" s="181"/>
      <c r="F79" s="253"/>
      <c r="G79" s="321"/>
      <c r="H79" s="321"/>
      <c r="I79" s="321"/>
      <c r="J79" s="321"/>
      <c r="K79" s="321"/>
      <c r="L79" s="323"/>
      <c r="P79" s="18" t="s">
        <v>49</v>
      </c>
      <c r="Q79" s="16" t="str">
        <f>IF(D78="有",IF(D79&lt;&gt;"","（正常）入力済み","（エラー）未入力"),"入力不要")</f>
        <v>入力不要</v>
      </c>
      <c r="S79" s="6" t="s">
        <v>244</v>
      </c>
    </row>
    <row r="80" spans="1:19" ht="21" customHeight="1">
      <c r="A80" s="221"/>
      <c r="B80" s="221"/>
      <c r="C80" s="284"/>
      <c r="D80" s="327" t="s">
        <v>245</v>
      </c>
      <c r="E80" s="328"/>
      <c r="F80" s="51"/>
      <c r="G80" s="51"/>
      <c r="H80" s="51"/>
      <c r="I80" s="51"/>
      <c r="J80" s="51"/>
      <c r="K80" s="52"/>
      <c r="L80" s="324"/>
      <c r="P80" s="18" t="s">
        <v>49</v>
      </c>
      <c r="Q80" s="16" t="str">
        <f>IF(D79="有",IF(AND(F80="",K80=""),"（エラー）未入力",IF(OR(F80="",K80=""),"（エラー）一部未入力","（正常）入力済み")),"入力不要")</f>
        <v>入力不要</v>
      </c>
      <c r="S80" s="6" t="s">
        <v>246</v>
      </c>
    </row>
    <row r="81" spans="1:19" ht="59.25" customHeight="1">
      <c r="A81" s="233" t="s">
        <v>247</v>
      </c>
      <c r="B81" s="233"/>
      <c r="C81" s="233"/>
      <c r="D81" s="297"/>
      <c r="E81" s="298"/>
      <c r="F81" s="298"/>
      <c r="G81" s="298"/>
      <c r="H81" s="298"/>
      <c r="I81" s="298"/>
      <c r="J81" s="298"/>
      <c r="K81" s="299"/>
      <c r="L81" s="28"/>
      <c r="P81" s="18" t="s">
        <v>174</v>
      </c>
      <c r="R81" s="16" t="str">
        <f>IF(AND(D81&lt;&gt;"",L81=""),"（エラー）図表番号未入力","")</f>
        <v/>
      </c>
      <c r="S81" s="6" t="s">
        <v>248</v>
      </c>
    </row>
    <row r="82" spans="1:19">
      <c r="A82" s="53"/>
      <c r="B82" s="43"/>
      <c r="C82" s="233" t="s">
        <v>249</v>
      </c>
      <c r="D82" s="297"/>
      <c r="E82" s="298"/>
      <c r="F82" s="298"/>
      <c r="G82" s="298"/>
      <c r="H82" s="298"/>
      <c r="I82" s="298"/>
      <c r="J82" s="298"/>
      <c r="K82" s="299"/>
      <c r="L82" s="300"/>
      <c r="P82" s="18" t="s">
        <v>174</v>
      </c>
      <c r="R82" s="16" t="str">
        <f>IF(AND(D82&lt;&gt;"",L82=""),"（エラー）図表番号未入力","")</f>
        <v/>
      </c>
    </row>
    <row r="83" spans="1:19">
      <c r="A83" s="54"/>
      <c r="B83" s="55"/>
      <c r="C83" s="265"/>
      <c r="D83" s="302"/>
      <c r="E83" s="207"/>
      <c r="F83" s="35" t="s">
        <v>250</v>
      </c>
      <c r="G83" s="35"/>
      <c r="H83" s="35"/>
      <c r="I83" s="35"/>
      <c r="J83" s="35"/>
      <c r="K83" s="39"/>
      <c r="L83" s="301"/>
      <c r="P83" s="18" t="s">
        <v>49</v>
      </c>
      <c r="Q83" s="16" t="str">
        <f>IF(D82="確認された。",IF(D83&lt;&gt;"","（正常）入力済み","（エラー）未入力"),IF(D82="確認されなかった。","入力不要",""))</f>
        <v/>
      </c>
      <c r="R83" s="16"/>
    </row>
    <row r="84" spans="1:19" ht="53.25" customHeight="1">
      <c r="A84" s="221" t="s">
        <v>251</v>
      </c>
      <c r="B84" s="221"/>
      <c r="C84" s="19" t="s">
        <v>236</v>
      </c>
      <c r="D84" s="267"/>
      <c r="E84" s="231"/>
      <c r="F84" s="231"/>
      <c r="G84" s="231"/>
      <c r="H84" s="231"/>
      <c r="I84" s="231"/>
      <c r="J84" s="231"/>
      <c r="K84" s="232"/>
      <c r="L84" s="276"/>
      <c r="P84" s="18" t="s">
        <v>49</v>
      </c>
      <c r="Q84" s="16" t="str">
        <f>IF(COUNTIF($N$39:$N$48,"第二種、第三種特定有害物質")=0,"（注意）第二種、第三種特定有害物質未選択",IF(D84="","（エラー）未入力","（正常）入力済み"))</f>
        <v>（注意）第二種、第三種特定有害物質未選択</v>
      </c>
      <c r="R84" s="16" t="str">
        <f>IF(AND(OR(D84&lt;&gt;"",D85&lt;&gt;""),L84=""),"（エラー）図表番号未入力","")</f>
        <v/>
      </c>
      <c r="S84" s="6" t="s">
        <v>252</v>
      </c>
    </row>
    <row r="85" spans="1:19" ht="53.25" customHeight="1" thickBot="1">
      <c r="A85" s="233"/>
      <c r="B85" s="233"/>
      <c r="C85" s="22" t="s">
        <v>240</v>
      </c>
      <c r="D85" s="193"/>
      <c r="E85" s="194"/>
      <c r="F85" s="194"/>
      <c r="G85" s="194"/>
      <c r="H85" s="194"/>
      <c r="I85" s="194"/>
      <c r="J85" s="194"/>
      <c r="K85" s="195"/>
      <c r="L85" s="230"/>
      <c r="P85" s="18" t="s">
        <v>49</v>
      </c>
      <c r="Q85" s="16" t="str">
        <f>IF(COUNTIF($N$39:$N$48,"第二種、第三種特定有害物質")=0,"（注意）第二種、第三種特定有害物質未選択",IF(D85="","（エラー）未入力","（正常）入力済み"))</f>
        <v>（注意）第二種、第三種特定有害物質未選択</v>
      </c>
      <c r="S85" s="6" t="s">
        <v>252</v>
      </c>
    </row>
    <row r="86" spans="1:19" ht="15.6" thickTop="1">
      <c r="A86" s="287" t="s">
        <v>253</v>
      </c>
      <c r="B86" s="287"/>
      <c r="C86" s="287"/>
      <c r="D86" s="287"/>
      <c r="E86" s="287"/>
      <c r="F86" s="287"/>
      <c r="G86" s="287"/>
      <c r="H86" s="287"/>
      <c r="I86" s="287"/>
      <c r="J86" s="287"/>
      <c r="K86" s="287"/>
      <c r="L86" s="287"/>
    </row>
    <row r="87" spans="1:19">
      <c r="A87" s="47"/>
      <c r="B87" s="294" t="s">
        <v>225</v>
      </c>
      <c r="C87" s="295"/>
      <c r="D87" s="296"/>
      <c r="E87" s="296"/>
      <c r="F87" s="296"/>
      <c r="G87" s="296"/>
      <c r="H87" s="296"/>
      <c r="I87" s="296"/>
      <c r="J87" s="296"/>
      <c r="K87" s="296"/>
      <c r="L87" s="49" t="s">
        <v>226</v>
      </c>
      <c r="P87" s="18" t="s">
        <v>254</v>
      </c>
      <c r="Q87" s="16" t="str">
        <f>IF(COUNTA(D88:K94,D95,D96:K97,D98,D99,D100)&gt;0,IF(D87="","（エラー）未入力","（正常）入力済み"),"")</f>
        <v/>
      </c>
      <c r="S87" s="6" t="s">
        <v>255</v>
      </c>
    </row>
    <row r="88" spans="1:19">
      <c r="A88" s="221" t="s">
        <v>228</v>
      </c>
      <c r="B88" s="221"/>
      <c r="C88" s="19" t="s">
        <v>256</v>
      </c>
      <c r="D88" s="297"/>
      <c r="E88" s="298"/>
      <c r="F88" s="298"/>
      <c r="G88" s="298"/>
      <c r="H88" s="298"/>
      <c r="I88" s="298"/>
      <c r="J88" s="298"/>
      <c r="K88" s="299"/>
      <c r="L88" s="29"/>
      <c r="P88" s="18" t="s">
        <v>257</v>
      </c>
      <c r="Q88" s="16" t="str">
        <f>IF(COUNTA($D$88,$D$90,$D$92:$K$93)&gt;0,IF(D88="","（エラー）「代表地点」に係る項目が未入力","（正常）入力済み"),"")</f>
        <v/>
      </c>
      <c r="S88" s="6" t="s">
        <v>258</v>
      </c>
    </row>
    <row r="89" spans="1:19">
      <c r="A89" s="221"/>
      <c r="B89" s="221"/>
      <c r="C89" s="19" t="s">
        <v>259</v>
      </c>
      <c r="D89" s="297"/>
      <c r="E89" s="298"/>
      <c r="F89" s="298"/>
      <c r="G89" s="298"/>
      <c r="H89" s="298"/>
      <c r="I89" s="298"/>
      <c r="J89" s="298"/>
      <c r="K89" s="299"/>
      <c r="L89" s="50"/>
      <c r="P89" s="18" t="s">
        <v>257</v>
      </c>
      <c r="Q89" s="16" t="str">
        <f>IF(COUNTA($D$89,$D$91,$D$96:$K$97)&gt;0,IF(D89="","（エラー）「対象地境界」に係る項目が未入力","（正常）入力済み"),"")</f>
        <v/>
      </c>
      <c r="S89" s="6" t="s">
        <v>258</v>
      </c>
    </row>
    <row r="90" spans="1:19">
      <c r="A90" s="221" t="s">
        <v>233</v>
      </c>
      <c r="B90" s="221"/>
      <c r="C90" s="19" t="s">
        <v>256</v>
      </c>
      <c r="D90" s="297"/>
      <c r="E90" s="298"/>
      <c r="F90" s="298"/>
      <c r="G90" s="298"/>
      <c r="H90" s="298"/>
      <c r="I90" s="298"/>
      <c r="J90" s="298"/>
      <c r="K90" s="299"/>
      <c r="L90" s="50"/>
      <c r="P90" s="18" t="s">
        <v>257</v>
      </c>
      <c r="Q90" s="16" t="str">
        <f>IF(COUNTA($D$88,$D$90,$D$92:$K$93)&gt;0,IF(D90="","（エラー）「代表地点」に係る項目が未入力","（正常）入力済み"),"")</f>
        <v/>
      </c>
    </row>
    <row r="91" spans="1:19">
      <c r="A91" s="221"/>
      <c r="B91" s="221"/>
      <c r="C91" s="19" t="s">
        <v>259</v>
      </c>
      <c r="D91" s="297"/>
      <c r="E91" s="298"/>
      <c r="F91" s="298"/>
      <c r="G91" s="298"/>
      <c r="H91" s="298"/>
      <c r="I91" s="298"/>
      <c r="J91" s="298"/>
      <c r="K91" s="299"/>
      <c r="L91" s="50"/>
      <c r="P91" s="18" t="s">
        <v>257</v>
      </c>
      <c r="Q91" s="16" t="str">
        <f>IF(COUNTA($D$89,$D$91,$D$96:$K$97)&gt;0,IF(D91="","（エラー）「対象地境界」に係る項目が未入力","（正常）入力済み"),"")</f>
        <v/>
      </c>
    </row>
    <row r="92" spans="1:19" ht="70.05" customHeight="1">
      <c r="A92" s="303" t="s">
        <v>260</v>
      </c>
      <c r="B92" s="304" t="s">
        <v>261</v>
      </c>
      <c r="C92" s="305"/>
      <c r="D92" s="297"/>
      <c r="E92" s="298"/>
      <c r="F92" s="298"/>
      <c r="G92" s="298"/>
      <c r="H92" s="298"/>
      <c r="I92" s="298"/>
      <c r="J92" s="298"/>
      <c r="K92" s="299"/>
      <c r="L92" s="38"/>
      <c r="P92" s="18" t="s">
        <v>257</v>
      </c>
      <c r="Q92" s="16" t="str">
        <f>IF(COUNTA($D$88,$D$90,$D$92:$K$93)&gt;0,IF(D92="","（エラー）「代表地点」に係る項目が未入力","（正常）入力済み"),"")</f>
        <v/>
      </c>
      <c r="R92" s="16" t="str">
        <f>IF(AND(D92&lt;&gt;"",L92=""),"（エラー）図表番号未入力","")</f>
        <v/>
      </c>
      <c r="S92" s="6" t="s">
        <v>262</v>
      </c>
    </row>
    <row r="93" spans="1:19" ht="60" customHeight="1">
      <c r="A93" s="303"/>
      <c r="B93" s="306" t="s">
        <v>263</v>
      </c>
      <c r="C93" s="307"/>
      <c r="D93" s="297"/>
      <c r="E93" s="298"/>
      <c r="F93" s="298"/>
      <c r="G93" s="298"/>
      <c r="H93" s="298"/>
      <c r="I93" s="298"/>
      <c r="J93" s="298"/>
      <c r="K93" s="299"/>
      <c r="L93" s="28"/>
      <c r="P93" s="18" t="s">
        <v>257</v>
      </c>
      <c r="Q93" s="16" t="str">
        <f>IF(COUNTA($D$88,$D$90,$D$92:$K$93)&gt;0,IF(D93="","（エラー）「代表地点」に係る項目が未入力","（正常）入力済み"),"")</f>
        <v/>
      </c>
      <c r="R93" s="16" t="str">
        <f>IF(AND(D93&lt;&gt;"",L93=""),"（エラー）図表番号未入力","")</f>
        <v/>
      </c>
      <c r="S93" s="6" t="s">
        <v>264</v>
      </c>
    </row>
    <row r="94" spans="1:19">
      <c r="A94" s="303"/>
      <c r="B94" s="42"/>
      <c r="C94" s="221" t="s">
        <v>249</v>
      </c>
      <c r="D94" s="298"/>
      <c r="E94" s="298"/>
      <c r="F94" s="298"/>
      <c r="G94" s="298"/>
      <c r="H94" s="298"/>
      <c r="I94" s="298"/>
      <c r="J94" s="298"/>
      <c r="K94" s="299"/>
      <c r="L94" s="300"/>
      <c r="P94" s="18" t="s">
        <v>174</v>
      </c>
      <c r="R94" s="16" t="str">
        <f>IF(AND(D94&lt;&gt;"",L94=""),"（エラー）図表番号未入力","")</f>
        <v/>
      </c>
    </row>
    <row r="95" spans="1:19">
      <c r="A95" s="303"/>
      <c r="B95" s="56"/>
      <c r="C95" s="221"/>
      <c r="D95" s="318"/>
      <c r="E95" s="319"/>
      <c r="F95" s="35" t="s">
        <v>250</v>
      </c>
      <c r="G95" s="35"/>
      <c r="H95" s="35"/>
      <c r="I95" s="35"/>
      <c r="J95" s="35"/>
      <c r="K95" s="39"/>
      <c r="L95" s="301"/>
      <c r="P95" s="18" t="s">
        <v>49</v>
      </c>
      <c r="Q95" s="16" t="str">
        <f>IF(D94="確認された。",IF(D95&lt;&gt;"","（正常）入力済み","（エラー）未入力"),IF(D94="確認されなかった。","入力不要",""))</f>
        <v/>
      </c>
      <c r="R95" s="16"/>
    </row>
    <row r="96" spans="1:19" ht="60" customHeight="1">
      <c r="A96" s="303" t="s">
        <v>259</v>
      </c>
      <c r="B96" s="312" t="s">
        <v>261</v>
      </c>
      <c r="C96" s="313"/>
      <c r="D96" s="314"/>
      <c r="E96" s="315"/>
      <c r="F96" s="315"/>
      <c r="G96" s="315"/>
      <c r="H96" s="315"/>
      <c r="I96" s="315"/>
      <c r="J96" s="315"/>
      <c r="K96" s="316"/>
      <c r="L96" s="28"/>
      <c r="P96" s="18" t="s">
        <v>257</v>
      </c>
      <c r="Q96" s="16" t="str">
        <f>IF(COUNTA($D$89,$D$91,$D$96:$K$97)&gt;0,IF(D96="","（エラー）「対象地境界」に係る項目が未入力","（正常）入力済み"),"")</f>
        <v/>
      </c>
      <c r="R96" s="16" t="str">
        <f>IF(AND(D96&lt;&gt;"",L96=""),"（エラー）図表番号未入力","")</f>
        <v/>
      </c>
    </row>
    <row r="97" spans="1:19" ht="60" customHeight="1">
      <c r="A97" s="303"/>
      <c r="B97" s="306" t="s">
        <v>263</v>
      </c>
      <c r="C97" s="317"/>
      <c r="D97" s="309"/>
      <c r="E97" s="310"/>
      <c r="F97" s="310"/>
      <c r="G97" s="310"/>
      <c r="H97" s="310"/>
      <c r="I97" s="310"/>
      <c r="J97" s="310"/>
      <c r="K97" s="311"/>
      <c r="L97" s="28"/>
      <c r="P97" s="18" t="s">
        <v>257</v>
      </c>
      <c r="Q97" s="16" t="str">
        <f>IF(COUNTA($D$89,$D$91,$D$96:$K$97)&gt;0,IF(D97="","（エラー）「対象地境界」に係る項目が未入力","（正常）入力済み"),"")</f>
        <v/>
      </c>
      <c r="R97" s="16" t="str">
        <f>IF(AND(D97&lt;&gt;"",L97=""),"（エラー）図表番号未入力","")</f>
        <v/>
      </c>
      <c r="S97" s="6" t="s">
        <v>264</v>
      </c>
    </row>
    <row r="98" spans="1:19">
      <c r="A98" s="303"/>
      <c r="B98" s="42"/>
      <c r="C98" s="221" t="s">
        <v>249</v>
      </c>
      <c r="D98" s="297"/>
      <c r="E98" s="298"/>
      <c r="F98" s="298"/>
      <c r="G98" s="298"/>
      <c r="H98" s="298"/>
      <c r="I98" s="298"/>
      <c r="J98" s="298"/>
      <c r="K98" s="299"/>
      <c r="L98" s="300"/>
      <c r="P98" s="18" t="s">
        <v>174</v>
      </c>
      <c r="R98" s="16" t="str">
        <f>IF(AND(D98&lt;&gt;"",L98=""),"（エラー）図表番号未入力","")</f>
        <v/>
      </c>
    </row>
    <row r="99" spans="1:19">
      <c r="A99" s="303"/>
      <c r="B99" s="56"/>
      <c r="C99" s="221"/>
      <c r="D99" s="302"/>
      <c r="E99" s="207"/>
      <c r="F99" s="35" t="s">
        <v>250</v>
      </c>
      <c r="G99" s="35"/>
      <c r="H99" s="35"/>
      <c r="I99" s="35"/>
      <c r="J99" s="35"/>
      <c r="K99" s="39"/>
      <c r="L99" s="301"/>
      <c r="P99" s="18" t="s">
        <v>49</v>
      </c>
      <c r="Q99" s="16" t="str">
        <f>IF(D98="確認された。",IF(D99&lt;&gt;"","（正常）入力済み","（エラー）未入力"),IF(D98="確認されなかった。","入力不要",""))</f>
        <v/>
      </c>
      <c r="R99" s="16"/>
    </row>
    <row r="100" spans="1:19" ht="60" customHeight="1">
      <c r="A100" s="237" t="s">
        <v>265</v>
      </c>
      <c r="B100" s="238"/>
      <c r="C100" s="308"/>
      <c r="D100" s="309"/>
      <c r="E100" s="310"/>
      <c r="F100" s="310"/>
      <c r="G100" s="310"/>
      <c r="H100" s="310"/>
      <c r="I100" s="310"/>
      <c r="J100" s="310"/>
      <c r="K100" s="311"/>
      <c r="L100" s="57"/>
      <c r="P100" s="18" t="s">
        <v>257</v>
      </c>
      <c r="Q100" s="16" t="str">
        <f>IF(COUNTA(D88:K94,D95,D96:K98,D99)&gt;0,IF(D100="","（エラー）未入力","（正常）入力済み"),"")</f>
        <v/>
      </c>
      <c r="R100" s="16" t="str">
        <f>IF(AND(D100&lt;&gt;"",L100=""),"（エラー）図表番号未入力","")</f>
        <v/>
      </c>
      <c r="S100" s="6" t="s">
        <v>266</v>
      </c>
    </row>
  </sheetData>
  <sheetProtection selectLockedCells="1" selectUnlockedCells="1"/>
  <dataConsolidate/>
  <mergeCells count="187">
    <mergeCell ref="D69:K69"/>
    <mergeCell ref="D75:K75"/>
    <mergeCell ref="D76:K76"/>
    <mergeCell ref="D77:K77"/>
    <mergeCell ref="F78:K78"/>
    <mergeCell ref="L78:L80"/>
    <mergeCell ref="C79:C80"/>
    <mergeCell ref="F79:K79"/>
    <mergeCell ref="A72:C72"/>
    <mergeCell ref="D72:K72"/>
    <mergeCell ref="A73:B74"/>
    <mergeCell ref="D73:K73"/>
    <mergeCell ref="L73:L74"/>
    <mergeCell ref="D74:K74"/>
    <mergeCell ref="D80:E80"/>
    <mergeCell ref="D79:E79"/>
    <mergeCell ref="D78:E78"/>
    <mergeCell ref="A100:C100"/>
    <mergeCell ref="D100:K100"/>
    <mergeCell ref="L94:L95"/>
    <mergeCell ref="A96:A99"/>
    <mergeCell ref="B96:C96"/>
    <mergeCell ref="D96:K96"/>
    <mergeCell ref="B97:C97"/>
    <mergeCell ref="D97:K97"/>
    <mergeCell ref="C98:C99"/>
    <mergeCell ref="D98:K98"/>
    <mergeCell ref="L98:L99"/>
    <mergeCell ref="D95:E95"/>
    <mergeCell ref="D99:E99"/>
    <mergeCell ref="A90:B91"/>
    <mergeCell ref="D90:K90"/>
    <mergeCell ref="D91:K91"/>
    <mergeCell ref="A92:A95"/>
    <mergeCell ref="B92:C92"/>
    <mergeCell ref="D92:K92"/>
    <mergeCell ref="B93:C93"/>
    <mergeCell ref="D93:K93"/>
    <mergeCell ref="C94:C95"/>
    <mergeCell ref="D94:K94"/>
    <mergeCell ref="D67:K67"/>
    <mergeCell ref="A67:C67"/>
    <mergeCell ref="D56:K56"/>
    <mergeCell ref="I66:J66"/>
    <mergeCell ref="E60:F60"/>
    <mergeCell ref="A86:L86"/>
    <mergeCell ref="B87:C87"/>
    <mergeCell ref="D87:K87"/>
    <mergeCell ref="A88:B89"/>
    <mergeCell ref="D88:K88"/>
    <mergeCell ref="D89:K89"/>
    <mergeCell ref="A81:C81"/>
    <mergeCell ref="D81:K81"/>
    <mergeCell ref="C82:C83"/>
    <mergeCell ref="D82:K82"/>
    <mergeCell ref="L82:L83"/>
    <mergeCell ref="A84:B85"/>
    <mergeCell ref="D84:K84"/>
    <mergeCell ref="L84:L85"/>
    <mergeCell ref="D85:K85"/>
    <mergeCell ref="A68:L68"/>
    <mergeCell ref="B69:C69"/>
    <mergeCell ref="A75:B80"/>
    <mergeCell ref="D83:E83"/>
    <mergeCell ref="D43:G43"/>
    <mergeCell ref="D42:G42"/>
    <mergeCell ref="D41:G41"/>
    <mergeCell ref="D40:G40"/>
    <mergeCell ref="D39:G39"/>
    <mergeCell ref="A70:B71"/>
    <mergeCell ref="D70:K70"/>
    <mergeCell ref="D71:K71"/>
    <mergeCell ref="L50:L52"/>
    <mergeCell ref="D51:K51"/>
    <mergeCell ref="D52:K52"/>
    <mergeCell ref="A53:B56"/>
    <mergeCell ref="C53:C54"/>
    <mergeCell ref="F53:K53"/>
    <mergeCell ref="L53:L56"/>
    <mergeCell ref="D54:K54"/>
    <mergeCell ref="C55:C56"/>
    <mergeCell ref="F55:K55"/>
    <mergeCell ref="A59:L59"/>
    <mergeCell ref="A60:B62"/>
    <mergeCell ref="D62:K62"/>
    <mergeCell ref="A65:C65"/>
    <mergeCell ref="D55:E55"/>
    <mergeCell ref="A66:C66"/>
    <mergeCell ref="A34:C35"/>
    <mergeCell ref="F34:K34"/>
    <mergeCell ref="L34:L35"/>
    <mergeCell ref="D35:K35"/>
    <mergeCell ref="A36:C38"/>
    <mergeCell ref="F36:K36"/>
    <mergeCell ref="L36:L38"/>
    <mergeCell ref="F37:K37"/>
    <mergeCell ref="F38:K38"/>
    <mergeCell ref="D34:E34"/>
    <mergeCell ref="D38:E38"/>
    <mergeCell ref="D37:E37"/>
    <mergeCell ref="D36:E36"/>
    <mergeCell ref="A18:C18"/>
    <mergeCell ref="A30:C31"/>
    <mergeCell ref="F30:K30"/>
    <mergeCell ref="L30:L31"/>
    <mergeCell ref="D31:K31"/>
    <mergeCell ref="A32:C33"/>
    <mergeCell ref="F32:K32"/>
    <mergeCell ref="L32:L33"/>
    <mergeCell ref="D33:K33"/>
    <mergeCell ref="A26:L26"/>
    <mergeCell ref="A27:C28"/>
    <mergeCell ref="F27:K27"/>
    <mergeCell ref="L27:L28"/>
    <mergeCell ref="D28:K28"/>
    <mergeCell ref="A29:C29"/>
    <mergeCell ref="D29:K29"/>
    <mergeCell ref="A19:C19"/>
    <mergeCell ref="D19:K19"/>
    <mergeCell ref="A20:C24"/>
    <mergeCell ref="F20:K20"/>
    <mergeCell ref="L20:L24"/>
    <mergeCell ref="D32:E32"/>
    <mergeCell ref="D30:E30"/>
    <mergeCell ref="D27:E27"/>
    <mergeCell ref="F21:K21"/>
    <mergeCell ref="F22:K22"/>
    <mergeCell ref="F23:K23"/>
    <mergeCell ref="F24:K24"/>
    <mergeCell ref="D20:E20"/>
    <mergeCell ref="D18:K18"/>
    <mergeCell ref="F11:K11"/>
    <mergeCell ref="L11:L12"/>
    <mergeCell ref="F12:K12"/>
    <mergeCell ref="F16:K16"/>
    <mergeCell ref="L16:L17"/>
    <mergeCell ref="D17:K17"/>
    <mergeCell ref="D24:E24"/>
    <mergeCell ref="D23:E23"/>
    <mergeCell ref="D22:E22"/>
    <mergeCell ref="D21:E21"/>
    <mergeCell ref="A5:L5"/>
    <mergeCell ref="A6:B12"/>
    <mergeCell ref="C6:C7"/>
    <mergeCell ref="F6:K6"/>
    <mergeCell ref="L6:L9"/>
    <mergeCell ref="F7:K7"/>
    <mergeCell ref="C8:C9"/>
    <mergeCell ref="F8:K8"/>
    <mergeCell ref="F9:K9"/>
    <mergeCell ref="C10:L10"/>
    <mergeCell ref="D8:E8"/>
    <mergeCell ref="D6:E6"/>
    <mergeCell ref="A13:C13"/>
    <mergeCell ref="F13:K13"/>
    <mergeCell ref="A14:C14"/>
    <mergeCell ref="F14:K14"/>
    <mergeCell ref="D16:E16"/>
    <mergeCell ref="D15:E15"/>
    <mergeCell ref="D14:E14"/>
    <mergeCell ref="D13:E13"/>
    <mergeCell ref="A15:C15"/>
    <mergeCell ref="A16:C17"/>
    <mergeCell ref="A64:C64"/>
    <mergeCell ref="D64:K64"/>
    <mergeCell ref="D53:E53"/>
    <mergeCell ref="D47:F47"/>
    <mergeCell ref="D48:F48"/>
    <mergeCell ref="B49:C49"/>
    <mergeCell ref="D49:K49"/>
    <mergeCell ref="A50:B52"/>
    <mergeCell ref="D50:K50"/>
    <mergeCell ref="A39:C48"/>
    <mergeCell ref="A58:L58"/>
    <mergeCell ref="A63:C63"/>
    <mergeCell ref="H43:K43"/>
    <mergeCell ref="H42:K42"/>
    <mergeCell ref="H41:K41"/>
    <mergeCell ref="H40:K40"/>
    <mergeCell ref="H39:K39"/>
    <mergeCell ref="H60:I60"/>
    <mergeCell ref="E63:F63"/>
    <mergeCell ref="I63:J63"/>
    <mergeCell ref="L39:L49"/>
    <mergeCell ref="D44:F44"/>
    <mergeCell ref="D45:F45"/>
    <mergeCell ref="D46:F46"/>
  </mergeCells>
  <phoneticPr fontId="4"/>
  <conditionalFormatting sqref="Q96:R97 Q100:R1048576 Q1:R13 R14 Q15:R93">
    <cfRule type="containsText" dxfId="72" priority="23" operator="containsText" text="（注意）">
      <formula>NOT(ISERROR(SEARCH("（注意）",Q1)))</formula>
    </cfRule>
    <cfRule type="containsText" dxfId="71" priority="24" operator="containsText" text="（正常）">
      <formula>NOT(ISERROR(SEARCH("（正常）",Q1)))</formula>
    </cfRule>
    <cfRule type="containsText" dxfId="70" priority="25" operator="containsText" text="（エラー）">
      <formula>NOT(ISERROR(SEARCH("（エラー）",Q1)))</formula>
    </cfRule>
  </conditionalFormatting>
  <conditionalFormatting sqref="Q94:R94 R95">
    <cfRule type="containsText" dxfId="69" priority="20" operator="containsText" text="（注意）">
      <formula>NOT(ISERROR(SEARCH("（注意）",Q94)))</formula>
    </cfRule>
    <cfRule type="containsText" dxfId="68" priority="21" operator="containsText" text="（正常）">
      <formula>NOT(ISERROR(SEARCH("（正常）",Q94)))</formula>
    </cfRule>
    <cfRule type="containsText" dxfId="67" priority="22" operator="containsText" text="（エラー）">
      <formula>NOT(ISERROR(SEARCH("（エラー）",Q94)))</formula>
    </cfRule>
  </conditionalFormatting>
  <conditionalFormatting sqref="Q98:R98 R99">
    <cfRule type="containsText" dxfId="66" priority="17" operator="containsText" text="（注意）">
      <formula>NOT(ISERROR(SEARCH("（注意）",Q98)))</formula>
    </cfRule>
    <cfRule type="containsText" dxfId="65" priority="18" operator="containsText" text="（正常）">
      <formula>NOT(ISERROR(SEARCH("（正常）",Q98)))</formula>
    </cfRule>
    <cfRule type="containsText" dxfId="64" priority="19" operator="containsText" text="（エラー）">
      <formula>NOT(ISERROR(SEARCH("（エラー）",Q98)))</formula>
    </cfRule>
  </conditionalFormatting>
  <conditionalFormatting sqref="Q14">
    <cfRule type="containsText" dxfId="63" priority="14" operator="containsText" text="（注意）">
      <formula>NOT(ISERROR(SEARCH("（注意）",Q14)))</formula>
    </cfRule>
    <cfRule type="containsText" dxfId="62" priority="15" operator="containsText" text="（正常）">
      <formula>NOT(ISERROR(SEARCH("（正常）",Q14)))</formula>
    </cfRule>
    <cfRule type="containsText" dxfId="61" priority="16" operator="containsText" text="（エラー）">
      <formula>NOT(ISERROR(SEARCH("（エラー）",Q14)))</formula>
    </cfRule>
  </conditionalFormatting>
  <conditionalFormatting sqref="Q95">
    <cfRule type="containsText" dxfId="60" priority="11" operator="containsText" text="（注意）">
      <formula>NOT(ISERROR(SEARCH("（注意）",Q95)))</formula>
    </cfRule>
    <cfRule type="containsText" dxfId="59" priority="12" operator="containsText" text="（正常）">
      <formula>NOT(ISERROR(SEARCH("（正常）",Q95)))</formula>
    </cfRule>
    <cfRule type="containsText" dxfId="58" priority="13" operator="containsText" text="（エラー）">
      <formula>NOT(ISERROR(SEARCH("（エラー）",Q95)))</formula>
    </cfRule>
  </conditionalFormatting>
  <conditionalFormatting sqref="Q99">
    <cfRule type="containsText" dxfId="57" priority="8" operator="containsText" text="（注意）">
      <formula>NOT(ISERROR(SEARCH("（注意）",Q99)))</formula>
    </cfRule>
    <cfRule type="containsText" dxfId="56" priority="9" operator="containsText" text="（正常）">
      <formula>NOT(ISERROR(SEARCH("（正常）",Q99)))</formula>
    </cfRule>
    <cfRule type="containsText" dxfId="55" priority="10" operator="containsText" text="（エラー）">
      <formula>NOT(ISERROR(SEARCH("（エラー）",Q99)))</formula>
    </cfRule>
  </conditionalFormatting>
  <conditionalFormatting sqref="E60 H60">
    <cfRule type="expression" dxfId="54" priority="4">
      <formula>IF($Q$60="入力不要",TRUE,FALSE)</formula>
    </cfRule>
  </conditionalFormatting>
  <conditionalFormatting sqref="I63">
    <cfRule type="expression" dxfId="53" priority="3">
      <formula>COUNTA($D$63,$E$63)&gt;0</formula>
    </cfRule>
  </conditionalFormatting>
  <conditionalFormatting sqref="D63:F63">
    <cfRule type="expression" dxfId="52" priority="2">
      <formula>COUNTA($I$63)&gt;0</formula>
    </cfRule>
  </conditionalFormatting>
  <conditionalFormatting sqref="D62">
    <cfRule type="expression" dxfId="51" priority="1">
      <formula>IF($Q$62="入力不要",TRUE,FALSE)</formula>
    </cfRule>
  </conditionalFormatting>
  <dataValidations count="18">
    <dataValidation type="decimal" operator="greaterThanOrEqual" allowBlank="1" showInputMessage="1" showErrorMessage="1" sqref="D15" xr:uid="{61EBE6D8-DB80-4E96-AC54-50979D173799}">
      <formula1>0</formula1>
    </dataValidation>
    <dataValidation type="whole" allowBlank="1" showInputMessage="1" showErrorMessage="1" sqref="F80:J80" xr:uid="{FBE807FC-DD95-4AAC-AD88-D35E89DC1814}">
      <formula1>0</formula1>
      <formula2>100</formula2>
    </dataValidation>
    <dataValidation allowBlank="1" showInputMessage="1" sqref="F83:K83 F95:K95 F99:K99" xr:uid="{383E375D-A86C-4C6B-AACB-A1685E977918}"/>
    <dataValidation operator="greaterThanOrEqual" allowBlank="1" showInputMessage="1" sqref="D95 D83 D99" xr:uid="{3D3DF628-6D92-402C-BE94-72AC74EA497A}"/>
    <dataValidation type="list" allowBlank="1" showInputMessage="1" showErrorMessage="1" sqref="D55 D13:D14 D16 D27 D30 D32 D34 D53 D78:D79" xr:uid="{F41C6C1B-6FB9-43B6-9578-967E1934B708}">
      <formula1>"有,無"</formula1>
    </dataValidation>
    <dataValidation type="list" allowBlank="1" showInputMessage="1" showErrorMessage="1" sqref="K80" xr:uid="{249F9879-5A99-4D90-8A42-429B8EF66554}">
      <formula1>$W$3:$W$4</formula1>
    </dataValidation>
    <dataValidation type="list" allowBlank="1" showInputMessage="1" sqref="D98:K98 D94:K94" xr:uid="{3350A6F5-F9B7-4775-B54A-718AB76E0707}">
      <formula1>$X$3:$X$4</formula1>
    </dataValidation>
    <dataValidation type="list" allowBlank="1" showInputMessage="1" sqref="D100:K100" xr:uid="{858A929A-90D2-4E80-BE1D-3527691FDB37}">
      <formula1>$Y$3:$Y$3</formula1>
    </dataValidation>
    <dataValidation type="list" allowBlank="1" showInputMessage="1" showErrorMessage="1" sqref="D20:D24 D36:D38" xr:uid="{20D0E7C8-29AD-48D7-B662-EC859B454A09}">
      <formula1>"●"</formula1>
    </dataValidation>
    <dataValidation type="list" allowBlank="1" showInputMessage="1" showErrorMessage="1" sqref="D39:D48 E44:J48" xr:uid="{4B21A94E-975E-4651-B00D-DB67B3B7953A}">
      <formula1>$V$3:$V$31</formula1>
    </dataValidation>
    <dataValidation type="list" allowBlank="1" showInputMessage="1" sqref="D82:K82" xr:uid="{3E9CA5D8-6061-45B4-8E03-097A2726B90B}">
      <formula1>$AB$3</formula1>
    </dataValidation>
    <dataValidation type="list" allowBlank="1" showInputMessage="1" showErrorMessage="1" sqref="D65" xr:uid="{7D2E9BD1-9315-4B66-8D70-F0C1D688342C}">
      <formula1>$AC$3:$AC$5</formula1>
    </dataValidation>
    <dataValidation type="whole" allowBlank="1" showInputMessage="1" showErrorMessage="1" sqref="D66" xr:uid="{B013F957-1540-4B39-9143-D60DDD7F7FDA}">
      <formula1>0</formula1>
      <formula2>90</formula2>
    </dataValidation>
    <dataValidation type="list" allowBlank="1" showInputMessage="1" showErrorMessage="1" sqref="D63" xr:uid="{D24EDDD1-56DC-495B-AA99-439F5AA93FCD}">
      <formula1>$AE$3:$AE$4</formula1>
    </dataValidation>
    <dataValidation type="list" allowBlank="1" showInputMessage="1" sqref="D64:K64" xr:uid="{5E523DDC-3E92-448B-B492-16912DFB2544}">
      <formula1>$AF$3:$AF$5</formula1>
    </dataValidation>
    <dataValidation type="list" allowBlank="1" showInputMessage="1" showErrorMessage="1" sqref="D11:E12 D6:D9 E9 E7" xr:uid="{F61DC486-F552-45C3-AAC3-114ED1609806}">
      <formula1>$U$3:$U$64</formula1>
    </dataValidation>
    <dataValidation type="whole" allowBlank="1" showInputMessage="1" showErrorMessage="1" sqref="F66" xr:uid="{C871CFB1-BFC5-4F15-8C32-CE81965D4742}">
      <formula1>0</formula1>
      <formula2>59</formula2>
    </dataValidation>
    <dataValidation type="decimal" allowBlank="1" showInputMessage="1" showErrorMessage="1" sqref="I66:J66" xr:uid="{8640CA52-F4DB-4AE0-912A-1BDB852959E6}">
      <formula1>0</formula1>
      <formula2>59.99</formula2>
    </dataValidation>
  </dataValidations>
  <printOptions horizontalCentered="1"/>
  <pageMargins left="0.19685039370078741" right="0.19685039370078741" top="0.19685039370078741" bottom="0.19685039370078741" header="0.11811023622047244" footer="0"/>
  <pageSetup paperSize="9" scale="84" firstPageNumber="6" fitToHeight="3" orientation="portrait" useFirstPageNumber="1" horizontalDpi="300" verticalDpi="300" r:id="rId1"/>
  <headerFooter alignWithMargins="0"/>
  <rowBreaks count="3" manualBreakCount="3">
    <brk id="25" max="6" man="1"/>
    <brk id="57" max="6" man="1"/>
    <brk id="85"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6C1E9-1875-4040-9175-F7FFD2AD3784}">
  <dimension ref="A1:X80"/>
  <sheetViews>
    <sheetView showGridLines="0" zoomScaleNormal="100" zoomScaleSheetLayoutView="100" workbookViewId="0"/>
  </sheetViews>
  <sheetFormatPr defaultColWidth="8.19921875" defaultRowHeight="15"/>
  <cols>
    <col min="1" max="1" width="7.69921875" style="58" customWidth="1"/>
    <col min="2" max="2" width="17.796875" style="58" customWidth="1"/>
    <col min="3" max="3" width="7" style="58" customWidth="1"/>
    <col min="4" max="4" width="6.09765625" style="58" customWidth="1"/>
    <col min="5" max="5" width="7.19921875" style="58" bestFit="1" customWidth="1"/>
    <col min="6" max="6" width="6.09765625" style="58" customWidth="1"/>
    <col min="7" max="7" width="7.19921875" style="58" bestFit="1" customWidth="1"/>
    <col min="8" max="8" width="7.296875" style="58" bestFit="1" customWidth="1"/>
    <col min="9" max="17" width="6.09765625" style="58" customWidth="1"/>
    <col min="18" max="18" width="4.59765625" style="58" hidden="1" customWidth="1"/>
    <col min="19" max="19" width="5.796875" style="58" hidden="1" customWidth="1"/>
    <col min="20" max="20" width="3.09765625" style="58" customWidth="1"/>
    <col min="21" max="21" width="2.796875" style="58" customWidth="1"/>
    <col min="22" max="22" width="8.19921875" style="6"/>
    <col min="23" max="16384" width="8.19921875" style="58"/>
  </cols>
  <sheetData>
    <row r="1" spans="1:24">
      <c r="N1" s="59"/>
      <c r="O1" s="59"/>
      <c r="P1" s="59"/>
      <c r="Q1" s="59" t="s">
        <v>0</v>
      </c>
      <c r="V1" s="60"/>
      <c r="W1" s="61"/>
      <c r="X1" s="60"/>
    </row>
    <row r="2" spans="1:24" ht="15.75" customHeight="1">
      <c r="A2" s="332" t="s">
        <v>267</v>
      </c>
      <c r="B2" s="332"/>
      <c r="V2" s="62"/>
      <c r="W2" s="63"/>
      <c r="X2" s="60"/>
    </row>
    <row r="3" spans="1:24" s="3" customFormat="1" ht="18.75" customHeight="1">
      <c r="A3" s="294" t="s">
        <v>268</v>
      </c>
      <c r="B3" s="294"/>
      <c r="C3" s="333"/>
      <c r="D3" s="333"/>
      <c r="E3" s="333"/>
      <c r="F3" s="333"/>
      <c r="G3" s="333"/>
      <c r="H3" s="333"/>
      <c r="I3" s="334" t="s">
        <v>226</v>
      </c>
      <c r="J3" s="334"/>
      <c r="V3" s="60"/>
      <c r="W3" s="46"/>
      <c r="X3" s="60"/>
    </row>
    <row r="4" spans="1:24" s="3" customFormat="1" ht="18.75" customHeight="1">
      <c r="A4" s="294" t="s">
        <v>269</v>
      </c>
      <c r="B4" s="294"/>
      <c r="C4" s="333"/>
      <c r="D4" s="333"/>
      <c r="E4" s="333"/>
      <c r="F4" s="333"/>
      <c r="G4" s="333"/>
      <c r="H4" s="333"/>
      <c r="I4" s="334" t="s">
        <v>226</v>
      </c>
      <c r="J4" s="334"/>
      <c r="V4" s="6"/>
    </row>
    <row r="5" spans="1:24" ht="7.5" customHeight="1">
      <c r="A5" s="64"/>
    </row>
    <row r="6" spans="1:24" ht="15.75" customHeight="1">
      <c r="A6" s="335" t="s">
        <v>270</v>
      </c>
      <c r="B6" s="336" t="s">
        <v>229</v>
      </c>
      <c r="C6" s="336"/>
      <c r="D6" s="336"/>
      <c r="E6" s="337" t="str">
        <f>'汚染状況調査方法（法、条例）'!D70&amp;""</f>
        <v/>
      </c>
      <c r="F6" s="337"/>
      <c r="G6" s="337"/>
      <c r="H6" s="337"/>
      <c r="I6" s="337"/>
      <c r="J6" s="337"/>
      <c r="K6" s="337"/>
      <c r="L6" s="337"/>
      <c r="V6" s="6" t="s">
        <v>271</v>
      </c>
    </row>
    <row r="7" spans="1:24" ht="15.75" customHeight="1">
      <c r="A7" s="335"/>
      <c r="B7" s="336" t="s">
        <v>231</v>
      </c>
      <c r="C7" s="336"/>
      <c r="D7" s="336"/>
      <c r="E7" s="337" t="str">
        <f>'汚染状況調査方法（法、条例）'!D71&amp;""</f>
        <v/>
      </c>
      <c r="F7" s="337"/>
      <c r="G7" s="337"/>
      <c r="H7" s="337"/>
      <c r="I7" s="337"/>
      <c r="J7" s="337"/>
      <c r="K7" s="337"/>
      <c r="L7" s="337"/>
    </row>
    <row r="8" spans="1:24" ht="15.75" customHeight="1">
      <c r="A8" s="335"/>
      <c r="B8" s="336" t="s">
        <v>272</v>
      </c>
      <c r="C8" s="336" t="s">
        <v>256</v>
      </c>
      <c r="D8" s="336"/>
      <c r="E8" s="337" t="str">
        <f>'汚染状況調査方法（法、条例）'!D88&amp;""</f>
        <v/>
      </c>
      <c r="F8" s="337"/>
      <c r="G8" s="337"/>
      <c r="H8" s="337"/>
      <c r="I8" s="337"/>
      <c r="J8" s="337"/>
      <c r="K8" s="337"/>
      <c r="L8" s="337"/>
    </row>
    <row r="9" spans="1:24" ht="15.75" customHeight="1">
      <c r="A9" s="335"/>
      <c r="B9" s="336"/>
      <c r="C9" s="336" t="s">
        <v>259</v>
      </c>
      <c r="D9" s="336"/>
      <c r="E9" s="337" t="str">
        <f>'汚染状況調査方法（法、条例）'!D89&amp;""</f>
        <v/>
      </c>
      <c r="F9" s="337"/>
      <c r="G9" s="337"/>
      <c r="H9" s="337"/>
      <c r="I9" s="337"/>
      <c r="J9" s="337"/>
      <c r="K9" s="337"/>
      <c r="L9" s="337"/>
    </row>
    <row r="10" spans="1:24" ht="7.5" customHeight="1">
      <c r="A10" s="64"/>
      <c r="M10" s="65"/>
      <c r="N10" s="65"/>
      <c r="O10" s="65"/>
      <c r="P10" s="65"/>
      <c r="Q10" s="65"/>
    </row>
    <row r="11" spans="1:24" ht="15" customHeight="1">
      <c r="A11" s="340" t="s">
        <v>273</v>
      </c>
      <c r="B11" s="344" t="s">
        <v>274</v>
      </c>
      <c r="C11" s="350" t="s">
        <v>275</v>
      </c>
      <c r="D11" s="350"/>
      <c r="E11" s="350"/>
      <c r="F11" s="350"/>
      <c r="G11" s="350"/>
      <c r="H11" s="338" t="s">
        <v>276</v>
      </c>
      <c r="I11" s="338"/>
      <c r="J11" s="338"/>
      <c r="K11" s="338"/>
      <c r="L11" s="338"/>
      <c r="M11" s="66"/>
      <c r="N11" s="67"/>
      <c r="O11" s="67"/>
      <c r="P11" s="67"/>
      <c r="Q11" s="68"/>
    </row>
    <row r="12" spans="1:24" ht="15" customHeight="1">
      <c r="A12" s="340"/>
      <c r="B12" s="344"/>
      <c r="C12" s="69" t="s">
        <v>277</v>
      </c>
      <c r="D12" s="70" t="s">
        <v>278</v>
      </c>
      <c r="E12" s="71" t="s">
        <v>279</v>
      </c>
      <c r="F12" s="69" t="s">
        <v>280</v>
      </c>
      <c r="G12" s="69" t="s">
        <v>281</v>
      </c>
      <c r="H12" s="69" t="s">
        <v>277</v>
      </c>
      <c r="I12" s="70" t="s">
        <v>278</v>
      </c>
      <c r="J12" s="72" t="s">
        <v>282</v>
      </c>
      <c r="K12" s="72" t="s">
        <v>277</v>
      </c>
      <c r="L12" s="72" t="s">
        <v>281</v>
      </c>
      <c r="M12" s="73"/>
      <c r="N12" s="74"/>
      <c r="O12" s="74"/>
      <c r="P12" s="74"/>
      <c r="Q12" s="75"/>
    </row>
    <row r="13" spans="1:24" ht="15" customHeight="1">
      <c r="A13" s="340"/>
      <c r="B13" s="344"/>
      <c r="C13" s="76" t="s">
        <v>283</v>
      </c>
      <c r="D13" s="77" t="s">
        <v>284</v>
      </c>
      <c r="E13" s="78" t="s">
        <v>285</v>
      </c>
      <c r="F13" s="79" t="s">
        <v>286</v>
      </c>
      <c r="G13" s="79" t="s">
        <v>287</v>
      </c>
      <c r="H13" s="76" t="s">
        <v>288</v>
      </c>
      <c r="I13" s="77" t="s">
        <v>284</v>
      </c>
      <c r="J13" s="77" t="s">
        <v>289</v>
      </c>
      <c r="K13" s="77" t="s">
        <v>290</v>
      </c>
      <c r="L13" s="77" t="s">
        <v>287</v>
      </c>
      <c r="M13" s="73"/>
      <c r="N13" s="74"/>
      <c r="O13" s="74"/>
      <c r="P13" s="74"/>
      <c r="Q13" s="75"/>
    </row>
    <row r="14" spans="1:24" ht="15" customHeight="1">
      <c r="A14" s="340"/>
      <c r="B14" s="344"/>
      <c r="C14" s="80" t="s">
        <v>291</v>
      </c>
      <c r="D14" s="81" t="s">
        <v>292</v>
      </c>
      <c r="E14" s="82" t="s">
        <v>283</v>
      </c>
      <c r="F14" s="83" t="s">
        <v>293</v>
      </c>
      <c r="G14" s="84" t="s">
        <v>294</v>
      </c>
      <c r="H14" s="80"/>
      <c r="I14" s="83" t="s">
        <v>295</v>
      </c>
      <c r="J14" s="85" t="s">
        <v>288</v>
      </c>
      <c r="K14" s="83" t="s">
        <v>293</v>
      </c>
      <c r="L14" s="84" t="s">
        <v>294</v>
      </c>
      <c r="M14" s="73"/>
      <c r="N14" s="74"/>
      <c r="O14" s="74"/>
      <c r="P14" s="74"/>
      <c r="Q14" s="75"/>
      <c r="R14" s="86" t="s">
        <v>296</v>
      </c>
    </row>
    <row r="15" spans="1:24" ht="15" customHeight="1">
      <c r="A15" s="339" t="s">
        <v>297</v>
      </c>
      <c r="B15" s="87" t="s">
        <v>75</v>
      </c>
      <c r="C15" s="88">
        <v>0.1</v>
      </c>
      <c r="D15" s="89"/>
      <c r="E15" s="90"/>
      <c r="F15" s="89"/>
      <c r="G15" s="91"/>
      <c r="H15" s="92">
        <v>0.01</v>
      </c>
      <c r="I15" s="89"/>
      <c r="J15" s="93"/>
      <c r="K15" s="89"/>
      <c r="L15" s="91"/>
      <c r="M15" s="94"/>
      <c r="N15" s="95"/>
      <c r="O15" s="95"/>
      <c r="P15" s="95"/>
      <c r="Q15" s="96"/>
      <c r="R15" s="58">
        <v>0.1</v>
      </c>
    </row>
    <row r="16" spans="1:24" ht="15" customHeight="1">
      <c r="A16" s="339"/>
      <c r="B16" s="87" t="s">
        <v>63</v>
      </c>
      <c r="C16" s="88">
        <v>0.1</v>
      </c>
      <c r="D16" s="89"/>
      <c r="E16" s="90"/>
      <c r="F16" s="89"/>
      <c r="G16" s="91"/>
      <c r="H16" s="92">
        <v>0.01</v>
      </c>
      <c r="I16" s="89"/>
      <c r="J16" s="93"/>
      <c r="K16" s="89"/>
      <c r="L16" s="91"/>
      <c r="M16" s="94"/>
      <c r="N16" s="95"/>
      <c r="O16" s="95"/>
      <c r="P16" s="95"/>
      <c r="Q16" s="96"/>
      <c r="R16" s="58">
        <v>0.1</v>
      </c>
    </row>
    <row r="17" spans="1:22" ht="15" customHeight="1">
      <c r="A17" s="339"/>
      <c r="B17" s="87" t="s">
        <v>58</v>
      </c>
      <c r="C17" s="88">
        <v>0.1</v>
      </c>
      <c r="D17" s="89"/>
      <c r="E17" s="90"/>
      <c r="F17" s="89"/>
      <c r="G17" s="91"/>
      <c r="H17" s="92">
        <v>0.02</v>
      </c>
      <c r="I17" s="89"/>
      <c r="J17" s="93"/>
      <c r="K17" s="89"/>
      <c r="L17" s="91"/>
      <c r="M17" s="94"/>
      <c r="N17" s="95"/>
      <c r="O17" s="95"/>
      <c r="P17" s="95"/>
      <c r="Q17" s="96"/>
      <c r="R17" s="58">
        <v>0.2</v>
      </c>
    </row>
    <row r="18" spans="1:22" ht="15" customHeight="1">
      <c r="A18" s="339"/>
      <c r="B18" s="87" t="s">
        <v>22</v>
      </c>
      <c r="C18" s="88">
        <v>0.1</v>
      </c>
      <c r="D18" s="89"/>
      <c r="E18" s="90"/>
      <c r="F18" s="89"/>
      <c r="G18" s="91"/>
      <c r="H18" s="92">
        <v>2E-3</v>
      </c>
      <c r="I18" s="89"/>
      <c r="J18" s="93"/>
      <c r="K18" s="89"/>
      <c r="L18" s="91"/>
      <c r="M18" s="94"/>
      <c r="N18" s="95"/>
      <c r="O18" s="95"/>
      <c r="P18" s="95"/>
      <c r="Q18" s="96"/>
      <c r="R18" s="58">
        <v>0.02</v>
      </c>
    </row>
    <row r="19" spans="1:22" ht="15" customHeight="1">
      <c r="A19" s="339"/>
      <c r="B19" s="87" t="s">
        <v>31</v>
      </c>
      <c r="C19" s="88">
        <v>0.1</v>
      </c>
      <c r="D19" s="89"/>
      <c r="E19" s="90"/>
      <c r="F19" s="89"/>
      <c r="G19" s="91"/>
      <c r="H19" s="92">
        <v>2E-3</v>
      </c>
      <c r="I19" s="89"/>
      <c r="J19" s="93"/>
      <c r="K19" s="89"/>
      <c r="L19" s="91"/>
      <c r="M19" s="94"/>
      <c r="N19" s="95"/>
      <c r="O19" s="95"/>
      <c r="P19" s="95"/>
      <c r="Q19" s="96"/>
      <c r="R19" s="58">
        <v>0.02</v>
      </c>
    </row>
    <row r="20" spans="1:22" ht="15" customHeight="1">
      <c r="A20" s="339"/>
      <c r="B20" s="87" t="s">
        <v>298</v>
      </c>
      <c r="C20" s="88">
        <v>0.1</v>
      </c>
      <c r="D20" s="89"/>
      <c r="E20" s="90"/>
      <c r="F20" s="89"/>
      <c r="G20" s="91"/>
      <c r="H20" s="92">
        <v>4.0000000000000001E-3</v>
      </c>
      <c r="I20" s="89"/>
      <c r="J20" s="93"/>
      <c r="K20" s="89"/>
      <c r="L20" s="91"/>
      <c r="M20" s="94"/>
      <c r="N20" s="95"/>
      <c r="O20" s="95"/>
      <c r="P20" s="95"/>
      <c r="Q20" s="96"/>
      <c r="R20" s="58">
        <v>0.04</v>
      </c>
    </row>
    <row r="21" spans="1:22" ht="15" customHeight="1">
      <c r="A21" s="339"/>
      <c r="B21" s="87" t="s">
        <v>299</v>
      </c>
      <c r="C21" s="88">
        <v>0.1</v>
      </c>
      <c r="D21" s="89"/>
      <c r="E21" s="90"/>
      <c r="F21" s="89"/>
      <c r="G21" s="91"/>
      <c r="H21" s="92">
        <v>0.1</v>
      </c>
      <c r="I21" s="89"/>
      <c r="J21" s="93"/>
      <c r="K21" s="89"/>
      <c r="L21" s="91"/>
      <c r="M21" s="94"/>
      <c r="N21" s="95"/>
      <c r="O21" s="95"/>
      <c r="P21" s="95"/>
      <c r="Q21" s="96"/>
      <c r="R21" s="58">
        <v>1</v>
      </c>
    </row>
    <row r="22" spans="1:22" ht="15" customHeight="1">
      <c r="A22" s="339"/>
      <c r="B22" s="87" t="s">
        <v>300</v>
      </c>
      <c r="C22" s="88">
        <v>0.1</v>
      </c>
      <c r="D22" s="89"/>
      <c r="E22" s="90"/>
      <c r="F22" s="89"/>
      <c r="G22" s="91"/>
      <c r="H22" s="92">
        <v>0.04</v>
      </c>
      <c r="I22" s="89"/>
      <c r="J22" s="93"/>
      <c r="K22" s="89"/>
      <c r="L22" s="91"/>
      <c r="M22" s="94"/>
      <c r="N22" s="95"/>
      <c r="O22" s="95"/>
      <c r="P22" s="95"/>
      <c r="Q22" s="96"/>
      <c r="R22" s="58">
        <v>0.4</v>
      </c>
    </row>
    <row r="23" spans="1:22" ht="15" customHeight="1">
      <c r="A23" s="339"/>
      <c r="B23" s="87" t="s">
        <v>301</v>
      </c>
      <c r="C23" s="88">
        <v>0.1</v>
      </c>
      <c r="D23" s="89"/>
      <c r="E23" s="90"/>
      <c r="F23" s="89"/>
      <c r="G23" s="91"/>
      <c r="H23" s="92">
        <v>1</v>
      </c>
      <c r="I23" s="89"/>
      <c r="J23" s="93"/>
      <c r="K23" s="89"/>
      <c r="L23" s="91"/>
      <c r="M23" s="94"/>
      <c r="N23" s="95"/>
      <c r="O23" s="95"/>
      <c r="P23" s="95"/>
      <c r="Q23" s="96"/>
      <c r="R23" s="58">
        <v>3</v>
      </c>
    </row>
    <row r="24" spans="1:22" ht="15" customHeight="1">
      <c r="A24" s="339"/>
      <c r="B24" s="87" t="s">
        <v>302</v>
      </c>
      <c r="C24" s="88">
        <v>0.1</v>
      </c>
      <c r="D24" s="89"/>
      <c r="E24" s="90"/>
      <c r="F24" s="89"/>
      <c r="G24" s="91"/>
      <c r="H24" s="92">
        <v>6.0000000000000001E-3</v>
      </c>
      <c r="I24" s="89"/>
      <c r="J24" s="93"/>
      <c r="K24" s="89"/>
      <c r="L24" s="91"/>
      <c r="M24" s="94"/>
      <c r="N24" s="95"/>
      <c r="O24" s="95"/>
      <c r="P24" s="95"/>
      <c r="Q24" s="96"/>
      <c r="R24" s="58">
        <v>0.06</v>
      </c>
    </row>
    <row r="25" spans="1:22" ht="15" customHeight="1">
      <c r="A25" s="339"/>
      <c r="B25" s="87" t="s">
        <v>303</v>
      </c>
      <c r="C25" s="88">
        <v>0.1</v>
      </c>
      <c r="D25" s="89"/>
      <c r="E25" s="90"/>
      <c r="F25" s="89"/>
      <c r="G25" s="91"/>
      <c r="H25" s="92">
        <v>2E-3</v>
      </c>
      <c r="I25" s="89"/>
      <c r="J25" s="93"/>
      <c r="K25" s="89"/>
      <c r="L25" s="91"/>
      <c r="M25" s="94"/>
      <c r="N25" s="95"/>
      <c r="O25" s="95"/>
      <c r="P25" s="95"/>
      <c r="Q25" s="96"/>
      <c r="R25" s="58">
        <v>0.02</v>
      </c>
    </row>
    <row r="26" spans="1:22" ht="15" customHeight="1">
      <c r="A26" s="339"/>
      <c r="B26" s="87" t="s">
        <v>80</v>
      </c>
      <c r="C26" s="88">
        <v>0.05</v>
      </c>
      <c r="D26" s="89"/>
      <c r="E26" s="97"/>
      <c r="F26" s="89"/>
      <c r="G26" s="91"/>
      <c r="H26" s="92">
        <v>0.01</v>
      </c>
      <c r="I26" s="89"/>
      <c r="J26" s="93"/>
      <c r="K26" s="89"/>
      <c r="L26" s="91"/>
      <c r="M26" s="98"/>
      <c r="N26" s="99"/>
      <c r="O26" s="100"/>
      <c r="P26" s="100"/>
      <c r="Q26" s="101"/>
      <c r="R26" s="58">
        <v>0.1</v>
      </c>
    </row>
    <row r="27" spans="1:22" ht="7.5" customHeight="1"/>
    <row r="28" spans="1:22" ht="24.75" customHeight="1">
      <c r="A28" s="340" t="s">
        <v>273</v>
      </c>
      <c r="B28" s="341" t="s">
        <v>274</v>
      </c>
      <c r="C28" s="102"/>
      <c r="D28" s="344" t="s">
        <v>304</v>
      </c>
      <c r="E28" s="344"/>
      <c r="F28" s="344"/>
      <c r="G28" s="344"/>
      <c r="H28" s="344"/>
      <c r="I28" s="344"/>
      <c r="J28" s="345" t="s">
        <v>305</v>
      </c>
      <c r="K28" s="346"/>
      <c r="L28" s="346"/>
      <c r="M28" s="346"/>
      <c r="N28" s="351" t="s">
        <v>306</v>
      </c>
      <c r="O28" s="351"/>
      <c r="P28" s="351"/>
      <c r="Q28" s="351"/>
      <c r="R28" s="103"/>
      <c r="S28" s="103"/>
      <c r="T28" s="103"/>
      <c r="V28" s="6" t="s">
        <v>307</v>
      </c>
    </row>
    <row r="29" spans="1:22" ht="19.350000000000001" customHeight="1">
      <c r="A29" s="340"/>
      <c r="B29" s="342"/>
      <c r="C29" s="104" t="s">
        <v>277</v>
      </c>
      <c r="D29" s="70" t="s">
        <v>278</v>
      </c>
      <c r="E29" s="352" t="s">
        <v>308</v>
      </c>
      <c r="F29" s="72" t="s">
        <v>279</v>
      </c>
      <c r="G29" s="353" t="s">
        <v>309</v>
      </c>
      <c r="H29" s="353" t="s">
        <v>310</v>
      </c>
      <c r="I29" s="72" t="s">
        <v>281</v>
      </c>
      <c r="J29" s="70" t="s">
        <v>311</v>
      </c>
      <c r="K29" s="72" t="s">
        <v>279</v>
      </c>
      <c r="L29" s="72" t="s">
        <v>277</v>
      </c>
      <c r="M29" s="72" t="s">
        <v>281</v>
      </c>
      <c r="N29" s="105" t="s">
        <v>311</v>
      </c>
      <c r="O29" s="79" t="s">
        <v>279</v>
      </c>
      <c r="P29" s="79" t="s">
        <v>277</v>
      </c>
      <c r="Q29" s="77" t="s">
        <v>281</v>
      </c>
      <c r="R29" s="106"/>
      <c r="S29" s="107"/>
      <c r="V29" s="6" t="s">
        <v>312</v>
      </c>
    </row>
    <row r="30" spans="1:22" ht="19.350000000000001" customHeight="1">
      <c r="A30" s="340"/>
      <c r="B30" s="342"/>
      <c r="C30" s="76" t="s">
        <v>288</v>
      </c>
      <c r="D30" s="77" t="s">
        <v>284</v>
      </c>
      <c r="E30" s="352"/>
      <c r="F30" s="77" t="s">
        <v>285</v>
      </c>
      <c r="G30" s="353"/>
      <c r="H30" s="354"/>
      <c r="I30" s="77" t="s">
        <v>287</v>
      </c>
      <c r="J30" s="77" t="s">
        <v>313</v>
      </c>
      <c r="K30" s="77" t="s">
        <v>285</v>
      </c>
      <c r="L30" s="77" t="s">
        <v>290</v>
      </c>
      <c r="M30" s="77" t="s">
        <v>287</v>
      </c>
      <c r="N30" s="77" t="s">
        <v>313</v>
      </c>
      <c r="O30" s="79" t="s">
        <v>285</v>
      </c>
      <c r="P30" s="79" t="s">
        <v>290</v>
      </c>
      <c r="Q30" s="77" t="s">
        <v>287</v>
      </c>
      <c r="R30" s="106"/>
      <c r="S30" s="107"/>
    </row>
    <row r="31" spans="1:22" ht="18.600000000000001" customHeight="1">
      <c r="A31" s="340"/>
      <c r="B31" s="343"/>
      <c r="C31" s="109" t="s">
        <v>291</v>
      </c>
      <c r="D31" s="81" t="s">
        <v>292</v>
      </c>
      <c r="E31" s="110" t="s">
        <v>314</v>
      </c>
      <c r="F31" s="85" t="s">
        <v>288</v>
      </c>
      <c r="G31" s="110" t="s">
        <v>314</v>
      </c>
      <c r="H31" s="111" t="s">
        <v>315</v>
      </c>
      <c r="I31" s="83" t="s">
        <v>294</v>
      </c>
      <c r="J31" s="81" t="s">
        <v>295</v>
      </c>
      <c r="K31" s="85" t="s">
        <v>288</v>
      </c>
      <c r="L31" s="83" t="s">
        <v>293</v>
      </c>
      <c r="M31" s="83" t="s">
        <v>294</v>
      </c>
      <c r="N31" s="81" t="s">
        <v>316</v>
      </c>
      <c r="O31" s="85" t="s">
        <v>288</v>
      </c>
      <c r="P31" s="81" t="s">
        <v>317</v>
      </c>
      <c r="Q31" s="84" t="s">
        <v>294</v>
      </c>
      <c r="R31" s="112" t="s">
        <v>318</v>
      </c>
      <c r="S31" s="112" t="s">
        <v>296</v>
      </c>
    </row>
    <row r="32" spans="1:22" ht="15" customHeight="1">
      <c r="A32" s="339" t="s">
        <v>319</v>
      </c>
      <c r="B32" s="87" t="s">
        <v>75</v>
      </c>
      <c r="C32" s="92">
        <v>0.01</v>
      </c>
      <c r="D32" s="89"/>
      <c r="E32" s="113"/>
      <c r="F32" s="114"/>
      <c r="G32" s="113"/>
      <c r="H32" s="89"/>
      <c r="I32" s="91"/>
      <c r="J32" s="89"/>
      <c r="K32" s="114"/>
      <c r="L32" s="89"/>
      <c r="M32" s="91"/>
      <c r="N32" s="89"/>
      <c r="O32" s="114"/>
      <c r="P32" s="115"/>
      <c r="Q32" s="91"/>
      <c r="R32" s="58">
        <v>0.1</v>
      </c>
      <c r="S32" s="58">
        <v>0.1</v>
      </c>
    </row>
    <row r="33" spans="1:19" ht="15" customHeight="1">
      <c r="A33" s="339"/>
      <c r="B33" s="87" t="s">
        <v>63</v>
      </c>
      <c r="C33" s="92">
        <v>0.01</v>
      </c>
      <c r="D33" s="89"/>
      <c r="E33" s="113"/>
      <c r="F33" s="114"/>
      <c r="G33" s="113"/>
      <c r="H33" s="89"/>
      <c r="I33" s="91"/>
      <c r="J33" s="89"/>
      <c r="K33" s="114"/>
      <c r="L33" s="89"/>
      <c r="M33" s="91"/>
      <c r="N33" s="89"/>
      <c r="O33" s="114"/>
      <c r="P33" s="115"/>
      <c r="Q33" s="91"/>
      <c r="R33" s="58">
        <v>0.1</v>
      </c>
      <c r="S33" s="58">
        <v>0.1</v>
      </c>
    </row>
    <row r="34" spans="1:19" ht="15" customHeight="1">
      <c r="A34" s="339"/>
      <c r="B34" s="87" t="s">
        <v>58</v>
      </c>
      <c r="C34" s="92">
        <v>0.02</v>
      </c>
      <c r="D34" s="89"/>
      <c r="E34" s="113"/>
      <c r="F34" s="114"/>
      <c r="G34" s="113"/>
      <c r="H34" s="89"/>
      <c r="I34" s="91"/>
      <c r="J34" s="89"/>
      <c r="K34" s="114"/>
      <c r="L34" s="89"/>
      <c r="M34" s="91"/>
      <c r="N34" s="89"/>
      <c r="O34" s="114"/>
      <c r="P34" s="115"/>
      <c r="Q34" s="91"/>
      <c r="R34" s="58">
        <v>0.2</v>
      </c>
      <c r="S34" s="58">
        <v>0.2</v>
      </c>
    </row>
    <row r="35" spans="1:19" ht="15" customHeight="1">
      <c r="A35" s="339"/>
      <c r="B35" s="87" t="s">
        <v>22</v>
      </c>
      <c r="C35" s="92">
        <v>2E-3</v>
      </c>
      <c r="D35" s="89"/>
      <c r="E35" s="113"/>
      <c r="F35" s="114"/>
      <c r="G35" s="113"/>
      <c r="H35" s="89"/>
      <c r="I35" s="91"/>
      <c r="J35" s="89"/>
      <c r="K35" s="114"/>
      <c r="L35" s="89"/>
      <c r="M35" s="91"/>
      <c r="N35" s="89"/>
      <c r="O35" s="114"/>
      <c r="P35" s="115"/>
      <c r="Q35" s="91"/>
      <c r="R35" s="58">
        <v>0.02</v>
      </c>
      <c r="S35" s="58">
        <v>0.02</v>
      </c>
    </row>
    <row r="36" spans="1:19" ht="15" customHeight="1">
      <c r="A36" s="339"/>
      <c r="B36" s="87" t="s">
        <v>31</v>
      </c>
      <c r="C36" s="92">
        <v>2E-3</v>
      </c>
      <c r="D36" s="89"/>
      <c r="E36" s="113"/>
      <c r="F36" s="114"/>
      <c r="G36" s="113"/>
      <c r="H36" s="89"/>
      <c r="I36" s="91"/>
      <c r="J36" s="89"/>
      <c r="K36" s="114"/>
      <c r="L36" s="89"/>
      <c r="M36" s="91"/>
      <c r="N36" s="89"/>
      <c r="O36" s="114"/>
      <c r="P36" s="115"/>
      <c r="Q36" s="91"/>
      <c r="R36" s="58">
        <v>0.02</v>
      </c>
      <c r="S36" s="58">
        <v>0.02</v>
      </c>
    </row>
    <row r="37" spans="1:19" ht="15" customHeight="1">
      <c r="A37" s="339"/>
      <c r="B37" s="87" t="s">
        <v>298</v>
      </c>
      <c r="C37" s="92">
        <v>4.0000000000000001E-3</v>
      </c>
      <c r="D37" s="89"/>
      <c r="E37" s="113"/>
      <c r="F37" s="114"/>
      <c r="G37" s="113"/>
      <c r="H37" s="89"/>
      <c r="I37" s="91"/>
      <c r="J37" s="89"/>
      <c r="K37" s="114"/>
      <c r="L37" s="89"/>
      <c r="M37" s="91"/>
      <c r="N37" s="89"/>
      <c r="O37" s="114"/>
      <c r="P37" s="115"/>
      <c r="Q37" s="91"/>
      <c r="R37" s="58">
        <v>0.04</v>
      </c>
      <c r="S37" s="58">
        <v>0.04</v>
      </c>
    </row>
    <row r="38" spans="1:19" ht="15" customHeight="1">
      <c r="A38" s="339"/>
      <c r="B38" s="87" t="s">
        <v>299</v>
      </c>
      <c r="C38" s="92">
        <v>0.1</v>
      </c>
      <c r="D38" s="89"/>
      <c r="E38" s="113"/>
      <c r="F38" s="114"/>
      <c r="G38" s="113"/>
      <c r="H38" s="89"/>
      <c r="I38" s="91"/>
      <c r="J38" s="89"/>
      <c r="K38" s="114"/>
      <c r="L38" s="89"/>
      <c r="M38" s="91"/>
      <c r="N38" s="89"/>
      <c r="O38" s="114"/>
      <c r="P38" s="115"/>
      <c r="Q38" s="91"/>
      <c r="R38" s="58">
        <v>1</v>
      </c>
      <c r="S38" s="58">
        <v>1</v>
      </c>
    </row>
    <row r="39" spans="1:19" ht="15" customHeight="1">
      <c r="A39" s="339"/>
      <c r="B39" s="87" t="s">
        <v>300</v>
      </c>
      <c r="C39" s="92">
        <v>0.04</v>
      </c>
      <c r="D39" s="89"/>
      <c r="E39" s="113"/>
      <c r="F39" s="114"/>
      <c r="G39" s="113"/>
      <c r="H39" s="89"/>
      <c r="I39" s="91"/>
      <c r="J39" s="89"/>
      <c r="K39" s="114"/>
      <c r="L39" s="89"/>
      <c r="M39" s="91"/>
      <c r="N39" s="89"/>
      <c r="O39" s="114"/>
      <c r="P39" s="115"/>
      <c r="Q39" s="91"/>
      <c r="R39" s="58">
        <v>0.4</v>
      </c>
      <c r="S39" s="58">
        <v>0.4</v>
      </c>
    </row>
    <row r="40" spans="1:19" ht="15" customHeight="1">
      <c r="A40" s="339"/>
      <c r="B40" s="87" t="s">
        <v>301</v>
      </c>
      <c r="C40" s="92">
        <v>1</v>
      </c>
      <c r="D40" s="89"/>
      <c r="E40" s="113"/>
      <c r="F40" s="114"/>
      <c r="G40" s="113"/>
      <c r="H40" s="89"/>
      <c r="I40" s="91"/>
      <c r="J40" s="89"/>
      <c r="K40" s="114"/>
      <c r="L40" s="89"/>
      <c r="M40" s="91"/>
      <c r="N40" s="89"/>
      <c r="O40" s="114"/>
      <c r="P40" s="115"/>
      <c r="Q40" s="91"/>
      <c r="R40" s="58">
        <v>3</v>
      </c>
      <c r="S40" s="58">
        <v>3</v>
      </c>
    </row>
    <row r="41" spans="1:19" ht="15" customHeight="1">
      <c r="A41" s="339"/>
      <c r="B41" s="87" t="s">
        <v>302</v>
      </c>
      <c r="C41" s="92">
        <v>6.0000000000000001E-3</v>
      </c>
      <c r="D41" s="89"/>
      <c r="E41" s="113"/>
      <c r="F41" s="114"/>
      <c r="G41" s="113"/>
      <c r="H41" s="89"/>
      <c r="I41" s="91"/>
      <c r="J41" s="89"/>
      <c r="K41" s="114"/>
      <c r="L41" s="89"/>
      <c r="M41" s="91"/>
      <c r="N41" s="89"/>
      <c r="O41" s="114"/>
      <c r="P41" s="115"/>
      <c r="Q41" s="91"/>
      <c r="R41" s="58">
        <v>0.06</v>
      </c>
      <c r="S41" s="58">
        <v>0.06</v>
      </c>
    </row>
    <row r="42" spans="1:19" ht="15" customHeight="1">
      <c r="A42" s="339"/>
      <c r="B42" s="87" t="s">
        <v>303</v>
      </c>
      <c r="C42" s="92">
        <v>2E-3</v>
      </c>
      <c r="D42" s="89"/>
      <c r="E42" s="113"/>
      <c r="F42" s="114"/>
      <c r="G42" s="113"/>
      <c r="H42" s="89"/>
      <c r="I42" s="91"/>
      <c r="J42" s="89"/>
      <c r="K42" s="114"/>
      <c r="L42" s="89"/>
      <c r="M42" s="91"/>
      <c r="N42" s="89"/>
      <c r="O42" s="114"/>
      <c r="P42" s="115"/>
      <c r="Q42" s="91"/>
      <c r="R42" s="58">
        <v>0.02</v>
      </c>
      <c r="S42" s="58">
        <v>0.02</v>
      </c>
    </row>
    <row r="43" spans="1:19" ht="15" customHeight="1">
      <c r="A43" s="339"/>
      <c r="B43" s="87" t="s">
        <v>80</v>
      </c>
      <c r="C43" s="92">
        <v>0.01</v>
      </c>
      <c r="D43" s="89"/>
      <c r="E43" s="113"/>
      <c r="F43" s="114"/>
      <c r="G43" s="113"/>
      <c r="H43" s="89"/>
      <c r="I43" s="91"/>
      <c r="J43" s="89"/>
      <c r="K43" s="114"/>
      <c r="L43" s="89"/>
      <c r="M43" s="91"/>
      <c r="N43" s="89"/>
      <c r="O43" s="114"/>
      <c r="P43" s="115"/>
      <c r="Q43" s="91"/>
      <c r="R43" s="58">
        <v>0.1</v>
      </c>
      <c r="S43" s="58">
        <v>0.1</v>
      </c>
    </row>
    <row r="44" spans="1:19" ht="15" customHeight="1">
      <c r="A44" s="339" t="s">
        <v>320</v>
      </c>
      <c r="B44" s="87" t="s">
        <v>90</v>
      </c>
      <c r="C44" s="92">
        <v>3.0000000000000001E-3</v>
      </c>
      <c r="D44" s="89"/>
      <c r="E44" s="347"/>
      <c r="F44" s="114"/>
      <c r="G44" s="348"/>
      <c r="H44" s="89"/>
      <c r="I44" s="91"/>
      <c r="J44" s="89"/>
      <c r="K44" s="114"/>
      <c r="L44" s="89"/>
      <c r="M44" s="91"/>
      <c r="N44" s="89"/>
      <c r="O44" s="114"/>
      <c r="P44" s="115"/>
      <c r="Q44" s="91"/>
      <c r="R44" s="58">
        <v>0.09</v>
      </c>
      <c r="S44" s="58">
        <v>0.03</v>
      </c>
    </row>
    <row r="45" spans="1:19" ht="15" customHeight="1">
      <c r="A45" s="339"/>
      <c r="B45" s="87" t="s">
        <v>99</v>
      </c>
      <c r="C45" s="88">
        <v>0.1</v>
      </c>
      <c r="D45" s="89"/>
      <c r="E45" s="347"/>
      <c r="F45" s="114"/>
      <c r="G45" s="348"/>
      <c r="H45" s="89"/>
      <c r="I45" s="91"/>
      <c r="J45" s="89"/>
      <c r="K45" s="114"/>
      <c r="L45" s="89"/>
      <c r="M45" s="91"/>
      <c r="N45" s="89"/>
      <c r="O45" s="114"/>
      <c r="P45" s="115"/>
      <c r="Q45" s="91"/>
      <c r="R45" s="58">
        <v>1</v>
      </c>
      <c r="S45" s="58">
        <v>1</v>
      </c>
    </row>
    <row r="46" spans="1:19" ht="15" customHeight="1">
      <c r="A46" s="339"/>
      <c r="B46" s="87" t="s">
        <v>114</v>
      </c>
      <c r="C46" s="92">
        <v>0.01</v>
      </c>
      <c r="D46" s="89"/>
      <c r="E46" s="347"/>
      <c r="F46" s="114"/>
      <c r="G46" s="348"/>
      <c r="H46" s="89"/>
      <c r="I46" s="91"/>
      <c r="J46" s="89"/>
      <c r="K46" s="114"/>
      <c r="L46" s="89"/>
      <c r="M46" s="91"/>
      <c r="N46" s="89"/>
      <c r="O46" s="114"/>
      <c r="P46" s="115"/>
      <c r="Q46" s="91"/>
      <c r="R46" s="58">
        <v>0.30000000000000004</v>
      </c>
      <c r="S46" s="58">
        <v>0.1</v>
      </c>
    </row>
    <row r="47" spans="1:19" ht="15" customHeight="1">
      <c r="A47" s="339"/>
      <c r="B47" s="87" t="s">
        <v>94</v>
      </c>
      <c r="C47" s="92">
        <v>0.05</v>
      </c>
      <c r="D47" s="89"/>
      <c r="E47" s="347"/>
      <c r="F47" s="114"/>
      <c r="G47" s="348"/>
      <c r="H47" s="89"/>
      <c r="I47" s="91"/>
      <c r="J47" s="89"/>
      <c r="K47" s="114"/>
      <c r="L47" s="89"/>
      <c r="M47" s="91"/>
      <c r="N47" s="89"/>
      <c r="O47" s="114"/>
      <c r="P47" s="115"/>
      <c r="Q47" s="91"/>
      <c r="R47" s="58">
        <v>1.5</v>
      </c>
      <c r="S47" s="58">
        <v>0.5</v>
      </c>
    </row>
    <row r="48" spans="1:19" ht="15" customHeight="1">
      <c r="A48" s="339"/>
      <c r="B48" s="87" t="s">
        <v>118</v>
      </c>
      <c r="C48" s="92">
        <v>0.01</v>
      </c>
      <c r="D48" s="89"/>
      <c r="E48" s="347"/>
      <c r="F48" s="114"/>
      <c r="G48" s="348"/>
      <c r="H48" s="89"/>
      <c r="I48" s="91"/>
      <c r="J48" s="89"/>
      <c r="K48" s="114"/>
      <c r="L48" s="89"/>
      <c r="M48" s="91"/>
      <c r="N48" s="89"/>
      <c r="O48" s="114"/>
      <c r="P48" s="115"/>
      <c r="Q48" s="91"/>
      <c r="R48" s="58">
        <v>0.30000000000000004</v>
      </c>
      <c r="S48" s="58">
        <v>0.1</v>
      </c>
    </row>
    <row r="49" spans="1:19" ht="15" customHeight="1">
      <c r="A49" s="339"/>
      <c r="B49" s="87" t="s">
        <v>104</v>
      </c>
      <c r="C49" s="92">
        <v>5.0000000000000001E-4</v>
      </c>
      <c r="D49" s="89"/>
      <c r="E49" s="347"/>
      <c r="F49" s="114"/>
      <c r="G49" s="348"/>
      <c r="H49" s="89"/>
      <c r="I49" s="91"/>
      <c r="J49" s="89"/>
      <c r="K49" s="114"/>
      <c r="L49" s="89"/>
      <c r="M49" s="91"/>
      <c r="N49" s="89"/>
      <c r="O49" s="114"/>
      <c r="P49" s="115"/>
      <c r="Q49" s="91"/>
      <c r="R49" s="58">
        <v>5.0000000000000001E-3</v>
      </c>
      <c r="S49" s="58">
        <v>5.0000000000000001E-3</v>
      </c>
    </row>
    <row r="50" spans="1:19" ht="15" customHeight="1">
      <c r="A50" s="339"/>
      <c r="B50" s="87" t="s">
        <v>110</v>
      </c>
      <c r="C50" s="92">
        <v>0.01</v>
      </c>
      <c r="D50" s="89"/>
      <c r="E50" s="347"/>
      <c r="F50" s="114"/>
      <c r="G50" s="348"/>
      <c r="H50" s="89"/>
      <c r="I50" s="91"/>
      <c r="J50" s="89"/>
      <c r="K50" s="114"/>
      <c r="L50" s="89"/>
      <c r="M50" s="91"/>
      <c r="N50" s="89"/>
      <c r="O50" s="114"/>
      <c r="P50" s="115"/>
      <c r="Q50" s="91"/>
      <c r="R50" s="58">
        <v>0.30000000000000004</v>
      </c>
      <c r="S50" s="58">
        <v>0.1</v>
      </c>
    </row>
    <row r="51" spans="1:19" ht="15" customHeight="1">
      <c r="A51" s="339"/>
      <c r="B51" s="87" t="s">
        <v>124</v>
      </c>
      <c r="C51" s="92">
        <v>1</v>
      </c>
      <c r="D51" s="89"/>
      <c r="E51" s="347"/>
      <c r="F51" s="114"/>
      <c r="G51" s="348"/>
      <c r="H51" s="89"/>
      <c r="I51" s="91"/>
      <c r="J51" s="89"/>
      <c r="K51" s="114"/>
      <c r="L51" s="89"/>
      <c r="M51" s="91"/>
      <c r="N51" s="89"/>
      <c r="O51" s="114"/>
      <c r="P51" s="115"/>
      <c r="Q51" s="91"/>
      <c r="R51" s="58">
        <v>30</v>
      </c>
      <c r="S51" s="58">
        <v>10</v>
      </c>
    </row>
    <row r="52" spans="1:19" ht="15" customHeight="1">
      <c r="A52" s="339"/>
      <c r="B52" s="87" t="s">
        <v>121</v>
      </c>
      <c r="C52" s="92">
        <v>0.8</v>
      </c>
      <c r="D52" s="89"/>
      <c r="E52" s="347"/>
      <c r="F52" s="114"/>
      <c r="G52" s="348"/>
      <c r="H52" s="89"/>
      <c r="I52" s="91"/>
      <c r="J52" s="89"/>
      <c r="K52" s="114"/>
      <c r="L52" s="89"/>
      <c r="M52" s="91"/>
      <c r="N52" s="89"/>
      <c r="O52" s="114"/>
      <c r="P52" s="115"/>
      <c r="Q52" s="91"/>
      <c r="R52" s="58">
        <v>24</v>
      </c>
      <c r="S52" s="58">
        <v>8</v>
      </c>
    </row>
    <row r="53" spans="1:19" ht="15" customHeight="1">
      <c r="A53" s="349" t="s">
        <v>321</v>
      </c>
      <c r="B53" s="87" t="s">
        <v>322</v>
      </c>
      <c r="C53" s="88">
        <v>0.1</v>
      </c>
      <c r="D53" s="89"/>
      <c r="E53" s="347"/>
      <c r="F53" s="114"/>
      <c r="G53" s="348"/>
      <c r="H53" s="89"/>
      <c r="I53" s="91"/>
      <c r="J53" s="89"/>
      <c r="K53" s="114"/>
      <c r="L53" s="89"/>
      <c r="M53" s="91"/>
      <c r="N53" s="89"/>
      <c r="O53" s="114"/>
      <c r="P53" s="115"/>
      <c r="Q53" s="91"/>
      <c r="R53" s="58">
        <v>1</v>
      </c>
      <c r="S53" s="58">
        <v>1</v>
      </c>
    </row>
    <row r="54" spans="1:19" ht="15" customHeight="1">
      <c r="A54" s="349"/>
      <c r="B54" s="87" t="s">
        <v>323</v>
      </c>
      <c r="C54" s="88">
        <v>5.0000000000000001E-4</v>
      </c>
      <c r="D54" s="89"/>
      <c r="E54" s="347"/>
      <c r="F54" s="114"/>
      <c r="G54" s="348"/>
      <c r="H54" s="89"/>
      <c r="I54" s="91"/>
      <c r="J54" s="89"/>
      <c r="K54" s="114"/>
      <c r="L54" s="89"/>
      <c r="M54" s="91"/>
      <c r="N54" s="89"/>
      <c r="O54" s="114"/>
      <c r="P54" s="115"/>
      <c r="Q54" s="91"/>
      <c r="R54" s="58">
        <v>3.0000000000000001E-3</v>
      </c>
      <c r="S54" s="58">
        <v>3.0000000000000001E-3</v>
      </c>
    </row>
    <row r="55" spans="1:19" ht="15" customHeight="1">
      <c r="A55" s="349"/>
      <c r="B55" s="87" t="s">
        <v>324</v>
      </c>
      <c r="C55" s="92">
        <v>6.0000000000000001E-3</v>
      </c>
      <c r="D55" s="89"/>
      <c r="E55" s="347"/>
      <c r="F55" s="114"/>
      <c r="G55" s="348"/>
      <c r="H55" s="89"/>
      <c r="I55" s="91"/>
      <c r="J55" s="89"/>
      <c r="K55" s="114"/>
      <c r="L55" s="89"/>
      <c r="M55" s="91"/>
      <c r="N55" s="89"/>
      <c r="O55" s="114"/>
      <c r="P55" s="115"/>
      <c r="Q55" s="91"/>
      <c r="R55" s="58">
        <v>0.06</v>
      </c>
      <c r="S55" s="58">
        <v>0.06</v>
      </c>
    </row>
    <row r="56" spans="1:19" ht="15" customHeight="1">
      <c r="A56" s="349"/>
      <c r="B56" s="87" t="s">
        <v>129</v>
      </c>
      <c r="C56" s="92">
        <v>3.0000000000000001E-3</v>
      </c>
      <c r="D56" s="89"/>
      <c r="E56" s="347"/>
      <c r="F56" s="114"/>
      <c r="G56" s="348"/>
      <c r="H56" s="89"/>
      <c r="I56" s="91"/>
      <c r="J56" s="89"/>
      <c r="K56" s="114"/>
      <c r="L56" s="89"/>
      <c r="M56" s="91"/>
      <c r="N56" s="89"/>
      <c r="O56" s="114"/>
      <c r="P56" s="115"/>
      <c r="Q56" s="91"/>
      <c r="R56" s="58">
        <v>0.03</v>
      </c>
      <c r="S56" s="58">
        <v>0.03</v>
      </c>
    </row>
    <row r="57" spans="1:19" ht="15" customHeight="1">
      <c r="A57" s="349"/>
      <c r="B57" s="87" t="s">
        <v>132</v>
      </c>
      <c r="C57" s="92">
        <v>0.02</v>
      </c>
      <c r="D57" s="89"/>
      <c r="E57" s="347"/>
      <c r="F57" s="114"/>
      <c r="G57" s="348"/>
      <c r="H57" s="89"/>
      <c r="I57" s="91"/>
      <c r="J57" s="89"/>
      <c r="K57" s="114"/>
      <c r="L57" s="89"/>
      <c r="M57" s="91"/>
      <c r="N57" s="89"/>
      <c r="O57" s="114"/>
      <c r="P57" s="115"/>
      <c r="Q57" s="91"/>
      <c r="R57" s="58">
        <v>0.2</v>
      </c>
      <c r="S57" s="58">
        <v>0.2</v>
      </c>
    </row>
    <row r="58" spans="1:19" ht="13.5" customHeight="1">
      <c r="G58" s="116"/>
      <c r="H58" s="117"/>
      <c r="L58" s="118" t="s">
        <v>325</v>
      </c>
      <c r="M58" s="118"/>
      <c r="N58" s="118"/>
      <c r="O58" s="118"/>
      <c r="P58" s="118"/>
      <c r="Q58" s="118"/>
    </row>
    <row r="59" spans="1:19" ht="15" customHeight="1">
      <c r="A59" s="340" t="s">
        <v>326</v>
      </c>
      <c r="B59" s="344" t="s">
        <v>327</v>
      </c>
      <c r="C59" s="338" t="s">
        <v>328</v>
      </c>
      <c r="D59" s="338"/>
      <c r="E59" s="338"/>
      <c r="F59" s="338"/>
      <c r="G59" s="338"/>
      <c r="H59" s="338"/>
      <c r="I59" s="338"/>
      <c r="J59" s="119"/>
      <c r="K59" s="120"/>
      <c r="L59" s="120"/>
      <c r="M59" s="120"/>
      <c r="N59" s="120"/>
      <c r="O59" s="120"/>
      <c r="P59" s="121"/>
      <c r="Q59" s="122"/>
    </row>
    <row r="60" spans="1:19" ht="20.100000000000001" customHeight="1">
      <c r="A60" s="340"/>
      <c r="B60" s="344"/>
      <c r="C60" s="72" t="s">
        <v>329</v>
      </c>
      <c r="D60" s="70" t="s">
        <v>278</v>
      </c>
      <c r="E60" s="123" t="s">
        <v>330</v>
      </c>
      <c r="F60" s="69" t="s">
        <v>279</v>
      </c>
      <c r="G60" s="355" t="s">
        <v>331</v>
      </c>
      <c r="H60" s="72" t="s">
        <v>277</v>
      </c>
      <c r="I60" s="72" t="s">
        <v>281</v>
      </c>
      <c r="J60" s="124"/>
      <c r="Q60" s="125"/>
    </row>
    <row r="61" spans="1:19" ht="20.100000000000001" customHeight="1">
      <c r="A61" s="340"/>
      <c r="B61" s="344"/>
      <c r="C61" s="108" t="s">
        <v>332</v>
      </c>
      <c r="D61" s="77" t="s">
        <v>284</v>
      </c>
      <c r="E61" s="79" t="s">
        <v>333</v>
      </c>
      <c r="F61" s="79" t="s">
        <v>285</v>
      </c>
      <c r="G61" s="355"/>
      <c r="H61" s="77" t="s">
        <v>290</v>
      </c>
      <c r="I61" s="77" t="s">
        <v>287</v>
      </c>
      <c r="J61" s="124"/>
      <c r="Q61" s="125"/>
    </row>
    <row r="62" spans="1:19" ht="15" customHeight="1">
      <c r="A62" s="340"/>
      <c r="B62" s="344"/>
      <c r="C62" s="109"/>
      <c r="D62" s="81" t="s">
        <v>292</v>
      </c>
      <c r="E62" s="110" t="s">
        <v>334</v>
      </c>
      <c r="F62" s="85" t="s">
        <v>332</v>
      </c>
      <c r="G62" s="110" t="s">
        <v>335</v>
      </c>
      <c r="H62" s="83" t="s">
        <v>293</v>
      </c>
      <c r="I62" s="84" t="s">
        <v>294</v>
      </c>
      <c r="J62" s="124"/>
      <c r="Q62" s="125"/>
    </row>
    <row r="63" spans="1:19" ht="15" customHeight="1">
      <c r="A63" s="339" t="s">
        <v>320</v>
      </c>
      <c r="B63" s="87" t="s">
        <v>336</v>
      </c>
      <c r="C63" s="92">
        <v>45</v>
      </c>
      <c r="D63" s="89"/>
      <c r="E63" s="356"/>
      <c r="F63" s="90"/>
      <c r="G63" s="358"/>
      <c r="H63" s="89"/>
      <c r="I63" s="91"/>
      <c r="J63" s="124"/>
      <c r="Q63" s="125"/>
    </row>
    <row r="64" spans="1:19" ht="15" customHeight="1">
      <c r="A64" s="339"/>
      <c r="B64" s="87" t="s">
        <v>337</v>
      </c>
      <c r="C64" s="92">
        <v>50</v>
      </c>
      <c r="D64" s="89"/>
      <c r="E64" s="356"/>
      <c r="F64" s="90"/>
      <c r="G64" s="358"/>
      <c r="H64" s="89"/>
      <c r="I64" s="91"/>
      <c r="J64" s="124"/>
      <c r="Q64" s="125"/>
    </row>
    <row r="65" spans="1:22" ht="15" customHeight="1">
      <c r="A65" s="339"/>
      <c r="B65" s="87" t="s">
        <v>338</v>
      </c>
      <c r="C65" s="92">
        <v>150</v>
      </c>
      <c r="D65" s="89"/>
      <c r="E65" s="356"/>
      <c r="F65" s="90"/>
      <c r="G65" s="358"/>
      <c r="H65" s="89"/>
      <c r="I65" s="91"/>
      <c r="J65" s="124"/>
      <c r="Q65" s="125"/>
    </row>
    <row r="66" spans="1:22" ht="15" customHeight="1">
      <c r="A66" s="339"/>
      <c r="B66" s="87" t="s">
        <v>339</v>
      </c>
      <c r="C66" s="92">
        <v>250</v>
      </c>
      <c r="D66" s="89"/>
      <c r="E66" s="356"/>
      <c r="F66" s="90"/>
      <c r="G66" s="358"/>
      <c r="H66" s="89"/>
      <c r="I66" s="91"/>
      <c r="J66" s="124"/>
      <c r="Q66" s="125"/>
    </row>
    <row r="67" spans="1:22" ht="15" customHeight="1">
      <c r="A67" s="339"/>
      <c r="B67" s="87" t="s">
        <v>340</v>
      </c>
      <c r="C67" s="92">
        <v>150</v>
      </c>
      <c r="D67" s="89"/>
      <c r="E67" s="356"/>
      <c r="F67" s="90"/>
      <c r="G67" s="358"/>
      <c r="H67" s="89"/>
      <c r="I67" s="91"/>
      <c r="J67" s="124"/>
      <c r="Q67" s="125"/>
    </row>
    <row r="68" spans="1:22" ht="15" customHeight="1">
      <c r="A68" s="339"/>
      <c r="B68" s="87" t="s">
        <v>341</v>
      </c>
      <c r="C68" s="92">
        <v>15</v>
      </c>
      <c r="D68" s="89"/>
      <c r="E68" s="356"/>
      <c r="F68" s="90"/>
      <c r="G68" s="358"/>
      <c r="H68" s="89"/>
      <c r="I68" s="91"/>
      <c r="J68" s="124"/>
      <c r="Q68" s="125"/>
    </row>
    <row r="69" spans="1:22" ht="15" customHeight="1">
      <c r="A69" s="339"/>
      <c r="B69" s="87" t="s">
        <v>342</v>
      </c>
      <c r="C69" s="92">
        <v>150</v>
      </c>
      <c r="D69" s="89"/>
      <c r="E69" s="356"/>
      <c r="F69" s="90"/>
      <c r="G69" s="358"/>
      <c r="H69" s="89"/>
      <c r="I69" s="91"/>
      <c r="J69" s="124"/>
      <c r="Q69" s="125"/>
    </row>
    <row r="70" spans="1:22" ht="15" customHeight="1">
      <c r="A70" s="339"/>
      <c r="B70" s="87" t="s">
        <v>124</v>
      </c>
      <c r="C70" s="92">
        <v>4000</v>
      </c>
      <c r="D70" s="89"/>
      <c r="E70" s="356"/>
      <c r="F70" s="90"/>
      <c r="G70" s="358"/>
      <c r="H70" s="89"/>
      <c r="I70" s="91"/>
      <c r="J70" s="124"/>
      <c r="Q70" s="125"/>
    </row>
    <row r="71" spans="1:22" ht="15" customHeight="1">
      <c r="A71" s="339"/>
      <c r="B71" s="87" t="s">
        <v>121</v>
      </c>
      <c r="C71" s="126">
        <v>4000</v>
      </c>
      <c r="D71" s="127"/>
      <c r="E71" s="357"/>
      <c r="F71" s="90"/>
      <c r="G71" s="359"/>
      <c r="H71" s="127"/>
      <c r="I71" s="91"/>
      <c r="J71" s="124"/>
      <c r="Q71" s="125"/>
    </row>
    <row r="72" spans="1:22" ht="20.55" customHeight="1">
      <c r="A72" s="361" t="s">
        <v>343</v>
      </c>
      <c r="B72" s="362"/>
      <c r="C72" s="363"/>
      <c r="D72" s="364"/>
      <c r="E72" s="364"/>
      <c r="F72" s="364"/>
      <c r="G72" s="364"/>
      <c r="H72" s="364"/>
      <c r="I72" s="364"/>
      <c r="J72" s="364"/>
      <c r="K72" s="364"/>
      <c r="L72" s="364"/>
      <c r="M72" s="364"/>
      <c r="N72" s="364"/>
      <c r="O72" s="364"/>
      <c r="P72" s="364"/>
      <c r="Q72" s="365"/>
      <c r="V72" s="6" t="s">
        <v>344</v>
      </c>
    </row>
    <row r="73" spans="1:22" ht="20.100000000000001" customHeight="1">
      <c r="A73" s="366" t="s">
        <v>345</v>
      </c>
      <c r="B73" s="367"/>
      <c r="C73" s="368"/>
      <c r="D73" s="368"/>
      <c r="E73" s="368"/>
      <c r="F73" s="368"/>
      <c r="G73" s="369"/>
      <c r="H73" s="369"/>
      <c r="I73" s="369"/>
      <c r="J73" s="369"/>
      <c r="K73" s="369"/>
      <c r="L73" s="369"/>
      <c r="M73" s="369"/>
      <c r="N73" s="369"/>
      <c r="O73" s="369"/>
      <c r="P73" s="369"/>
      <c r="Q73" s="369"/>
    </row>
    <row r="74" spans="1:22" ht="20.100000000000001" customHeight="1">
      <c r="A74" s="370" t="s">
        <v>346</v>
      </c>
      <c r="B74" s="371"/>
      <c r="C74" s="372"/>
      <c r="D74" s="372"/>
      <c r="E74" s="372"/>
      <c r="F74" s="372"/>
      <c r="G74" s="372"/>
      <c r="H74" s="372"/>
      <c r="I74" s="372"/>
      <c r="J74" s="372"/>
      <c r="K74" s="372"/>
      <c r="L74" s="372"/>
      <c r="M74" s="372"/>
      <c r="N74" s="372"/>
      <c r="O74" s="372"/>
      <c r="P74" s="372"/>
      <c r="Q74" s="372"/>
    </row>
    <row r="75" spans="1:22" ht="15.75" customHeight="1">
      <c r="A75" s="373" t="s">
        <v>347</v>
      </c>
      <c r="B75" s="156" t="s">
        <v>348</v>
      </c>
      <c r="C75" s="374"/>
      <c r="D75" s="375"/>
      <c r="E75" s="375"/>
      <c r="F75" s="375"/>
      <c r="G75" s="157" t="s">
        <v>349</v>
      </c>
      <c r="H75" s="157"/>
      <c r="I75" s="157"/>
      <c r="J75" s="157"/>
      <c r="K75" s="157"/>
      <c r="L75" s="157"/>
      <c r="M75" s="157"/>
      <c r="N75" s="157"/>
      <c r="O75" s="157"/>
      <c r="P75" s="157"/>
      <c r="Q75" s="158"/>
      <c r="V75" s="6" t="s">
        <v>350</v>
      </c>
    </row>
    <row r="76" spans="1:22" ht="15.75" customHeight="1">
      <c r="A76" s="373"/>
      <c r="B76" s="373" t="s">
        <v>351</v>
      </c>
      <c r="C76" s="373"/>
      <c r="D76" s="373"/>
      <c r="E76" s="373"/>
      <c r="F76" s="373"/>
      <c r="G76" s="373"/>
      <c r="H76" s="373"/>
      <c r="I76" s="373"/>
      <c r="J76" s="373"/>
      <c r="K76" s="373"/>
      <c r="L76" s="373"/>
      <c r="M76" s="373"/>
      <c r="N76" s="373"/>
      <c r="O76" s="373"/>
      <c r="P76" s="373"/>
      <c r="Q76" s="373"/>
    </row>
    <row r="77" spans="1:22" ht="113.55" customHeight="1">
      <c r="A77" s="360" t="s">
        <v>352</v>
      </c>
      <c r="B77" s="360"/>
      <c r="C77" s="360"/>
      <c r="D77" s="360"/>
      <c r="E77" s="360"/>
      <c r="F77" s="360"/>
      <c r="G77" s="360"/>
      <c r="H77" s="360"/>
      <c r="I77" s="360"/>
      <c r="J77" s="360"/>
      <c r="K77" s="360"/>
      <c r="L77" s="360"/>
      <c r="M77" s="360"/>
      <c r="N77" s="360"/>
      <c r="O77" s="360"/>
      <c r="P77" s="360"/>
      <c r="Q77" s="360"/>
    </row>
    <row r="78" spans="1:22" ht="48.75" customHeight="1">
      <c r="A78" s="360" t="s">
        <v>353</v>
      </c>
      <c r="B78" s="360"/>
      <c r="C78" s="360"/>
      <c r="D78" s="360"/>
      <c r="E78" s="360"/>
      <c r="F78" s="360"/>
      <c r="G78" s="360"/>
      <c r="H78" s="360"/>
      <c r="I78" s="360"/>
      <c r="J78" s="360"/>
      <c r="K78" s="360"/>
      <c r="L78" s="360"/>
      <c r="M78" s="360"/>
      <c r="N78" s="360"/>
      <c r="O78" s="360"/>
      <c r="P78" s="360"/>
      <c r="Q78" s="360"/>
    </row>
    <row r="79" spans="1:22" ht="40.5" customHeight="1">
      <c r="A79" s="360" t="s">
        <v>354</v>
      </c>
      <c r="B79" s="360"/>
      <c r="C79" s="360"/>
      <c r="D79" s="360"/>
      <c r="E79" s="360"/>
      <c r="F79" s="360"/>
      <c r="G79" s="360"/>
      <c r="H79" s="360"/>
      <c r="I79" s="360"/>
      <c r="J79" s="360"/>
      <c r="K79" s="360"/>
      <c r="L79" s="360"/>
      <c r="M79" s="360"/>
      <c r="N79" s="360"/>
      <c r="O79" s="360"/>
      <c r="P79" s="360"/>
      <c r="Q79" s="360"/>
    </row>
    <row r="80" spans="1:22" ht="28.5" customHeight="1">
      <c r="A80" s="331" t="s">
        <v>355</v>
      </c>
      <c r="B80" s="331"/>
      <c r="C80" s="331"/>
      <c r="D80" s="331"/>
      <c r="E80" s="331"/>
      <c r="F80" s="331"/>
      <c r="G80" s="331"/>
      <c r="H80" s="331"/>
      <c r="I80" s="331"/>
      <c r="J80" s="331"/>
      <c r="K80" s="331"/>
      <c r="L80" s="331"/>
      <c r="M80" s="331"/>
      <c r="N80" s="331"/>
      <c r="O80" s="331"/>
      <c r="P80" s="331"/>
      <c r="Q80" s="331"/>
    </row>
  </sheetData>
  <sheetProtection selectLockedCells="1" selectUnlockedCells="1"/>
  <mergeCells count="56">
    <mergeCell ref="A79:Q79"/>
    <mergeCell ref="A72:B72"/>
    <mergeCell ref="C72:Q72"/>
    <mergeCell ref="A73:B73"/>
    <mergeCell ref="C73:F73"/>
    <mergeCell ref="G73:Q73"/>
    <mergeCell ref="A74:B74"/>
    <mergeCell ref="C74:Q74"/>
    <mergeCell ref="A75:A76"/>
    <mergeCell ref="C75:F75"/>
    <mergeCell ref="B76:Q76"/>
    <mergeCell ref="A77:Q77"/>
    <mergeCell ref="A78:Q78"/>
    <mergeCell ref="A59:A62"/>
    <mergeCell ref="B59:B62"/>
    <mergeCell ref="C59:I59"/>
    <mergeCell ref="G60:G61"/>
    <mergeCell ref="A63:A71"/>
    <mergeCell ref="E63:E71"/>
    <mergeCell ref="G63:G71"/>
    <mergeCell ref="N28:Q28"/>
    <mergeCell ref="E29:E30"/>
    <mergeCell ref="G29:G30"/>
    <mergeCell ref="H29:H30"/>
    <mergeCell ref="A32:A43"/>
    <mergeCell ref="A44:A52"/>
    <mergeCell ref="E44:E57"/>
    <mergeCell ref="G44:G57"/>
    <mergeCell ref="A53:A57"/>
    <mergeCell ref="A11:A14"/>
    <mergeCell ref="B11:B14"/>
    <mergeCell ref="C11:G11"/>
    <mergeCell ref="C9:D9"/>
    <mergeCell ref="E9:L9"/>
    <mergeCell ref="H11:L11"/>
    <mergeCell ref="A15:A26"/>
    <mergeCell ref="A28:A31"/>
    <mergeCell ref="B28:B31"/>
    <mergeCell ref="D28:I28"/>
    <mergeCell ref="J28:M28"/>
    <mergeCell ref="A80:Q80"/>
    <mergeCell ref="A2:B2"/>
    <mergeCell ref="A3:B3"/>
    <mergeCell ref="C3:H3"/>
    <mergeCell ref="I3:J3"/>
    <mergeCell ref="A4:B4"/>
    <mergeCell ref="C4:H4"/>
    <mergeCell ref="I4:J4"/>
    <mergeCell ref="A6:A9"/>
    <mergeCell ref="B6:D6"/>
    <mergeCell ref="E6:L6"/>
    <mergeCell ref="B7:D7"/>
    <mergeCell ref="E7:L7"/>
    <mergeCell ref="B8:B9"/>
    <mergeCell ref="C8:D8"/>
    <mergeCell ref="E8:L8"/>
  </mergeCells>
  <phoneticPr fontId="4"/>
  <conditionalFormatting sqref="W1:W3">
    <cfRule type="containsText" dxfId="50" priority="27" operator="containsText" text="（注意）">
      <formula>NOT(ISERROR(SEARCH("（注意）",W1)))</formula>
    </cfRule>
    <cfRule type="containsText" dxfId="49" priority="28" operator="containsText" text="（正常）">
      <formula>NOT(ISERROR(SEARCH("（正常）",W1)))</formula>
    </cfRule>
    <cfRule type="containsText" dxfId="48" priority="29" operator="containsText" text="（エラー）">
      <formula>NOT(ISERROR(SEARCH("（エラー）",W1)))</formula>
    </cfRule>
  </conditionalFormatting>
  <conditionalFormatting sqref="V2">
    <cfRule type="cellIs" dxfId="47" priority="31" operator="equal">
      <formula>"必須"</formula>
    </cfRule>
  </conditionalFormatting>
  <conditionalFormatting sqref="V3">
    <cfRule type="cellIs" dxfId="46" priority="30" operator="equal">
      <formula>"必須"</formula>
    </cfRule>
  </conditionalFormatting>
  <conditionalFormatting sqref="J15:J26">
    <cfRule type="cellIs" dxfId="45" priority="19" stopIfTrue="1" operator="greaterThan">
      <formula>1000000</formula>
    </cfRule>
    <cfRule type="expression" dxfId="44" priority="20" stopIfTrue="1">
      <formula>OR($L15="有")</formula>
    </cfRule>
    <cfRule type="cellIs" dxfId="43" priority="22" stopIfTrue="1" operator="lessThanOrEqual">
      <formula>$H15</formula>
    </cfRule>
    <cfRule type="cellIs" dxfId="42" priority="23" stopIfTrue="1" operator="greaterThan">
      <formula>$R15</formula>
    </cfRule>
    <cfRule type="expression" dxfId="41" priority="24" stopIfTrue="1">
      <formula>ISNUMBER($J15)</formula>
    </cfRule>
  </conditionalFormatting>
  <conditionalFormatting sqref="E15:E26">
    <cfRule type="expression" dxfId="40" priority="21" stopIfTrue="1">
      <formula>OR($G15="有")</formula>
    </cfRule>
    <cfRule type="cellIs" dxfId="39" priority="25" stopIfTrue="1" operator="lessThanOrEqual">
      <formula>$C15</formula>
    </cfRule>
    <cfRule type="expression" dxfId="38" priority="26" stopIfTrue="1">
      <formula>ISNUMBER($E15)</formula>
    </cfRule>
  </conditionalFormatting>
  <conditionalFormatting sqref="K32:K57">
    <cfRule type="cellIs" dxfId="37" priority="10" stopIfTrue="1" operator="greaterThan">
      <formula>1000000</formula>
    </cfRule>
    <cfRule type="expression" dxfId="36" priority="12" stopIfTrue="1">
      <formula>OR($M32="有")</formula>
    </cfRule>
    <cfRule type="cellIs" dxfId="35" priority="13" stopIfTrue="1" operator="lessThanOrEqual">
      <formula>$C32</formula>
    </cfRule>
    <cfRule type="cellIs" dxfId="34" priority="14" stopIfTrue="1" operator="greaterThan">
      <formula>$S32</formula>
    </cfRule>
    <cfRule type="expression" dxfId="33" priority="15" stopIfTrue="1">
      <formula>ISNUMBER($K32)</formula>
    </cfRule>
  </conditionalFormatting>
  <conditionalFormatting sqref="O32:O57">
    <cfRule type="cellIs" dxfId="32" priority="9" stopIfTrue="1" operator="greaterThan">
      <formula>1000000</formula>
    </cfRule>
    <cfRule type="expression" dxfId="31" priority="11" stopIfTrue="1">
      <formula>OR($Q32="有")</formula>
    </cfRule>
    <cfRule type="cellIs" dxfId="30" priority="16" stopIfTrue="1" operator="lessThanOrEqual">
      <formula>$C32</formula>
    </cfRule>
    <cfRule type="cellIs" dxfId="29" priority="17" stopIfTrue="1" operator="greaterThan">
      <formula>$S32</formula>
    </cfRule>
    <cfRule type="expression" dxfId="28" priority="18" stopIfTrue="1">
      <formula>ISNUMBER($O32)</formula>
    </cfRule>
  </conditionalFormatting>
  <conditionalFormatting sqref="F32:F57">
    <cfRule type="cellIs" dxfId="27" priority="4" stopIfTrue="1" operator="greaterThan">
      <formula>1000000</formula>
    </cfRule>
    <cfRule type="expression" dxfId="26" priority="5" stopIfTrue="1">
      <formula>OR($I32="有")</formula>
    </cfRule>
    <cfRule type="cellIs" dxfId="25" priority="6" stopIfTrue="1" operator="lessThanOrEqual">
      <formula>$C32</formula>
    </cfRule>
    <cfRule type="cellIs" dxfId="24" priority="7" stopIfTrue="1" operator="greaterThan">
      <formula>$R32</formula>
    </cfRule>
    <cfRule type="expression" dxfId="23" priority="8" stopIfTrue="1">
      <formula>ISNUMBER($F32)</formula>
    </cfRule>
  </conditionalFormatting>
  <conditionalFormatting sqref="F63:F71">
    <cfRule type="expression" dxfId="22" priority="1" stopIfTrue="1">
      <formula>OR($I63="有")</formula>
    </cfRule>
    <cfRule type="cellIs" dxfId="21" priority="2" stopIfTrue="1" operator="lessThanOrEqual">
      <formula>$C63</formula>
    </cfRule>
    <cfRule type="expression" dxfId="20" priority="3" stopIfTrue="1">
      <formula>ISNUMBER($F63)</formula>
    </cfRule>
  </conditionalFormatting>
  <dataValidations count="6">
    <dataValidation type="whole" operator="greaterThanOrEqual" allowBlank="1" showErrorMessage="1" sqref="I15:I26 D15:D26 K15:K26 F15:F26 D63:D71 H63:H71" xr:uid="{E3E2B7BF-8CE7-4A86-90FA-A2AB5E6DE254}">
      <formula1>0</formula1>
    </dataValidation>
    <dataValidation allowBlank="1" showErrorMessage="1" sqref="A11:C26 I31:M31 D12:E14 D60:D62 I30:L30 N29:S31 B59:B71 J28:J31 N28:N31 E29:L29 G44 A32:C53 F30:F31 M29:M30 H11:H26 G12:Q14 B54:C57 B28 E61:F62 G62:I62 H61:I61 A28:A31 C28:D31 A59:A72 C59:C72 E60:I60 E31:G31 E63" xr:uid="{31C0309B-BF3C-42FA-AA22-EC630FB8E282}">
      <formula1>0</formula1>
      <formula2>0</formula2>
    </dataValidation>
    <dataValidation type="whole" operator="greaterThanOrEqual" allowBlank="1" showInputMessage="1" showErrorMessage="1" sqref="D32:D57 P32:P57 N32:N57 H32:H57 J32:J57 L32:L57 C75:F75" xr:uid="{0226C544-1D61-4F49-8619-27E76C8757C7}">
      <formula1>0</formula1>
    </dataValidation>
    <dataValidation type="decimal" operator="greaterThanOrEqual" allowBlank="1" showInputMessage="1" showErrorMessage="1" sqref="C73:F73" xr:uid="{AA1C18CF-8A21-46DC-85FE-6636B68383E7}">
      <formula1>0</formula1>
    </dataValidation>
    <dataValidation operator="greaterThanOrEqual" allowBlank="1" showInputMessage="1" showErrorMessage="1" sqref="G32:G43 E32:E43" xr:uid="{270329BC-C8A4-4235-A801-BFD810FD25B2}"/>
    <dataValidation type="list" allowBlank="1" showInputMessage="1" showErrorMessage="1" sqref="G15:G26 L15:L26 I32:I57 M32:M57 Q32:Q57 I63:I71" xr:uid="{1049D6D7-BCA6-4AF1-96F6-3508625BD2F1}">
      <formula1>"有,無"</formula1>
    </dataValidation>
  </dataValidations>
  <printOptions horizontalCentered="1"/>
  <pageMargins left="0.19685039370078741" right="0.19685039370078741" top="0.19685039370078741" bottom="0.19685039370078741" header="0.11811023622047244" footer="0"/>
  <pageSetup paperSize="9" scale="72" firstPageNumber="9" orientation="portrait" useFirstPageNumber="1" r:id="rId1"/>
  <headerFooter alignWithMargins="0"/>
  <rowBreaks count="1" manualBreakCount="1">
    <brk id="58" max="16" man="1"/>
  </rowBreaks>
  <colBreaks count="1" manualBreakCount="1">
    <brk id="17" max="70"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2CD8A-668A-4018-940A-F33F4BC086F3}">
  <sheetPr>
    <pageSetUpPr fitToPage="1"/>
  </sheetPr>
  <dimension ref="A1:V62"/>
  <sheetViews>
    <sheetView showGridLines="0" zoomScaleNormal="100" zoomScaleSheetLayoutView="100" workbookViewId="0"/>
  </sheetViews>
  <sheetFormatPr defaultColWidth="8.59765625" defaultRowHeight="15" outlineLevelRow="1"/>
  <cols>
    <col min="1" max="1" width="1.796875" style="3" customWidth="1"/>
    <col min="2" max="2" width="11.296875" style="2" customWidth="1"/>
    <col min="3" max="3" width="9.19921875" style="2" customWidth="1"/>
    <col min="4" max="4" width="18.796875" style="2" customWidth="1"/>
    <col min="5" max="5" width="14.59765625" style="2" customWidth="1"/>
    <col min="6" max="6" width="27.796875" style="2" customWidth="1"/>
    <col min="7" max="7" width="10" style="3" customWidth="1"/>
    <col min="8" max="8" width="3.296875" style="3" customWidth="1"/>
    <col min="9" max="9" width="3.59765625" style="3" hidden="1" customWidth="1"/>
    <col min="10" max="10" width="3.59765625" style="3" customWidth="1"/>
    <col min="11" max="11" width="8.59765625" style="128"/>
    <col min="12" max="12" width="28.09765625" style="17" customWidth="1"/>
    <col min="13" max="13" width="18.796875" style="17" customWidth="1"/>
    <col min="14" max="14" width="89" style="6" customWidth="1"/>
    <col min="15" max="15" width="9.19921875" style="6" customWidth="1"/>
    <col min="16" max="16" width="16.796875" style="3" hidden="1" customWidth="1"/>
    <col min="17" max="17" width="12.296875" style="3" hidden="1" customWidth="1"/>
    <col min="18" max="18" width="15.59765625" style="3" hidden="1" customWidth="1"/>
    <col min="19" max="19" width="17.796875" style="3" hidden="1" customWidth="1"/>
    <col min="20" max="20" width="10.59765625" style="3" hidden="1" customWidth="1"/>
    <col min="21" max="21" width="23" style="3" hidden="1" customWidth="1"/>
    <col min="22" max="22" width="29.69921875" style="3" hidden="1" customWidth="1"/>
    <col min="23" max="16384" width="8.59765625" style="3"/>
  </cols>
  <sheetData>
    <row r="1" spans="1:22" ht="21">
      <c r="A1" s="1" t="s">
        <v>0</v>
      </c>
      <c r="B1" s="8"/>
      <c r="C1" s="8"/>
      <c r="D1" s="8"/>
      <c r="E1" s="8"/>
      <c r="F1" s="10"/>
      <c r="G1" s="10"/>
      <c r="P1" s="4" t="s">
        <v>1</v>
      </c>
      <c r="Q1" s="4"/>
    </row>
    <row r="2" spans="1:22" ht="30">
      <c r="A2" s="129" t="s">
        <v>356</v>
      </c>
      <c r="F2" s="9"/>
      <c r="K2" s="4" t="s">
        <v>3</v>
      </c>
      <c r="L2" s="5" t="s">
        <v>4</v>
      </c>
      <c r="M2" s="11" t="s">
        <v>5</v>
      </c>
      <c r="P2" s="128" t="s">
        <v>10</v>
      </c>
      <c r="Q2" s="128" t="s">
        <v>10</v>
      </c>
      <c r="R2" s="128" t="s">
        <v>7</v>
      </c>
      <c r="S2" s="128" t="s">
        <v>7</v>
      </c>
      <c r="T2" s="128" t="s">
        <v>10</v>
      </c>
      <c r="U2" s="128" t="s">
        <v>9</v>
      </c>
      <c r="V2" s="128" t="s">
        <v>7</v>
      </c>
    </row>
    <row r="3" spans="1:22" ht="22.8">
      <c r="A3" s="129"/>
      <c r="F3" s="14"/>
      <c r="K3" s="15"/>
      <c r="L3" s="16"/>
      <c r="P3" s="3" t="s">
        <v>357</v>
      </c>
      <c r="Q3" s="3" t="s">
        <v>358</v>
      </c>
      <c r="R3" s="3" t="s">
        <v>11</v>
      </c>
      <c r="S3" s="3" t="s">
        <v>85</v>
      </c>
      <c r="T3" s="3" t="s">
        <v>21</v>
      </c>
      <c r="U3" s="3" t="s">
        <v>20</v>
      </c>
      <c r="V3" s="3" t="s">
        <v>11</v>
      </c>
    </row>
    <row r="4" spans="1:22" ht="13.5" customHeight="1">
      <c r="G4" s="2"/>
      <c r="R4" s="3" t="s">
        <v>22</v>
      </c>
      <c r="S4" s="3" t="s">
        <v>90</v>
      </c>
      <c r="U4" s="3" t="s">
        <v>30</v>
      </c>
      <c r="V4" s="3" t="s">
        <v>22</v>
      </c>
    </row>
    <row r="5" spans="1:22" ht="15.6" thickBot="1">
      <c r="A5" s="263" t="s">
        <v>36</v>
      </c>
      <c r="B5" s="264"/>
      <c r="C5" s="264"/>
      <c r="D5" s="264"/>
      <c r="E5" s="264"/>
      <c r="F5" s="264"/>
      <c r="G5" s="264"/>
      <c r="R5" s="3" t="s">
        <v>31</v>
      </c>
      <c r="S5" s="3" t="s">
        <v>94</v>
      </c>
      <c r="V5" s="3" t="s">
        <v>31</v>
      </c>
    </row>
    <row r="6" spans="1:22" ht="15.6" thickTop="1">
      <c r="A6" s="376" t="s">
        <v>42</v>
      </c>
      <c r="B6" s="226"/>
      <c r="C6" s="234" t="s">
        <v>359</v>
      </c>
      <c r="D6" s="378" t="str">
        <f>'汚染状況調査方法（法、条例）'!D6&amp;'汚染状況調査方法（法、条例）'!F6</f>
        <v/>
      </c>
      <c r="E6" s="379"/>
      <c r="F6" s="380"/>
      <c r="G6" s="229" t="str">
        <f>'汚染状況調査方法（法、条例）'!L6&amp;""</f>
        <v/>
      </c>
      <c r="K6" s="130" t="s">
        <v>360</v>
      </c>
      <c r="L6" s="16" t="str">
        <f>IF(D6="","（エラー）未入力","（正常）入力済み")</f>
        <v>（エラー）未入力</v>
      </c>
      <c r="M6" s="16" t="str">
        <f>IF(AND(OR(D6&lt;&gt;"",D7&lt;&gt;"",D8&lt;&gt;"",D9&lt;&gt;"",),G6=""),"（エラー）図表番号なし","")</f>
        <v/>
      </c>
      <c r="N6" s="6" t="s">
        <v>361</v>
      </c>
      <c r="R6" s="3" t="s">
        <v>38</v>
      </c>
      <c r="S6" s="3" t="s">
        <v>99</v>
      </c>
      <c r="V6" s="3" t="s">
        <v>38</v>
      </c>
    </row>
    <row r="7" spans="1:22" hidden="1" outlineLevel="1">
      <c r="A7" s="377"/>
      <c r="B7" s="201"/>
      <c r="C7" s="265"/>
      <c r="D7" s="381" t="str">
        <f>'汚染状況調査方法（法、条例）'!D7&amp;'汚染状況調査方法（法、条例）'!F7</f>
        <v/>
      </c>
      <c r="E7" s="382"/>
      <c r="F7" s="383"/>
      <c r="G7" s="230"/>
      <c r="K7" s="128" t="s">
        <v>362</v>
      </c>
      <c r="L7" s="16" t="str">
        <f>IF(D7="","（複数入力）未入力","（正常）入力済み")</f>
        <v>（複数入力）未入力</v>
      </c>
      <c r="R7" s="3" t="s">
        <v>47</v>
      </c>
      <c r="S7" s="3" t="s">
        <v>104</v>
      </c>
      <c r="V7" s="3" t="s">
        <v>47</v>
      </c>
    </row>
    <row r="8" spans="1:22" collapsed="1">
      <c r="A8" s="377"/>
      <c r="B8" s="201"/>
      <c r="C8" s="233" t="s">
        <v>363</v>
      </c>
      <c r="D8" s="384" t="str">
        <f>'汚染状況調査方法（法、条例）'!D8&amp;'汚染状況調査方法（法、条例）'!F8</f>
        <v/>
      </c>
      <c r="E8" s="385"/>
      <c r="F8" s="386"/>
      <c r="G8" s="230"/>
      <c r="K8" s="130" t="s">
        <v>360</v>
      </c>
      <c r="L8" s="16" t="str">
        <f>IF(D8="","（エラー）未入力","（正常）入力済み")</f>
        <v>（エラー）未入力</v>
      </c>
      <c r="N8" s="6" t="s">
        <v>364</v>
      </c>
      <c r="R8" s="3" t="s">
        <v>51</v>
      </c>
      <c r="S8" s="3" t="s">
        <v>110</v>
      </c>
      <c r="V8" s="3" t="s">
        <v>51</v>
      </c>
    </row>
    <row r="9" spans="1:22" hidden="1" outlineLevel="1">
      <c r="A9" s="377"/>
      <c r="B9" s="201"/>
      <c r="C9" s="234"/>
      <c r="D9" s="387" t="str">
        <f>'汚染状況調査方法（法、条例）'!D9&amp;'汚染状況調査方法（法、条例）'!F9</f>
        <v/>
      </c>
      <c r="E9" s="388"/>
      <c r="F9" s="389"/>
      <c r="G9" s="230"/>
      <c r="K9" s="128" t="s">
        <v>362</v>
      </c>
      <c r="L9" s="16" t="str">
        <f>IF(D9="","（複数入力）未入力","（正常）入力済み")</f>
        <v>（複数入力）未入力</v>
      </c>
      <c r="R9" s="3" t="s">
        <v>55</v>
      </c>
      <c r="S9" s="3" t="s">
        <v>114</v>
      </c>
      <c r="V9" s="3" t="s">
        <v>55</v>
      </c>
    </row>
    <row r="10" spans="1:22" collapsed="1">
      <c r="A10" s="377"/>
      <c r="B10" s="201"/>
      <c r="C10" s="321" t="s">
        <v>60</v>
      </c>
      <c r="D10" s="390"/>
      <c r="E10" s="390"/>
      <c r="F10" s="390"/>
      <c r="G10" s="391"/>
      <c r="K10" s="18"/>
      <c r="N10" s="6" t="s">
        <v>365</v>
      </c>
      <c r="R10" s="3" t="s">
        <v>58</v>
      </c>
      <c r="S10" s="3" t="s">
        <v>118</v>
      </c>
      <c r="V10" s="3" t="s">
        <v>58</v>
      </c>
    </row>
    <row r="11" spans="1:22" hidden="1" outlineLevel="1">
      <c r="A11" s="377"/>
      <c r="B11" s="201"/>
      <c r="C11" s="19" t="s">
        <v>43</v>
      </c>
      <c r="D11" s="392" t="str">
        <f>'汚染状況調査方法（法、条例）'!D11&amp;'汚染状況調査方法（法、条例）'!F11</f>
        <v/>
      </c>
      <c r="E11" s="393"/>
      <c r="F11" s="394"/>
      <c r="G11" s="251" t="str">
        <f>'汚染状況調査方法（法、条例）'!L11&amp;""</f>
        <v/>
      </c>
      <c r="K11" s="128" t="s">
        <v>362</v>
      </c>
      <c r="M11" s="16" t="str">
        <f>IF(AND(OR(D11&lt;&gt;"",D12&lt;&gt;""),G11=""),"（エラー）図表番号なし","")</f>
        <v/>
      </c>
      <c r="N11" s="6" t="s">
        <v>366</v>
      </c>
      <c r="R11" s="3" t="s">
        <v>63</v>
      </c>
      <c r="S11" s="3" t="s">
        <v>121</v>
      </c>
      <c r="V11" s="3" t="s">
        <v>63</v>
      </c>
    </row>
    <row r="12" spans="1:22" hidden="1" outlineLevel="1">
      <c r="A12" s="218"/>
      <c r="B12" s="220"/>
      <c r="C12" s="22" t="s">
        <v>53</v>
      </c>
      <c r="D12" s="392" t="str">
        <f>'汚染状況調査方法（法、条例）'!D12&amp;'汚染状況調査方法（法、条例）'!F12</f>
        <v/>
      </c>
      <c r="E12" s="393"/>
      <c r="F12" s="394"/>
      <c r="G12" s="252"/>
      <c r="K12" s="128" t="s">
        <v>362</v>
      </c>
      <c r="N12" s="6" t="s">
        <v>366</v>
      </c>
      <c r="R12" s="3" t="s">
        <v>67</v>
      </c>
      <c r="S12" s="3" t="s">
        <v>124</v>
      </c>
      <c r="V12" s="3" t="s">
        <v>67</v>
      </c>
    </row>
    <row r="13" spans="1:22" collapsed="1">
      <c r="A13" s="400" t="s">
        <v>367</v>
      </c>
      <c r="B13" s="401"/>
      <c r="C13" s="402"/>
      <c r="D13" s="384"/>
      <c r="E13" s="385"/>
      <c r="F13" s="386"/>
      <c r="G13" s="29"/>
      <c r="K13" s="130" t="s">
        <v>360</v>
      </c>
      <c r="L13" s="16" t="str">
        <f t="shared" ref="L13:L14" si="0">IF(D13="","（エラー）未入力","（正常）入力済み")</f>
        <v>（エラー）未入力</v>
      </c>
      <c r="R13" s="3" t="s">
        <v>70</v>
      </c>
      <c r="S13" s="3" t="s">
        <v>126</v>
      </c>
      <c r="V13" s="3" t="s">
        <v>70</v>
      </c>
    </row>
    <row r="14" spans="1:22">
      <c r="A14" s="397" t="s">
        <v>233</v>
      </c>
      <c r="B14" s="398"/>
      <c r="C14" s="399"/>
      <c r="D14" s="384"/>
      <c r="E14" s="385"/>
      <c r="F14" s="386"/>
      <c r="G14" s="29"/>
      <c r="K14" s="130" t="s">
        <v>360</v>
      </c>
      <c r="L14" s="16" t="str">
        <f t="shared" si="0"/>
        <v>（エラー）未入力</v>
      </c>
      <c r="R14" s="3" t="s">
        <v>75</v>
      </c>
      <c r="S14" s="3" t="s">
        <v>129</v>
      </c>
      <c r="V14" s="3" t="s">
        <v>75</v>
      </c>
    </row>
    <row r="15" spans="1:22" ht="41.25" customHeight="1">
      <c r="A15" s="397" t="s">
        <v>368</v>
      </c>
      <c r="B15" s="398"/>
      <c r="C15" s="399"/>
      <c r="D15" s="378" t="str">
        <f>'汚染状況調査方法（法、条例）'!D18&amp;""</f>
        <v/>
      </c>
      <c r="E15" s="379"/>
      <c r="F15" s="380"/>
      <c r="G15" s="29"/>
      <c r="K15" s="130" t="s">
        <v>360</v>
      </c>
      <c r="L15" s="16" t="str">
        <f>IF(D15="","（エラー）未入力","（正常）入力済み")</f>
        <v>（エラー）未入力</v>
      </c>
      <c r="N15" s="131" t="s">
        <v>369</v>
      </c>
      <c r="O15" s="131"/>
      <c r="R15" s="3" t="s">
        <v>80</v>
      </c>
      <c r="S15" s="3" t="s">
        <v>132</v>
      </c>
      <c r="V15" s="3" t="s">
        <v>80</v>
      </c>
    </row>
    <row r="16" spans="1:22" ht="41.25" customHeight="1">
      <c r="A16" s="397" t="s">
        <v>370</v>
      </c>
      <c r="B16" s="398"/>
      <c r="C16" s="399"/>
      <c r="D16" s="378" t="str">
        <f>'汚染状況調査方法（法、条例）'!D19&amp;""</f>
        <v/>
      </c>
      <c r="E16" s="379"/>
      <c r="F16" s="380"/>
      <c r="G16" s="31"/>
      <c r="K16" s="130" t="s">
        <v>360</v>
      </c>
      <c r="L16" s="16" t="str">
        <f t="shared" ref="L16" si="1">IF(D16="","（エラー）未入力","（正常）入力済み")</f>
        <v>（エラー）未入力</v>
      </c>
      <c r="N16" s="131" t="s">
        <v>371</v>
      </c>
      <c r="O16" s="131"/>
      <c r="S16" s="3" t="s">
        <v>135</v>
      </c>
      <c r="V16" s="3" t="s">
        <v>85</v>
      </c>
    </row>
    <row r="17" spans="1:22" ht="26.25" customHeight="1">
      <c r="A17" s="221" t="s">
        <v>372</v>
      </c>
      <c r="B17" s="221"/>
      <c r="C17" s="221"/>
      <c r="D17" s="32"/>
      <c r="E17" s="271" t="s">
        <v>107</v>
      </c>
      <c r="F17" s="272"/>
      <c r="G17" s="273"/>
      <c r="I17" s="3" t="b">
        <f>IF(D17="●",TRUE,FALSE)</f>
        <v>0</v>
      </c>
      <c r="K17" s="15" t="s">
        <v>44</v>
      </c>
      <c r="L17" s="16" t="str">
        <f>IF(COUNTIF(I17:I21,TRUE)&gt;0,"（正常）選択済み","（エラー）未選択")</f>
        <v>（エラー）未選択</v>
      </c>
      <c r="N17" s="132" t="s">
        <v>108</v>
      </c>
      <c r="O17" s="132"/>
      <c r="S17" s="3" t="s">
        <v>139</v>
      </c>
      <c r="V17" s="3" t="s">
        <v>90</v>
      </c>
    </row>
    <row r="18" spans="1:22" ht="26.25" customHeight="1">
      <c r="A18" s="221"/>
      <c r="B18" s="221"/>
      <c r="C18" s="221"/>
      <c r="D18" s="33"/>
      <c r="E18" s="243" t="s">
        <v>112</v>
      </c>
      <c r="F18" s="244"/>
      <c r="G18" s="273"/>
      <c r="I18" s="3" t="b">
        <f t="shared" ref="I18:I21" si="2">IF(D18="●",TRUE,FALSE)</f>
        <v>0</v>
      </c>
      <c r="K18" s="18"/>
      <c r="L18" s="16"/>
      <c r="S18" s="3" t="s">
        <v>142</v>
      </c>
      <c r="V18" s="3" t="s">
        <v>94</v>
      </c>
    </row>
    <row r="19" spans="1:22" ht="26.25" customHeight="1">
      <c r="A19" s="221"/>
      <c r="B19" s="221"/>
      <c r="C19" s="221"/>
      <c r="D19" s="33"/>
      <c r="E19" s="243" t="s">
        <v>116</v>
      </c>
      <c r="F19" s="244"/>
      <c r="G19" s="273"/>
      <c r="I19" s="3" t="b">
        <f t="shared" si="2"/>
        <v>0</v>
      </c>
      <c r="K19" s="18"/>
      <c r="L19" s="16"/>
      <c r="V19" s="3" t="s">
        <v>99</v>
      </c>
    </row>
    <row r="20" spans="1:22" ht="26.25" customHeight="1">
      <c r="A20" s="221"/>
      <c r="B20" s="221"/>
      <c r="C20" s="221"/>
      <c r="D20" s="33"/>
      <c r="E20" s="243" t="s">
        <v>119</v>
      </c>
      <c r="F20" s="244"/>
      <c r="G20" s="273"/>
      <c r="I20" s="3" t="b">
        <f t="shared" si="2"/>
        <v>0</v>
      </c>
      <c r="K20" s="18"/>
      <c r="L20" s="16"/>
      <c r="V20" s="3" t="s">
        <v>104</v>
      </c>
    </row>
    <row r="21" spans="1:22" ht="26.25" customHeight="1">
      <c r="A21" s="221"/>
      <c r="B21" s="221"/>
      <c r="C21" s="221"/>
      <c r="D21" s="34"/>
      <c r="E21" s="245" t="s">
        <v>373</v>
      </c>
      <c r="F21" s="246"/>
      <c r="G21" s="273"/>
      <c r="I21" s="3" t="b">
        <f t="shared" si="2"/>
        <v>0</v>
      </c>
      <c r="K21" s="18"/>
      <c r="L21" s="16"/>
      <c r="V21" s="3" t="s">
        <v>110</v>
      </c>
    </row>
    <row r="22" spans="1:22">
      <c r="V22" s="3" t="s">
        <v>114</v>
      </c>
    </row>
    <row r="23" spans="1:22">
      <c r="A23" s="395" t="s">
        <v>374</v>
      </c>
      <c r="B23" s="396"/>
      <c r="C23" s="396"/>
      <c r="D23" s="396"/>
      <c r="E23" s="396"/>
      <c r="F23" s="396"/>
      <c r="G23" s="396"/>
      <c r="V23" s="3" t="s">
        <v>118</v>
      </c>
    </row>
    <row r="24" spans="1:22">
      <c r="A24" s="47"/>
      <c r="B24" s="294" t="s">
        <v>375</v>
      </c>
      <c r="C24" s="294"/>
      <c r="D24" s="294"/>
      <c r="E24" s="320"/>
      <c r="F24" s="320"/>
      <c r="G24" s="133" t="s">
        <v>226</v>
      </c>
      <c r="K24" s="128" t="s">
        <v>362</v>
      </c>
      <c r="L24" s="16" t="str">
        <f>IF(OR($D$26&lt;&gt;"",$D$37&lt;&gt;"",$D$48&lt;&gt;""),IF(E24="","（エラー）未入力","（正常）入力済み"),"")</f>
        <v/>
      </c>
      <c r="N24" s="132" t="s">
        <v>255</v>
      </c>
      <c r="O24" s="132"/>
      <c r="V24" s="3" t="s">
        <v>121</v>
      </c>
    </row>
    <row r="25" spans="1:22">
      <c r="A25" s="47"/>
      <c r="B25" s="295" t="s">
        <v>376</v>
      </c>
      <c r="C25" s="295"/>
      <c r="D25" s="295"/>
      <c r="E25" s="403"/>
      <c r="F25" s="403"/>
      <c r="G25" s="134" t="s">
        <v>226</v>
      </c>
      <c r="K25" s="128" t="s">
        <v>362</v>
      </c>
      <c r="L25" s="16" t="str">
        <f>IF(OR($D$26&lt;&gt;"",$D$37&lt;&gt;"",$D$48&lt;&gt;""),IF(E25="","（エラー）未入力","（正常）入力済み"),"")</f>
        <v/>
      </c>
      <c r="N25" s="132" t="s">
        <v>255</v>
      </c>
      <c r="O25" s="132"/>
      <c r="V25" s="3" t="s">
        <v>124</v>
      </c>
    </row>
    <row r="26" spans="1:22" ht="30" customHeight="1">
      <c r="A26" s="221" t="s">
        <v>377</v>
      </c>
      <c r="B26" s="221"/>
      <c r="C26" s="221"/>
      <c r="D26" s="404"/>
      <c r="E26" s="404"/>
      <c r="F26" s="404"/>
      <c r="G26" s="404"/>
      <c r="K26" s="128" t="s">
        <v>362</v>
      </c>
      <c r="L26" s="16" t="str">
        <f>IF(D26="","（注意）未入力","（正常）入力済み")</f>
        <v>（注意）未入力</v>
      </c>
      <c r="M26" s="16" t="str">
        <f>IF(AND(OR(D26&lt;&gt;"",D27&lt;&gt;""),G26=""),"（エラー）図表番号なし","")</f>
        <v/>
      </c>
      <c r="N26" s="6" t="s">
        <v>378</v>
      </c>
      <c r="V26" s="3" t="s">
        <v>126</v>
      </c>
    </row>
    <row r="27" spans="1:22" ht="150.75" customHeight="1">
      <c r="A27" s="221"/>
      <c r="B27" s="221"/>
      <c r="C27" s="221"/>
      <c r="D27" s="40"/>
      <c r="E27" s="40"/>
      <c r="F27" s="40"/>
      <c r="G27" s="404"/>
      <c r="K27" s="128" t="s">
        <v>362</v>
      </c>
      <c r="L27" s="16" t="str">
        <f>IF($D$26&lt;&gt;"",IF(COUNTBLANK(D27:F27)=3,"（エラー）未入力",IF(COUNTBLANK(D27:F27)&gt;0,"（エラー）一部未入力","（正常）入力済み")),IF(COUNTBLANK(D27:F27)=3,"","入力不要"))</f>
        <v/>
      </c>
      <c r="N27" s="6" t="s">
        <v>379</v>
      </c>
      <c r="R27" s="2"/>
      <c r="V27" s="3" t="s">
        <v>129</v>
      </c>
    </row>
    <row r="28" spans="1:22">
      <c r="A28" s="221"/>
      <c r="B28" s="221"/>
      <c r="C28" s="221"/>
      <c r="D28" s="40"/>
      <c r="E28" s="40"/>
      <c r="F28" s="40"/>
      <c r="G28" s="404"/>
      <c r="K28" s="128" t="s">
        <v>362</v>
      </c>
      <c r="L28" s="16" t="str">
        <f t="shared" ref="L28:L36" si="3">IF($D$26&lt;&gt;"",IF(COUNTBLANK(D28:F28)=3,"（複数入力）未入力",IF(COUNTBLANK(D28:F28)&gt;0,"（エラー）一部未入力","（正常）入力済み")),IF(COUNTBLANK(D28:F28)=3,"","入力不要"))</f>
        <v/>
      </c>
      <c r="V28" s="3" t="s">
        <v>132</v>
      </c>
    </row>
    <row r="29" spans="1:22">
      <c r="A29" s="221"/>
      <c r="B29" s="221"/>
      <c r="C29" s="221"/>
      <c r="D29" s="40"/>
      <c r="E29" s="40"/>
      <c r="F29" s="40"/>
      <c r="G29" s="404"/>
      <c r="K29" s="128" t="s">
        <v>362</v>
      </c>
      <c r="L29" s="16" t="str">
        <f t="shared" si="3"/>
        <v/>
      </c>
      <c r="V29" s="3" t="s">
        <v>135</v>
      </c>
    </row>
    <row r="30" spans="1:22">
      <c r="A30" s="221"/>
      <c r="B30" s="221"/>
      <c r="C30" s="221"/>
      <c r="D30" s="40"/>
      <c r="E30" s="40"/>
      <c r="F30" s="40"/>
      <c r="G30" s="404"/>
      <c r="K30" s="128" t="s">
        <v>362</v>
      </c>
      <c r="L30" s="16" t="str">
        <f t="shared" si="3"/>
        <v/>
      </c>
      <c r="V30" s="3" t="s">
        <v>139</v>
      </c>
    </row>
    <row r="31" spans="1:22">
      <c r="A31" s="221"/>
      <c r="B31" s="221"/>
      <c r="C31" s="221"/>
      <c r="D31" s="40"/>
      <c r="E31" s="40"/>
      <c r="F31" s="40"/>
      <c r="G31" s="404"/>
      <c r="K31" s="128" t="s">
        <v>362</v>
      </c>
      <c r="L31" s="16" t="str">
        <f t="shared" si="3"/>
        <v/>
      </c>
      <c r="V31" s="3" t="s">
        <v>142</v>
      </c>
    </row>
    <row r="32" spans="1:22" hidden="1" outlineLevel="1">
      <c r="A32" s="221"/>
      <c r="B32" s="221"/>
      <c r="C32" s="221"/>
      <c r="D32" s="40"/>
      <c r="E32" s="40"/>
      <c r="F32" s="40"/>
      <c r="G32" s="404"/>
      <c r="K32" s="128" t="s">
        <v>362</v>
      </c>
      <c r="L32" s="16" t="str">
        <f t="shared" si="3"/>
        <v/>
      </c>
    </row>
    <row r="33" spans="1:14" hidden="1" outlineLevel="1">
      <c r="A33" s="221"/>
      <c r="B33" s="221"/>
      <c r="C33" s="221"/>
      <c r="D33" s="40"/>
      <c r="E33" s="40"/>
      <c r="F33" s="40"/>
      <c r="G33" s="404"/>
      <c r="K33" s="128" t="s">
        <v>362</v>
      </c>
      <c r="L33" s="16" t="str">
        <f t="shared" si="3"/>
        <v/>
      </c>
    </row>
    <row r="34" spans="1:14" hidden="1" outlineLevel="1">
      <c r="A34" s="221"/>
      <c r="B34" s="221"/>
      <c r="C34" s="221"/>
      <c r="D34" s="40"/>
      <c r="E34" s="40"/>
      <c r="F34" s="40"/>
      <c r="G34" s="404"/>
      <c r="K34" s="128" t="s">
        <v>362</v>
      </c>
      <c r="L34" s="16" t="str">
        <f t="shared" si="3"/>
        <v/>
      </c>
    </row>
    <row r="35" spans="1:14" hidden="1" outlineLevel="1">
      <c r="A35" s="221"/>
      <c r="B35" s="221"/>
      <c r="C35" s="221"/>
      <c r="D35" s="40"/>
      <c r="E35" s="40"/>
      <c r="F35" s="40"/>
      <c r="G35" s="404"/>
      <c r="K35" s="128" t="s">
        <v>362</v>
      </c>
      <c r="L35" s="16" t="str">
        <f t="shared" si="3"/>
        <v/>
      </c>
    </row>
    <row r="36" spans="1:14" hidden="1" outlineLevel="1">
      <c r="A36" s="221"/>
      <c r="B36" s="221"/>
      <c r="C36" s="221"/>
      <c r="D36" s="40"/>
      <c r="E36" s="40"/>
      <c r="F36" s="40"/>
      <c r="G36" s="404"/>
      <c r="K36" s="128" t="s">
        <v>362</v>
      </c>
      <c r="L36" s="16" t="str">
        <f t="shared" si="3"/>
        <v/>
      </c>
    </row>
    <row r="37" spans="1:14" ht="30" customHeight="1" collapsed="1">
      <c r="A37" s="221" t="s">
        <v>380</v>
      </c>
      <c r="B37" s="221"/>
      <c r="C37" s="221"/>
      <c r="D37" s="404"/>
      <c r="E37" s="404"/>
      <c r="F37" s="404"/>
      <c r="G37" s="404"/>
      <c r="K37" s="128" t="s">
        <v>362</v>
      </c>
      <c r="L37" s="16" t="str">
        <f>IF(D37="","（注意）未入力","（正常）入力済み")</f>
        <v>（注意）未入力</v>
      </c>
      <c r="M37" s="16" t="str">
        <f>IF(AND(OR(D37&lt;&gt;"",D38&lt;&gt;""),G37=""),"（エラー）図表番号なし","")</f>
        <v/>
      </c>
      <c r="N37" s="6" t="s">
        <v>381</v>
      </c>
    </row>
    <row r="38" spans="1:14">
      <c r="A38" s="221"/>
      <c r="B38" s="221"/>
      <c r="C38" s="221"/>
      <c r="D38" s="40"/>
      <c r="E38" s="40"/>
      <c r="F38" s="40"/>
      <c r="G38" s="404"/>
      <c r="K38" s="128" t="s">
        <v>362</v>
      </c>
      <c r="L38" s="16" t="str">
        <f>IF($D$37&lt;&gt;"",IF(COUNTBLANK(D38:F38)=3,"（エラー）未入力",IF(COUNTBLANK(D38:F38)&gt;0,"（エラー）一部未入力","（正常）入力済み")),IF(COUNTBLANK(D38:F38)=3,"","入力不要"))</f>
        <v/>
      </c>
      <c r="N38" s="6" t="s">
        <v>379</v>
      </c>
    </row>
    <row r="39" spans="1:14">
      <c r="A39" s="221"/>
      <c r="B39" s="221"/>
      <c r="C39" s="221"/>
      <c r="D39" s="40"/>
      <c r="E39" s="40"/>
      <c r="F39" s="40"/>
      <c r="G39" s="404"/>
      <c r="K39" s="128" t="s">
        <v>362</v>
      </c>
      <c r="L39" s="16" t="str">
        <f t="shared" ref="L39:L47" si="4">IF($D$37&lt;&gt;"",IF(COUNTBLANK(D39:F39)=3,"（複数入力）未入力",IF(COUNTBLANK(D39:F39)&gt;0,"（エラー）一部未入力","（正常）入力済み")),IF(COUNTBLANK(D39:F39)=3,"","入力不要"))</f>
        <v/>
      </c>
    </row>
    <row r="40" spans="1:14">
      <c r="A40" s="221"/>
      <c r="B40" s="221"/>
      <c r="C40" s="221"/>
      <c r="D40" s="40"/>
      <c r="E40" s="40"/>
      <c r="F40" s="40"/>
      <c r="G40" s="404"/>
      <c r="K40" s="128" t="s">
        <v>362</v>
      </c>
      <c r="L40" s="16" t="str">
        <f t="shared" si="4"/>
        <v/>
      </c>
    </row>
    <row r="41" spans="1:14">
      <c r="A41" s="221"/>
      <c r="B41" s="221"/>
      <c r="C41" s="221"/>
      <c r="D41" s="40"/>
      <c r="E41" s="40"/>
      <c r="F41" s="40"/>
      <c r="G41" s="404"/>
      <c r="K41" s="128" t="s">
        <v>362</v>
      </c>
      <c r="L41" s="16" t="str">
        <f t="shared" si="4"/>
        <v/>
      </c>
    </row>
    <row r="42" spans="1:14">
      <c r="A42" s="221"/>
      <c r="B42" s="221"/>
      <c r="C42" s="221"/>
      <c r="D42" s="40"/>
      <c r="E42" s="40"/>
      <c r="F42" s="40"/>
      <c r="G42" s="404"/>
      <c r="K42" s="128" t="s">
        <v>362</v>
      </c>
      <c r="L42" s="16" t="str">
        <f t="shared" si="4"/>
        <v/>
      </c>
    </row>
    <row r="43" spans="1:14" hidden="1" outlineLevel="1">
      <c r="A43" s="221"/>
      <c r="B43" s="221"/>
      <c r="C43" s="221"/>
      <c r="D43" s="40"/>
      <c r="E43" s="40"/>
      <c r="F43" s="40"/>
      <c r="G43" s="404"/>
      <c r="K43" s="128" t="s">
        <v>362</v>
      </c>
      <c r="L43" s="16" t="str">
        <f t="shared" si="4"/>
        <v/>
      </c>
    </row>
    <row r="44" spans="1:14" hidden="1" outlineLevel="1">
      <c r="A44" s="221"/>
      <c r="B44" s="221"/>
      <c r="C44" s="221"/>
      <c r="D44" s="40"/>
      <c r="E44" s="40"/>
      <c r="F44" s="40"/>
      <c r="G44" s="404"/>
      <c r="K44" s="128" t="s">
        <v>362</v>
      </c>
      <c r="L44" s="16" t="str">
        <f t="shared" si="4"/>
        <v/>
      </c>
    </row>
    <row r="45" spans="1:14" hidden="1" outlineLevel="1">
      <c r="A45" s="221"/>
      <c r="B45" s="221"/>
      <c r="C45" s="221"/>
      <c r="D45" s="40"/>
      <c r="E45" s="40"/>
      <c r="F45" s="40"/>
      <c r="G45" s="404"/>
      <c r="K45" s="128" t="s">
        <v>362</v>
      </c>
      <c r="L45" s="16" t="str">
        <f t="shared" si="4"/>
        <v/>
      </c>
    </row>
    <row r="46" spans="1:14" hidden="1" outlineLevel="1">
      <c r="A46" s="221"/>
      <c r="B46" s="221"/>
      <c r="C46" s="221"/>
      <c r="D46" s="40"/>
      <c r="E46" s="40"/>
      <c r="F46" s="40"/>
      <c r="G46" s="404"/>
      <c r="K46" s="128" t="s">
        <v>362</v>
      </c>
      <c r="L46" s="16" t="str">
        <f t="shared" si="4"/>
        <v/>
      </c>
    </row>
    <row r="47" spans="1:14" hidden="1" outlineLevel="1">
      <c r="A47" s="221"/>
      <c r="B47" s="221"/>
      <c r="C47" s="221"/>
      <c r="D47" s="40"/>
      <c r="E47" s="40"/>
      <c r="F47" s="40"/>
      <c r="G47" s="404"/>
      <c r="K47" s="128" t="s">
        <v>362</v>
      </c>
      <c r="L47" s="16" t="str">
        <f t="shared" si="4"/>
        <v/>
      </c>
    </row>
    <row r="48" spans="1:14" ht="45" customHeight="1" collapsed="1">
      <c r="A48" s="221" t="s">
        <v>382</v>
      </c>
      <c r="B48" s="221"/>
      <c r="C48" s="221"/>
      <c r="D48" s="404"/>
      <c r="E48" s="404"/>
      <c r="F48" s="404"/>
      <c r="G48" s="135"/>
      <c r="K48" s="128" t="s">
        <v>362</v>
      </c>
      <c r="L48" s="16" t="str">
        <f>IF(D48="","（注意）未入力","（正常）入力済み")</f>
        <v>（注意）未入力</v>
      </c>
      <c r="M48" s="16" t="str">
        <f>IF(AND(OR(D48&lt;&gt;"",D51&lt;&gt;""),G48=""),"（エラー）図表番号なし","")</f>
        <v/>
      </c>
      <c r="N48" s="6" t="s">
        <v>383</v>
      </c>
    </row>
    <row r="49" spans="1:17">
      <c r="A49" s="221"/>
      <c r="B49" s="221"/>
      <c r="C49" s="221"/>
      <c r="D49" s="183" t="s">
        <v>384</v>
      </c>
      <c r="E49" s="298"/>
      <c r="F49" s="298"/>
      <c r="G49" s="299"/>
      <c r="H49" s="136"/>
      <c r="K49" s="18" t="s">
        <v>174</v>
      </c>
      <c r="M49" s="16"/>
      <c r="P49" s="6"/>
      <c r="Q49" s="6"/>
    </row>
    <row r="50" spans="1:17">
      <c r="A50" s="221"/>
      <c r="B50" s="221"/>
      <c r="C50" s="221"/>
      <c r="D50" s="183"/>
      <c r="E50" s="160"/>
      <c r="F50" s="35" t="s">
        <v>250</v>
      </c>
      <c r="G50" s="39"/>
      <c r="H50" s="136"/>
      <c r="K50" s="18" t="s">
        <v>49</v>
      </c>
      <c r="L50" s="16" t="str">
        <f>IF(E49="確認された。",IF(E50&lt;&gt;"","（正常）入力済み","（エラー）未入力"),IF(E49="確認されなかった。","入力不要",""))</f>
        <v/>
      </c>
      <c r="N50" s="16"/>
      <c r="O50" s="16"/>
      <c r="P50" s="6"/>
      <c r="Q50" s="6"/>
    </row>
    <row r="51" spans="1:17">
      <c r="A51" s="221"/>
      <c r="B51" s="221"/>
      <c r="C51" s="221"/>
      <c r="D51" s="40"/>
      <c r="E51" s="40"/>
      <c r="F51" s="40"/>
      <c r="G51" s="135"/>
      <c r="K51" s="128" t="s">
        <v>362</v>
      </c>
      <c r="L51" s="16" t="str">
        <f>IF($D$48&lt;&gt;"",IF(COUNTBLANK(D51:F51)=3,"（エラー）未入力",IF(COUNTBLANK(D51:F51)&gt;0,"（エラー）一部未入力","（正常）入力済み")),IF(COUNTBLANK(D51:F51)=3,"","入力不要"))</f>
        <v/>
      </c>
      <c r="N51" s="6" t="s">
        <v>379</v>
      </c>
    </row>
    <row r="52" spans="1:17">
      <c r="A52" s="221"/>
      <c r="B52" s="221"/>
      <c r="C52" s="221"/>
      <c r="D52" s="40"/>
      <c r="E52" s="40"/>
      <c r="F52" s="40"/>
      <c r="G52" s="135"/>
      <c r="K52" s="128" t="s">
        <v>362</v>
      </c>
      <c r="L52" s="16" t="str">
        <f t="shared" ref="L52:L60" si="5">IF($D$48&lt;&gt;"",IF(COUNTBLANK(D52:F52)=3,"（複数入力）未入力",IF(COUNTBLANK(D52:F52)&gt;0,"（エラー）一部未入力","（正常）入力済み")),IF(COUNTBLANK(D52:F52)=3,"","入力不要"))</f>
        <v/>
      </c>
    </row>
    <row r="53" spans="1:17">
      <c r="A53" s="221"/>
      <c r="B53" s="221"/>
      <c r="C53" s="221"/>
      <c r="D53" s="40"/>
      <c r="E53" s="40"/>
      <c r="F53" s="40"/>
      <c r="G53" s="135"/>
      <c r="K53" s="128" t="s">
        <v>362</v>
      </c>
      <c r="L53" s="16" t="str">
        <f t="shared" si="5"/>
        <v/>
      </c>
    </row>
    <row r="54" spans="1:17">
      <c r="A54" s="221"/>
      <c r="B54" s="221"/>
      <c r="C54" s="221"/>
      <c r="D54" s="40"/>
      <c r="E54" s="40"/>
      <c r="F54" s="40"/>
      <c r="G54" s="135"/>
      <c r="K54" s="128" t="s">
        <v>362</v>
      </c>
      <c r="L54" s="16" t="str">
        <f t="shared" si="5"/>
        <v/>
      </c>
    </row>
    <row r="55" spans="1:17">
      <c r="A55" s="221"/>
      <c r="B55" s="221"/>
      <c r="C55" s="221"/>
      <c r="D55" s="40"/>
      <c r="E55" s="40"/>
      <c r="F55" s="40"/>
      <c r="G55" s="135"/>
      <c r="K55" s="128" t="s">
        <v>362</v>
      </c>
      <c r="L55" s="16" t="str">
        <f t="shared" si="5"/>
        <v/>
      </c>
    </row>
    <row r="56" spans="1:17" ht="15" hidden="1" customHeight="1" outlineLevel="1">
      <c r="A56" s="221"/>
      <c r="B56" s="221"/>
      <c r="C56" s="221"/>
      <c r="D56" s="40"/>
      <c r="E56" s="40"/>
      <c r="F56" s="40"/>
      <c r="G56" s="135"/>
      <c r="K56" s="128" t="s">
        <v>362</v>
      </c>
      <c r="L56" s="16" t="str">
        <f t="shared" si="5"/>
        <v/>
      </c>
    </row>
    <row r="57" spans="1:17" ht="15" hidden="1" customHeight="1" outlineLevel="1">
      <c r="A57" s="221"/>
      <c r="B57" s="221"/>
      <c r="C57" s="221"/>
      <c r="D57" s="40"/>
      <c r="E57" s="40"/>
      <c r="F57" s="40"/>
      <c r="G57" s="135"/>
      <c r="K57" s="128" t="s">
        <v>362</v>
      </c>
      <c r="L57" s="16" t="str">
        <f t="shared" si="5"/>
        <v/>
      </c>
    </row>
    <row r="58" spans="1:17" ht="15" hidden="1" customHeight="1" outlineLevel="1">
      <c r="A58" s="221"/>
      <c r="B58" s="221"/>
      <c r="C58" s="221"/>
      <c r="D58" s="40"/>
      <c r="E58" s="40"/>
      <c r="F58" s="40"/>
      <c r="G58" s="135"/>
      <c r="K58" s="128" t="s">
        <v>362</v>
      </c>
      <c r="L58" s="16" t="str">
        <f t="shared" si="5"/>
        <v/>
      </c>
    </row>
    <row r="59" spans="1:17" ht="15" hidden="1" customHeight="1" outlineLevel="1">
      <c r="A59" s="221"/>
      <c r="B59" s="221"/>
      <c r="C59" s="221"/>
      <c r="D59" s="40"/>
      <c r="E59" s="40"/>
      <c r="F59" s="40"/>
      <c r="G59" s="135"/>
      <c r="K59" s="128" t="s">
        <v>362</v>
      </c>
      <c r="L59" s="16" t="str">
        <f t="shared" si="5"/>
        <v/>
      </c>
    </row>
    <row r="60" spans="1:17" ht="15" hidden="1" customHeight="1" outlineLevel="1">
      <c r="A60" s="221"/>
      <c r="B60" s="221"/>
      <c r="C60" s="221"/>
      <c r="D60" s="40"/>
      <c r="E60" s="40"/>
      <c r="F60" s="40"/>
      <c r="G60" s="135"/>
      <c r="K60" s="128" t="s">
        <v>362</v>
      </c>
      <c r="L60" s="16" t="str">
        <f t="shared" si="5"/>
        <v/>
      </c>
    </row>
    <row r="61" spans="1:17" ht="16.05" customHeight="1" collapsed="1">
      <c r="A61" s="137"/>
      <c r="B61" s="291" t="s">
        <v>385</v>
      </c>
      <c r="C61" s="291"/>
      <c r="D61" s="291"/>
      <c r="E61" s="291"/>
      <c r="F61" s="291"/>
      <c r="G61" s="291"/>
    </row>
    <row r="62" spans="1:17" ht="16.05" customHeight="1">
      <c r="B62" s="3" t="s">
        <v>386</v>
      </c>
      <c r="C62" s="3"/>
      <c r="D62" s="3"/>
    </row>
  </sheetData>
  <sheetProtection selectLockedCells="1" selectUnlockedCells="1"/>
  <mergeCells count="44">
    <mergeCell ref="B61:G61"/>
    <mergeCell ref="G26:G36"/>
    <mergeCell ref="A37:C47"/>
    <mergeCell ref="D37:F37"/>
    <mergeCell ref="G37:G47"/>
    <mergeCell ref="A48:C60"/>
    <mergeCell ref="D48:F48"/>
    <mergeCell ref="D49:D50"/>
    <mergeCell ref="E49:G49"/>
    <mergeCell ref="B24:D24"/>
    <mergeCell ref="E24:F24"/>
    <mergeCell ref="B25:D25"/>
    <mergeCell ref="E25:F25"/>
    <mergeCell ref="A26:C36"/>
    <mergeCell ref="D26:F26"/>
    <mergeCell ref="D13:F13"/>
    <mergeCell ref="A23:G23"/>
    <mergeCell ref="A15:C15"/>
    <mergeCell ref="D15:F15"/>
    <mergeCell ref="A16:C16"/>
    <mergeCell ref="D16:F16"/>
    <mergeCell ref="A17:C21"/>
    <mergeCell ref="E17:F17"/>
    <mergeCell ref="G17:G21"/>
    <mergeCell ref="E18:F18"/>
    <mergeCell ref="E19:F19"/>
    <mergeCell ref="E20:F20"/>
    <mergeCell ref="E21:F21"/>
    <mergeCell ref="A14:C14"/>
    <mergeCell ref="D14:F14"/>
    <mergeCell ref="A13:C13"/>
    <mergeCell ref="A5:G5"/>
    <mergeCell ref="A6:B12"/>
    <mergeCell ref="C6:C7"/>
    <mergeCell ref="D6:F6"/>
    <mergeCell ref="G6:G9"/>
    <mergeCell ref="D7:F7"/>
    <mergeCell ref="C8:C9"/>
    <mergeCell ref="D8:F8"/>
    <mergeCell ref="D9:F9"/>
    <mergeCell ref="C10:G10"/>
    <mergeCell ref="D11:F11"/>
    <mergeCell ref="G11:G12"/>
    <mergeCell ref="D12:F12"/>
  </mergeCells>
  <phoneticPr fontId="4"/>
  <conditionalFormatting sqref="L51:M1048576 L1:M48">
    <cfRule type="containsText" dxfId="19" priority="7" operator="containsText" text="（注意）">
      <formula>NOT(ISERROR(SEARCH("（注意）",L1)))</formula>
    </cfRule>
    <cfRule type="containsText" dxfId="18" priority="8" operator="containsText" text="（正常）">
      <formula>NOT(ISERROR(SEARCH("（正常）",L1)))</formula>
    </cfRule>
    <cfRule type="containsText" dxfId="17" priority="9" operator="containsText" text="（エラー）">
      <formula>NOT(ISERROR(SEARCH("（エラー）",L1)))</formula>
    </cfRule>
  </conditionalFormatting>
  <conditionalFormatting sqref="L50">
    <cfRule type="containsText" dxfId="16" priority="1" operator="containsText" text="（注意）">
      <formula>NOT(ISERROR(SEARCH("（注意）",L50)))</formula>
    </cfRule>
    <cfRule type="containsText" dxfId="15" priority="2" operator="containsText" text="（正常）">
      <formula>NOT(ISERROR(SEARCH("（正常）",L50)))</formula>
    </cfRule>
    <cfRule type="containsText" dxfId="14" priority="3" operator="containsText" text="（エラー）">
      <formula>NOT(ISERROR(SEARCH("（エラー）",L50)))</formula>
    </cfRule>
  </conditionalFormatting>
  <dataValidations count="11">
    <dataValidation operator="greaterThanOrEqual" allowBlank="1" showInputMessage="1" sqref="E50" xr:uid="{190AA77C-3F5F-4D5B-85F8-62A061293F46}"/>
    <dataValidation allowBlank="1" showInputMessage="1" sqref="F50:G50" xr:uid="{2E69E535-F949-4407-885F-31786FAEDD5B}"/>
    <dataValidation type="list" allowBlank="1" showInputMessage="1" sqref="D26:F26" xr:uid="{23CC8DED-848C-41B7-B26C-82CBA19786BA}">
      <formula1>$P$3</formula1>
    </dataValidation>
    <dataValidation type="list" allowBlank="1" showInputMessage="1" showErrorMessage="1" sqref="D48:F48" xr:uid="{395DD2A3-DAE8-42C5-9D51-4756CA7ABA3D}">
      <formula1>$T$3</formula1>
    </dataValidation>
    <dataValidation type="list" allowBlank="1" showInputMessage="1" showErrorMessage="1" sqref="D17:D21" xr:uid="{1E2A0E25-603E-47DF-9C18-AAFFD52FB60A}">
      <formula1>"●"</formula1>
    </dataValidation>
    <dataValidation type="list" allowBlank="1" showInputMessage="1" sqref="E49:G49" xr:uid="{C8C13ACE-0B3C-4101-8CE0-7FC2DA537A0B}">
      <formula1>$U$3:$U$4</formula1>
    </dataValidation>
    <dataValidation type="list" allowBlank="1" showInputMessage="1" showErrorMessage="1" sqref="D27" xr:uid="{FEF43D2F-A8C2-48EA-9C51-1AF4F3335D94}">
      <formula1>$R$3:$R$15</formula1>
    </dataValidation>
    <dataValidation type="list" allowBlank="1" showInputMessage="1" showErrorMessage="1" sqref="D38:D47" xr:uid="{DF8A5B56-ACB4-4D00-A7D5-8601F45660CE}">
      <formula1>$S$3:$S$18</formula1>
    </dataValidation>
    <dataValidation type="list" allowBlank="1" showInputMessage="1" showErrorMessage="1" sqref="D51:D60" xr:uid="{E6C80AED-C9B5-4AF2-AE1F-58A55A96EE35}">
      <formula1>$V$3:$V$31</formula1>
    </dataValidation>
    <dataValidation type="list" allowBlank="1" showInputMessage="1" sqref="D37:F37" xr:uid="{A35319A8-FD06-4FF3-A000-7E779CC5812D}">
      <formula1>$Q$3</formula1>
    </dataValidation>
    <dataValidation type="list" allowBlank="1" showInputMessage="1" showErrorMessage="1" sqref="D28:D36" xr:uid="{2D2E682D-D68A-4D61-9D87-553577F8AB27}">
      <formula1>$R$4:$R$15</formula1>
    </dataValidation>
  </dataValidations>
  <printOptions horizontalCentered="1"/>
  <pageMargins left="0.19685039370078741" right="0.19685039370078741" top="0.19685039370078741" bottom="0.19685039370078741" header="0.11811023622047244" footer="0"/>
  <pageSetup paperSize="9" scale="98" firstPageNumber="11" fitToHeight="0" orientation="portrait" useFirstPageNumber="1" r:id="rId1"/>
  <headerFooter alignWithMargins="0"/>
  <rowBreaks count="1" manualBreakCount="1">
    <brk id="22" max="6" man="1"/>
  </rowBreaks>
  <legacyDrawing r:id="rId2"/>
  <extLst>
    <ext xmlns:x14="http://schemas.microsoft.com/office/spreadsheetml/2009/9/main" uri="{78C0D931-6437-407d-A8EE-F0AAD7539E65}">
      <x14:conditionalFormattings>
        <x14:conditionalFormatting xmlns:xm="http://schemas.microsoft.com/office/excel/2006/main">
          <x14:cfRule type="containsText" priority="4" operator="containsText" text="（注意）" id="{BD713DDE-A028-4823-A643-B30595488F5B}">
            <xm:f>NOT(ISERROR(SEARCH("（注意）",'汚染状況調査方法（法、条例）'!Q49)))</xm:f>
            <x14:dxf>
              <font>
                <color theme="7" tint="-0.499984740745262"/>
              </font>
              <fill>
                <patternFill>
                  <bgColor rgb="FFFFFF99"/>
                </patternFill>
              </fill>
            </x14:dxf>
          </x14:cfRule>
          <x14:cfRule type="containsText" priority="5" operator="containsText" text="（正常）" id="{CA4E9916-E026-40F0-98F0-FCCFFBF789FA}">
            <xm:f>NOT(ISERROR(SEARCH("（正常）",'汚染状況調査方法（法、条例）'!Q49)))</xm:f>
            <x14:dxf>
              <font>
                <color rgb="FF006100"/>
              </font>
              <fill>
                <patternFill>
                  <bgColor rgb="FFC6EFCE"/>
                </patternFill>
              </fill>
            </x14:dxf>
          </x14:cfRule>
          <x14:cfRule type="containsText" priority="6" operator="containsText" text="（エラー）" id="{8AA4CB75-FA73-44CA-BEEC-0A61A3D854A1}">
            <xm:f>NOT(ISERROR(SEARCH("（エラー）",'汚染状況調査方法（法、条例）'!Q49)))</xm:f>
            <x14:dxf>
              <font>
                <color rgb="FF9C0006"/>
              </font>
              <fill>
                <patternFill>
                  <bgColor rgb="FFFFC7CE"/>
                </patternFill>
              </fill>
            </x14:dxf>
          </x14:cfRule>
          <xm:sqref>M50:O50</xm:sqref>
        </x14:conditionalFormatting>
        <x14:conditionalFormatting xmlns:xm="http://schemas.microsoft.com/office/excel/2006/main">
          <x14:cfRule type="containsText" priority="10" operator="containsText" text="（注意）" id="{01A88B8B-C395-4EFD-B267-43CBE8D33C74}">
            <xm:f>NOT(ISERROR(SEARCH("（注意）",'汚染状況調査方法（法、条例）'!R48)))</xm:f>
            <x14:dxf>
              <font>
                <color theme="7" tint="-0.499984740745262"/>
              </font>
              <fill>
                <patternFill>
                  <bgColor rgb="FFFFFF99"/>
                </patternFill>
              </fill>
            </x14:dxf>
          </x14:cfRule>
          <x14:cfRule type="containsText" priority="11" operator="containsText" text="（正常）" id="{4F94076E-55FC-4509-A021-3E3AEA5B3E40}">
            <xm:f>NOT(ISERROR(SEARCH("（正常）",'汚染状況調査方法（法、条例）'!R48)))</xm:f>
            <x14:dxf>
              <font>
                <color rgb="FF006100"/>
              </font>
              <fill>
                <patternFill>
                  <bgColor rgb="FFC6EFCE"/>
                </patternFill>
              </fill>
            </x14:dxf>
          </x14:cfRule>
          <x14:cfRule type="containsText" priority="12" operator="containsText" text="（エラー）" id="{AF93318D-0C60-46D2-96D8-050D7920D08D}">
            <xm:f>NOT(ISERROR(SEARCH("（エラー）",'汚染状況調査方法（法、条例）'!R48)))</xm:f>
            <x14:dxf>
              <font>
                <color rgb="FF9C0006"/>
              </font>
              <fill>
                <patternFill>
                  <bgColor rgb="FFFFC7CE"/>
                </patternFill>
              </fill>
            </x14:dxf>
          </x14:cfRule>
          <xm:sqref>M49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5D11B-737F-4376-9E4C-559D8B7A18DA}">
  <sheetPr>
    <pageSetUpPr fitToPage="1"/>
  </sheetPr>
  <dimension ref="A1:P51"/>
  <sheetViews>
    <sheetView showGridLines="0" zoomScaleNormal="100" zoomScaleSheetLayoutView="85" workbookViewId="0"/>
  </sheetViews>
  <sheetFormatPr defaultColWidth="8.59765625" defaultRowHeight="15"/>
  <cols>
    <col min="1" max="1" width="4.59765625" style="3" customWidth="1"/>
    <col min="2" max="2" width="21.5" style="3" customWidth="1"/>
    <col min="3" max="7" width="11.59765625" style="3" customWidth="1"/>
    <col min="8" max="8" width="1.796875" style="3" customWidth="1"/>
    <col min="9" max="11" width="6.796875" style="3" customWidth="1"/>
    <col min="12" max="12" width="1.796875" style="3" customWidth="1"/>
    <col min="13" max="13" width="8.59765625" style="128"/>
    <col min="14" max="14" width="28.09765625" style="17" customWidth="1"/>
    <col min="15" max="15" width="62" style="6" customWidth="1"/>
    <col min="16" max="16" width="22.296875" style="3" hidden="1" customWidth="1"/>
    <col min="17" max="16384" width="8.59765625" style="3"/>
  </cols>
  <sheetData>
    <row r="1" spans="1:16" ht="13.5" customHeight="1">
      <c r="P1" s="128" t="s">
        <v>1</v>
      </c>
    </row>
    <row r="2" spans="1:16" ht="15.75" customHeight="1">
      <c r="A2" s="406" t="s">
        <v>387</v>
      </c>
      <c r="B2" s="407"/>
      <c r="C2" s="407"/>
      <c r="D2" s="407"/>
      <c r="E2" s="407"/>
      <c r="F2" s="407"/>
      <c r="G2" s="408"/>
      <c r="M2" s="4" t="s">
        <v>3</v>
      </c>
      <c r="N2" s="5" t="s">
        <v>4</v>
      </c>
      <c r="P2" s="128" t="s">
        <v>7</v>
      </c>
    </row>
    <row r="3" spans="1:16" ht="15" customHeight="1">
      <c r="A3" s="47"/>
      <c r="B3" s="48" t="s">
        <v>388</v>
      </c>
      <c r="C3" s="333"/>
      <c r="D3" s="333"/>
      <c r="E3" s="333"/>
      <c r="F3" s="333"/>
      <c r="G3" s="138" t="s">
        <v>389</v>
      </c>
      <c r="M3" s="128" t="s">
        <v>390</v>
      </c>
      <c r="P3" s="3" t="s">
        <v>22</v>
      </c>
    </row>
    <row r="4" spans="1:16" ht="15" customHeight="1" thickBot="1">
      <c r="A4" s="139"/>
      <c r="B4" s="140" t="s">
        <v>391</v>
      </c>
      <c r="C4" s="409"/>
      <c r="D4" s="409"/>
      <c r="E4" s="409"/>
      <c r="F4" s="409"/>
      <c r="G4" s="141" t="s">
        <v>389</v>
      </c>
      <c r="I4" s="410" t="s">
        <v>392</v>
      </c>
      <c r="J4" s="410"/>
      <c r="K4" s="410"/>
      <c r="M4" s="128" t="s">
        <v>390</v>
      </c>
      <c r="P4" s="3" t="s">
        <v>31</v>
      </c>
    </row>
    <row r="5" spans="1:16" ht="40.5" customHeight="1" thickTop="1">
      <c r="A5" s="411" t="s">
        <v>393</v>
      </c>
      <c r="B5" s="411"/>
      <c r="C5" s="143" t="s">
        <v>394</v>
      </c>
      <c r="D5" s="144" t="s">
        <v>395</v>
      </c>
      <c r="E5" s="143" t="s">
        <v>396</v>
      </c>
      <c r="F5" s="143" t="s">
        <v>397</v>
      </c>
      <c r="G5" s="145" t="s">
        <v>398</v>
      </c>
      <c r="I5" s="146" t="s">
        <v>399</v>
      </c>
      <c r="J5" s="146" t="s">
        <v>400</v>
      </c>
      <c r="K5" s="146" t="s">
        <v>401</v>
      </c>
      <c r="P5" s="3" t="s">
        <v>38</v>
      </c>
    </row>
    <row r="6" spans="1:16">
      <c r="A6" s="412" t="s">
        <v>402</v>
      </c>
      <c r="B6" s="147"/>
      <c r="C6" s="148"/>
      <c r="D6" s="148"/>
      <c r="E6" s="149"/>
      <c r="F6" s="149"/>
      <c r="G6" s="150"/>
      <c r="I6" s="151" t="str">
        <f>IF(B6="","未選択",VLOOKUP(B6,基準値マスタ!$A$4:$H$30,6,FALSE))</f>
        <v>未選択</v>
      </c>
      <c r="J6" s="151" t="str">
        <f>IF(B6="","未選択",VLOOKUP(B6,基準値マスタ!$A$4:$H$30,7,FALSE))</f>
        <v>未選択</v>
      </c>
      <c r="K6" s="142" t="s">
        <v>403</v>
      </c>
      <c r="M6" s="128" t="s">
        <v>362</v>
      </c>
      <c r="N6" s="16" t="str">
        <f>IF(B6="","未入力",IF(COUNTBLANK(C6:G6)&gt;0,"（エラー）未入力","（正常）入力済み"))</f>
        <v>未入力</v>
      </c>
      <c r="O6" s="6" t="s">
        <v>404</v>
      </c>
      <c r="P6" s="3" t="s">
        <v>47</v>
      </c>
    </row>
    <row r="7" spans="1:16">
      <c r="A7" s="412"/>
      <c r="B7" s="147"/>
      <c r="C7" s="148"/>
      <c r="D7" s="148"/>
      <c r="E7" s="149"/>
      <c r="F7" s="149"/>
      <c r="G7" s="150"/>
      <c r="I7" s="151" t="str">
        <f>IF(B7="","未選択",VLOOKUP(B7,基準値マスタ!$A$4:$H$30,6,FALSE))</f>
        <v>未選択</v>
      </c>
      <c r="J7" s="151" t="str">
        <f>IF(B7="","未選択",VLOOKUP(B7,基準値マスタ!$A$4:$H$30,7,FALSE))</f>
        <v>未選択</v>
      </c>
      <c r="K7" s="142" t="s">
        <v>403</v>
      </c>
      <c r="M7" s="128" t="s">
        <v>362</v>
      </c>
      <c r="N7" s="16" t="str">
        <f t="shared" ref="N7:N29" si="0">IF(B7="","未入力",IF(COUNTBLANK(C7:G7)&gt;0,"（エラー）未入力","（正常）入力済み"))</f>
        <v>未入力</v>
      </c>
      <c r="O7" s="6" t="s">
        <v>405</v>
      </c>
      <c r="P7" s="3" t="s">
        <v>51</v>
      </c>
    </row>
    <row r="8" spans="1:16">
      <c r="A8" s="412"/>
      <c r="B8" s="147"/>
      <c r="C8" s="148"/>
      <c r="D8" s="148"/>
      <c r="E8" s="149"/>
      <c r="F8" s="149"/>
      <c r="G8" s="150"/>
      <c r="I8" s="151" t="str">
        <f>IF(B8="","未選択",VLOOKUP(B8,基準値マスタ!$A$4:$H$30,6,FALSE))</f>
        <v>未選択</v>
      </c>
      <c r="J8" s="151" t="str">
        <f>IF(B8="","未選択",VLOOKUP(B8,基準値マスタ!$A$4:$H$30,7,FALSE))</f>
        <v>未選択</v>
      </c>
      <c r="K8" s="142" t="s">
        <v>403</v>
      </c>
      <c r="M8" s="128" t="s">
        <v>362</v>
      </c>
      <c r="N8" s="16" t="str">
        <f t="shared" si="0"/>
        <v>未入力</v>
      </c>
      <c r="O8" s="6" t="s">
        <v>406</v>
      </c>
      <c r="P8" s="3" t="s">
        <v>55</v>
      </c>
    </row>
    <row r="9" spans="1:16">
      <c r="A9" s="412"/>
      <c r="B9" s="147"/>
      <c r="C9" s="148"/>
      <c r="D9" s="148"/>
      <c r="E9" s="149"/>
      <c r="F9" s="149"/>
      <c r="G9" s="150"/>
      <c r="I9" s="151" t="str">
        <f>IF(B9="","未選択",VLOOKUP(B9,基準値マスタ!$A$4:$H$30,6,FALSE))</f>
        <v>未選択</v>
      </c>
      <c r="J9" s="151" t="str">
        <f>IF(B9="","未選択",VLOOKUP(B9,基準値マスタ!$A$4:$H$30,7,FALSE))</f>
        <v>未選択</v>
      </c>
      <c r="K9" s="142" t="s">
        <v>403</v>
      </c>
      <c r="M9" s="128" t="s">
        <v>362</v>
      </c>
      <c r="N9" s="16" t="str">
        <f t="shared" si="0"/>
        <v>未入力</v>
      </c>
      <c r="O9" s="6" t="s">
        <v>407</v>
      </c>
      <c r="P9" s="3" t="s">
        <v>58</v>
      </c>
    </row>
    <row r="10" spans="1:16">
      <c r="A10" s="412"/>
      <c r="B10" s="147"/>
      <c r="C10" s="148"/>
      <c r="D10" s="148"/>
      <c r="E10" s="149"/>
      <c r="F10" s="149"/>
      <c r="G10" s="150"/>
      <c r="I10" s="151" t="str">
        <f>IF(B10="","未選択",VLOOKUP(B10,基準値マスタ!$A$4:$H$30,6,FALSE))</f>
        <v>未選択</v>
      </c>
      <c r="J10" s="151" t="str">
        <f>IF(B10="","未選択",VLOOKUP(B10,基準値マスタ!$A$4:$H$30,7,FALSE))</f>
        <v>未選択</v>
      </c>
      <c r="K10" s="142" t="s">
        <v>403</v>
      </c>
      <c r="M10" s="128" t="s">
        <v>362</v>
      </c>
      <c r="N10" s="16" t="str">
        <f t="shared" si="0"/>
        <v>未入力</v>
      </c>
      <c r="P10" s="3" t="s">
        <v>63</v>
      </c>
    </row>
    <row r="11" spans="1:16">
      <c r="A11" s="412"/>
      <c r="B11" s="147"/>
      <c r="C11" s="148"/>
      <c r="D11" s="148"/>
      <c r="E11" s="149"/>
      <c r="F11" s="149"/>
      <c r="G11" s="150"/>
      <c r="I11" s="151" t="str">
        <f>IF(B11="","未選択",VLOOKUP(B11,基準値マスタ!$A$4:$H$30,6,FALSE))</f>
        <v>未選択</v>
      </c>
      <c r="J11" s="151" t="str">
        <f>IF(B11="","未選択",VLOOKUP(B11,基準値マスタ!$A$4:$H$30,7,FALSE))</f>
        <v>未選択</v>
      </c>
      <c r="K11" s="142" t="s">
        <v>403</v>
      </c>
      <c r="M11" s="128" t="s">
        <v>362</v>
      </c>
      <c r="N11" s="16" t="str">
        <f t="shared" si="0"/>
        <v>未入力</v>
      </c>
      <c r="P11" s="3" t="s">
        <v>67</v>
      </c>
    </row>
    <row r="12" spans="1:16">
      <c r="A12" s="412"/>
      <c r="B12" s="147"/>
      <c r="C12" s="148"/>
      <c r="D12" s="148"/>
      <c r="E12" s="149"/>
      <c r="F12" s="149"/>
      <c r="G12" s="150"/>
      <c r="I12" s="151" t="str">
        <f>IF(B12="","未選択",VLOOKUP(B12,基準値マスタ!$A$4:$H$30,6,FALSE))</f>
        <v>未選択</v>
      </c>
      <c r="J12" s="151" t="str">
        <f>IF(B12="","未選択",VLOOKUP(B12,基準値マスタ!$A$4:$H$30,7,FALSE))</f>
        <v>未選択</v>
      </c>
      <c r="K12" s="142" t="s">
        <v>403</v>
      </c>
      <c r="M12" s="128" t="s">
        <v>362</v>
      </c>
      <c r="N12" s="16" t="str">
        <f t="shared" si="0"/>
        <v>未入力</v>
      </c>
      <c r="P12" s="3" t="s">
        <v>70</v>
      </c>
    </row>
    <row r="13" spans="1:16">
      <c r="A13" s="412"/>
      <c r="B13" s="147"/>
      <c r="C13" s="148"/>
      <c r="D13" s="148"/>
      <c r="E13" s="149"/>
      <c r="F13" s="149"/>
      <c r="G13" s="150"/>
      <c r="I13" s="151" t="str">
        <f>IF(B13="","未選択",VLOOKUP(B13,基準値マスタ!$A$4:$H$30,6,FALSE))</f>
        <v>未選択</v>
      </c>
      <c r="J13" s="151" t="str">
        <f>IF(B13="","未選択",VLOOKUP(B13,基準値マスタ!$A$4:$H$30,7,FALSE))</f>
        <v>未選択</v>
      </c>
      <c r="K13" s="142" t="s">
        <v>403</v>
      </c>
      <c r="M13" s="128" t="s">
        <v>362</v>
      </c>
      <c r="N13" s="16" t="str">
        <f t="shared" si="0"/>
        <v>未入力</v>
      </c>
      <c r="P13" s="3" t="s">
        <v>75</v>
      </c>
    </row>
    <row r="14" spans="1:16">
      <c r="A14" s="412"/>
      <c r="B14" s="147"/>
      <c r="C14" s="148"/>
      <c r="D14" s="148"/>
      <c r="E14" s="149"/>
      <c r="F14" s="149"/>
      <c r="G14" s="150"/>
      <c r="I14" s="151" t="str">
        <f>IF(B14="","未選択",VLOOKUP(B14,基準値マスタ!$A$4:$H$30,6,FALSE))</f>
        <v>未選択</v>
      </c>
      <c r="J14" s="151" t="str">
        <f>IF(B14="","未選択",VLOOKUP(B14,基準値マスタ!$A$4:$H$30,7,FALSE))</f>
        <v>未選択</v>
      </c>
      <c r="K14" s="142" t="s">
        <v>403</v>
      </c>
      <c r="L14" s="152"/>
      <c r="M14" s="128" t="s">
        <v>362</v>
      </c>
      <c r="N14" s="16" t="str">
        <f t="shared" si="0"/>
        <v>未入力</v>
      </c>
      <c r="P14" s="3" t="s">
        <v>80</v>
      </c>
    </row>
    <row r="15" spans="1:16">
      <c r="A15" s="412"/>
      <c r="B15" s="147"/>
      <c r="C15" s="148"/>
      <c r="D15" s="148"/>
      <c r="E15" s="149"/>
      <c r="F15" s="149"/>
      <c r="G15" s="150"/>
      <c r="I15" s="151" t="str">
        <f>IF(B15="","未選択",VLOOKUP(B15,基準値マスタ!$A$4:$H$30,6,FALSE))</f>
        <v>未選択</v>
      </c>
      <c r="J15" s="151" t="str">
        <f>IF(B15="","未選択",VLOOKUP(B15,基準値マスタ!$A$4:$H$30,7,FALSE))</f>
        <v>未選択</v>
      </c>
      <c r="K15" s="142" t="s">
        <v>403</v>
      </c>
      <c r="L15" s="152"/>
      <c r="M15" s="128" t="s">
        <v>362</v>
      </c>
      <c r="N15" s="16" t="str">
        <f t="shared" si="0"/>
        <v>未入力</v>
      </c>
      <c r="P15" s="3" t="s">
        <v>90</v>
      </c>
    </row>
    <row r="16" spans="1:16">
      <c r="A16" s="412"/>
      <c r="B16" s="147"/>
      <c r="C16" s="148"/>
      <c r="D16" s="148"/>
      <c r="E16" s="149"/>
      <c r="F16" s="149"/>
      <c r="G16" s="150"/>
      <c r="I16" s="151" t="str">
        <f>IF(B16="","未選択",VLOOKUP(B16,基準値マスタ!$A$4:$H$30,6,FALSE))</f>
        <v>未選択</v>
      </c>
      <c r="J16" s="151" t="str">
        <f>IF(B16="","未選択",VLOOKUP(B16,基準値マスタ!$A$4:$H$30,7,FALSE))</f>
        <v>未選択</v>
      </c>
      <c r="K16" s="142" t="s">
        <v>403</v>
      </c>
      <c r="M16" s="128" t="s">
        <v>362</v>
      </c>
      <c r="N16" s="16" t="str">
        <f t="shared" si="0"/>
        <v>未入力</v>
      </c>
      <c r="P16" s="3" t="s">
        <v>94</v>
      </c>
    </row>
    <row r="17" spans="1:16">
      <c r="A17" s="412"/>
      <c r="B17" s="147"/>
      <c r="C17" s="148"/>
      <c r="D17" s="148"/>
      <c r="E17" s="149"/>
      <c r="F17" s="149"/>
      <c r="G17" s="150"/>
      <c r="I17" s="151" t="str">
        <f>IF(B17="","未選択",VLOOKUP(B17,基準値マスタ!$A$4:$H$30,6,FALSE))</f>
        <v>未選択</v>
      </c>
      <c r="J17" s="151" t="str">
        <f>IF(B17="","未選択",VLOOKUP(B17,基準値マスタ!$A$4:$H$30,7,FALSE))</f>
        <v>未選択</v>
      </c>
      <c r="K17" s="142" t="s">
        <v>403</v>
      </c>
      <c r="M17" s="128" t="s">
        <v>362</v>
      </c>
      <c r="N17" s="16" t="str">
        <f t="shared" si="0"/>
        <v>未入力</v>
      </c>
      <c r="P17" s="3" t="s">
        <v>99</v>
      </c>
    </row>
    <row r="18" spans="1:16" ht="13.5" customHeight="1">
      <c r="A18" s="412" t="s">
        <v>408</v>
      </c>
      <c r="B18" s="147"/>
      <c r="C18" s="148"/>
      <c r="D18" s="148"/>
      <c r="E18" s="149"/>
      <c r="F18" s="149"/>
      <c r="G18" s="150"/>
      <c r="I18" s="151" t="str">
        <f>IF(B18="","未選択",VLOOKUP(B18,基準値マスタ!$A$33:$H$41,6,FALSE))</f>
        <v>未選択</v>
      </c>
      <c r="J18" s="142" t="s">
        <v>403</v>
      </c>
      <c r="K18" s="142" t="s">
        <v>403</v>
      </c>
      <c r="M18" s="128" t="s">
        <v>362</v>
      </c>
      <c r="N18" s="16" t="str">
        <f t="shared" si="0"/>
        <v>未入力</v>
      </c>
      <c r="P18" s="3" t="s">
        <v>104</v>
      </c>
    </row>
    <row r="19" spans="1:16" ht="13.5" customHeight="1">
      <c r="A19" s="412"/>
      <c r="B19" s="147"/>
      <c r="C19" s="148"/>
      <c r="D19" s="148"/>
      <c r="E19" s="149"/>
      <c r="F19" s="149"/>
      <c r="G19" s="150"/>
      <c r="I19" s="151" t="str">
        <f>IF(B19="","未選択",VLOOKUP(B19,基準値マスタ!$A$33:$H$41,6,FALSE))</f>
        <v>未選択</v>
      </c>
      <c r="J19" s="142" t="s">
        <v>403</v>
      </c>
      <c r="K19" s="142" t="s">
        <v>403</v>
      </c>
      <c r="M19" s="128" t="s">
        <v>362</v>
      </c>
      <c r="N19" s="16" t="str">
        <f t="shared" si="0"/>
        <v>未入力</v>
      </c>
      <c r="P19" s="3" t="s">
        <v>110</v>
      </c>
    </row>
    <row r="20" spans="1:16" ht="13.5" customHeight="1">
      <c r="A20" s="412"/>
      <c r="B20" s="147"/>
      <c r="C20" s="148"/>
      <c r="D20" s="148"/>
      <c r="E20" s="149"/>
      <c r="F20" s="149"/>
      <c r="G20" s="150"/>
      <c r="I20" s="151" t="str">
        <f>IF(B20="","未選択",VLOOKUP(B20,基準値マスタ!$A$33:$H$41,6,FALSE))</f>
        <v>未選択</v>
      </c>
      <c r="J20" s="142" t="s">
        <v>403</v>
      </c>
      <c r="K20" s="142" t="s">
        <v>403</v>
      </c>
      <c r="M20" s="128" t="s">
        <v>362</v>
      </c>
      <c r="N20" s="16" t="str">
        <f t="shared" si="0"/>
        <v>未入力</v>
      </c>
      <c r="P20" s="3" t="s">
        <v>114</v>
      </c>
    </row>
    <row r="21" spans="1:16" ht="13.5" customHeight="1">
      <c r="A21" s="412"/>
      <c r="B21" s="147"/>
      <c r="C21" s="148"/>
      <c r="D21" s="148"/>
      <c r="E21" s="149"/>
      <c r="F21" s="149"/>
      <c r="G21" s="150"/>
      <c r="I21" s="151" t="str">
        <f>IF(B21="","未選択",VLOOKUP(B21,基準値マスタ!$A$33:$H$41,6,FALSE))</f>
        <v>未選択</v>
      </c>
      <c r="J21" s="142" t="s">
        <v>403</v>
      </c>
      <c r="K21" s="142" t="s">
        <v>403</v>
      </c>
      <c r="M21" s="128" t="s">
        <v>362</v>
      </c>
      <c r="N21" s="16" t="str">
        <f t="shared" si="0"/>
        <v>未入力</v>
      </c>
      <c r="P21" s="3" t="s">
        <v>118</v>
      </c>
    </row>
    <row r="22" spans="1:16" ht="13.5" customHeight="1">
      <c r="A22" s="412"/>
      <c r="B22" s="147"/>
      <c r="C22" s="148"/>
      <c r="D22" s="148"/>
      <c r="E22" s="149"/>
      <c r="F22" s="149"/>
      <c r="G22" s="150"/>
      <c r="I22" s="151" t="str">
        <f>IF(B22="","未選択",VLOOKUP(B22,基準値マスタ!$A$33:$H$41,6,FALSE))</f>
        <v>未選択</v>
      </c>
      <c r="J22" s="142" t="s">
        <v>403</v>
      </c>
      <c r="K22" s="142" t="s">
        <v>403</v>
      </c>
      <c r="M22" s="128" t="s">
        <v>362</v>
      </c>
      <c r="N22" s="16" t="str">
        <f t="shared" si="0"/>
        <v>未入力</v>
      </c>
      <c r="P22" s="3" t="s">
        <v>121</v>
      </c>
    </row>
    <row r="23" spans="1:16" ht="13.5" customHeight="1">
      <c r="A23" s="412"/>
      <c r="B23" s="147"/>
      <c r="C23" s="148"/>
      <c r="D23" s="148"/>
      <c r="E23" s="149"/>
      <c r="F23" s="149"/>
      <c r="G23" s="150"/>
      <c r="I23" s="151" t="str">
        <f>IF(B23="","未選択",VLOOKUP(B23,基準値マスタ!$A$33:$H$41,6,FALSE))</f>
        <v>未選択</v>
      </c>
      <c r="J23" s="142" t="s">
        <v>403</v>
      </c>
      <c r="K23" s="142" t="s">
        <v>403</v>
      </c>
      <c r="M23" s="128" t="s">
        <v>362</v>
      </c>
      <c r="N23" s="16" t="str">
        <f t="shared" si="0"/>
        <v>未入力</v>
      </c>
      <c r="P23" s="3" t="s">
        <v>124</v>
      </c>
    </row>
    <row r="24" spans="1:16" ht="13.5" customHeight="1">
      <c r="A24" s="412"/>
      <c r="B24" s="147"/>
      <c r="C24" s="148"/>
      <c r="D24" s="148"/>
      <c r="E24" s="149"/>
      <c r="F24" s="149"/>
      <c r="G24" s="150"/>
      <c r="I24" s="151" t="str">
        <f>IF(B24="","未選択",VLOOKUP(B24,基準値マスタ!$A$33:$H$41,6,FALSE))</f>
        <v>未選択</v>
      </c>
      <c r="J24" s="142" t="s">
        <v>403</v>
      </c>
      <c r="K24" s="142" t="s">
        <v>403</v>
      </c>
      <c r="M24" s="128" t="s">
        <v>362</v>
      </c>
      <c r="N24" s="16" t="str">
        <f t="shared" si="0"/>
        <v>未入力</v>
      </c>
      <c r="P24" s="3" t="s">
        <v>129</v>
      </c>
    </row>
    <row r="25" spans="1:16" ht="13.5" customHeight="1">
      <c r="A25" s="412"/>
      <c r="B25" s="147"/>
      <c r="C25" s="148"/>
      <c r="D25" s="148"/>
      <c r="E25" s="149"/>
      <c r="F25" s="149"/>
      <c r="G25" s="150"/>
      <c r="I25" s="151" t="str">
        <f>IF(B25="","未選択",VLOOKUP(B25,基準値マスタ!$A$33:$H$41,6,FALSE))</f>
        <v>未選択</v>
      </c>
      <c r="J25" s="142" t="s">
        <v>403</v>
      </c>
      <c r="K25" s="142" t="s">
        <v>403</v>
      </c>
      <c r="M25" s="128" t="s">
        <v>362</v>
      </c>
      <c r="N25" s="16" t="str">
        <f t="shared" si="0"/>
        <v>未入力</v>
      </c>
      <c r="P25" s="3" t="s">
        <v>132</v>
      </c>
    </row>
    <row r="26" spans="1:16" ht="13.5" customHeight="1">
      <c r="A26" s="412"/>
      <c r="B26" s="147"/>
      <c r="C26" s="148"/>
      <c r="D26" s="148"/>
      <c r="E26" s="149"/>
      <c r="F26" s="149"/>
      <c r="G26" s="150"/>
      <c r="I26" s="151" t="str">
        <f>IF(B26="","未選択",VLOOKUP(B26,基準値マスタ!$A$33:$H$41,6,FALSE))</f>
        <v>未選択</v>
      </c>
      <c r="J26" s="142" t="s">
        <v>403</v>
      </c>
      <c r="K26" s="142" t="s">
        <v>403</v>
      </c>
      <c r="M26" s="128" t="s">
        <v>362</v>
      </c>
      <c r="N26" s="16" t="str">
        <f t="shared" si="0"/>
        <v>未入力</v>
      </c>
      <c r="P26" s="3" t="s">
        <v>135</v>
      </c>
    </row>
    <row r="27" spans="1:16" ht="13.5" customHeight="1">
      <c r="A27" s="412"/>
      <c r="B27" s="147"/>
      <c r="C27" s="148"/>
      <c r="D27" s="148"/>
      <c r="E27" s="149"/>
      <c r="F27" s="149"/>
      <c r="G27" s="150"/>
      <c r="I27" s="151" t="str">
        <f>IF(B27="","未選択",VLOOKUP(B27,基準値マスタ!$A$33:$H$41,6,FALSE))</f>
        <v>未選択</v>
      </c>
      <c r="J27" s="142" t="s">
        <v>403</v>
      </c>
      <c r="K27" s="142" t="s">
        <v>403</v>
      </c>
      <c r="M27" s="128" t="s">
        <v>362</v>
      </c>
      <c r="N27" s="16" t="str">
        <f t="shared" si="0"/>
        <v>未入力</v>
      </c>
      <c r="P27" s="3" t="s">
        <v>139</v>
      </c>
    </row>
    <row r="28" spans="1:16" ht="13.5" customHeight="1">
      <c r="A28" s="412"/>
      <c r="B28" s="147"/>
      <c r="C28" s="148"/>
      <c r="D28" s="148"/>
      <c r="E28" s="149"/>
      <c r="F28" s="149"/>
      <c r="G28" s="150"/>
      <c r="I28" s="151" t="str">
        <f>IF(B28="","未選択",VLOOKUP(B28,基準値マスタ!$A$33:$H$41,6,FALSE))</f>
        <v>未選択</v>
      </c>
      <c r="J28" s="142" t="s">
        <v>403</v>
      </c>
      <c r="K28" s="142" t="s">
        <v>403</v>
      </c>
      <c r="M28" s="128" t="s">
        <v>362</v>
      </c>
      <c r="N28" s="16" t="str">
        <f t="shared" si="0"/>
        <v>未入力</v>
      </c>
      <c r="P28" s="3" t="s">
        <v>142</v>
      </c>
    </row>
    <row r="29" spans="1:16">
      <c r="A29" s="412"/>
      <c r="B29" s="147"/>
      <c r="C29" s="148"/>
      <c r="D29" s="148"/>
      <c r="E29" s="149"/>
      <c r="F29" s="149"/>
      <c r="G29" s="150"/>
      <c r="I29" s="151" t="str">
        <f>IF(B29="","未選択",VLOOKUP(B29,基準値マスタ!$A$33:$H$41,6,FALSE))</f>
        <v>未選択</v>
      </c>
      <c r="J29" s="142" t="s">
        <v>403</v>
      </c>
      <c r="K29" s="142" t="s">
        <v>403</v>
      </c>
      <c r="M29" s="128" t="s">
        <v>362</v>
      </c>
      <c r="N29" s="16" t="str">
        <f t="shared" si="0"/>
        <v>未入力</v>
      </c>
    </row>
    <row r="30" spans="1:16">
      <c r="A30" s="412" t="s">
        <v>409</v>
      </c>
      <c r="B30" s="147"/>
      <c r="C30" s="148"/>
      <c r="D30" s="148"/>
      <c r="E30" s="153"/>
      <c r="F30" s="153"/>
      <c r="G30" s="150"/>
      <c r="I30" s="151" t="str">
        <f>IF(B30="","未選択",VLOOKUP(B30,基準値マスタ!$A$4:$H$30,6,FALSE))</f>
        <v>未選択</v>
      </c>
      <c r="J30" s="142" t="s">
        <v>403</v>
      </c>
      <c r="K30" s="151" t="str">
        <f>IF(B30="","未選択",VLOOKUP(B30,基準値マスタ!$A$4:$H$30,8,FALSE))</f>
        <v>未選択</v>
      </c>
      <c r="M30" s="128" t="s">
        <v>362</v>
      </c>
      <c r="N30" s="16" t="str">
        <f>IF(B30="","未入力",IF(COUNTBLANK(C30:G30)&gt;2,"（エラー）未入力","（正常）入力済み"))</f>
        <v>未入力</v>
      </c>
      <c r="O30" s="6" t="s">
        <v>410</v>
      </c>
    </row>
    <row r="31" spans="1:16">
      <c r="A31" s="412"/>
      <c r="B31" s="154"/>
      <c r="C31" s="148"/>
      <c r="D31" s="148"/>
      <c r="E31" s="153"/>
      <c r="F31" s="153"/>
      <c r="G31" s="150"/>
      <c r="I31" s="151" t="str">
        <f>IF(B31="","未選択",VLOOKUP(B31,基準値マスタ!$A$4:$H$30,6,FALSE))</f>
        <v>未選択</v>
      </c>
      <c r="J31" s="142" t="s">
        <v>403</v>
      </c>
      <c r="K31" s="151" t="str">
        <f>IF(B31="","未選択",VLOOKUP(B31,基準値マスタ!$A$4:$H$30,8,FALSE))</f>
        <v>未選択</v>
      </c>
      <c r="M31" s="128" t="s">
        <v>362</v>
      </c>
      <c r="N31" s="16" t="str">
        <f t="shared" ref="N31:N40" si="1">IF(B31="","未入力",IF(COUNTBLANK(C31:G31)&gt;2,"（エラー）未入力","（正常）入力済み"))</f>
        <v>未入力</v>
      </c>
    </row>
    <row r="32" spans="1:16">
      <c r="A32" s="412"/>
      <c r="B32" s="154"/>
      <c r="C32" s="148"/>
      <c r="D32" s="148"/>
      <c r="E32" s="153"/>
      <c r="F32" s="153"/>
      <c r="G32" s="150"/>
      <c r="I32" s="151" t="str">
        <f>IF(B32="","未選択",VLOOKUP(B32,基準値マスタ!$A$4:$H$30,6,FALSE))</f>
        <v>未選択</v>
      </c>
      <c r="J32" s="142" t="s">
        <v>403</v>
      </c>
      <c r="K32" s="151" t="str">
        <f>IF(B32="","未選択",VLOOKUP(B32,基準値マスタ!$A$4:$H$30,8,FALSE))</f>
        <v>未選択</v>
      </c>
      <c r="M32" s="128" t="s">
        <v>362</v>
      </c>
      <c r="N32" s="16" t="str">
        <f t="shared" si="1"/>
        <v>未入力</v>
      </c>
    </row>
    <row r="33" spans="1:14">
      <c r="A33" s="412"/>
      <c r="B33" s="147"/>
      <c r="C33" s="148"/>
      <c r="D33" s="148"/>
      <c r="E33" s="153"/>
      <c r="F33" s="153"/>
      <c r="G33" s="150"/>
      <c r="I33" s="151" t="str">
        <f>IF(B33="","未選択",VLOOKUP(B33,基準値マスタ!$A$4:$H$30,6,FALSE))</f>
        <v>未選択</v>
      </c>
      <c r="J33" s="142" t="s">
        <v>403</v>
      </c>
      <c r="K33" s="151" t="str">
        <f>IF(B33="","未選択",VLOOKUP(B33,基準値マスタ!$A$4:$H$30,8,FALSE))</f>
        <v>未選択</v>
      </c>
      <c r="M33" s="128" t="s">
        <v>362</v>
      </c>
      <c r="N33" s="16" t="str">
        <f t="shared" si="1"/>
        <v>未入力</v>
      </c>
    </row>
    <row r="34" spans="1:14">
      <c r="A34" s="412"/>
      <c r="B34" s="147"/>
      <c r="C34" s="148"/>
      <c r="D34" s="148"/>
      <c r="E34" s="153"/>
      <c r="F34" s="153"/>
      <c r="G34" s="150"/>
      <c r="I34" s="151" t="str">
        <f>IF(B34="","未選択",VLOOKUP(B34,基準値マスタ!$A$4:$H$30,6,FALSE))</f>
        <v>未選択</v>
      </c>
      <c r="J34" s="142" t="s">
        <v>403</v>
      </c>
      <c r="K34" s="151" t="str">
        <f>IF(B34="","未選択",VLOOKUP(B34,基準値マスタ!$A$4:$H$30,8,FALSE))</f>
        <v>未選択</v>
      </c>
      <c r="M34" s="128" t="s">
        <v>362</v>
      </c>
      <c r="N34" s="16" t="str">
        <f t="shared" si="1"/>
        <v>未入力</v>
      </c>
    </row>
    <row r="35" spans="1:14">
      <c r="A35" s="412"/>
      <c r="B35" s="147"/>
      <c r="C35" s="148"/>
      <c r="D35" s="148"/>
      <c r="E35" s="153"/>
      <c r="F35" s="153"/>
      <c r="G35" s="150"/>
      <c r="I35" s="151" t="str">
        <f>IF(B35="","未選択",VLOOKUP(B35,基準値マスタ!$A$4:$H$30,6,FALSE))</f>
        <v>未選択</v>
      </c>
      <c r="J35" s="142" t="s">
        <v>403</v>
      </c>
      <c r="K35" s="151" t="str">
        <f>IF(B35="","未選択",VLOOKUP(B35,基準値マスタ!$A$4:$H$30,8,FALSE))</f>
        <v>未選択</v>
      </c>
      <c r="M35" s="128" t="s">
        <v>362</v>
      </c>
      <c r="N35" s="16" t="str">
        <f t="shared" si="1"/>
        <v>未入力</v>
      </c>
    </row>
    <row r="36" spans="1:14">
      <c r="A36" s="412"/>
      <c r="B36" s="155"/>
      <c r="C36" s="148"/>
      <c r="D36" s="148"/>
      <c r="E36" s="153"/>
      <c r="F36" s="153"/>
      <c r="G36" s="150"/>
      <c r="I36" s="151" t="str">
        <f>IF(B36="","未選択",VLOOKUP(B36,基準値マスタ!$A$4:$H$30,6,FALSE))</f>
        <v>未選択</v>
      </c>
      <c r="J36" s="142" t="s">
        <v>403</v>
      </c>
      <c r="K36" s="151" t="str">
        <f>IF(B36="","未選択",VLOOKUP(B36,基準値マスタ!$A$4:$H$30,8,FALSE))</f>
        <v>未選択</v>
      </c>
      <c r="M36" s="128" t="s">
        <v>362</v>
      </c>
      <c r="N36" s="16" t="str">
        <f t="shared" si="1"/>
        <v>未入力</v>
      </c>
    </row>
    <row r="37" spans="1:14">
      <c r="A37" s="412"/>
      <c r="B37" s="155"/>
      <c r="C37" s="148"/>
      <c r="D37" s="148"/>
      <c r="E37" s="153"/>
      <c r="F37" s="153"/>
      <c r="G37" s="150"/>
      <c r="I37" s="151" t="str">
        <f>IF(B37="","未選択",VLOOKUP(B37,基準値マスタ!$A$4:$H$30,6,FALSE))</f>
        <v>未選択</v>
      </c>
      <c r="J37" s="142" t="s">
        <v>403</v>
      </c>
      <c r="K37" s="151" t="str">
        <f>IF(B37="","未選択",VLOOKUP(B37,基準値マスタ!$A$4:$H$30,8,FALSE))</f>
        <v>未選択</v>
      </c>
      <c r="M37" s="128" t="s">
        <v>362</v>
      </c>
      <c r="N37" s="16" t="str">
        <f t="shared" si="1"/>
        <v>未入力</v>
      </c>
    </row>
    <row r="38" spans="1:14">
      <c r="A38" s="412"/>
      <c r="B38" s="155"/>
      <c r="C38" s="148"/>
      <c r="D38" s="148"/>
      <c r="E38" s="153"/>
      <c r="F38" s="153"/>
      <c r="G38" s="150"/>
      <c r="I38" s="151" t="str">
        <f>IF(B38="","未選択",VLOOKUP(B38,基準値マスタ!$A$4:$H$30,6,FALSE))</f>
        <v>未選択</v>
      </c>
      <c r="J38" s="142" t="s">
        <v>403</v>
      </c>
      <c r="K38" s="151" t="str">
        <f>IF(B38="","未選択",VLOOKUP(B38,基準値マスタ!$A$4:$H$30,8,FALSE))</f>
        <v>未選択</v>
      </c>
      <c r="M38" s="128" t="s">
        <v>362</v>
      </c>
      <c r="N38" s="16" t="str">
        <f t="shared" si="1"/>
        <v>未入力</v>
      </c>
    </row>
    <row r="39" spans="1:14">
      <c r="A39" s="412"/>
      <c r="B39" s="155"/>
      <c r="C39" s="148"/>
      <c r="D39" s="148"/>
      <c r="E39" s="153"/>
      <c r="F39" s="153"/>
      <c r="G39" s="150"/>
      <c r="I39" s="151" t="str">
        <f>IF(B39="","未選択",VLOOKUP(B39,基準値マスタ!$A$4:$H$30,6,FALSE))</f>
        <v>未選択</v>
      </c>
      <c r="J39" s="142" t="s">
        <v>403</v>
      </c>
      <c r="K39" s="151" t="str">
        <f>IF(B39="","未選択",VLOOKUP(B39,基準値マスタ!$A$4:$H$30,8,FALSE))</f>
        <v>未選択</v>
      </c>
      <c r="M39" s="128" t="s">
        <v>362</v>
      </c>
      <c r="N39" s="16" t="str">
        <f t="shared" si="1"/>
        <v>未入力</v>
      </c>
    </row>
    <row r="40" spans="1:14">
      <c r="A40" s="412"/>
      <c r="B40" s="155"/>
      <c r="C40" s="148"/>
      <c r="D40" s="148"/>
      <c r="E40" s="153"/>
      <c r="F40" s="153"/>
      <c r="G40" s="150"/>
      <c r="I40" s="151" t="str">
        <f>IF(B40="","未選択",VLOOKUP(B40,基準値マスタ!$A$4:$H$30,6,FALSE))</f>
        <v>未選択</v>
      </c>
      <c r="J40" s="142" t="s">
        <v>403</v>
      </c>
      <c r="K40" s="151" t="str">
        <f>IF(B40="","未選択",VLOOKUP(B40,基準値マスタ!$A$4:$H$30,8,FALSE))</f>
        <v>未選択</v>
      </c>
      <c r="M40" s="128" t="s">
        <v>362</v>
      </c>
      <c r="N40" s="16" t="str">
        <f t="shared" si="1"/>
        <v>未入力</v>
      </c>
    </row>
    <row r="41" spans="1:14">
      <c r="A41" s="412"/>
      <c r="B41" s="155"/>
      <c r="C41" s="148"/>
      <c r="D41" s="148"/>
      <c r="E41" s="153"/>
      <c r="F41" s="153"/>
      <c r="G41" s="150"/>
      <c r="I41" s="151" t="str">
        <f>IF(B41="","未選択",VLOOKUP(B41,基準値マスタ!$A$4:$H$30,6,FALSE))</f>
        <v>未選択</v>
      </c>
      <c r="J41" s="142" t="s">
        <v>403</v>
      </c>
      <c r="K41" s="151" t="str">
        <f>IF(B41="","未選択",VLOOKUP(B41,基準値マスタ!$A$4:$H$30,8,FALSE))</f>
        <v>未選択</v>
      </c>
      <c r="M41" s="128" t="s">
        <v>362</v>
      </c>
      <c r="N41" s="16" t="str">
        <f>IF(B41="","未入力",IF(COUNTBLANK(C41:G41)&gt;2,"（エラー）未入力","（正常）入力済み"))</f>
        <v>未入力</v>
      </c>
    </row>
    <row r="42" spans="1:14" ht="13.5" customHeight="1">
      <c r="A42" s="405" t="s">
        <v>411</v>
      </c>
      <c r="B42" s="405"/>
      <c r="C42" s="405"/>
      <c r="D42" s="405"/>
      <c r="E42" s="405"/>
      <c r="F42" s="405"/>
      <c r="G42" s="405"/>
    </row>
    <row r="43" spans="1:14">
      <c r="A43" s="405"/>
      <c r="B43" s="405"/>
      <c r="C43" s="405"/>
      <c r="D43" s="405"/>
      <c r="E43" s="405"/>
      <c r="F43" s="405"/>
      <c r="G43" s="405"/>
    </row>
    <row r="44" spans="1:14">
      <c r="A44" s="405"/>
      <c r="B44" s="405"/>
      <c r="C44" s="405"/>
      <c r="D44" s="405"/>
      <c r="E44" s="405"/>
      <c r="F44" s="405"/>
      <c r="G44" s="405"/>
    </row>
    <row r="46" spans="1:14">
      <c r="B46" s="3" t="s">
        <v>412</v>
      </c>
    </row>
    <row r="48" spans="1:14">
      <c r="B48" s="3" t="s">
        <v>413</v>
      </c>
    </row>
    <row r="49" spans="2:2">
      <c r="B49" s="3" t="s">
        <v>414</v>
      </c>
    </row>
    <row r="51" spans="2:2">
      <c r="B51" s="3" t="s">
        <v>415</v>
      </c>
    </row>
  </sheetData>
  <sheetProtection selectLockedCells="1" selectUnlockedCells="1"/>
  <mergeCells count="9">
    <mergeCell ref="A42:G44"/>
    <mergeCell ref="A2:G2"/>
    <mergeCell ref="C3:F3"/>
    <mergeCell ref="C4:F4"/>
    <mergeCell ref="I4:K4"/>
    <mergeCell ref="A5:B5"/>
    <mergeCell ref="A6:A17"/>
    <mergeCell ref="A18:A29"/>
    <mergeCell ref="A30:A41"/>
  </mergeCells>
  <phoneticPr fontId="4"/>
  <conditionalFormatting sqref="N1:N1048576">
    <cfRule type="containsText" dxfId="7" priority="6" operator="containsText" text="（注意）">
      <formula>NOT(ISERROR(SEARCH("（注意）",N1)))</formula>
    </cfRule>
    <cfRule type="containsText" dxfId="6" priority="7" operator="containsText" text="（正常）">
      <formula>NOT(ISERROR(SEARCH("（正常）",N1)))</formula>
    </cfRule>
    <cfRule type="containsText" dxfId="5" priority="8" operator="containsText" text="（エラー）">
      <formula>NOT(ISERROR(SEARCH("（エラー）",N1)))</formula>
    </cfRule>
  </conditionalFormatting>
  <conditionalFormatting sqref="G6:G41">
    <cfRule type="cellIs" dxfId="4" priority="1" stopIfTrue="1" operator="greaterThan">
      <formula>1000000</formula>
    </cfRule>
    <cfRule type="cellIs" dxfId="3" priority="2" stopIfTrue="1" operator="lessThanOrEqual">
      <formula>$I6</formula>
    </cfRule>
    <cfRule type="cellIs" dxfId="2" priority="3" stopIfTrue="1" operator="greaterThan">
      <formula>$J6</formula>
    </cfRule>
    <cfRule type="cellIs" dxfId="1" priority="4" stopIfTrue="1" operator="greaterThan">
      <formula>$K6</formula>
    </cfRule>
    <cfRule type="expression" dxfId="0" priority="5" stopIfTrue="1">
      <formula>ISNUMBER($G6)</formula>
    </cfRule>
  </conditionalFormatting>
  <dataValidations count="4">
    <dataValidation type="whole" operator="greaterThanOrEqual" allowBlank="1" showInputMessage="1" showErrorMessage="1" sqref="C6:D41" xr:uid="{EE666C6D-C97D-4C97-A2CF-3C5A13247BB2}">
      <formula1>0</formula1>
    </dataValidation>
    <dataValidation operator="greaterThanOrEqual" allowBlank="1" showInputMessage="1" showErrorMessage="1" sqref="E6:F29" xr:uid="{4F18BEAC-1DE1-47F5-A72D-02A6999B0AAD}"/>
    <dataValidation type="list" allowBlank="1" showInputMessage="1" showErrorMessage="1" sqref="B30:B41 B6:B17" xr:uid="{9DE1A5F6-270A-48A8-9726-01B9379A98F6}">
      <formula1>$P$3:$P$28</formula1>
    </dataValidation>
    <dataValidation type="list" allowBlank="1" showInputMessage="1" showErrorMessage="1" sqref="B18:B29" xr:uid="{6C266FE8-46E8-4A49-B243-EADBDD41621A}">
      <formula1>$P$15:$P$23</formula1>
    </dataValidation>
  </dataValidations>
  <printOptions horizontalCentered="1"/>
  <pageMargins left="0.19685039370078741" right="0.19685039370078741" top="0.19685039370078741" bottom="0.19685039370078741" header="0.11811023622047244" footer="0"/>
  <pageSetup paperSize="9" firstPageNumber="12" orientation="portrait" useFirstPageNumber="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DC1A7-604B-4CDB-A1E6-9DA43872F341}">
  <dimension ref="A1:J41"/>
  <sheetViews>
    <sheetView zoomScaleNormal="100" workbookViewId="0"/>
  </sheetViews>
  <sheetFormatPr defaultColWidth="8.59765625" defaultRowHeight="13.2"/>
  <cols>
    <col min="1" max="2" width="21.5" style="3" customWidth="1"/>
    <col min="3" max="8" width="14.59765625" style="3" customWidth="1"/>
    <col min="9" max="16384" width="8.59765625" style="3"/>
  </cols>
  <sheetData>
    <row r="1" spans="1:10" s="12" customFormat="1">
      <c r="A1" s="12" t="s">
        <v>416</v>
      </c>
    </row>
    <row r="2" spans="1:10" s="12" customFormat="1">
      <c r="A2" s="12" t="s">
        <v>417</v>
      </c>
      <c r="B2" s="12" t="s">
        <v>418</v>
      </c>
      <c r="C2" s="12" t="s">
        <v>419</v>
      </c>
      <c r="D2" s="12" t="s">
        <v>420</v>
      </c>
      <c r="E2" s="12" t="s">
        <v>421</v>
      </c>
      <c r="F2" s="12" t="s">
        <v>422</v>
      </c>
      <c r="G2" s="12" t="s">
        <v>423</v>
      </c>
      <c r="H2" s="12" t="s">
        <v>424</v>
      </c>
    </row>
    <row r="3" spans="1:10" s="12" customFormat="1">
      <c r="A3" s="12" t="s">
        <v>425</v>
      </c>
    </row>
    <row r="4" spans="1:10">
      <c r="A4" s="3" t="s">
        <v>22</v>
      </c>
      <c r="B4" s="3" t="s">
        <v>22</v>
      </c>
      <c r="C4" s="3" t="s">
        <v>426</v>
      </c>
      <c r="D4" s="3">
        <v>0.1</v>
      </c>
      <c r="E4" s="3">
        <v>2E-3</v>
      </c>
      <c r="F4" s="3">
        <v>2E-3</v>
      </c>
      <c r="G4" s="3">
        <v>0.01</v>
      </c>
      <c r="H4" s="3">
        <v>0.02</v>
      </c>
      <c r="J4" s="3" t="s">
        <v>22</v>
      </c>
    </row>
    <row r="5" spans="1:10">
      <c r="A5" s="3" t="s">
        <v>31</v>
      </c>
      <c r="B5" s="3" t="s">
        <v>427</v>
      </c>
      <c r="C5" s="3" t="s">
        <v>426</v>
      </c>
      <c r="D5" s="3">
        <v>0.1</v>
      </c>
      <c r="E5" s="3">
        <v>2E-3</v>
      </c>
      <c r="F5" s="3">
        <v>2E-3</v>
      </c>
      <c r="G5" s="3">
        <v>0.02</v>
      </c>
      <c r="H5" s="3">
        <v>0.02</v>
      </c>
      <c r="J5" s="3" t="s">
        <v>31</v>
      </c>
    </row>
    <row r="6" spans="1:10">
      <c r="A6" s="3" t="s">
        <v>38</v>
      </c>
      <c r="B6" s="3" t="s">
        <v>38</v>
      </c>
      <c r="C6" s="3" t="s">
        <v>426</v>
      </c>
      <c r="D6" s="3">
        <v>0.1</v>
      </c>
      <c r="E6" s="3">
        <v>4.0000000000000001E-3</v>
      </c>
      <c r="F6" s="3">
        <v>4.0000000000000001E-3</v>
      </c>
      <c r="G6" s="3">
        <v>0.04</v>
      </c>
      <c r="H6" s="3">
        <v>0.04</v>
      </c>
      <c r="J6" s="3" t="s">
        <v>38</v>
      </c>
    </row>
    <row r="7" spans="1:10">
      <c r="A7" s="3" t="s">
        <v>47</v>
      </c>
      <c r="B7" s="3" t="s">
        <v>47</v>
      </c>
      <c r="C7" s="3" t="s">
        <v>426</v>
      </c>
      <c r="D7" s="3">
        <v>0.1</v>
      </c>
      <c r="E7" s="3">
        <v>0.1</v>
      </c>
      <c r="F7" s="3">
        <v>0.1</v>
      </c>
      <c r="G7" s="3">
        <v>1</v>
      </c>
      <c r="H7" s="3">
        <v>1</v>
      </c>
      <c r="J7" s="3" t="s">
        <v>47</v>
      </c>
    </row>
    <row r="8" spans="1:10">
      <c r="A8" s="3" t="s">
        <v>51</v>
      </c>
      <c r="B8" s="3" t="s">
        <v>51</v>
      </c>
      <c r="C8" s="3" t="s">
        <v>426</v>
      </c>
      <c r="D8" s="3">
        <v>0.1</v>
      </c>
      <c r="E8" s="3">
        <v>0.04</v>
      </c>
      <c r="F8" s="3">
        <v>0.04</v>
      </c>
      <c r="G8" s="3">
        <v>0.4</v>
      </c>
      <c r="H8" s="3">
        <v>0.4</v>
      </c>
      <c r="J8" s="3" t="s">
        <v>51</v>
      </c>
    </row>
    <row r="9" spans="1:10">
      <c r="A9" s="3" t="s">
        <v>55</v>
      </c>
      <c r="B9" s="3" t="s">
        <v>55</v>
      </c>
      <c r="C9" s="3" t="s">
        <v>426</v>
      </c>
      <c r="D9" s="3">
        <v>0.1</v>
      </c>
      <c r="E9" s="3">
        <v>2E-3</v>
      </c>
      <c r="F9" s="3">
        <v>2E-3</v>
      </c>
      <c r="G9" s="3">
        <v>0.02</v>
      </c>
      <c r="H9" s="3">
        <v>0.02</v>
      </c>
      <c r="J9" s="3" t="s">
        <v>55</v>
      </c>
    </row>
    <row r="10" spans="1:10">
      <c r="A10" s="3" t="s">
        <v>58</v>
      </c>
      <c r="B10" s="3" t="s">
        <v>58</v>
      </c>
      <c r="C10" s="3" t="s">
        <v>426</v>
      </c>
      <c r="D10" s="3">
        <v>0.1</v>
      </c>
      <c r="E10" s="3">
        <v>0.02</v>
      </c>
      <c r="F10" s="3">
        <v>0.02</v>
      </c>
      <c r="G10" s="3">
        <v>0.2</v>
      </c>
      <c r="H10" s="3">
        <v>0.1</v>
      </c>
      <c r="J10" s="3" t="s">
        <v>58</v>
      </c>
    </row>
    <row r="11" spans="1:10">
      <c r="A11" s="3" t="s">
        <v>63</v>
      </c>
      <c r="B11" s="3" t="s">
        <v>63</v>
      </c>
      <c r="C11" s="3" t="s">
        <v>426</v>
      </c>
      <c r="D11" s="3">
        <v>0.1</v>
      </c>
      <c r="E11" s="3">
        <v>0.01</v>
      </c>
      <c r="F11" s="3">
        <v>0.01</v>
      </c>
      <c r="G11" s="3">
        <v>0.1</v>
      </c>
      <c r="H11" s="3">
        <v>0.1</v>
      </c>
      <c r="J11" s="3" t="s">
        <v>63</v>
      </c>
    </row>
    <row r="12" spans="1:10">
      <c r="A12" s="3" t="s">
        <v>67</v>
      </c>
      <c r="B12" s="3" t="s">
        <v>67</v>
      </c>
      <c r="C12" s="3" t="s">
        <v>426</v>
      </c>
      <c r="D12" s="3">
        <v>0.1</v>
      </c>
      <c r="E12" s="3">
        <v>1</v>
      </c>
      <c r="F12" s="3">
        <v>1</v>
      </c>
      <c r="G12" s="3">
        <v>3</v>
      </c>
      <c r="H12" s="3">
        <v>3</v>
      </c>
      <c r="J12" s="3" t="s">
        <v>67</v>
      </c>
    </row>
    <row r="13" spans="1:10">
      <c r="A13" s="3" t="s">
        <v>70</v>
      </c>
      <c r="B13" s="3" t="s">
        <v>70</v>
      </c>
      <c r="C13" s="3" t="s">
        <v>426</v>
      </c>
      <c r="D13" s="3">
        <v>0.1</v>
      </c>
      <c r="E13" s="3">
        <v>6.0000000000000001E-3</v>
      </c>
      <c r="F13" s="3">
        <v>6.0000000000000001E-3</v>
      </c>
      <c r="G13" s="3">
        <v>0.06</v>
      </c>
      <c r="H13" s="3">
        <v>0.06</v>
      </c>
      <c r="J13" s="3" t="s">
        <v>70</v>
      </c>
    </row>
    <row r="14" spans="1:10">
      <c r="A14" s="3" t="s">
        <v>75</v>
      </c>
      <c r="B14" s="3" t="s">
        <v>75</v>
      </c>
      <c r="C14" s="3" t="s">
        <v>426</v>
      </c>
      <c r="D14" s="3">
        <v>0.1</v>
      </c>
      <c r="E14" s="3">
        <v>0.01</v>
      </c>
      <c r="F14" s="3">
        <v>0.01</v>
      </c>
      <c r="G14" s="3">
        <v>0.1</v>
      </c>
      <c r="H14" s="3">
        <v>0.1</v>
      </c>
      <c r="J14" s="3" t="s">
        <v>75</v>
      </c>
    </row>
    <row r="15" spans="1:10">
      <c r="A15" s="3" t="s">
        <v>80</v>
      </c>
      <c r="B15" s="3" t="s">
        <v>80</v>
      </c>
      <c r="C15" s="3" t="s">
        <v>426</v>
      </c>
      <c r="D15" s="3">
        <v>0.05</v>
      </c>
      <c r="E15" s="3">
        <v>0.01</v>
      </c>
      <c r="F15" s="3">
        <v>0.01</v>
      </c>
      <c r="G15" s="3">
        <v>0.1</v>
      </c>
      <c r="H15" s="3">
        <v>0.1</v>
      </c>
      <c r="J15" s="3" t="s">
        <v>80</v>
      </c>
    </row>
    <row r="16" spans="1:10">
      <c r="A16" s="3" t="s">
        <v>90</v>
      </c>
      <c r="B16" s="3" t="s">
        <v>428</v>
      </c>
      <c r="C16" s="3" t="s">
        <v>426</v>
      </c>
      <c r="E16" s="3">
        <v>3.0000000000000001E-3</v>
      </c>
      <c r="F16" s="3">
        <v>3.0000000000000001E-3</v>
      </c>
      <c r="G16" s="3">
        <v>0.09</v>
      </c>
      <c r="H16" s="3">
        <v>0.03</v>
      </c>
      <c r="J16" s="3" t="s">
        <v>90</v>
      </c>
    </row>
    <row r="17" spans="1:10">
      <c r="A17" s="3" t="s">
        <v>94</v>
      </c>
      <c r="B17" s="3" t="s">
        <v>429</v>
      </c>
      <c r="C17" s="3" t="s">
        <v>426</v>
      </c>
      <c r="E17" s="3">
        <v>0.05</v>
      </c>
      <c r="F17" s="3">
        <v>0.05</v>
      </c>
      <c r="G17" s="3">
        <v>1.5</v>
      </c>
      <c r="H17" s="3">
        <v>0.5</v>
      </c>
      <c r="J17" s="3" t="s">
        <v>94</v>
      </c>
    </row>
    <row r="18" spans="1:10">
      <c r="A18" s="3" t="s">
        <v>99</v>
      </c>
      <c r="B18" s="3" t="s">
        <v>430</v>
      </c>
      <c r="C18" s="3" t="s">
        <v>426</v>
      </c>
      <c r="E18" s="3" t="s">
        <v>431</v>
      </c>
      <c r="F18" s="3">
        <v>0</v>
      </c>
      <c r="G18" s="3">
        <v>1</v>
      </c>
      <c r="H18" s="3">
        <v>1</v>
      </c>
      <c r="J18" s="3" t="s">
        <v>99</v>
      </c>
    </row>
    <row r="19" spans="1:10">
      <c r="A19" s="3" t="s">
        <v>104</v>
      </c>
      <c r="B19" s="3" t="s">
        <v>432</v>
      </c>
      <c r="C19" s="3" t="s">
        <v>426</v>
      </c>
      <c r="E19" s="3">
        <v>5.0000000000000001E-4</v>
      </c>
      <c r="F19" s="3">
        <v>5.0000000000000001E-4</v>
      </c>
      <c r="G19" s="3">
        <v>5.0000000000000001E-3</v>
      </c>
      <c r="H19" s="3">
        <v>5.0000000000000001E-3</v>
      </c>
      <c r="J19" s="3" t="s">
        <v>104</v>
      </c>
    </row>
    <row r="20" spans="1:10">
      <c r="B20" s="3" t="s">
        <v>433</v>
      </c>
      <c r="C20" s="3" t="s">
        <v>426</v>
      </c>
      <c r="E20" s="3" t="s">
        <v>431</v>
      </c>
      <c r="F20" s="3">
        <v>0</v>
      </c>
      <c r="G20" s="3">
        <v>0</v>
      </c>
      <c r="H20" s="3">
        <v>0</v>
      </c>
    </row>
    <row r="21" spans="1:10">
      <c r="A21" s="3" t="s">
        <v>110</v>
      </c>
      <c r="B21" s="3" t="s">
        <v>434</v>
      </c>
      <c r="C21" s="3" t="s">
        <v>426</v>
      </c>
      <c r="E21" s="3">
        <v>0.01</v>
      </c>
      <c r="F21" s="3">
        <v>0.01</v>
      </c>
      <c r="G21" s="3">
        <v>0.3</v>
      </c>
      <c r="H21" s="3">
        <v>0.1</v>
      </c>
      <c r="J21" s="3" t="s">
        <v>110</v>
      </c>
    </row>
    <row r="22" spans="1:10">
      <c r="A22" s="3" t="s">
        <v>114</v>
      </c>
      <c r="B22" s="3" t="s">
        <v>435</v>
      </c>
      <c r="C22" s="3" t="s">
        <v>426</v>
      </c>
      <c r="E22" s="3">
        <v>0.01</v>
      </c>
      <c r="F22" s="3">
        <v>0.01</v>
      </c>
      <c r="G22" s="3">
        <v>0.3</v>
      </c>
      <c r="H22" s="3">
        <v>0.1</v>
      </c>
      <c r="J22" s="3" t="s">
        <v>114</v>
      </c>
    </row>
    <row r="23" spans="1:10">
      <c r="A23" s="3" t="s">
        <v>118</v>
      </c>
      <c r="B23" s="3" t="s">
        <v>436</v>
      </c>
      <c r="C23" s="3" t="s">
        <v>426</v>
      </c>
      <c r="E23" s="3">
        <v>0.01</v>
      </c>
      <c r="F23" s="3">
        <v>0.01</v>
      </c>
      <c r="G23" s="3">
        <v>0.3</v>
      </c>
      <c r="H23" s="3">
        <v>0.1</v>
      </c>
      <c r="J23" s="3" t="s">
        <v>118</v>
      </c>
    </row>
    <row r="24" spans="1:10">
      <c r="A24" s="3" t="s">
        <v>121</v>
      </c>
      <c r="B24" s="3" t="s">
        <v>437</v>
      </c>
      <c r="C24" s="3" t="s">
        <v>426</v>
      </c>
      <c r="E24" s="3">
        <v>0.8</v>
      </c>
      <c r="F24" s="3">
        <v>0.8</v>
      </c>
      <c r="G24" s="3">
        <v>24</v>
      </c>
      <c r="H24" s="3">
        <v>8</v>
      </c>
      <c r="J24" s="3" t="s">
        <v>121</v>
      </c>
    </row>
    <row r="25" spans="1:10">
      <c r="A25" s="3" t="s">
        <v>124</v>
      </c>
      <c r="B25" s="3" t="s">
        <v>438</v>
      </c>
      <c r="C25" s="3" t="s">
        <v>426</v>
      </c>
      <c r="E25" s="3">
        <v>1</v>
      </c>
      <c r="F25" s="3">
        <v>1</v>
      </c>
      <c r="G25" s="3">
        <v>30</v>
      </c>
      <c r="H25" s="3">
        <v>10</v>
      </c>
      <c r="J25" s="3" t="s">
        <v>124</v>
      </c>
    </row>
    <row r="26" spans="1:10">
      <c r="A26" s="3" t="s">
        <v>129</v>
      </c>
      <c r="B26" s="3" t="s">
        <v>129</v>
      </c>
      <c r="C26" s="3" t="s">
        <v>426</v>
      </c>
      <c r="E26" s="3">
        <v>3.0000000000000001E-3</v>
      </c>
      <c r="F26" s="3">
        <v>3.0000000000000001E-3</v>
      </c>
      <c r="G26" s="3">
        <v>0.03</v>
      </c>
      <c r="H26" s="3">
        <v>0.03</v>
      </c>
      <c r="J26" s="3" t="s">
        <v>129</v>
      </c>
    </row>
    <row r="27" spans="1:10">
      <c r="A27" s="3" t="s">
        <v>132</v>
      </c>
      <c r="B27" s="3" t="s">
        <v>132</v>
      </c>
      <c r="C27" s="3" t="s">
        <v>426</v>
      </c>
      <c r="E27" s="3">
        <v>0.02</v>
      </c>
      <c r="F27" s="3">
        <v>0.02</v>
      </c>
      <c r="G27" s="3">
        <v>0.2</v>
      </c>
      <c r="H27" s="3">
        <v>0.2</v>
      </c>
      <c r="J27" s="3" t="s">
        <v>132</v>
      </c>
    </row>
    <row r="28" spans="1:10">
      <c r="A28" s="3" t="s">
        <v>135</v>
      </c>
      <c r="B28" s="3" t="s">
        <v>324</v>
      </c>
      <c r="C28" s="3" t="s">
        <v>426</v>
      </c>
      <c r="E28" s="3">
        <v>6.0000000000000001E-3</v>
      </c>
      <c r="F28" s="3">
        <v>6.0000000000000001E-3</v>
      </c>
      <c r="G28" s="3">
        <v>0.06</v>
      </c>
      <c r="H28" s="3">
        <v>0.06</v>
      </c>
      <c r="J28" s="3" t="s">
        <v>135</v>
      </c>
    </row>
    <row r="29" spans="1:10">
      <c r="A29" s="3" t="s">
        <v>139</v>
      </c>
      <c r="B29" s="3" t="s">
        <v>439</v>
      </c>
      <c r="C29" s="3" t="s">
        <v>426</v>
      </c>
      <c r="E29" s="3" t="s">
        <v>431</v>
      </c>
      <c r="F29" s="3">
        <v>0</v>
      </c>
      <c r="G29" s="3">
        <v>3.0000000000000001E-3</v>
      </c>
      <c r="H29" s="3">
        <v>3.0000000000000001E-3</v>
      </c>
      <c r="J29" s="3" t="s">
        <v>139</v>
      </c>
    </row>
    <row r="30" spans="1:10">
      <c r="A30" s="3" t="s">
        <v>142</v>
      </c>
      <c r="B30" s="3" t="s">
        <v>440</v>
      </c>
      <c r="C30" s="3" t="s">
        <v>426</v>
      </c>
      <c r="E30" s="3" t="s">
        <v>431</v>
      </c>
      <c r="F30" s="3">
        <v>0</v>
      </c>
      <c r="G30" s="3">
        <v>1</v>
      </c>
      <c r="H30" s="3">
        <v>1</v>
      </c>
      <c r="J30" s="3" t="s">
        <v>142</v>
      </c>
    </row>
    <row r="32" spans="1:10">
      <c r="A32" s="3" t="s">
        <v>441</v>
      </c>
    </row>
    <row r="33" spans="1:7">
      <c r="A33" s="3" t="s">
        <v>90</v>
      </c>
      <c r="B33" s="3" t="s">
        <v>442</v>
      </c>
      <c r="C33" s="3" t="s">
        <v>443</v>
      </c>
      <c r="E33" s="3">
        <v>45</v>
      </c>
      <c r="F33" s="3">
        <v>45</v>
      </c>
      <c r="G33" s="3">
        <v>10000000</v>
      </c>
    </row>
    <row r="34" spans="1:7">
      <c r="A34" s="3" t="s">
        <v>94</v>
      </c>
      <c r="B34" s="3" t="s">
        <v>444</v>
      </c>
      <c r="C34" s="3" t="s">
        <v>443</v>
      </c>
      <c r="E34" s="3">
        <v>250</v>
      </c>
      <c r="F34" s="3">
        <v>250</v>
      </c>
      <c r="G34" s="3">
        <v>10000000</v>
      </c>
    </row>
    <row r="35" spans="1:7">
      <c r="A35" s="3" t="s">
        <v>99</v>
      </c>
      <c r="B35" s="3" t="s">
        <v>445</v>
      </c>
      <c r="C35" s="3" t="s">
        <v>443</v>
      </c>
      <c r="E35" s="3">
        <v>50</v>
      </c>
      <c r="F35" s="3">
        <v>50</v>
      </c>
      <c r="G35" s="3">
        <v>10000000</v>
      </c>
    </row>
    <row r="36" spans="1:7">
      <c r="A36" s="3" t="s">
        <v>104</v>
      </c>
      <c r="B36" s="3" t="s">
        <v>446</v>
      </c>
      <c r="C36" s="3" t="s">
        <v>443</v>
      </c>
      <c r="E36" s="3">
        <v>15</v>
      </c>
      <c r="F36" s="3">
        <v>15</v>
      </c>
      <c r="G36" s="3">
        <v>10000000</v>
      </c>
    </row>
    <row r="37" spans="1:7">
      <c r="A37" s="3" t="s">
        <v>110</v>
      </c>
      <c r="B37" s="3" t="s">
        <v>447</v>
      </c>
      <c r="C37" s="3" t="s">
        <v>443</v>
      </c>
      <c r="E37" s="3">
        <v>150</v>
      </c>
      <c r="F37" s="3">
        <v>150</v>
      </c>
      <c r="G37" s="3">
        <v>10000000</v>
      </c>
    </row>
    <row r="38" spans="1:7">
      <c r="A38" s="3" t="s">
        <v>114</v>
      </c>
      <c r="B38" s="3" t="s">
        <v>448</v>
      </c>
      <c r="C38" s="3" t="s">
        <v>443</v>
      </c>
      <c r="E38" s="3">
        <v>150</v>
      </c>
      <c r="F38" s="3">
        <v>150</v>
      </c>
      <c r="G38" s="3">
        <v>10000000</v>
      </c>
    </row>
    <row r="39" spans="1:7">
      <c r="A39" s="3" t="s">
        <v>118</v>
      </c>
      <c r="B39" s="3" t="s">
        <v>449</v>
      </c>
      <c r="C39" s="3" t="s">
        <v>443</v>
      </c>
      <c r="E39" s="3">
        <v>150</v>
      </c>
      <c r="F39" s="3">
        <v>150</v>
      </c>
      <c r="G39" s="3">
        <v>10000000</v>
      </c>
    </row>
    <row r="40" spans="1:7">
      <c r="A40" s="3" t="s">
        <v>121</v>
      </c>
      <c r="B40" s="3" t="s">
        <v>450</v>
      </c>
      <c r="C40" s="3" t="s">
        <v>443</v>
      </c>
      <c r="E40" s="3">
        <v>4000</v>
      </c>
      <c r="F40" s="3">
        <v>4000</v>
      </c>
      <c r="G40" s="3">
        <v>10000000</v>
      </c>
    </row>
    <row r="41" spans="1:7">
      <c r="A41" s="3" t="s">
        <v>124</v>
      </c>
      <c r="B41" s="3" t="s">
        <v>451</v>
      </c>
      <c r="C41" s="3" t="s">
        <v>443</v>
      </c>
      <c r="E41" s="3">
        <v>4000</v>
      </c>
      <c r="F41" s="3">
        <v>4000</v>
      </c>
      <c r="G41" s="3">
        <v>10000000</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汚染状況調査方法（法、条例）</vt:lpstr>
      <vt:lpstr>汚染状況調査結果（法、条例）</vt:lpstr>
      <vt:lpstr>詳細調査方法（法、条例）</vt:lpstr>
      <vt:lpstr>詳細調査結果（法、条例）</vt:lpstr>
      <vt:lpstr>基準値マスタ</vt:lpstr>
      <vt:lpstr>'汚染状況調査結果（法、条例）'!Print_Area</vt:lpstr>
      <vt:lpstr>'汚染状況調査方法（法、条例）'!Print_Area</vt:lpstr>
      <vt:lpstr>'詳細調査結果（法、条例）'!Print_Area</vt:lpstr>
      <vt:lpstr>'詳細調査方法（法、条例）'!Print_Area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1</cp:revision>
  <dcterms:created xsi:type="dcterms:W3CDTF">2024-05-28T08:08:32Z</dcterms:created>
  <dcterms:modified xsi:type="dcterms:W3CDTF">2024-05-28T08:08:58Z</dcterms:modified>
  <cp:category/>
  <cp:contentStatus/>
</cp:coreProperties>
</file>