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B37A6F29-AF5D-4D9F-B577-3658A0FCC90B}" xr6:coauthVersionLast="47" xr6:coauthVersionMax="47" xr10:uidLastSave="{00000000-0000-0000-0000-000000000000}"/>
  <workbookProtection workbookAlgorithmName="SHA-512" workbookHashValue="KGArNNI1qs45mTYNI0pkCFcK4an4MuFi7TVqXpjJf3op6VU7tCc8Nl8fc+l0HVDAflsHlzHND1Mpn6up+TjD2w==" workbookSaltValue="yZwC9ZP9VcdFBngd8jMq0g==" workbookSpinCount="100000" lockStructure="1"/>
  <bookViews>
    <workbookView xWindow="-28920" yWindow="-120" windowWidth="29040" windowHeight="15720" tabRatio="828" xr2:uid="{00000000-000D-0000-FFFF-FFFF00000000}"/>
  </bookViews>
  <sheets>
    <sheet name="別紙１ 原油換算エネルギー使用量に関する報告書（様式）" sheetId="25" r:id="rId1"/>
    <sheet name="別紙2 原油換算エネルギー使用量に関する報告書（記入例）" sheetId="29" r:id="rId2"/>
    <sheet name="リスト" sheetId="15" state="hidden" r:id="rId3"/>
    <sheet name="ver" sheetId="28" state="hidden" r:id="rId4"/>
  </sheets>
  <externalReferences>
    <externalReference r:id="rId5"/>
  </externalReferences>
  <definedNames>
    <definedName name="A重油">リスト!$C$14:$E$14</definedName>
    <definedName name="B・C重油">リスト!$C$15:$E$15</definedName>
    <definedName name="_xlnm.Print_Area" localSheetId="0">'別紙１ 原油換算エネルギー使用量に関する報告書（様式）'!$A$1:$V$49</definedName>
    <definedName name="_xlnm.Print_Area" localSheetId="1">'別紙2 原油換算エネルギー使用量に関する報告書（記入例）'!$A$1:$V$180</definedName>
    <definedName name="ガソリン">リスト!$C$9:$E$9</definedName>
    <definedName name="コークス炉ガス">リスト!$C$33:$E$33</definedName>
    <definedName name="コールタール">リスト!$C$32:$E$32</definedName>
    <definedName name="ジェット燃料">リスト!$C$11:$E$11</definedName>
    <definedName name="その他可燃性天然ガス">リスト!$C$22:$E$22</definedName>
    <definedName name="ナフサ">リスト!$C$10:$E$10</definedName>
    <definedName name="一般炭">リスト!$C$27:$E$27</definedName>
    <definedName name="液化石油ガス_LPG">リスト!$C$19:$G$19</definedName>
    <definedName name="液化天然ガス_LNG">リスト!$C$21:$E$21</definedName>
    <definedName name="温水">リスト!$C$41:$E$41</definedName>
    <definedName name="軽油">リスト!$C$13:$E$13</definedName>
    <definedName name="原油">リスト!$C$7:$E$7</definedName>
    <definedName name="原油のうちコンデンセート">リスト!$C$8:$E$8</definedName>
    <definedName name="原料炭">リスト!$C$23:$E$23</definedName>
    <definedName name="高炉ガス">リスト!$C$34:$E$34</definedName>
    <definedName name="産業用以外の蒸気">リスト!$C$40:$E$40</definedName>
    <definedName name="産業用蒸気">リスト!$C$39:$E$39</definedName>
    <definedName name="潤滑油">リスト!$C$16:$E$16</definedName>
    <definedName name="石炭コークス">リスト!$C$31:$E$31</definedName>
    <definedName name="石油アスファルト">リスト!$C$17:$E$17</definedName>
    <definedName name="石油コークス・FCCコークス">リスト!$C$18:$E$18</definedName>
    <definedName name="石油系炭化水素ガス">リスト!$C$20:$E$20</definedName>
    <definedName name="転炉ガス">リスト!$C$36:$E$36</definedName>
    <definedName name="都市ガス13A">リスト!$C$37:$E$37</definedName>
    <definedName name="都市ガス6A">リスト!$C$38:$E$38</definedName>
    <definedName name="都市ガスメータ種" localSheetId="3">[1]リスト!$C$41:$E$41</definedName>
    <definedName name="都市ガスメータ種">リスト!$C$54:$E$54</definedName>
    <definedName name="灯油">リスト!$C$12:$E$12</definedName>
    <definedName name="燃料等の種類" localSheetId="3">[1]リスト!$B$6:$B$37</definedName>
    <definedName name="燃料等の種類">リスト!$B$6:$B$42</definedName>
    <definedName name="発電用高炉ガス">リスト!$C$35:$E$35</definedName>
    <definedName name="無煙炭">リスト!$C$30:$E$30</definedName>
    <definedName name="冷水">リスト!$C$42:$E$42</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0" i="29" l="1"/>
  <c r="K100" i="29" s="1"/>
  <c r="R100" i="29" s="1"/>
  <c r="J99" i="29"/>
  <c r="P118" i="29"/>
  <c r="P117" i="29"/>
  <c r="P97" i="29"/>
  <c r="P7" i="29"/>
  <c r="B177" i="29"/>
  <c r="B174" i="29"/>
  <c r="B173" i="29"/>
  <c r="B172" i="29"/>
  <c r="B171" i="29"/>
  <c r="B170" i="29"/>
  <c r="B169" i="29"/>
  <c r="B168" i="29"/>
  <c r="B167" i="29"/>
  <c r="B166" i="29"/>
  <c r="B165" i="29"/>
  <c r="B164" i="29"/>
  <c r="B163" i="29"/>
  <c r="B162" i="29"/>
  <c r="B161" i="29"/>
  <c r="B160" i="29"/>
  <c r="B159" i="29"/>
  <c r="B158" i="29"/>
  <c r="B157" i="29"/>
  <c r="B156" i="29"/>
  <c r="B155" i="29"/>
  <c r="B154" i="29"/>
  <c r="B153" i="29"/>
  <c r="B152" i="29"/>
  <c r="B151" i="29"/>
  <c r="B150" i="29"/>
  <c r="B149" i="29"/>
  <c r="B148" i="29"/>
  <c r="B147" i="29"/>
  <c r="B146" i="29"/>
  <c r="B145" i="29"/>
  <c r="N137" i="29"/>
  <c r="N136" i="29"/>
  <c r="O135" i="29"/>
  <c r="P135" i="29" s="1"/>
  <c r="Q135" i="29" s="1"/>
  <c r="J135" i="29"/>
  <c r="K135" i="29" s="1"/>
  <c r="I135" i="29"/>
  <c r="H135" i="29"/>
  <c r="G135" i="29"/>
  <c r="O134" i="29"/>
  <c r="P134" i="29" s="1"/>
  <c r="Q134" i="29" s="1"/>
  <c r="J134" i="29"/>
  <c r="K134" i="29" s="1"/>
  <c r="R134" i="29" s="1"/>
  <c r="T134" i="29" s="1"/>
  <c r="I134" i="29"/>
  <c r="H134" i="29"/>
  <c r="G134" i="29"/>
  <c r="O133" i="29"/>
  <c r="P133" i="29" s="1"/>
  <c r="Q133" i="29" s="1"/>
  <c r="I133" i="29"/>
  <c r="H133" i="29"/>
  <c r="G133" i="29"/>
  <c r="J133" i="29" s="1"/>
  <c r="K133" i="29" s="1"/>
  <c r="R133" i="29" s="1"/>
  <c r="T133" i="29" s="1"/>
  <c r="O132" i="29"/>
  <c r="P132" i="29" s="1"/>
  <c r="Q132" i="29" s="1"/>
  <c r="I132" i="29"/>
  <c r="H132" i="29"/>
  <c r="G132" i="29"/>
  <c r="J132" i="29" s="1"/>
  <c r="K132" i="29" s="1"/>
  <c r="O131" i="29"/>
  <c r="P131" i="29" s="1"/>
  <c r="Q131" i="29" s="1"/>
  <c r="J131" i="29"/>
  <c r="K131" i="29" s="1"/>
  <c r="R131" i="29" s="1"/>
  <c r="T131" i="29" s="1"/>
  <c r="I131" i="29"/>
  <c r="H131" i="29"/>
  <c r="G131" i="29"/>
  <c r="O130" i="29"/>
  <c r="P130" i="29" s="1"/>
  <c r="Q130" i="29" s="1"/>
  <c r="J130" i="29"/>
  <c r="K130" i="29" s="1"/>
  <c r="R130" i="29" s="1"/>
  <c r="T130" i="29" s="1"/>
  <c r="I130" i="29"/>
  <c r="H130" i="29"/>
  <c r="G130" i="29"/>
  <c r="O129" i="29"/>
  <c r="P129" i="29" s="1"/>
  <c r="Q129" i="29" s="1"/>
  <c r="I129" i="29"/>
  <c r="H129" i="29"/>
  <c r="G129" i="29"/>
  <c r="J129" i="29" s="1"/>
  <c r="K129" i="29" s="1"/>
  <c r="O128" i="29"/>
  <c r="P128" i="29" s="1"/>
  <c r="Q128" i="29" s="1"/>
  <c r="I128" i="29"/>
  <c r="H128" i="29"/>
  <c r="G128" i="29"/>
  <c r="J128" i="29" s="1"/>
  <c r="K128" i="29" s="1"/>
  <c r="O127" i="29"/>
  <c r="P127" i="29" s="1"/>
  <c r="Q127" i="29" s="1"/>
  <c r="J127" i="29"/>
  <c r="K127" i="29" s="1"/>
  <c r="I127" i="29"/>
  <c r="H127" i="29"/>
  <c r="G127" i="29"/>
  <c r="O126" i="29"/>
  <c r="P126" i="29" s="1"/>
  <c r="Q126" i="29" s="1"/>
  <c r="J126" i="29"/>
  <c r="K126" i="29" s="1"/>
  <c r="R126" i="29" s="1"/>
  <c r="T126" i="29" s="1"/>
  <c r="I126" i="29"/>
  <c r="H126" i="29"/>
  <c r="G126" i="29"/>
  <c r="O125" i="29"/>
  <c r="P125" i="29" s="1"/>
  <c r="Q125" i="29" s="1"/>
  <c r="I125" i="29"/>
  <c r="H125" i="29"/>
  <c r="G125" i="29"/>
  <c r="J125" i="29" s="1"/>
  <c r="K125" i="29" s="1"/>
  <c r="R125" i="29" s="1"/>
  <c r="T125" i="29" s="1"/>
  <c r="O124" i="29"/>
  <c r="P124" i="29" s="1"/>
  <c r="Q124" i="29" s="1"/>
  <c r="I124" i="29"/>
  <c r="H124" i="29"/>
  <c r="G124" i="29"/>
  <c r="J124" i="29" s="1"/>
  <c r="K124" i="29" s="1"/>
  <c r="O123" i="29"/>
  <c r="P123" i="29" s="1"/>
  <c r="Q123" i="29" s="1"/>
  <c r="J123" i="29"/>
  <c r="K123" i="29" s="1"/>
  <c r="R123" i="29" s="1"/>
  <c r="T123" i="29" s="1"/>
  <c r="I123" i="29"/>
  <c r="H123" i="29"/>
  <c r="G123" i="29"/>
  <c r="O122" i="29"/>
  <c r="P122" i="29" s="1"/>
  <c r="Q122" i="29" s="1"/>
  <c r="J122" i="29"/>
  <c r="K122" i="29" s="1"/>
  <c r="R122" i="29" s="1"/>
  <c r="T122" i="29" s="1"/>
  <c r="I122" i="29"/>
  <c r="H122" i="29"/>
  <c r="G122" i="29"/>
  <c r="O121" i="29"/>
  <c r="P121" i="29" s="1"/>
  <c r="Q121" i="29" s="1"/>
  <c r="I121" i="29"/>
  <c r="H121" i="29"/>
  <c r="G121" i="29"/>
  <c r="J121" i="29" s="1"/>
  <c r="K121" i="29" s="1"/>
  <c r="O120" i="29"/>
  <c r="P120" i="29" s="1"/>
  <c r="Q120" i="29" s="1"/>
  <c r="I120" i="29"/>
  <c r="H120" i="29"/>
  <c r="G120" i="29"/>
  <c r="J120" i="29" s="1"/>
  <c r="K120" i="29" s="1"/>
  <c r="O119" i="29"/>
  <c r="P119" i="29" s="1"/>
  <c r="Q119" i="29" s="1"/>
  <c r="I119" i="29"/>
  <c r="H119" i="29"/>
  <c r="G119" i="29" s="1"/>
  <c r="O118" i="29"/>
  <c r="J118" i="29"/>
  <c r="K118" i="29" s="1"/>
  <c r="I118" i="29"/>
  <c r="H118" i="29"/>
  <c r="G118" i="29"/>
  <c r="O117" i="29"/>
  <c r="I117" i="29"/>
  <c r="H117" i="29"/>
  <c r="G117" i="29"/>
  <c r="J117" i="29" s="1"/>
  <c r="N116" i="29"/>
  <c r="P115" i="29"/>
  <c r="Q115" i="29" s="1"/>
  <c r="O115" i="29"/>
  <c r="I115" i="29"/>
  <c r="H115" i="29"/>
  <c r="G115" i="29"/>
  <c r="J115" i="29" s="1"/>
  <c r="K115" i="29" s="1"/>
  <c r="R114" i="29"/>
  <c r="T114" i="29" s="1"/>
  <c r="Q114" i="29"/>
  <c r="P114" i="29"/>
  <c r="O114" i="29"/>
  <c r="I114" i="29"/>
  <c r="H114" i="29"/>
  <c r="G114" i="29"/>
  <c r="J114" i="29" s="1"/>
  <c r="K114" i="29" s="1"/>
  <c r="O113" i="29"/>
  <c r="P113" i="29" s="1"/>
  <c r="Q113" i="29" s="1"/>
  <c r="J113" i="29"/>
  <c r="K113" i="29" s="1"/>
  <c r="R113" i="29" s="1"/>
  <c r="T113" i="29" s="1"/>
  <c r="I113" i="29"/>
  <c r="H113" i="29"/>
  <c r="G113" i="29"/>
  <c r="O112" i="29"/>
  <c r="P112" i="29" s="1"/>
  <c r="Q112" i="29" s="1"/>
  <c r="I112" i="29"/>
  <c r="H112" i="29"/>
  <c r="G112" i="29"/>
  <c r="J112" i="29" s="1"/>
  <c r="K112" i="29" s="1"/>
  <c r="R112" i="29" s="1"/>
  <c r="T112" i="29" s="1"/>
  <c r="P111" i="29"/>
  <c r="Q111" i="29" s="1"/>
  <c r="O111" i="29"/>
  <c r="I111" i="29"/>
  <c r="H111" i="29"/>
  <c r="G111" i="29"/>
  <c r="J111" i="29" s="1"/>
  <c r="K111" i="29" s="1"/>
  <c r="P110" i="29"/>
  <c r="Q110" i="29" s="1"/>
  <c r="O110" i="29"/>
  <c r="I110" i="29"/>
  <c r="H110" i="29"/>
  <c r="G110" i="29"/>
  <c r="J110" i="29" s="1"/>
  <c r="K110" i="29" s="1"/>
  <c r="O109" i="29"/>
  <c r="P109" i="29" s="1"/>
  <c r="Q109" i="29" s="1"/>
  <c r="J109" i="29"/>
  <c r="K109" i="29" s="1"/>
  <c r="R109" i="29" s="1"/>
  <c r="T109" i="29" s="1"/>
  <c r="I109" i="29"/>
  <c r="H109" i="29"/>
  <c r="G109" i="29"/>
  <c r="O108" i="29"/>
  <c r="P108" i="29" s="1"/>
  <c r="Q108" i="29" s="1"/>
  <c r="K108" i="29"/>
  <c r="R108" i="29" s="1"/>
  <c r="T108" i="29" s="1"/>
  <c r="I108" i="29"/>
  <c r="H108" i="29"/>
  <c r="G108" i="29"/>
  <c r="J108" i="29" s="1"/>
  <c r="P107" i="29"/>
  <c r="Q107" i="29" s="1"/>
  <c r="O107" i="29"/>
  <c r="I107" i="29"/>
  <c r="H107" i="29"/>
  <c r="G107" i="29"/>
  <c r="J107" i="29" s="1"/>
  <c r="K107" i="29" s="1"/>
  <c r="P106" i="29"/>
  <c r="Q106" i="29" s="1"/>
  <c r="O106" i="29"/>
  <c r="I106" i="29"/>
  <c r="H106" i="29"/>
  <c r="G106" i="29"/>
  <c r="J106" i="29" s="1"/>
  <c r="K106" i="29" s="1"/>
  <c r="R106" i="29" s="1"/>
  <c r="T106" i="29" s="1"/>
  <c r="O105" i="29"/>
  <c r="P105" i="29" s="1"/>
  <c r="Q105" i="29" s="1"/>
  <c r="J105" i="29"/>
  <c r="K105" i="29" s="1"/>
  <c r="I105" i="29"/>
  <c r="H105" i="29"/>
  <c r="G105" i="29"/>
  <c r="O104" i="29"/>
  <c r="P104" i="29" s="1"/>
  <c r="Q104" i="29" s="1"/>
  <c r="I104" i="29"/>
  <c r="H104" i="29"/>
  <c r="G104" i="29"/>
  <c r="J104" i="29" s="1"/>
  <c r="K104" i="29" s="1"/>
  <c r="R104" i="29" s="1"/>
  <c r="T104" i="29" s="1"/>
  <c r="P103" i="29"/>
  <c r="Q103" i="29" s="1"/>
  <c r="O103" i="29"/>
  <c r="I103" i="29"/>
  <c r="H103" i="29"/>
  <c r="G103" i="29"/>
  <c r="J103" i="29" s="1"/>
  <c r="K103" i="29" s="1"/>
  <c r="P102" i="29"/>
  <c r="Q102" i="29" s="1"/>
  <c r="O102" i="29"/>
  <c r="I102" i="29"/>
  <c r="H102" i="29"/>
  <c r="G102" i="29"/>
  <c r="J102" i="29" s="1"/>
  <c r="K102" i="29" s="1"/>
  <c r="R102" i="29" s="1"/>
  <c r="T102" i="29" s="1"/>
  <c r="O101" i="29"/>
  <c r="P101" i="29" s="1"/>
  <c r="Q101" i="29" s="1"/>
  <c r="J101" i="29"/>
  <c r="K101" i="29" s="1"/>
  <c r="I101" i="29"/>
  <c r="H101" i="29"/>
  <c r="G101" i="29"/>
  <c r="O100" i="29"/>
  <c r="P100" i="29" s="1"/>
  <c r="Q100" i="29" s="1"/>
  <c r="I100" i="29"/>
  <c r="H100" i="29"/>
  <c r="G100" i="29"/>
  <c r="P99" i="29"/>
  <c r="Q99" i="29" s="1"/>
  <c r="O99" i="29"/>
  <c r="I99" i="29"/>
  <c r="H99" i="29"/>
  <c r="G99" i="29"/>
  <c r="P98" i="29"/>
  <c r="Q98" i="29" s="1"/>
  <c r="O98" i="29"/>
  <c r="I98" i="29"/>
  <c r="H98" i="29"/>
  <c r="G98" i="29"/>
  <c r="O97" i="29"/>
  <c r="J97" i="29"/>
  <c r="I97" i="29"/>
  <c r="H97" i="29"/>
  <c r="G97" i="29"/>
  <c r="Q47" i="25"/>
  <c r="Q46" i="25"/>
  <c r="P46" i="25"/>
  <c r="R110" i="29" l="1"/>
  <c r="T110" i="29" s="1"/>
  <c r="K99" i="29"/>
  <c r="Q118" i="29"/>
  <c r="R118" i="29" s="1"/>
  <c r="R103" i="29"/>
  <c r="T103" i="29" s="1"/>
  <c r="R128" i="29"/>
  <c r="T128" i="29" s="1"/>
  <c r="R124" i="29"/>
  <c r="T124" i="29" s="1"/>
  <c r="R132" i="29"/>
  <c r="T132" i="29" s="1"/>
  <c r="B175" i="29"/>
  <c r="K97" i="29"/>
  <c r="R99" i="29"/>
  <c r="K117" i="29"/>
  <c r="R115" i="29"/>
  <c r="T115" i="29" s="1"/>
  <c r="R105" i="29"/>
  <c r="T105" i="29" s="1"/>
  <c r="R111" i="29"/>
  <c r="T111" i="29" s="1"/>
  <c r="R121" i="29"/>
  <c r="T121" i="29" s="1"/>
  <c r="R127" i="29"/>
  <c r="T127" i="29" s="1"/>
  <c r="R129" i="29"/>
  <c r="T129" i="29" s="1"/>
  <c r="R135" i="29"/>
  <c r="T135" i="29" s="1"/>
  <c r="P116" i="29"/>
  <c r="Q97" i="29"/>
  <c r="Q116" i="29" s="1"/>
  <c r="R120" i="29"/>
  <c r="T120" i="29" s="1"/>
  <c r="R101" i="29"/>
  <c r="T101" i="29" s="1"/>
  <c r="R107" i="29"/>
  <c r="T107" i="29" s="1"/>
  <c r="P136" i="29"/>
  <c r="Q117" i="29"/>
  <c r="Q136" i="29" s="1"/>
  <c r="Q137" i="29" l="1"/>
  <c r="P137" i="29"/>
  <c r="R117" i="29"/>
  <c r="R97" i="29"/>
  <c r="P16" i="29" l="1"/>
  <c r="J35" i="29"/>
  <c r="J27" i="29"/>
  <c r="B87" i="29"/>
  <c r="B84" i="29"/>
  <c r="B83" i="29"/>
  <c r="B82" i="29"/>
  <c r="B81" i="29"/>
  <c r="B80" i="29"/>
  <c r="B79" i="29"/>
  <c r="B78" i="29"/>
  <c r="B77" i="29"/>
  <c r="B76" i="29"/>
  <c r="B75" i="29"/>
  <c r="B74" i="29"/>
  <c r="B73" i="29"/>
  <c r="B72" i="29"/>
  <c r="B71" i="29"/>
  <c r="B70" i="29"/>
  <c r="B69" i="29"/>
  <c r="B68" i="29"/>
  <c r="B67" i="29"/>
  <c r="B66" i="29"/>
  <c r="B65" i="29"/>
  <c r="B64" i="29"/>
  <c r="B63" i="29"/>
  <c r="B62" i="29"/>
  <c r="B61" i="29"/>
  <c r="B60" i="29"/>
  <c r="B59" i="29"/>
  <c r="B58" i="29"/>
  <c r="B57" i="29"/>
  <c r="B56" i="29"/>
  <c r="B55" i="29"/>
  <c r="N46" i="29"/>
  <c r="O45" i="29"/>
  <c r="P45" i="29" s="1"/>
  <c r="I45" i="29"/>
  <c r="H45" i="29"/>
  <c r="G45" i="29"/>
  <c r="J45" i="29" s="1"/>
  <c r="O44" i="29"/>
  <c r="P44" i="29" s="1"/>
  <c r="Q44" i="29" s="1"/>
  <c r="I44" i="29"/>
  <c r="H44" i="29"/>
  <c r="G44" i="29"/>
  <c r="J44" i="29" s="1"/>
  <c r="K44" i="29" s="1"/>
  <c r="O43" i="29"/>
  <c r="I43" i="29"/>
  <c r="H43" i="29"/>
  <c r="G43" i="29"/>
  <c r="J43" i="29" s="1"/>
  <c r="O42" i="29"/>
  <c r="P42" i="29" s="1"/>
  <c r="Q42" i="29" s="1"/>
  <c r="I42" i="29"/>
  <c r="H42" i="29"/>
  <c r="G42" i="29"/>
  <c r="J42" i="29" s="1"/>
  <c r="K42" i="29" s="1"/>
  <c r="O41" i="29"/>
  <c r="P41" i="29" s="1"/>
  <c r="Q41" i="29" s="1"/>
  <c r="I41" i="29"/>
  <c r="H41" i="29"/>
  <c r="G41" i="29"/>
  <c r="J41" i="29" s="1"/>
  <c r="O40" i="29"/>
  <c r="P40" i="29" s="1"/>
  <c r="Q40" i="29" s="1"/>
  <c r="I40" i="29"/>
  <c r="H40" i="29"/>
  <c r="G40" i="29"/>
  <c r="J40" i="29" s="1"/>
  <c r="O39" i="29"/>
  <c r="I39" i="29"/>
  <c r="H39" i="29"/>
  <c r="G39" i="29"/>
  <c r="J39" i="29" s="1"/>
  <c r="O38" i="29"/>
  <c r="P38" i="29" s="1"/>
  <c r="Q38" i="29" s="1"/>
  <c r="I38" i="29"/>
  <c r="H38" i="29"/>
  <c r="G38" i="29"/>
  <c r="J38" i="29" s="1"/>
  <c r="O37" i="29"/>
  <c r="I37" i="29"/>
  <c r="H37" i="29"/>
  <c r="G37" i="29"/>
  <c r="J37" i="29" s="1"/>
  <c r="O36" i="29"/>
  <c r="P36" i="29" s="1"/>
  <c r="Q36" i="29" s="1"/>
  <c r="I36" i="29"/>
  <c r="H36" i="29"/>
  <c r="G36" i="29"/>
  <c r="J36" i="29" s="1"/>
  <c r="K36" i="29" s="1"/>
  <c r="O35" i="29"/>
  <c r="P35" i="29" s="1"/>
  <c r="Q35" i="29" s="1"/>
  <c r="I35" i="29"/>
  <c r="H35" i="29"/>
  <c r="G35" i="29"/>
  <c r="O34" i="29"/>
  <c r="P34" i="29" s="1"/>
  <c r="Q34" i="29" s="1"/>
  <c r="I34" i="29"/>
  <c r="H34" i="29"/>
  <c r="G34" i="29"/>
  <c r="J34" i="29" s="1"/>
  <c r="K34" i="29" s="1"/>
  <c r="O33" i="29"/>
  <c r="P33" i="29" s="1"/>
  <c r="Q33" i="29" s="1"/>
  <c r="I33" i="29"/>
  <c r="H33" i="29"/>
  <c r="G33" i="29"/>
  <c r="J33" i="29" s="1"/>
  <c r="O32" i="29"/>
  <c r="P32" i="29" s="1"/>
  <c r="Q32" i="29" s="1"/>
  <c r="I32" i="29"/>
  <c r="H32" i="29"/>
  <c r="G32" i="29"/>
  <c r="J32" i="29" s="1"/>
  <c r="O31" i="29"/>
  <c r="I31" i="29"/>
  <c r="H31" i="29"/>
  <c r="G31" i="29"/>
  <c r="J31" i="29" s="1"/>
  <c r="O30" i="29"/>
  <c r="P30" i="29" s="1"/>
  <c r="Q30" i="29" s="1"/>
  <c r="I30" i="29"/>
  <c r="H30" i="29"/>
  <c r="G30" i="29"/>
  <c r="J30" i="29" s="1"/>
  <c r="O29" i="29"/>
  <c r="I29" i="29"/>
  <c r="H29" i="29"/>
  <c r="O28" i="29"/>
  <c r="P28" i="29" s="1"/>
  <c r="Q28" i="29" s="1"/>
  <c r="I28" i="29"/>
  <c r="H28" i="29"/>
  <c r="G28" i="29"/>
  <c r="J28" i="29" s="1"/>
  <c r="K28" i="29" s="1"/>
  <c r="O27" i="29"/>
  <c r="P27" i="29" s="1"/>
  <c r="Q27" i="29" s="1"/>
  <c r="I27" i="29"/>
  <c r="H27" i="29"/>
  <c r="G27" i="29"/>
  <c r="N26" i="29"/>
  <c r="O25" i="29"/>
  <c r="P25" i="29" s="1"/>
  <c r="Q25" i="29" s="1"/>
  <c r="I25" i="29"/>
  <c r="H25" i="29"/>
  <c r="G25" i="29"/>
  <c r="J25" i="29" s="1"/>
  <c r="K25" i="29" s="1"/>
  <c r="O24" i="29"/>
  <c r="P24" i="29" s="1"/>
  <c r="I24" i="29"/>
  <c r="H24" i="29"/>
  <c r="G24" i="29"/>
  <c r="J24" i="29" s="1"/>
  <c r="K24" i="29" s="1"/>
  <c r="O23" i="29"/>
  <c r="P23" i="29" s="1"/>
  <c r="Q23" i="29" s="1"/>
  <c r="I23" i="29"/>
  <c r="H23" i="29"/>
  <c r="G23" i="29"/>
  <c r="J23" i="29" s="1"/>
  <c r="K23" i="29" s="1"/>
  <c r="O22" i="29"/>
  <c r="P22" i="29" s="1"/>
  <c r="I22" i="29"/>
  <c r="H22" i="29"/>
  <c r="G22" i="29"/>
  <c r="J22" i="29" s="1"/>
  <c r="O21" i="29"/>
  <c r="P21" i="29" s="1"/>
  <c r="Q21" i="29" s="1"/>
  <c r="I21" i="29"/>
  <c r="H21" i="29"/>
  <c r="G21" i="29"/>
  <c r="J21" i="29" s="1"/>
  <c r="K21" i="29" s="1"/>
  <c r="O20" i="29"/>
  <c r="P20" i="29" s="1"/>
  <c r="I20" i="29"/>
  <c r="H20" i="29"/>
  <c r="G20" i="29"/>
  <c r="J20" i="29" s="1"/>
  <c r="K20" i="29" s="1"/>
  <c r="O19" i="29"/>
  <c r="P19" i="29" s="1"/>
  <c r="Q19" i="29" s="1"/>
  <c r="I19" i="29"/>
  <c r="H19" i="29"/>
  <c r="G19" i="29"/>
  <c r="J19" i="29" s="1"/>
  <c r="K19" i="29" s="1"/>
  <c r="O18" i="29"/>
  <c r="P18" i="29" s="1"/>
  <c r="I18" i="29"/>
  <c r="H18" i="29"/>
  <c r="G18" i="29"/>
  <c r="J18" i="29" s="1"/>
  <c r="O17" i="29"/>
  <c r="P17" i="29" s="1"/>
  <c r="Q17" i="29" s="1"/>
  <c r="I17" i="29"/>
  <c r="H17" i="29"/>
  <c r="G17" i="29"/>
  <c r="J17" i="29" s="1"/>
  <c r="K17" i="29" s="1"/>
  <c r="O16" i="29"/>
  <c r="I16" i="29"/>
  <c r="H16" i="29"/>
  <c r="G16" i="29"/>
  <c r="J16" i="29" s="1"/>
  <c r="K16" i="29" s="1"/>
  <c r="O15" i="29"/>
  <c r="P15" i="29" s="1"/>
  <c r="Q15" i="29" s="1"/>
  <c r="I15" i="29"/>
  <c r="H15" i="29"/>
  <c r="G15" i="29"/>
  <c r="J15" i="29" s="1"/>
  <c r="K15" i="29" s="1"/>
  <c r="O14" i="29"/>
  <c r="I14" i="29"/>
  <c r="H14" i="29"/>
  <c r="G14" i="29"/>
  <c r="J14" i="29" s="1"/>
  <c r="O13" i="29"/>
  <c r="P13" i="29" s="1"/>
  <c r="Q13" i="29" s="1"/>
  <c r="I13" i="29"/>
  <c r="H13" i="29"/>
  <c r="G13" i="29"/>
  <c r="J13" i="29" s="1"/>
  <c r="K13" i="29" s="1"/>
  <c r="O12" i="29"/>
  <c r="P12" i="29" s="1"/>
  <c r="I12" i="29"/>
  <c r="H12" i="29"/>
  <c r="G12" i="29"/>
  <c r="J12" i="29" s="1"/>
  <c r="K12" i="29" s="1"/>
  <c r="O11" i="29"/>
  <c r="P11" i="29" s="1"/>
  <c r="Q11" i="29" s="1"/>
  <c r="I11" i="29"/>
  <c r="H11" i="29"/>
  <c r="G11" i="29"/>
  <c r="J11" i="29" s="1"/>
  <c r="K11" i="29" s="1"/>
  <c r="O10" i="29"/>
  <c r="P10" i="29" s="1"/>
  <c r="I10" i="29"/>
  <c r="H10" i="29"/>
  <c r="G10" i="29" s="1"/>
  <c r="J10" i="29" s="1"/>
  <c r="O9" i="29"/>
  <c r="P9" i="29" s="1"/>
  <c r="Q9" i="29" s="1"/>
  <c r="I9" i="29"/>
  <c r="H9" i="29"/>
  <c r="O8" i="29"/>
  <c r="I8" i="29"/>
  <c r="H8" i="29"/>
  <c r="O7" i="29"/>
  <c r="I7" i="29"/>
  <c r="H7" i="29"/>
  <c r="G7" i="29"/>
  <c r="J7" i="29" s="1"/>
  <c r="J37" i="15"/>
  <c r="J98" i="29" l="1"/>
  <c r="J119" i="29"/>
  <c r="N47" i="29"/>
  <c r="P37" i="29"/>
  <c r="Q37" i="29" s="1"/>
  <c r="P39" i="29"/>
  <c r="Q39" i="29" s="1"/>
  <c r="P8" i="29"/>
  <c r="Q8" i="29" s="1"/>
  <c r="Q43" i="29"/>
  <c r="Q45" i="29"/>
  <c r="P29" i="29"/>
  <c r="Q29" i="29" s="1"/>
  <c r="Q46" i="29" s="1"/>
  <c r="G8" i="29"/>
  <c r="J8" i="29" s="1"/>
  <c r="K8" i="29" s="1"/>
  <c r="P14" i="29"/>
  <c r="Q14" i="29" s="1"/>
  <c r="P31" i="29"/>
  <c r="Q31" i="29" s="1"/>
  <c r="P43" i="29"/>
  <c r="K35" i="29"/>
  <c r="R35" i="29" s="1"/>
  <c r="T35" i="29" s="1"/>
  <c r="K18" i="29"/>
  <c r="K30" i="29"/>
  <c r="R30" i="29" s="1"/>
  <c r="T30" i="29" s="1"/>
  <c r="K10" i="29"/>
  <c r="K38" i="29"/>
  <c r="R38" i="29" s="1"/>
  <c r="T38" i="29" s="1"/>
  <c r="G9" i="29"/>
  <c r="J9" i="29" s="1"/>
  <c r="K9" i="29" s="1"/>
  <c r="R9" i="29" s="1"/>
  <c r="Q22" i="29"/>
  <c r="Q10" i="29"/>
  <c r="K22" i="29"/>
  <c r="K31" i="29"/>
  <c r="R34" i="29"/>
  <c r="T34" i="29" s="1"/>
  <c r="K7" i="29"/>
  <c r="K14" i="29"/>
  <c r="K43" i="29"/>
  <c r="Q18" i="29"/>
  <c r="K39" i="29"/>
  <c r="R36" i="29"/>
  <c r="T36" i="29" s="1"/>
  <c r="R44" i="29"/>
  <c r="T44" i="29" s="1"/>
  <c r="R28" i="29"/>
  <c r="Q12" i="29"/>
  <c r="R12" i="29" s="1"/>
  <c r="T12" i="29" s="1"/>
  <c r="Q16" i="29"/>
  <c r="R16" i="29" s="1"/>
  <c r="T16" i="29" s="1"/>
  <c r="Q20" i="29"/>
  <c r="R20" i="29" s="1"/>
  <c r="T20" i="29" s="1"/>
  <c r="Q24" i="29"/>
  <c r="R24" i="29" s="1"/>
  <c r="T24" i="29" s="1"/>
  <c r="R42" i="29"/>
  <c r="T42" i="29" s="1"/>
  <c r="K32" i="29"/>
  <c r="R32" i="29" s="1"/>
  <c r="T32" i="29" s="1"/>
  <c r="K40" i="29"/>
  <c r="R40" i="29" s="1"/>
  <c r="T40" i="29" s="1"/>
  <c r="K33" i="29"/>
  <c r="R33" i="29" s="1"/>
  <c r="T33" i="29" s="1"/>
  <c r="K37" i="29"/>
  <c r="K41" i="29"/>
  <c r="R41" i="29" s="1"/>
  <c r="T41" i="29" s="1"/>
  <c r="K45" i="29"/>
  <c r="Q7" i="29"/>
  <c r="K27" i="29"/>
  <c r="R11" i="29"/>
  <c r="T11" i="29" s="1"/>
  <c r="R15" i="29"/>
  <c r="T15" i="29" s="1"/>
  <c r="R19" i="29"/>
  <c r="T19" i="29" s="1"/>
  <c r="R23" i="29"/>
  <c r="T23" i="29" s="1"/>
  <c r="R13" i="29"/>
  <c r="T13" i="29" s="1"/>
  <c r="R17" i="29"/>
  <c r="T17" i="29" s="1"/>
  <c r="R21" i="29"/>
  <c r="T21" i="29" s="1"/>
  <c r="R25" i="29"/>
  <c r="T25" i="29" s="1"/>
  <c r="G29" i="29"/>
  <c r="B85" i="29"/>
  <c r="I7" i="25"/>
  <c r="G7" i="25" s="1"/>
  <c r="J7" i="25" s="1"/>
  <c r="H7" i="25"/>
  <c r="J136" i="29" l="1"/>
  <c r="K119" i="29"/>
  <c r="K98" i="29"/>
  <c r="J116" i="29"/>
  <c r="J137" i="29" s="1"/>
  <c r="R45" i="29"/>
  <c r="T45" i="29" s="1"/>
  <c r="R43" i="29"/>
  <c r="T43" i="29" s="1"/>
  <c r="P26" i="29"/>
  <c r="P47" i="29" s="1"/>
  <c r="J29" i="29"/>
  <c r="J46" i="29" s="1"/>
  <c r="R31" i="29"/>
  <c r="T31" i="29" s="1"/>
  <c r="R39" i="29"/>
  <c r="T39" i="29" s="1"/>
  <c r="R14" i="29"/>
  <c r="T14" i="29" s="1"/>
  <c r="R37" i="29"/>
  <c r="T37" i="29" s="1"/>
  <c r="R8" i="29"/>
  <c r="P46" i="29"/>
  <c r="R10" i="29"/>
  <c r="R7" i="29"/>
  <c r="R18" i="29"/>
  <c r="T18" i="29" s="1"/>
  <c r="J26" i="29"/>
  <c r="R22" i="29"/>
  <c r="T22" i="29" s="1"/>
  <c r="Q26" i="29"/>
  <c r="Q47" i="29" s="1"/>
  <c r="K26" i="29"/>
  <c r="R27" i="29"/>
  <c r="G33" i="25"/>
  <c r="J33" i="25" s="1"/>
  <c r="G34" i="25"/>
  <c r="J34" i="25" s="1"/>
  <c r="G35" i="25"/>
  <c r="J35" i="25" s="1"/>
  <c r="G36" i="25"/>
  <c r="J36" i="25" s="1"/>
  <c r="G37" i="25"/>
  <c r="J37" i="25" s="1"/>
  <c r="G38" i="25"/>
  <c r="J38" i="25" s="1"/>
  <c r="G39" i="25"/>
  <c r="J39" i="25" s="1"/>
  <c r="G40" i="25"/>
  <c r="J40" i="25" s="1"/>
  <c r="G41" i="25"/>
  <c r="J41" i="25" s="1"/>
  <c r="G42" i="25"/>
  <c r="J42" i="25" s="1"/>
  <c r="G43" i="25"/>
  <c r="J43" i="25" s="1"/>
  <c r="G44" i="25"/>
  <c r="J44" i="25" s="1"/>
  <c r="G45" i="25"/>
  <c r="J45" i="25" s="1"/>
  <c r="G28" i="25"/>
  <c r="J28" i="25" s="1"/>
  <c r="G29" i="25"/>
  <c r="J29" i="25" s="1"/>
  <c r="G30" i="25"/>
  <c r="J30" i="25" s="1"/>
  <c r="G31" i="25"/>
  <c r="J31" i="25" s="1"/>
  <c r="G32" i="25"/>
  <c r="J32" i="25" s="1"/>
  <c r="G27" i="25"/>
  <c r="J27" i="25" s="1"/>
  <c r="G9" i="25"/>
  <c r="J9" i="25" s="1"/>
  <c r="G10" i="25"/>
  <c r="J10" i="25" s="1"/>
  <c r="G11" i="25"/>
  <c r="J11" i="25" s="1"/>
  <c r="G12" i="25"/>
  <c r="J12" i="25" s="1"/>
  <c r="G13" i="25"/>
  <c r="J13" i="25" s="1"/>
  <c r="G14" i="25"/>
  <c r="J14" i="25" s="1"/>
  <c r="G15" i="25"/>
  <c r="J15" i="25" s="1"/>
  <c r="G16" i="25"/>
  <c r="J16" i="25" s="1"/>
  <c r="G18" i="25"/>
  <c r="J18" i="25" s="1"/>
  <c r="G19" i="25"/>
  <c r="J19" i="25" s="1"/>
  <c r="G20" i="25"/>
  <c r="J20" i="25" s="1"/>
  <c r="G21" i="25"/>
  <c r="J21" i="25" s="1"/>
  <c r="G22" i="25"/>
  <c r="J22" i="25" s="1"/>
  <c r="G23" i="25"/>
  <c r="J23" i="25" s="1"/>
  <c r="G24" i="25"/>
  <c r="J24" i="25" s="1"/>
  <c r="G25" i="25"/>
  <c r="J25" i="25" s="1"/>
  <c r="R98" i="29" l="1"/>
  <c r="K116" i="29"/>
  <c r="R119" i="29"/>
  <c r="K136" i="29"/>
  <c r="K27" i="25"/>
  <c r="J46" i="25"/>
  <c r="J47" i="29"/>
  <c r="K29" i="29"/>
  <c r="R26" i="29"/>
  <c r="O8" i="25"/>
  <c r="P8" i="25" s="1"/>
  <c r="O9" i="25"/>
  <c r="P9" i="25" s="1"/>
  <c r="O10" i="25"/>
  <c r="P10" i="25" s="1"/>
  <c r="O11" i="25"/>
  <c r="P11" i="25" s="1"/>
  <c r="O12" i="25"/>
  <c r="P12" i="25" s="1"/>
  <c r="O13" i="25"/>
  <c r="P13" i="25" s="1"/>
  <c r="O14" i="25"/>
  <c r="P14" i="25" s="1"/>
  <c r="O15" i="25"/>
  <c r="P15" i="25" s="1"/>
  <c r="O16" i="25"/>
  <c r="P16" i="25" s="1"/>
  <c r="O17" i="25"/>
  <c r="P17" i="25" s="1"/>
  <c r="O18" i="25"/>
  <c r="P18" i="25" s="1"/>
  <c r="O19" i="25"/>
  <c r="P19" i="25" s="1"/>
  <c r="O20" i="25"/>
  <c r="P20" i="25" s="1"/>
  <c r="O21" i="25"/>
  <c r="P21" i="25" s="1"/>
  <c r="O22" i="25"/>
  <c r="P22" i="25" s="1"/>
  <c r="O23" i="25"/>
  <c r="P23" i="25" s="1"/>
  <c r="O24" i="25"/>
  <c r="P24" i="25" s="1"/>
  <c r="O25" i="25"/>
  <c r="P25" i="25" s="1"/>
  <c r="R136" i="29" l="1"/>
  <c r="K137" i="29"/>
  <c r="B176" i="29"/>
  <c r="B178" i="29" s="1"/>
  <c r="R116" i="29"/>
  <c r="R29" i="29"/>
  <c r="K46" i="29"/>
  <c r="K47" i="29" s="1"/>
  <c r="R137" i="29" l="1"/>
  <c r="R46" i="29"/>
  <c r="R47" i="29" s="1"/>
  <c r="J59" i="29" s="1"/>
  <c r="B86" i="29"/>
  <c r="B88" i="29" s="1"/>
  <c r="J75" i="29"/>
  <c r="J71" i="29"/>
  <c r="J67" i="29"/>
  <c r="J63" i="29"/>
  <c r="J58" i="29"/>
  <c r="J78" i="29"/>
  <c r="J70" i="29"/>
  <c r="J62" i="29"/>
  <c r="J76" i="29"/>
  <c r="J81" i="29"/>
  <c r="J84" i="29"/>
  <c r="J57" i="29"/>
  <c r="J61" i="29"/>
  <c r="J56" i="29"/>
  <c r="J73" i="29"/>
  <c r="J77" i="29"/>
  <c r="J72" i="29"/>
  <c r="J60" i="29"/>
  <c r="J65" i="29"/>
  <c r="J69" i="29"/>
  <c r="J64" i="29"/>
  <c r="T10" i="29"/>
  <c r="J68" i="29"/>
  <c r="T29" i="29"/>
  <c r="T7" i="29"/>
  <c r="T8" i="29"/>
  <c r="T26" i="29"/>
  <c r="T27" i="29"/>
  <c r="T46" i="29"/>
  <c r="J66" i="29" l="1"/>
  <c r="T100" i="29"/>
  <c r="T118" i="29"/>
  <c r="T99" i="29"/>
  <c r="T117" i="29"/>
  <c r="T97" i="29"/>
  <c r="T116" i="29"/>
  <c r="T119" i="29"/>
  <c r="T98" i="29"/>
  <c r="T9" i="29"/>
  <c r="J80" i="29"/>
  <c r="T136" i="29"/>
  <c r="J55" i="29"/>
  <c r="J148" i="29"/>
  <c r="J164" i="29"/>
  <c r="J150" i="29"/>
  <c r="J152" i="29"/>
  <c r="J172" i="29"/>
  <c r="J167" i="29"/>
  <c r="J163" i="29"/>
  <c r="J153" i="29"/>
  <c r="J173" i="29"/>
  <c r="J146" i="29"/>
  <c r="J161" i="29"/>
  <c r="J151" i="29"/>
  <c r="J169" i="29"/>
  <c r="J162" i="29"/>
  <c r="J160" i="29"/>
  <c r="J154" i="29"/>
  <c r="J174" i="29"/>
  <c r="J171" i="29"/>
  <c r="J156" i="29"/>
  <c r="J168" i="29"/>
  <c r="J149" i="29"/>
  <c r="J157" i="29"/>
  <c r="J177" i="29"/>
  <c r="J147" i="29"/>
  <c r="J158" i="29"/>
  <c r="J159" i="29"/>
  <c r="J170" i="29"/>
  <c r="J165" i="29"/>
  <c r="J155" i="29"/>
  <c r="J166" i="29"/>
  <c r="J145" i="29"/>
  <c r="J176" i="29"/>
  <c r="J74" i="29"/>
  <c r="K59" i="29" s="1"/>
  <c r="J79" i="29"/>
  <c r="K79" i="29" s="1"/>
  <c r="J82" i="29"/>
  <c r="K72" i="29" s="1"/>
  <c r="J83" i="29"/>
  <c r="J87" i="29"/>
  <c r="T28" i="29"/>
  <c r="J86" i="29"/>
  <c r="K80" i="29"/>
  <c r="K56" i="29"/>
  <c r="K63" i="29"/>
  <c r="K82" i="29"/>
  <c r="K165" i="29" l="1"/>
  <c r="K151" i="29"/>
  <c r="K78" i="29"/>
  <c r="K69" i="29"/>
  <c r="K170" i="29"/>
  <c r="K152" i="29"/>
  <c r="K76" i="29"/>
  <c r="K55" i="29"/>
  <c r="K159" i="29"/>
  <c r="K146" i="29"/>
  <c r="K57" i="29"/>
  <c r="J85" i="29"/>
  <c r="J88" i="29" s="1"/>
  <c r="K158" i="29"/>
  <c r="K173" i="29"/>
  <c r="K73" i="29"/>
  <c r="K84" i="29"/>
  <c r="K154" i="29"/>
  <c r="K164" i="29"/>
  <c r="K77" i="29"/>
  <c r="J175" i="29"/>
  <c r="J178" i="29" s="1"/>
  <c r="K145" i="29"/>
  <c r="K153" i="29"/>
  <c r="K83" i="29"/>
  <c r="K71" i="29"/>
  <c r="K65" i="29"/>
  <c r="K166" i="29"/>
  <c r="K157" i="29"/>
  <c r="K162" i="29"/>
  <c r="K163" i="29"/>
  <c r="K168" i="29"/>
  <c r="K172" i="29"/>
  <c r="K74" i="29"/>
  <c r="K156" i="29"/>
  <c r="K161" i="29"/>
  <c r="K70" i="29"/>
  <c r="K58" i="29"/>
  <c r="K62" i="29"/>
  <c r="K171" i="29"/>
  <c r="K81" i="29"/>
  <c r="K64" i="29"/>
  <c r="K174" i="29"/>
  <c r="K150" i="29"/>
  <c r="K61" i="29"/>
  <c r="K147" i="29"/>
  <c r="K60" i="29"/>
  <c r="K75" i="29"/>
  <c r="K160" i="29"/>
  <c r="K148" i="29"/>
  <c r="K67" i="29"/>
  <c r="K68" i="29"/>
  <c r="K66" i="29"/>
  <c r="K155" i="29"/>
  <c r="K149" i="29"/>
  <c r="K169" i="29"/>
  <c r="K167" i="29"/>
  <c r="O45" i="25"/>
  <c r="P45" i="25" s="1"/>
  <c r="O29" i="25"/>
  <c r="P29" i="25" s="1"/>
  <c r="O30" i="25"/>
  <c r="P30" i="25" s="1"/>
  <c r="O31" i="25"/>
  <c r="P31" i="25" s="1"/>
  <c r="O32" i="25"/>
  <c r="P32" i="25" s="1"/>
  <c r="O33" i="25"/>
  <c r="P33" i="25" s="1"/>
  <c r="O34" i="25"/>
  <c r="P34" i="25" s="1"/>
  <c r="O35" i="25"/>
  <c r="P35" i="25" s="1"/>
  <c r="O36" i="25"/>
  <c r="P36" i="25" s="1"/>
  <c r="O37" i="25"/>
  <c r="P37" i="25" s="1"/>
  <c r="O38" i="25"/>
  <c r="P38" i="25" s="1"/>
  <c r="O39" i="25"/>
  <c r="P39" i="25" s="1"/>
  <c r="O40" i="25"/>
  <c r="P40" i="25" s="1"/>
  <c r="O41" i="25"/>
  <c r="P41" i="25" s="1"/>
  <c r="O42" i="25"/>
  <c r="P42" i="25" s="1"/>
  <c r="O43" i="25"/>
  <c r="P43" i="25" s="1"/>
  <c r="O44" i="25"/>
  <c r="P44" i="25" s="1"/>
  <c r="O28" i="25"/>
  <c r="P28" i="25" s="1"/>
  <c r="O27" i="25"/>
  <c r="P27" i="25" s="1"/>
  <c r="O7" i="25"/>
  <c r="P7" i="25" l="1"/>
  <c r="P26" i="25" s="1"/>
  <c r="Q45" i="25"/>
  <c r="I45" i="25"/>
  <c r="H45" i="25"/>
  <c r="K45" i="25"/>
  <c r="Q44" i="25"/>
  <c r="I44" i="25"/>
  <c r="H44" i="25"/>
  <c r="K44" i="25"/>
  <c r="Q43" i="25"/>
  <c r="I43" i="25"/>
  <c r="H43" i="25"/>
  <c r="K43" i="25"/>
  <c r="Q42" i="25"/>
  <c r="I42" i="25"/>
  <c r="H42" i="25"/>
  <c r="K42" i="25"/>
  <c r="Q41" i="25"/>
  <c r="I41" i="25"/>
  <c r="H41" i="25"/>
  <c r="K41" i="25"/>
  <c r="Q40" i="25"/>
  <c r="I40" i="25"/>
  <c r="H40" i="25"/>
  <c r="K40" i="25"/>
  <c r="Q39" i="25"/>
  <c r="I39" i="25"/>
  <c r="H39" i="25"/>
  <c r="K39" i="25"/>
  <c r="Q38" i="25"/>
  <c r="I38" i="25"/>
  <c r="H38" i="25"/>
  <c r="K38" i="25"/>
  <c r="Q37" i="25"/>
  <c r="I37" i="25"/>
  <c r="H37" i="25"/>
  <c r="K37" i="25"/>
  <c r="Q36" i="25"/>
  <c r="I36" i="25"/>
  <c r="K36" i="25" s="1"/>
  <c r="H36" i="25"/>
  <c r="Q35" i="25"/>
  <c r="I35" i="25"/>
  <c r="K35" i="25" s="1"/>
  <c r="H35" i="25"/>
  <c r="Q34" i="25"/>
  <c r="I34" i="25"/>
  <c r="H34" i="25"/>
  <c r="Q33" i="25"/>
  <c r="I33" i="25"/>
  <c r="H33" i="25"/>
  <c r="Q32" i="25"/>
  <c r="I32" i="25"/>
  <c r="K32" i="25" s="1"/>
  <c r="H32" i="25"/>
  <c r="Q31" i="25"/>
  <c r="I31" i="25"/>
  <c r="H31" i="25"/>
  <c r="Q30" i="25"/>
  <c r="I30" i="25"/>
  <c r="H30" i="25"/>
  <c r="Q29" i="25"/>
  <c r="I29" i="25"/>
  <c r="H29" i="25"/>
  <c r="Q28" i="25"/>
  <c r="I28" i="25"/>
  <c r="H28" i="25"/>
  <c r="Q27" i="25"/>
  <c r="I27" i="25"/>
  <c r="H27" i="25"/>
  <c r="H8" i="25"/>
  <c r="I8" i="25"/>
  <c r="G8" i="25" s="1"/>
  <c r="J8" i="25" s="1"/>
  <c r="Q8" i="25"/>
  <c r="H9" i="25"/>
  <c r="I9" i="25"/>
  <c r="Q9" i="25"/>
  <c r="H10" i="25"/>
  <c r="I10" i="25"/>
  <c r="Q10" i="25"/>
  <c r="H11" i="25"/>
  <c r="I11" i="25"/>
  <c r="K11" i="25" s="1"/>
  <c r="Q11" i="25"/>
  <c r="H12" i="25"/>
  <c r="I12" i="25"/>
  <c r="Q12" i="25"/>
  <c r="H13" i="25"/>
  <c r="I13" i="25"/>
  <c r="Q13" i="25"/>
  <c r="H14" i="25"/>
  <c r="I14" i="25"/>
  <c r="Q14" i="25"/>
  <c r="H15" i="25"/>
  <c r="I15" i="25"/>
  <c r="Q15" i="25"/>
  <c r="H16" i="25"/>
  <c r="I16" i="25"/>
  <c r="Q16" i="25"/>
  <c r="H17" i="25"/>
  <c r="I17" i="25"/>
  <c r="Q17" i="25"/>
  <c r="H18" i="25"/>
  <c r="I18" i="25"/>
  <c r="Q18" i="25"/>
  <c r="H19" i="25"/>
  <c r="I19" i="25"/>
  <c r="Q19" i="25"/>
  <c r="H20" i="25"/>
  <c r="I20" i="25"/>
  <c r="Q20" i="25"/>
  <c r="H21" i="25"/>
  <c r="I21" i="25"/>
  <c r="Q21" i="25"/>
  <c r="H22" i="25"/>
  <c r="I22" i="25"/>
  <c r="Q22" i="25"/>
  <c r="H23" i="25"/>
  <c r="I23" i="25"/>
  <c r="Q23" i="25"/>
  <c r="H24" i="25"/>
  <c r="I24" i="25"/>
  <c r="Q24" i="25"/>
  <c r="H25" i="25"/>
  <c r="I25" i="25"/>
  <c r="Q25" i="25"/>
  <c r="P47" i="25" l="1"/>
  <c r="G17" i="25"/>
  <c r="J17" i="25" s="1"/>
  <c r="K34" i="25"/>
  <c r="R34" i="25" s="1"/>
  <c r="K10" i="25"/>
  <c r="R10" i="25" s="1"/>
  <c r="K30" i="25"/>
  <c r="R30" i="25" s="1"/>
  <c r="K9" i="25"/>
  <c r="R9" i="25" s="1"/>
  <c r="K31" i="25"/>
  <c r="R31" i="25" s="1"/>
  <c r="K8" i="25"/>
  <c r="R8" i="25" s="1"/>
  <c r="R27" i="25"/>
  <c r="K33" i="25"/>
  <c r="R33" i="25" s="1"/>
  <c r="K28" i="25"/>
  <c r="K29" i="25"/>
  <c r="R29" i="25" s="1"/>
  <c r="R38" i="25"/>
  <c r="T38" i="25" s="1"/>
  <c r="R42" i="25"/>
  <c r="R43" i="25"/>
  <c r="R11" i="25"/>
  <c r="R37" i="25"/>
  <c r="T37" i="25" s="1"/>
  <c r="R41" i="25"/>
  <c r="T41" i="25" s="1"/>
  <c r="R44" i="25"/>
  <c r="R45" i="25"/>
  <c r="T45" i="25" s="1"/>
  <c r="R32" i="25"/>
  <c r="T32" i="25" s="1"/>
  <c r="R36" i="25"/>
  <c r="R40" i="25"/>
  <c r="T40" i="25" s="1"/>
  <c r="R35" i="25"/>
  <c r="R39" i="25"/>
  <c r="T39" i="25" s="1"/>
  <c r="R28" i="25" l="1"/>
  <c r="K46" i="25"/>
  <c r="T46" i="25" s="1"/>
  <c r="R46" i="25"/>
  <c r="Q7" i="25"/>
  <c r="J26" i="25" l="1"/>
  <c r="J47" i="25" s="1"/>
  <c r="K7" i="25" l="1"/>
  <c r="R7" i="25" s="1"/>
  <c r="Q26" i="25"/>
  <c r="N26" i="25" l="1"/>
  <c r="N46" i="25"/>
  <c r="B55" i="25"/>
  <c r="B56" i="25"/>
  <c r="B57" i="25"/>
  <c r="B58" i="25"/>
  <c r="B59" i="25"/>
  <c r="B60" i="25"/>
  <c r="B61" i="25"/>
  <c r="B62" i="25"/>
  <c r="B63" i="25"/>
  <c r="B64" i="25"/>
  <c r="B65" i="25"/>
  <c r="B66" i="25"/>
  <c r="B67" i="25"/>
  <c r="B68" i="25"/>
  <c r="B69" i="25"/>
  <c r="B70" i="25"/>
  <c r="B71" i="25"/>
  <c r="B72" i="25"/>
  <c r="B73" i="25"/>
  <c r="B74" i="25"/>
  <c r="B75" i="25"/>
  <c r="B76" i="25"/>
  <c r="B77" i="25"/>
  <c r="B78" i="25"/>
  <c r="B79" i="25"/>
  <c r="B80" i="25"/>
  <c r="B81" i="25"/>
  <c r="B82" i="25"/>
  <c r="B83" i="25"/>
  <c r="B84" i="25"/>
  <c r="B87" i="25"/>
  <c r="T44" i="25" l="1"/>
  <c r="T42" i="25"/>
  <c r="T43" i="25"/>
  <c r="T35" i="25"/>
  <c r="T36" i="25"/>
  <c r="T33" i="25"/>
  <c r="T34" i="25"/>
  <c r="T30" i="25"/>
  <c r="T31" i="25"/>
  <c r="T28" i="25"/>
  <c r="T29" i="25"/>
  <c r="T27" i="25"/>
  <c r="T11" i="25"/>
  <c r="K16" i="25" s="1"/>
  <c r="R16" i="25" s="1"/>
  <c r="T16" i="25" s="1"/>
  <c r="K21" i="25" s="1"/>
  <c r="R21" i="25" s="1"/>
  <c r="T21" i="25" s="1"/>
  <c r="T9" i="25"/>
  <c r="K14" i="25" s="1"/>
  <c r="R14" i="25" s="1"/>
  <c r="T14" i="25" s="1"/>
  <c r="K19" i="25" s="1"/>
  <c r="R19" i="25" s="1"/>
  <c r="T19" i="25" s="1"/>
  <c r="K24" i="25" s="1"/>
  <c r="R24" i="25" s="1"/>
  <c r="T24" i="25" s="1"/>
  <c r="T10" i="25"/>
  <c r="K15" i="25" s="1"/>
  <c r="R15" i="25" s="1"/>
  <c r="T15" i="25" s="1"/>
  <c r="K20" i="25" s="1"/>
  <c r="R20" i="25" s="1"/>
  <c r="T20" i="25" s="1"/>
  <c r="K25" i="25" s="1"/>
  <c r="R25" i="25" s="1"/>
  <c r="T25" i="25" s="1"/>
  <c r="N47" i="25"/>
  <c r="B85" i="25"/>
  <c r="K12" i="25" l="1"/>
  <c r="R12" i="25" s="1"/>
  <c r="K17" i="25"/>
  <c r="R17" i="25" s="1"/>
  <c r="T17" i="25" s="1"/>
  <c r="K22" i="25"/>
  <c r="R22" i="25" s="1"/>
  <c r="T22" i="25" s="1"/>
  <c r="T12" i="25" l="1"/>
  <c r="T8" i="25"/>
  <c r="K13" i="25" s="1"/>
  <c r="R13" i="25" l="1"/>
  <c r="T13" i="25" l="1"/>
  <c r="K18" i="25" s="1"/>
  <c r="R18" i="25" l="1"/>
  <c r="T18" i="25" l="1"/>
  <c r="K23" i="25" s="1"/>
  <c r="R23" i="25" l="1"/>
  <c r="K26" i="25"/>
  <c r="K47" i="25" s="1"/>
  <c r="T23" i="25" l="1"/>
  <c r="R26" i="25"/>
  <c r="T7" i="25" l="1"/>
  <c r="R47" i="25"/>
  <c r="J83" i="25" s="1"/>
  <c r="T26" i="25"/>
  <c r="J63" i="25"/>
  <c r="J82" i="25"/>
  <c r="J56" i="25"/>
  <c r="J62" i="25"/>
  <c r="J74" i="25"/>
  <c r="J60" i="25"/>
  <c r="J80" i="25"/>
  <c r="J65" i="25"/>
  <c r="J67" i="25"/>
  <c r="J71" i="25"/>
  <c r="J81" i="25"/>
  <c r="J75" i="25"/>
  <c r="J58" i="25"/>
  <c r="J78" i="25"/>
  <c r="J66" i="25"/>
  <c r="B86" i="25"/>
  <c r="J79" i="25" l="1"/>
  <c r="J59" i="25"/>
  <c r="J61" i="25"/>
  <c r="K61" i="25" s="1"/>
  <c r="J68" i="25"/>
  <c r="J64" i="25"/>
  <c r="K64" i="25" s="1"/>
  <c r="J76" i="25"/>
  <c r="J55" i="25"/>
  <c r="J85" i="25" s="1"/>
  <c r="J88" i="25" s="1"/>
  <c r="J70" i="25"/>
  <c r="K70" i="25" s="1"/>
  <c r="J57" i="25"/>
  <c r="J87" i="25"/>
  <c r="J69" i="25"/>
  <c r="J84" i="25"/>
  <c r="K84" i="25" s="1"/>
  <c r="J77" i="25"/>
  <c r="K77" i="25" s="1"/>
  <c r="J73" i="25"/>
  <c r="K73" i="25" s="1"/>
  <c r="J72" i="25"/>
  <c r="K72" i="25" s="1"/>
  <c r="K78" i="25"/>
  <c r="K58" i="25"/>
  <c r="K60" i="25"/>
  <c r="K79" i="25"/>
  <c r="K67" i="25"/>
  <c r="K68" i="25"/>
  <c r="K57" i="25"/>
  <c r="K62" i="25"/>
  <c r="K66" i="25"/>
  <c r="K75" i="25"/>
  <c r="K81" i="25"/>
  <c r="K65" i="25"/>
  <c r="K59" i="25"/>
  <c r="K76" i="25"/>
  <c r="K74" i="25"/>
  <c r="K82" i="25"/>
  <c r="K71" i="25"/>
  <c r="K69" i="25"/>
  <c r="K83" i="25"/>
  <c r="K63" i="25"/>
  <c r="B88" i="25"/>
  <c r="J86" i="25"/>
  <c r="K80" i="25"/>
  <c r="K56" i="25"/>
  <c r="K55" i="25" l="1"/>
</calcChain>
</file>

<file path=xl/sharedStrings.xml><?xml version="1.0" encoding="utf-8"?>
<sst xmlns="http://schemas.openxmlformats.org/spreadsheetml/2006/main" count="502" uniqueCount="141">
  <si>
    <t>原油換算エネルギー使用量に関する報告書</t>
    <rPh sb="0" eb="2">
      <t>ゲンユ</t>
    </rPh>
    <rPh sb="2" eb="4">
      <t>カンザン</t>
    </rPh>
    <rPh sb="9" eb="12">
      <t>シヨウリョウ</t>
    </rPh>
    <rPh sb="13" eb="14">
      <t>カン</t>
    </rPh>
    <rPh sb="16" eb="18">
      <t>ホウコク</t>
    </rPh>
    <rPh sb="18" eb="19">
      <t>ショ</t>
    </rPh>
    <phoneticPr fontId="20"/>
  </si>
  <si>
    <t>用途</t>
    <rPh sb="0" eb="2">
      <t>ヨウト</t>
    </rPh>
    <phoneticPr fontId="20"/>
  </si>
  <si>
    <t>使用場所・機器</t>
    <rPh sb="0" eb="2">
      <t>シヨウ</t>
    </rPh>
    <rPh sb="2" eb="4">
      <t>バショ</t>
    </rPh>
    <rPh sb="5" eb="7">
      <t>キキ</t>
    </rPh>
    <phoneticPr fontId="20"/>
  </si>
  <si>
    <t>原油換算エネルギー使用量</t>
    <rPh sb="0" eb="4">
      <t>ゲンユカンザン</t>
    </rPh>
    <rPh sb="9" eb="12">
      <t>シヨウリョウ</t>
    </rPh>
    <phoneticPr fontId="20"/>
  </si>
  <si>
    <t>原油換算エネルギー使用量割合（％）</t>
    <rPh sb="0" eb="4">
      <t>ゲンユカンザン</t>
    </rPh>
    <rPh sb="9" eb="12">
      <t>シヨウリョウ</t>
    </rPh>
    <rPh sb="11" eb="12">
      <t>リョウ</t>
    </rPh>
    <rPh sb="12" eb="14">
      <t>ワリアイ</t>
    </rPh>
    <phoneticPr fontId="20"/>
  </si>
  <si>
    <t>個票番号</t>
    <rPh sb="0" eb="1">
      <t>コ</t>
    </rPh>
    <rPh sb="1" eb="2">
      <t>ヒョウ</t>
    </rPh>
    <rPh sb="2" eb="4">
      <t>バンゴウ</t>
    </rPh>
    <phoneticPr fontId="20"/>
  </si>
  <si>
    <t>燃料及び熱</t>
    <rPh sb="0" eb="2">
      <t>ネンリョウ</t>
    </rPh>
    <rPh sb="2" eb="3">
      <t>オヨ</t>
    </rPh>
    <rPh sb="4" eb="5">
      <t>ネツ</t>
    </rPh>
    <phoneticPr fontId="20"/>
  </si>
  <si>
    <t>電気</t>
    <rPh sb="0" eb="2">
      <t>デンキ</t>
    </rPh>
    <phoneticPr fontId="20"/>
  </si>
  <si>
    <t>合計</t>
    <rPh sb="0" eb="2">
      <t>ゴウケイ</t>
    </rPh>
    <phoneticPr fontId="20"/>
  </si>
  <si>
    <t>燃料の種類</t>
    <rPh sb="0" eb="2">
      <t>ネンリョウ</t>
    </rPh>
    <rPh sb="3" eb="5">
      <t>シュルイ</t>
    </rPh>
    <phoneticPr fontId="20"/>
  </si>
  <si>
    <t>都市ガス
メーター種</t>
    <phoneticPr fontId="20"/>
  </si>
  <si>
    <t>使用量</t>
    <rPh sb="0" eb="3">
      <t>シヨウリョウ</t>
    </rPh>
    <phoneticPr fontId="20"/>
  </si>
  <si>
    <t>単位</t>
    <rPh sb="0" eb="2">
      <t>タンイ</t>
    </rPh>
    <phoneticPr fontId="20"/>
  </si>
  <si>
    <t>kg→t等補正</t>
    <phoneticPr fontId="20"/>
  </si>
  <si>
    <t>都市ガス圧力補正</t>
    <rPh sb="0" eb="2">
      <t>トシ</t>
    </rPh>
    <rPh sb="4" eb="8">
      <t>アツリョクホセイ</t>
    </rPh>
    <phoneticPr fontId="20"/>
  </si>
  <si>
    <t>LPG基準産気率</t>
    <rPh sb="3" eb="8">
      <t>キジュンサンケリツ</t>
    </rPh>
    <phoneticPr fontId="20"/>
  </si>
  <si>
    <t>GJ</t>
    <phoneticPr fontId="20"/>
  </si>
  <si>
    <t>ｋｌ</t>
    <phoneticPr fontId="20"/>
  </si>
  <si>
    <t>区分</t>
    <rPh sb="0" eb="2">
      <t>クブン</t>
    </rPh>
    <phoneticPr fontId="20"/>
  </si>
  <si>
    <t>kWh→千kWh補正</t>
    <rPh sb="4" eb="5">
      <t>セン</t>
    </rPh>
    <phoneticPr fontId="20"/>
  </si>
  <si>
    <t>＊</t>
    <phoneticPr fontId="20"/>
  </si>
  <si>
    <t>事務所等</t>
    <rPh sb="0" eb="2">
      <t>ジム</t>
    </rPh>
    <rPh sb="2" eb="3">
      <t>ショ</t>
    </rPh>
    <rPh sb="3" eb="4">
      <t>ナド</t>
    </rPh>
    <phoneticPr fontId="20"/>
  </si>
  <si>
    <t>L</t>
    <phoneticPr fontId="20"/>
  </si>
  <si>
    <t>kg</t>
    <phoneticPr fontId="20"/>
  </si>
  <si>
    <t>圧力補正有り</t>
    <rPh sb="0" eb="2">
      <t>アツリョク</t>
    </rPh>
    <rPh sb="2" eb="4">
      <t>ホセイ</t>
    </rPh>
    <rPh sb="4" eb="5">
      <t>ア</t>
    </rPh>
    <phoneticPr fontId="20"/>
  </si>
  <si>
    <t>t</t>
    <phoneticPr fontId="20"/>
  </si>
  <si>
    <t>圧力補正無し</t>
    <rPh sb="0" eb="2">
      <t>アツリョク</t>
    </rPh>
    <rPh sb="2" eb="4">
      <t>ホセイ</t>
    </rPh>
    <rPh sb="4" eb="5">
      <t>ナ</t>
    </rPh>
    <phoneticPr fontId="20"/>
  </si>
  <si>
    <r>
      <t>m</t>
    </r>
    <r>
      <rPr>
        <vertAlign val="superscript"/>
        <sz val="10"/>
        <rFont val="ＭＳ 明朝"/>
        <family val="1"/>
        <charset val="128"/>
      </rPr>
      <t>3</t>
    </r>
    <phoneticPr fontId="20"/>
  </si>
  <si>
    <r>
      <t>Nm</t>
    </r>
    <r>
      <rPr>
        <vertAlign val="superscript"/>
        <sz val="10"/>
        <rFont val="ＭＳ 明朝"/>
        <family val="1"/>
        <charset val="128"/>
      </rPr>
      <t>3</t>
    </r>
    <phoneticPr fontId="20"/>
  </si>
  <si>
    <r>
      <t>千m</t>
    </r>
    <r>
      <rPr>
        <vertAlign val="superscript"/>
        <sz val="10"/>
        <rFont val="ＭＳ 明朝"/>
        <family val="1"/>
        <charset val="128"/>
      </rPr>
      <t>3</t>
    </r>
    <rPh sb="0" eb="1">
      <t>セン</t>
    </rPh>
    <phoneticPr fontId="20"/>
  </si>
  <si>
    <t>kWh</t>
    <phoneticPr fontId="20"/>
  </si>
  <si>
    <t>MJ</t>
    <phoneticPr fontId="20"/>
  </si>
  <si>
    <t>kl</t>
    <phoneticPr fontId="20"/>
  </si>
  <si>
    <r>
      <t>千Nm</t>
    </r>
    <r>
      <rPr>
        <vertAlign val="superscript"/>
        <sz val="10"/>
        <rFont val="ＭＳ 明朝"/>
        <family val="1"/>
        <charset val="128"/>
      </rPr>
      <t>3</t>
    </r>
    <rPh sb="0" eb="1">
      <t>セン</t>
    </rPh>
    <phoneticPr fontId="20"/>
  </si>
  <si>
    <t>千kWh</t>
  </si>
  <si>
    <t>小    計</t>
    <rPh sb="0" eb="1">
      <t>ショウ</t>
    </rPh>
    <rPh sb="5" eb="6">
      <t>ケイ</t>
    </rPh>
    <phoneticPr fontId="20"/>
  </si>
  <si>
    <t>工場その他</t>
    <rPh sb="0" eb="2">
      <t>コウジョウ</t>
    </rPh>
    <rPh sb="4" eb="5">
      <t>タ</t>
    </rPh>
    <phoneticPr fontId="20"/>
  </si>
  <si>
    <t>合　計</t>
    <rPh sb="0" eb="1">
      <t>ゴウ</t>
    </rPh>
    <rPh sb="2" eb="3">
      <t>ケイ</t>
    </rPh>
    <phoneticPr fontId="20"/>
  </si>
  <si>
    <t>総　　計</t>
    <rPh sb="0" eb="1">
      <t>ソウ</t>
    </rPh>
    <rPh sb="3" eb="4">
      <t>ゴウケイ</t>
    </rPh>
    <phoneticPr fontId="20"/>
  </si>
  <si>
    <t>※１．推計値の場合は原油換算エネルギー使用量の右欄に＊印を付けてください。</t>
    <rPh sb="10" eb="14">
      <t>ゲンユカンザン</t>
    </rPh>
    <rPh sb="19" eb="22">
      <t>シヨウリョウ</t>
    </rPh>
    <phoneticPr fontId="20"/>
  </si>
  <si>
    <t>エネルギー使用量集計表</t>
    <rPh sb="5" eb="7">
      <t>シヨウ</t>
    </rPh>
    <rPh sb="7" eb="8">
      <t>リョウ</t>
    </rPh>
    <rPh sb="8" eb="10">
      <t>シュウケイ</t>
    </rPh>
    <rPh sb="10" eb="11">
      <t>ヒョウ</t>
    </rPh>
    <phoneticPr fontId="20"/>
  </si>
  <si>
    <t>個票№</t>
    <rPh sb="0" eb="1">
      <t>コ</t>
    </rPh>
    <rPh sb="1" eb="2">
      <t>ヒョウ</t>
    </rPh>
    <phoneticPr fontId="20"/>
  </si>
  <si>
    <t>集計値</t>
    <rPh sb="0" eb="2">
      <t>シュウケイ</t>
    </rPh>
    <rPh sb="2" eb="3">
      <t>チ</t>
    </rPh>
    <phoneticPr fontId="20"/>
  </si>
  <si>
    <t>検算値</t>
    <rPh sb="0" eb="2">
      <t>ケンザン</t>
    </rPh>
    <rPh sb="2" eb="3">
      <t>チ</t>
    </rPh>
    <phoneticPr fontId="20"/>
  </si>
  <si>
    <t>順位</t>
    <rPh sb="0" eb="2">
      <t>ジュンイ</t>
    </rPh>
    <phoneticPr fontId="20"/>
  </si>
  <si>
    <t>％</t>
    <phoneticPr fontId="20"/>
  </si>
  <si>
    <t>小計</t>
    <rPh sb="0" eb="2">
      <t>ショウケイ</t>
    </rPh>
    <phoneticPr fontId="20"/>
  </si>
  <si>
    <t>＃＃</t>
    <phoneticPr fontId="20"/>
  </si>
  <si>
    <t>番号なし</t>
    <rPh sb="0" eb="2">
      <t>バンゴウ</t>
    </rPh>
    <phoneticPr fontId="20"/>
  </si>
  <si>
    <t>その他</t>
    <rPh sb="2" eb="3">
      <t>タ</t>
    </rPh>
    <phoneticPr fontId="20"/>
  </si>
  <si>
    <t>計</t>
    <rPh sb="0" eb="1">
      <t>ケイ</t>
    </rPh>
    <phoneticPr fontId="20"/>
  </si>
  <si>
    <r>
      <t>本社ビル（</t>
    </r>
    <r>
      <rPr>
        <sz val="8"/>
        <rFont val="ＭＳ Ｐゴシック"/>
        <family val="3"/>
        <charset val="128"/>
      </rPr>
      <t>事務フロア分）</t>
    </r>
    <rPh sb="0" eb="2">
      <t>ホンシャ</t>
    </rPh>
    <rPh sb="5" eb="7">
      <t>ジム</t>
    </rPh>
    <rPh sb="10" eb="11">
      <t>ブン</t>
    </rPh>
    <phoneticPr fontId="4"/>
  </si>
  <si>
    <t>昼夜不明またはその他からの買電</t>
    <rPh sb="0" eb="2">
      <t>チュウヤ</t>
    </rPh>
    <rPh sb="2" eb="4">
      <t>フメイ</t>
    </rPh>
    <rPh sb="9" eb="10">
      <t>ホカ</t>
    </rPh>
    <rPh sb="13" eb="15">
      <t>バイデン</t>
    </rPh>
    <phoneticPr fontId="20"/>
  </si>
  <si>
    <t>本社ビル　都市ガス</t>
    <rPh sb="0" eb="2">
      <t>ホンシャ</t>
    </rPh>
    <rPh sb="5" eb="7">
      <t>トシ</t>
    </rPh>
    <phoneticPr fontId="4"/>
  </si>
  <si>
    <t>都市ガス13A</t>
    <rPh sb="0" eb="2">
      <t>トシ</t>
    </rPh>
    <phoneticPr fontId="21"/>
  </si>
  <si>
    <t>本社ビル　Ａ重油</t>
    <rPh sb="0" eb="2">
      <t>ホンシャ</t>
    </rPh>
    <rPh sb="6" eb="8">
      <t>ジュウユ</t>
    </rPh>
    <phoneticPr fontId="4"/>
  </si>
  <si>
    <t>A重油</t>
  </si>
  <si>
    <t>地域冷暖房（本社ビルのみ）</t>
    <rPh sb="0" eb="2">
      <t>チイキ</t>
    </rPh>
    <rPh sb="2" eb="5">
      <t>レイダンボウ</t>
    </rPh>
    <rPh sb="6" eb="7">
      <t>ホン</t>
    </rPh>
    <rPh sb="7" eb="8">
      <t>シャ</t>
    </rPh>
    <phoneticPr fontId="4"/>
  </si>
  <si>
    <t>産業用以外の蒸気</t>
  </si>
  <si>
    <t>GJ</t>
  </si>
  <si>
    <r>
      <t>本社ビル（</t>
    </r>
    <r>
      <rPr>
        <sz val="8"/>
        <rFont val="ＭＳ Ｐゴシック"/>
        <family val="3"/>
        <charset val="128"/>
      </rPr>
      <t>１階工場用途分）</t>
    </r>
    <rPh sb="0" eb="1">
      <t>ホン</t>
    </rPh>
    <rPh sb="1" eb="2">
      <t>シャ</t>
    </rPh>
    <rPh sb="6" eb="7">
      <t>カイ</t>
    </rPh>
    <rPh sb="7" eb="9">
      <t>コウジョウ</t>
    </rPh>
    <rPh sb="9" eb="11">
      <t>ヨウト</t>
    </rPh>
    <rPh sb="11" eb="12">
      <t>ブン</t>
    </rPh>
    <phoneticPr fontId="4"/>
  </si>
  <si>
    <t>工場棟　電力</t>
    <rPh sb="0" eb="2">
      <t>コウジョウ</t>
    </rPh>
    <rPh sb="2" eb="3">
      <t>トウ</t>
    </rPh>
    <rPh sb="4" eb="6">
      <t>デンリョク</t>
    </rPh>
    <phoneticPr fontId="4"/>
  </si>
  <si>
    <t>工場棟　都市ガス</t>
    <rPh sb="0" eb="2">
      <t>コウジョウ</t>
    </rPh>
    <rPh sb="2" eb="3">
      <t>トウ</t>
    </rPh>
    <rPh sb="4" eb="6">
      <t>トシ</t>
    </rPh>
    <phoneticPr fontId="4"/>
  </si>
  <si>
    <t>【単位発熱量】</t>
    <rPh sb="1" eb="3">
      <t>タンイ</t>
    </rPh>
    <rPh sb="3" eb="5">
      <t>ハツネツ</t>
    </rPh>
    <rPh sb="5" eb="6">
      <t>リョウ</t>
    </rPh>
    <phoneticPr fontId="20"/>
  </si>
  <si>
    <t>燃料等の種類</t>
    <rPh sb="0" eb="3">
      <t>ネンリョウトウ</t>
    </rPh>
    <rPh sb="4" eb="6">
      <t>シュルイ</t>
    </rPh>
    <phoneticPr fontId="20"/>
  </si>
  <si>
    <t>単位（プルダウン選択用）</t>
    <rPh sb="8" eb="10">
      <t>センタク</t>
    </rPh>
    <rPh sb="10" eb="11">
      <t>ヨウ</t>
    </rPh>
    <phoneticPr fontId="20"/>
  </si>
  <si>
    <t>単位発熱量/一次エネ換算係数</t>
    <rPh sb="0" eb="5">
      <t>タンイハツネツリョウ</t>
    </rPh>
    <rPh sb="6" eb="8">
      <t>イチジ</t>
    </rPh>
    <rPh sb="10" eb="12">
      <t>カンザン</t>
    </rPh>
    <rPh sb="12" eb="14">
      <t>ケイスウ</t>
    </rPh>
    <phoneticPr fontId="20"/>
  </si>
  <si>
    <t>第三計画期間</t>
    <rPh sb="1" eb="2">
      <t>サン</t>
    </rPh>
    <phoneticPr fontId="25"/>
  </si>
  <si>
    <t>(基準年度排出量算定用）</t>
    <phoneticPr fontId="25"/>
  </si>
  <si>
    <t>原油</t>
  </si>
  <si>
    <t>L</t>
  </si>
  <si>
    <t>［GJ/kL］</t>
  </si>
  <si>
    <t>原油のうちコンデンセート</t>
    <phoneticPr fontId="20"/>
  </si>
  <si>
    <t>ガソリン</t>
    <phoneticPr fontId="20"/>
  </si>
  <si>
    <t>ナフサ</t>
  </si>
  <si>
    <t>ジェット燃料</t>
    <phoneticPr fontId="20"/>
  </si>
  <si>
    <t>灯油</t>
  </si>
  <si>
    <t>軽油</t>
  </si>
  <si>
    <t>B・C重油</t>
  </si>
  <si>
    <t>潤滑油</t>
    <rPh sb="0" eb="3">
      <t>ジュンカツユ</t>
    </rPh>
    <phoneticPr fontId="20"/>
  </si>
  <si>
    <t>石油アスファルト</t>
  </si>
  <si>
    <t>kg</t>
  </si>
  <si>
    <t>t</t>
  </si>
  <si>
    <t>［GJ/t］</t>
  </si>
  <si>
    <t>石油コークス</t>
    <phoneticPr fontId="20"/>
  </si>
  <si>
    <t>液化石油ガス_LPG</t>
    <phoneticPr fontId="20"/>
  </si>
  <si>
    <t>m3</t>
  </si>
  <si>
    <t>石油系炭化水素ガス</t>
  </si>
  <si>
    <t>Nm3</t>
  </si>
  <si>
    <t>［GJ/千Nm3］</t>
  </si>
  <si>
    <t>液化天然ガス_LNG</t>
    <phoneticPr fontId="20"/>
  </si>
  <si>
    <t>その他可燃性天然ガス</t>
  </si>
  <si>
    <t>原料炭</t>
  </si>
  <si>
    <t>一般炭</t>
  </si>
  <si>
    <t>無煙炭</t>
    <phoneticPr fontId="20"/>
  </si>
  <si>
    <t>石炭コークス</t>
  </si>
  <si>
    <t>コールタール</t>
  </si>
  <si>
    <t>コークス炉ガス</t>
  </si>
  <si>
    <t>高炉ガス</t>
  </si>
  <si>
    <t>発電用高炉ガス</t>
  </si>
  <si>
    <t>転炉ガス</t>
  </si>
  <si>
    <t>[（GJ/千Nm3]</t>
    <phoneticPr fontId="20"/>
  </si>
  <si>
    <t>都市ガス6A</t>
    <rPh sb="0" eb="2">
      <t>トシ</t>
    </rPh>
    <phoneticPr fontId="21"/>
  </si>
  <si>
    <t>産業用蒸気</t>
  </si>
  <si>
    <t>MJ</t>
  </si>
  <si>
    <t xml:space="preserve"> [GJ/GJ]</t>
    <phoneticPr fontId="20"/>
  </si>
  <si>
    <t>温水</t>
  </si>
  <si>
    <t>冷水</t>
  </si>
  <si>
    <t>電気の区分</t>
    <rPh sb="0" eb="2">
      <t>デンキ</t>
    </rPh>
    <rPh sb="3" eb="5">
      <t>クブン</t>
    </rPh>
    <phoneticPr fontId="20"/>
  </si>
  <si>
    <t>一般送配電事業者の電線路を介した買電_昼間</t>
    <rPh sb="0" eb="2">
      <t>イッパン</t>
    </rPh>
    <rPh sb="2" eb="3">
      <t>ソウ</t>
    </rPh>
    <rPh sb="3" eb="5">
      <t>ハイデン</t>
    </rPh>
    <rPh sb="5" eb="7">
      <t>ジギョウ</t>
    </rPh>
    <rPh sb="7" eb="8">
      <t>シャ</t>
    </rPh>
    <rPh sb="9" eb="11">
      <t>デンセン</t>
    </rPh>
    <rPh sb="11" eb="12">
      <t>ロ</t>
    </rPh>
    <rPh sb="13" eb="14">
      <t>カイ</t>
    </rPh>
    <rPh sb="16" eb="18">
      <t>カイデン</t>
    </rPh>
    <rPh sb="19" eb="21">
      <t>ヒルマ</t>
    </rPh>
    <phoneticPr fontId="20"/>
  </si>
  <si>
    <t>千kWh</t>
    <rPh sb="0" eb="1">
      <t>セン</t>
    </rPh>
    <phoneticPr fontId="20"/>
  </si>
  <si>
    <t>［GJ/千kWh］</t>
    <phoneticPr fontId="20"/>
  </si>
  <si>
    <t>一般送配電事業者の電線路を介した買電_夜間</t>
    <rPh sb="0" eb="2">
      <t>イッパン</t>
    </rPh>
    <rPh sb="2" eb="3">
      <t>ソウ</t>
    </rPh>
    <rPh sb="3" eb="5">
      <t>ハイデン</t>
    </rPh>
    <rPh sb="5" eb="7">
      <t>ジギョウ</t>
    </rPh>
    <rPh sb="7" eb="8">
      <t>シャ</t>
    </rPh>
    <rPh sb="9" eb="11">
      <t>デンセン</t>
    </rPh>
    <rPh sb="11" eb="12">
      <t>ロ</t>
    </rPh>
    <rPh sb="13" eb="14">
      <t>カイ</t>
    </rPh>
    <rPh sb="16" eb="18">
      <t>カイデン</t>
    </rPh>
    <rPh sb="19" eb="21">
      <t>ヤカン</t>
    </rPh>
    <phoneticPr fontId="20"/>
  </si>
  <si>
    <t>【その他】</t>
    <rPh sb="3" eb="4">
      <t>タ</t>
    </rPh>
    <phoneticPr fontId="20"/>
  </si>
  <si>
    <t>名前</t>
    <rPh sb="0" eb="2">
      <t>ナマエ</t>
    </rPh>
    <phoneticPr fontId="20"/>
  </si>
  <si>
    <t>リスト</t>
    <phoneticPr fontId="20"/>
  </si>
  <si>
    <t>都市ガスメータ種</t>
    <phoneticPr fontId="20"/>
  </si>
  <si>
    <t>様式ID</t>
    <rPh sb="0" eb="2">
      <t>ヨウシキ</t>
    </rPh>
    <phoneticPr fontId="20"/>
  </si>
  <si>
    <t>YSK00009</t>
    <phoneticPr fontId="20"/>
  </si>
  <si>
    <t>様式バージョン</t>
    <rPh sb="0" eb="2">
      <t>ヨウシキ</t>
    </rPh>
    <phoneticPr fontId="20"/>
  </si>
  <si>
    <t>事業所名　</t>
    <rPh sb="0" eb="3">
      <t>ジギョウショ</t>
    </rPh>
    <rPh sb="3" eb="4">
      <t>メイ</t>
    </rPh>
    <phoneticPr fontId="20"/>
  </si>
  <si>
    <t>第四計画期間</t>
    <rPh sb="1" eb="2">
      <t>ヨン</t>
    </rPh>
    <rPh sb="2" eb="4">
      <t>ケイカク</t>
    </rPh>
    <phoneticPr fontId="25"/>
  </si>
  <si>
    <t>第四計画期間</t>
    <rPh sb="1" eb="2">
      <t>ヨン</t>
    </rPh>
    <phoneticPr fontId="25"/>
  </si>
  <si>
    <t>輸入原料炭</t>
    <phoneticPr fontId="20"/>
  </si>
  <si>
    <t>コークス用原料炭</t>
    <phoneticPr fontId="20"/>
  </si>
  <si>
    <t>吹込用原料炭</t>
    <phoneticPr fontId="20"/>
  </si>
  <si>
    <t>輸入一般炭</t>
    <phoneticPr fontId="20"/>
  </si>
  <si>
    <t>国産一般炭</t>
    <phoneticPr fontId="20"/>
  </si>
  <si>
    <t>kL</t>
    <phoneticPr fontId="20"/>
  </si>
  <si>
    <t>買電</t>
    <rPh sb="0" eb="2">
      <t>バイデン</t>
    </rPh>
    <phoneticPr fontId="20"/>
  </si>
  <si>
    <t>［GJ/千m3］</t>
    <phoneticPr fontId="20"/>
  </si>
  <si>
    <t>※２．２０２５年度以降は、算定年度における都市ガス事業者の単位発熱量の数値を使用してください。</t>
    <rPh sb="7" eb="9">
      <t>ネンド</t>
    </rPh>
    <rPh sb="9" eb="11">
      <t>イコウ</t>
    </rPh>
    <rPh sb="13" eb="15">
      <t>サンテイ</t>
    </rPh>
    <rPh sb="15" eb="17">
      <t>ネンド</t>
    </rPh>
    <rPh sb="21" eb="23">
      <t>トシ</t>
    </rPh>
    <rPh sb="25" eb="28">
      <t>ジギョウシャ</t>
    </rPh>
    <rPh sb="29" eb="31">
      <t>タンイ</t>
    </rPh>
    <rPh sb="31" eb="33">
      <t>ハツネツ</t>
    </rPh>
    <rPh sb="33" eb="34">
      <t>リョウ</t>
    </rPh>
    <rPh sb="35" eb="37">
      <t>スウチ</t>
    </rPh>
    <rPh sb="38" eb="40">
      <t>シヨウ</t>
    </rPh>
    <phoneticPr fontId="20"/>
  </si>
  <si>
    <t>(確認できる場合は入力ください。）</t>
    <phoneticPr fontId="20"/>
  </si>
  <si>
    <t>エラー</t>
    <phoneticPr fontId="20"/>
  </si>
  <si>
    <t>kL</t>
  </si>
  <si>
    <t>ｋL</t>
    <phoneticPr fontId="20"/>
  </si>
  <si>
    <t>Ver3.0</t>
    <phoneticPr fontId="20"/>
  </si>
  <si>
    <t>事業所名　</t>
    <rPh sb="0" eb="2">
      <t>ジギョウ</t>
    </rPh>
    <rPh sb="2" eb="3">
      <t>ショ</t>
    </rPh>
    <rPh sb="3" eb="4">
      <t>メイ</t>
    </rPh>
    <phoneticPr fontId="20"/>
  </si>
  <si>
    <t>原油換算エネルギー使用量に関する報告書 (第三計画期間）</t>
    <rPh sb="0" eb="2">
      <t>ゲンユ</t>
    </rPh>
    <rPh sb="2" eb="4">
      <t>カンザン</t>
    </rPh>
    <rPh sb="9" eb="12">
      <t>シヨウリョウ</t>
    </rPh>
    <rPh sb="13" eb="14">
      <t>カン</t>
    </rPh>
    <rPh sb="16" eb="18">
      <t>ホウコク</t>
    </rPh>
    <rPh sb="18" eb="19">
      <t>ショ</t>
    </rPh>
    <phoneticPr fontId="20"/>
  </si>
  <si>
    <t>原油換算エネルギー使用量に関する報告書(第四計画期間）</t>
    <rPh sb="0" eb="2">
      <t>ゲンユ</t>
    </rPh>
    <rPh sb="2" eb="4">
      <t>カンザン</t>
    </rPh>
    <rPh sb="9" eb="12">
      <t>シヨウリョウ</t>
    </rPh>
    <rPh sb="13" eb="14">
      <t>カン</t>
    </rPh>
    <rPh sb="16" eb="18">
      <t>ホウコク</t>
    </rPh>
    <rPh sb="18" eb="19">
      <t>ショ</t>
    </rPh>
    <phoneticPr fontId="20"/>
  </si>
  <si>
    <t>東京都自動車株式会社　本社工場</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</si>
</sst>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_ "/>
    <numFmt numFmtId="179" formatCode="#,##0.0_);[Red]\(#,##0.0\)"/>
    <numFmt numFmtId="180" formatCode="[DBNum3]yyyy&quot;年&quot;&quot;度&quot;&quot;分&quot;"/>
    <numFmt numFmtId="181" formatCode="#,##0.0_ "/>
  </numFmts>
  <fonts count="33"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vertAlign val="superscript"/>
      <sz val="10"/>
      <name val="ＭＳ 明朝"/>
      <family val="1"/>
      <charset val="128"/>
    </font>
    <font>
      <sz val="11"/>
      <color rgb="FFFF0000"/>
      <name val="ＭＳ Ｐゴシック"/>
      <family val="3"/>
      <charset val="128"/>
    </font>
    <font>
      <sz val="10"/>
      <color theme="1"/>
      <name val="ＭＳ 明朝"/>
      <family val="1"/>
      <charset val="128"/>
    </font>
    <font>
      <sz val="6"/>
      <name val="ＭＳ Ｐゴシック"/>
      <family val="3"/>
      <charset val="128"/>
      <scheme val="minor"/>
    </font>
    <font>
      <sz val="11"/>
      <color theme="1"/>
      <name val="ＭＳ Ｐゴシック"/>
      <family val="3"/>
      <charset val="128"/>
    </font>
    <font>
      <sz val="11"/>
      <name val="HG丸ｺﾞｼｯｸM-PRO"/>
      <family val="3"/>
      <charset val="128"/>
    </font>
    <font>
      <u/>
      <sz val="11"/>
      <name val="ＭＳ Ｐゴシック"/>
      <family val="3"/>
      <charset val="128"/>
    </font>
    <font>
      <sz val="9"/>
      <name val="ＭＳ Ｐゴシック"/>
      <family val="3"/>
      <charset val="128"/>
    </font>
    <font>
      <b/>
      <sz val="12"/>
      <name val="ＭＳ Ｐゴシック"/>
      <family val="3"/>
      <charset val="128"/>
    </font>
    <font>
      <sz val="8"/>
      <name val="ＭＳ Ｐゴシック"/>
      <family val="3"/>
      <charset val="128"/>
    </font>
    <font>
      <sz val="1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indexed="13"/>
        <bgColor indexed="64"/>
      </patternFill>
    </fill>
    <fill>
      <patternFill patternType="solid">
        <fgColor rgb="FFFFFF66"/>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top/>
      <bottom style="double">
        <color indexed="64"/>
      </bottom>
      <diagonal/>
    </border>
    <border>
      <left/>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style="double">
        <color indexed="64"/>
      </bottom>
      <diagonal/>
    </border>
    <border>
      <left style="hair">
        <color indexed="64"/>
      </left>
      <right style="thin">
        <color indexed="64"/>
      </right>
      <top style="thin">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right style="thin">
        <color indexed="64"/>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diagonalUp="1">
      <left style="thin">
        <color indexed="64"/>
      </left>
      <right style="thin">
        <color indexed="64"/>
      </right>
      <top style="medium">
        <color indexed="64"/>
      </top>
      <bottom style="medium">
        <color indexed="64"/>
      </bottom>
      <diagonal style="thin">
        <color indexed="64"/>
      </diagonal>
    </border>
  </borders>
  <cellStyleXfs count="47">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7"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7" fillId="0" borderId="0"/>
    <xf numFmtId="0" fontId="19" fillId="4" borderId="0" applyNumberFormat="0" applyBorder="0" applyAlignment="0" applyProtection="0">
      <alignment vertical="center"/>
    </xf>
    <xf numFmtId="0" fontId="1" fillId="0" borderId="0">
      <alignment vertical="center"/>
    </xf>
    <xf numFmtId="0" fontId="7" fillId="0" borderId="0"/>
    <xf numFmtId="38" fontId="27" fillId="0" borderId="0" applyFont="0" applyFill="0" applyBorder="0" applyAlignment="0" applyProtection="0">
      <alignment vertical="center"/>
    </xf>
  </cellStyleXfs>
  <cellXfs count="222">
    <xf numFmtId="0" fontId="0" fillId="0" borderId="0" xfId="0"/>
    <xf numFmtId="0" fontId="21" fillId="0" borderId="0" xfId="42" applyFont="1" applyAlignment="1">
      <alignment vertical="center"/>
    </xf>
    <xf numFmtId="0" fontId="21" fillId="0" borderId="0" xfId="42" applyFont="1" applyAlignment="1">
      <alignment vertical="center" shrinkToFit="1"/>
    </xf>
    <xf numFmtId="0" fontId="21" fillId="0" borderId="27" xfId="42" applyFont="1" applyBorder="1" applyAlignment="1">
      <alignment vertical="center"/>
    </xf>
    <xf numFmtId="0" fontId="21" fillId="0" borderId="28" xfId="42" applyFont="1" applyBorder="1" applyAlignment="1">
      <alignment vertical="center" shrinkToFit="1"/>
    </xf>
    <xf numFmtId="0" fontId="21" fillId="0" borderId="29" xfId="42" applyFont="1" applyBorder="1" applyAlignment="1">
      <alignment vertical="center"/>
    </xf>
    <xf numFmtId="0" fontId="21" fillId="0" borderId="30" xfId="42" applyFont="1" applyBorder="1" applyAlignment="1">
      <alignment vertical="center" shrinkToFit="1"/>
    </xf>
    <xf numFmtId="0" fontId="21" fillId="0" borderId="29" xfId="42" applyFont="1" applyBorder="1" applyAlignment="1">
      <alignment vertical="center" shrinkToFit="1"/>
    </xf>
    <xf numFmtId="0" fontId="21" fillId="0" borderId="31" xfId="42" applyFont="1" applyBorder="1" applyAlignment="1">
      <alignment vertical="center"/>
    </xf>
    <xf numFmtId="0" fontId="21" fillId="0" borderId="32" xfId="42" applyFont="1" applyBorder="1" applyAlignment="1">
      <alignment vertical="center" shrinkToFit="1"/>
    </xf>
    <xf numFmtId="0" fontId="21" fillId="0" borderId="28" xfId="42" applyFont="1" applyBorder="1" applyAlignment="1">
      <alignment vertical="center"/>
    </xf>
    <xf numFmtId="0" fontId="21" fillId="0" borderId="32" xfId="42" applyFont="1" applyBorder="1" applyAlignment="1">
      <alignment vertical="center"/>
    </xf>
    <xf numFmtId="0" fontId="0" fillId="25" borderId="55" xfId="0" applyFill="1" applyBorder="1" applyAlignment="1">
      <alignment vertical="center"/>
    </xf>
    <xf numFmtId="0" fontId="0" fillId="0" borderId="17" xfId="0" applyBorder="1" applyAlignment="1">
      <alignment horizontal="left" vertical="center"/>
    </xf>
    <xf numFmtId="0" fontId="0" fillId="0" borderId="20" xfId="0" applyBorder="1" applyAlignment="1">
      <alignment horizontal="left" vertical="center"/>
    </xf>
    <xf numFmtId="0" fontId="0" fillId="25" borderId="57" xfId="0" applyFill="1" applyBorder="1" applyAlignment="1">
      <alignment vertical="center"/>
    </xf>
    <xf numFmtId="0" fontId="0" fillId="0" borderId="55" xfId="0" applyBorder="1" applyAlignment="1">
      <alignment vertical="center"/>
    </xf>
    <xf numFmtId="0" fontId="0" fillId="0" borderId="57" xfId="0" applyBorder="1" applyAlignment="1">
      <alignment vertical="center"/>
    </xf>
    <xf numFmtId="0" fontId="0" fillId="0" borderId="22" xfId="0" applyBorder="1" applyAlignment="1">
      <alignment horizontal="left" vertical="center"/>
    </xf>
    <xf numFmtId="0" fontId="0" fillId="0" borderId="22" xfId="0" applyBorder="1" applyAlignment="1">
      <alignment horizontal="left"/>
    </xf>
    <xf numFmtId="0" fontId="0" fillId="0" borderId="0" xfId="0" applyAlignment="1">
      <alignment horizontal="left"/>
    </xf>
    <xf numFmtId="0" fontId="26" fillId="0" borderId="22" xfId="0" applyFont="1" applyBorder="1" applyAlignment="1">
      <alignment vertical="center"/>
    </xf>
    <xf numFmtId="0" fontId="26" fillId="0" borderId="22" xfId="0" applyFont="1" applyBorder="1"/>
    <xf numFmtId="0" fontId="0" fillId="0" borderId="22" xfId="0" applyBorder="1" applyAlignment="1">
      <alignment vertical="center" wrapText="1"/>
    </xf>
    <xf numFmtId="0" fontId="0" fillId="0" borderId="40" xfId="0" applyBorder="1" applyAlignment="1">
      <alignment horizontal="left" vertical="center"/>
    </xf>
    <xf numFmtId="0" fontId="0" fillId="0" borderId="22" xfId="0" applyBorder="1"/>
    <xf numFmtId="0" fontId="0" fillId="0" borderId="22" xfId="0" applyBorder="1" applyAlignment="1">
      <alignment vertical="center"/>
    </xf>
    <xf numFmtId="0" fontId="0" fillId="28" borderId="22" xfId="0" applyFill="1" applyBorder="1" applyAlignment="1">
      <alignment horizontal="center" vertical="center"/>
    </xf>
    <xf numFmtId="0" fontId="7" fillId="0" borderId="0" xfId="45" applyAlignment="1">
      <alignment vertical="center"/>
    </xf>
    <xf numFmtId="0" fontId="7" fillId="0" borderId="0" xfId="45" applyAlignment="1">
      <alignment horizontal="center" vertical="center"/>
    </xf>
    <xf numFmtId="0" fontId="7" fillId="0" borderId="0" xfId="45" applyAlignment="1">
      <alignment horizontal="right"/>
    </xf>
    <xf numFmtId="0" fontId="7" fillId="0" borderId="22" xfId="45" applyBorder="1" applyAlignment="1">
      <alignment horizontal="right"/>
    </xf>
    <xf numFmtId="178" fontId="7" fillId="0" borderId="22" xfId="45" applyNumberFormat="1" applyBorder="1" applyAlignment="1">
      <alignment vertical="center"/>
    </xf>
    <xf numFmtId="177" fontId="7" fillId="0" borderId="22" xfId="45" applyNumberFormat="1" applyBorder="1" applyAlignment="1">
      <alignment vertical="center"/>
    </xf>
    <xf numFmtId="0" fontId="7" fillId="0" borderId="22" xfId="45" applyBorder="1" applyAlignment="1">
      <alignment horizontal="right" vertical="center"/>
    </xf>
    <xf numFmtId="0" fontId="7" fillId="0" borderId="22" xfId="45" applyBorder="1"/>
    <xf numFmtId="0" fontId="7" fillId="0" borderId="22" xfId="45" applyBorder="1" applyAlignment="1">
      <alignment vertical="center"/>
    </xf>
    <xf numFmtId="0" fontId="7" fillId="0" borderId="22" xfId="45" applyBorder="1" applyAlignment="1">
      <alignment horizontal="center" vertical="center"/>
    </xf>
    <xf numFmtId="0" fontId="7" fillId="0" borderId="0" xfId="45"/>
    <xf numFmtId="0" fontId="0" fillId="25" borderId="61" xfId="0" applyFill="1" applyBorder="1" applyAlignment="1">
      <alignment vertical="center"/>
    </xf>
    <xf numFmtId="0" fontId="0" fillId="25" borderId="62" xfId="0" applyFill="1" applyBorder="1" applyAlignment="1">
      <alignment vertical="center"/>
    </xf>
    <xf numFmtId="0" fontId="0" fillId="0" borderId="43" xfId="0" applyBorder="1" applyAlignment="1">
      <alignment horizontal="center" vertical="center"/>
    </xf>
    <xf numFmtId="0" fontId="23" fillId="0" borderId="41" xfId="0" applyFont="1" applyBorder="1" applyAlignment="1">
      <alignment horizontal="center" vertical="center"/>
    </xf>
    <xf numFmtId="0" fontId="23" fillId="0" borderId="54" xfId="0" applyFont="1" applyBorder="1" applyAlignment="1">
      <alignment horizontal="center" vertical="center"/>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7" fillId="24" borderId="19" xfId="45" applyFill="1" applyBorder="1" applyAlignment="1" applyProtection="1">
      <alignment vertical="center" shrinkToFit="1"/>
      <protection locked="0"/>
    </xf>
    <xf numFmtId="0" fontId="7" fillId="24" borderId="22" xfId="45" applyFill="1" applyBorder="1" applyAlignment="1" applyProtection="1">
      <alignment vertical="center" shrinkToFit="1"/>
      <protection locked="0"/>
    </xf>
    <xf numFmtId="38" fontId="7" fillId="0" borderId="0" xfId="33" applyAlignment="1">
      <alignment vertical="center"/>
    </xf>
    <xf numFmtId="38" fontId="7" fillId="0" borderId="22" xfId="33" applyBorder="1" applyAlignment="1">
      <alignment horizontal="center" vertical="center"/>
    </xf>
    <xf numFmtId="38" fontId="7" fillId="0" borderId="22" xfId="33" applyBorder="1" applyAlignment="1">
      <alignment vertical="center"/>
    </xf>
    <xf numFmtId="0" fontId="7" fillId="24" borderId="50" xfId="45" applyFill="1" applyBorder="1" applyAlignment="1" applyProtection="1">
      <alignment vertical="center" shrinkToFit="1"/>
      <protection locked="0"/>
    </xf>
    <xf numFmtId="38" fontId="7" fillId="24" borderId="45" xfId="33" applyFont="1" applyFill="1" applyBorder="1" applyAlignment="1" applyProtection="1">
      <alignment vertical="center" shrinkToFit="1"/>
      <protection locked="0"/>
    </xf>
    <xf numFmtId="179" fontId="7" fillId="0" borderId="23" xfId="46" applyNumberFormat="1" applyFont="1" applyFill="1" applyBorder="1" applyAlignment="1" applyProtection="1">
      <alignment horizontal="right" vertical="center" shrinkToFit="1"/>
    </xf>
    <xf numFmtId="0" fontId="7" fillId="24" borderId="50" xfId="45" applyFill="1" applyBorder="1" applyAlignment="1" applyProtection="1">
      <alignment horizontal="left" vertical="center" shrinkToFit="1"/>
      <protection locked="0"/>
    </xf>
    <xf numFmtId="38" fontId="7" fillId="24" borderId="19" xfId="33" applyFont="1" applyFill="1" applyBorder="1" applyAlignment="1" applyProtection="1">
      <alignment vertical="center" shrinkToFit="1"/>
      <protection locked="0"/>
    </xf>
    <xf numFmtId="179" fontId="7" fillId="0" borderId="50" xfId="46" applyNumberFormat="1" applyFont="1" applyFill="1" applyBorder="1" applyAlignment="1" applyProtection="1">
      <alignment horizontal="right" vertical="center" shrinkToFit="1"/>
    </xf>
    <xf numFmtId="0" fontId="7" fillId="24" borderId="24" xfId="45" applyFill="1" applyBorder="1" applyAlignment="1" applyProtection="1">
      <alignment horizontal="left" vertical="center" shrinkToFit="1"/>
      <protection locked="0"/>
    </xf>
    <xf numFmtId="38" fontId="7" fillId="24" borderId="22" xfId="33" applyFont="1" applyFill="1" applyBorder="1" applyAlignment="1" applyProtection="1">
      <alignment vertical="center" shrinkToFit="1"/>
      <protection locked="0"/>
    </xf>
    <xf numFmtId="179" fontId="7" fillId="0" borderId="51" xfId="46" applyNumberFormat="1" applyFont="1" applyFill="1" applyBorder="1" applyAlignment="1" applyProtection="1">
      <alignment horizontal="right" vertical="center" shrinkToFit="1"/>
    </xf>
    <xf numFmtId="38" fontId="7" fillId="24" borderId="14" xfId="33" applyFont="1" applyFill="1" applyBorder="1" applyAlignment="1" applyProtection="1">
      <alignment vertical="center" shrinkToFit="1"/>
      <protection locked="0"/>
    </xf>
    <xf numFmtId="0" fontId="7" fillId="24" borderId="14" xfId="45" applyFill="1" applyBorder="1" applyAlignment="1" applyProtection="1">
      <alignment vertical="center" shrinkToFit="1"/>
      <protection locked="0"/>
    </xf>
    <xf numFmtId="179" fontId="7" fillId="0" borderId="59" xfId="46" applyNumberFormat="1" applyFont="1" applyFill="1" applyBorder="1" applyAlignment="1" applyProtection="1">
      <alignment horizontal="right" vertical="center" shrinkToFit="1"/>
    </xf>
    <xf numFmtId="179" fontId="7" fillId="0" borderId="38" xfId="46" applyNumberFormat="1" applyFont="1" applyFill="1" applyBorder="1" applyAlignment="1" applyProtection="1">
      <alignment horizontal="right" vertical="center" shrinkToFit="1"/>
    </xf>
    <xf numFmtId="0" fontId="24" fillId="0" borderId="0" xfId="42" applyFont="1" applyAlignment="1">
      <alignment vertical="center" wrapText="1"/>
    </xf>
    <xf numFmtId="0" fontId="7" fillId="24" borderId="19" xfId="45" applyFill="1" applyBorder="1" applyAlignment="1" applyProtection="1">
      <alignment horizontal="center" vertical="center" shrinkToFit="1"/>
      <protection locked="0"/>
    </xf>
    <xf numFmtId="0" fontId="7" fillId="24" borderId="22" xfId="45" applyFill="1" applyBorder="1" applyAlignment="1" applyProtection="1">
      <alignment horizontal="center" vertical="center" shrinkToFit="1"/>
      <protection locked="0"/>
    </xf>
    <xf numFmtId="0" fontId="7" fillId="24" borderId="14" xfId="45" applyFill="1" applyBorder="1" applyAlignment="1" applyProtection="1">
      <alignment horizontal="center" vertical="center" shrinkToFit="1"/>
      <protection locked="0"/>
    </xf>
    <xf numFmtId="177" fontId="7" fillId="0" borderId="22" xfId="45" applyNumberFormat="1" applyBorder="1" applyAlignment="1">
      <alignment horizontal="center" vertical="center"/>
    </xf>
    <xf numFmtId="176" fontId="7" fillId="24" borderId="22" xfId="45" applyNumberFormat="1" applyFill="1" applyBorder="1" applyAlignment="1" applyProtection="1">
      <alignment horizontal="center" vertical="center" shrinkToFit="1"/>
      <protection locked="0"/>
    </xf>
    <xf numFmtId="176" fontId="7" fillId="24" borderId="47" xfId="45" applyNumberFormat="1" applyFill="1" applyBorder="1" applyAlignment="1" applyProtection="1">
      <alignment horizontal="center" vertical="center" shrinkToFit="1"/>
      <protection locked="0"/>
    </xf>
    <xf numFmtId="0" fontId="0" fillId="24" borderId="19" xfId="45" applyFont="1" applyFill="1" applyBorder="1" applyAlignment="1" applyProtection="1">
      <alignment horizontal="center" vertical="center" shrinkToFit="1"/>
      <protection locked="0"/>
    </xf>
    <xf numFmtId="0" fontId="7" fillId="0" borderId="20" xfId="45" applyBorder="1" applyAlignment="1">
      <alignment horizontal="center" vertical="center"/>
    </xf>
    <xf numFmtId="0" fontId="7" fillId="0" borderId="21" xfId="45" applyBorder="1" applyAlignment="1">
      <alignment horizontal="center" vertical="center"/>
    </xf>
    <xf numFmtId="0" fontId="7" fillId="0" borderId="15" xfId="45" applyBorder="1" applyAlignment="1">
      <alignment horizontal="center" vertical="center"/>
    </xf>
    <xf numFmtId="40" fontId="7" fillId="24" borderId="22" xfId="33" applyNumberFormat="1" applyFont="1" applyFill="1" applyBorder="1" applyAlignment="1" applyProtection="1">
      <alignment vertical="center" shrinkToFit="1"/>
      <protection locked="0"/>
    </xf>
    <xf numFmtId="0" fontId="0" fillId="0" borderId="0" xfId="0" applyAlignment="1">
      <alignment horizontal="left" vertical="center"/>
    </xf>
    <xf numFmtId="0" fontId="26" fillId="0" borderId="0" xfId="0" applyFont="1" applyAlignment="1">
      <alignment vertical="center"/>
    </xf>
    <xf numFmtId="0" fontId="30" fillId="0" borderId="0" xfId="45" applyFont="1"/>
    <xf numFmtId="38" fontId="7" fillId="0" borderId="0" xfId="33" applyAlignment="1" applyProtection="1">
      <alignment vertical="center"/>
    </xf>
    <xf numFmtId="0" fontId="7" fillId="0" borderId="0" xfId="45" applyAlignment="1">
      <alignment horizontal="center"/>
    </xf>
    <xf numFmtId="0" fontId="7" fillId="0" borderId="0" xfId="45" applyAlignment="1">
      <alignment horizontal="left"/>
    </xf>
    <xf numFmtId="0" fontId="23" fillId="0" borderId="26" xfId="45" applyFont="1" applyBorder="1" applyAlignment="1">
      <alignment vertical="center" wrapText="1"/>
    </xf>
    <xf numFmtId="0" fontId="7" fillId="0" borderId="22" xfId="45" applyBorder="1" applyAlignment="1">
      <alignment horizontal="center" vertical="center" wrapText="1"/>
    </xf>
    <xf numFmtId="0" fontId="7" fillId="0" borderId="60" xfId="45" applyBorder="1" applyAlignment="1">
      <alignment horizontal="center" vertical="center" wrapText="1"/>
    </xf>
    <xf numFmtId="0" fontId="29" fillId="0" borderId="31" xfId="45" applyFont="1" applyBorder="1" applyAlignment="1">
      <alignment horizontal="center" vertical="center" wrapText="1"/>
    </xf>
    <xf numFmtId="0" fontId="29" fillId="0" borderId="46" xfId="45" applyFont="1" applyBorder="1" applyAlignment="1">
      <alignment horizontal="center" vertical="center" wrapText="1"/>
    </xf>
    <xf numFmtId="38" fontId="7" fillId="0" borderId="16" xfId="33" applyFont="1" applyBorder="1" applyAlignment="1" applyProtection="1">
      <alignment horizontal="center" vertical="center" wrapText="1"/>
    </xf>
    <xf numFmtId="0" fontId="7" fillId="0" borderId="16" xfId="45" applyBorder="1" applyAlignment="1">
      <alignment horizontal="center" vertical="center" wrapText="1"/>
    </xf>
    <xf numFmtId="0" fontId="7" fillId="27" borderId="16" xfId="45" applyFill="1" applyBorder="1" applyAlignment="1">
      <alignment horizontal="center" vertical="center" wrapText="1"/>
    </xf>
    <xf numFmtId="0" fontId="7" fillId="0" borderId="46" xfId="45" applyBorder="1" applyAlignment="1">
      <alignment horizontal="center" vertical="center" wrapText="1" shrinkToFit="1"/>
    </xf>
    <xf numFmtId="0" fontId="7" fillId="0" borderId="46" xfId="45" applyBorder="1" applyAlignment="1">
      <alignment horizontal="center" vertical="center" shrinkToFit="1"/>
    </xf>
    <xf numFmtId="0" fontId="7" fillId="0" borderId="34" xfId="45" applyBorder="1" applyAlignment="1">
      <alignment horizontal="center" vertical="center" shrinkToFit="1"/>
    </xf>
    <xf numFmtId="0" fontId="7" fillId="0" borderId="36" xfId="45" applyBorder="1" applyAlignment="1">
      <alignment horizontal="center" vertical="center" wrapText="1"/>
    </xf>
    <xf numFmtId="0" fontId="7" fillId="0" borderId="19" xfId="45" applyBorder="1" applyAlignment="1">
      <alignment vertical="center" shrinkToFit="1"/>
    </xf>
    <xf numFmtId="176" fontId="7" fillId="0" borderId="45" xfId="45" applyNumberFormat="1" applyBorder="1" applyAlignment="1">
      <alignment horizontal="right" vertical="center" shrinkToFit="1"/>
    </xf>
    <xf numFmtId="176" fontId="7" fillId="0" borderId="22" xfId="45" applyNumberFormat="1" applyBorder="1" applyAlignment="1">
      <alignment horizontal="right" vertical="center" shrinkToFit="1"/>
    </xf>
    <xf numFmtId="176" fontId="7" fillId="0" borderId="40" xfId="45" applyNumberFormat="1" applyBorder="1" applyAlignment="1">
      <alignment horizontal="right" vertical="center" shrinkToFit="1"/>
    </xf>
    <xf numFmtId="0" fontId="7" fillId="0" borderId="22" xfId="45" applyBorder="1" applyAlignment="1">
      <alignment vertical="center" shrinkToFit="1"/>
    </xf>
    <xf numFmtId="0" fontId="7" fillId="0" borderId="14" xfId="45" applyBorder="1" applyAlignment="1">
      <alignment vertical="center" shrinkToFit="1"/>
    </xf>
    <xf numFmtId="176" fontId="7" fillId="0" borderId="46" xfId="45" applyNumberFormat="1" applyBorder="1" applyAlignment="1">
      <alignment horizontal="right" vertical="center" shrinkToFit="1"/>
    </xf>
    <xf numFmtId="0" fontId="28" fillId="0" borderId="35" xfId="45" applyFont="1" applyBorder="1" applyAlignment="1">
      <alignment horizontal="center" vertical="center" wrapText="1"/>
    </xf>
    <xf numFmtId="0" fontId="7" fillId="0" borderId="38" xfId="45" applyBorder="1" applyAlignment="1">
      <alignment vertical="center" shrinkToFit="1"/>
    </xf>
    <xf numFmtId="176" fontId="7" fillId="0" borderId="63" xfId="45" applyNumberFormat="1" applyBorder="1" applyAlignment="1">
      <alignment horizontal="right" vertical="center" shrinkToFit="1"/>
    </xf>
    <xf numFmtId="38" fontId="7" fillId="0" borderId="63" xfId="33" applyFont="1" applyFill="1" applyBorder="1" applyAlignment="1" applyProtection="1">
      <alignment horizontal="right" vertical="center" shrinkToFit="1"/>
    </xf>
    <xf numFmtId="176" fontId="7" fillId="0" borderId="63" xfId="45" applyNumberFormat="1" applyBorder="1" applyAlignment="1">
      <alignment horizontal="center" vertical="center" shrinkToFit="1"/>
    </xf>
    <xf numFmtId="176" fontId="7" fillId="0" borderId="52" xfId="45" applyNumberFormat="1" applyBorder="1" applyAlignment="1">
      <alignment horizontal="right" vertical="center" shrinkToFit="1"/>
    </xf>
    <xf numFmtId="176" fontId="7" fillId="0" borderId="48" xfId="45" applyNumberFormat="1" applyBorder="1" applyAlignment="1">
      <alignment horizontal="right" vertical="center" shrinkToFit="1"/>
    </xf>
    <xf numFmtId="176" fontId="7" fillId="0" borderId="65" xfId="45" applyNumberFormat="1" applyBorder="1" applyAlignment="1">
      <alignment horizontal="right" vertical="center" shrinkToFit="1"/>
    </xf>
    <xf numFmtId="176" fontId="7" fillId="0" borderId="65" xfId="45" applyNumberFormat="1" applyBorder="1" applyAlignment="1">
      <alignment horizontal="center" vertical="center" shrinkToFit="1"/>
    </xf>
    <xf numFmtId="0" fontId="7" fillId="0" borderId="58" xfId="45" applyBorder="1" applyAlignment="1">
      <alignment horizontal="center" vertical="center" shrinkToFit="1"/>
    </xf>
    <xf numFmtId="179" fontId="7" fillId="0" borderId="38" xfId="46" applyNumberFormat="1" applyFont="1" applyFill="1" applyBorder="1" applyAlignment="1" applyProtection="1">
      <alignment horizontal="center" vertical="center" shrinkToFit="1"/>
    </xf>
    <xf numFmtId="0" fontId="7" fillId="0" borderId="38" xfId="45" applyBorder="1" applyAlignment="1">
      <alignment horizontal="center"/>
    </xf>
    <xf numFmtId="0" fontId="7" fillId="0" borderId="38" xfId="45" applyBorder="1" applyAlignment="1">
      <alignment shrinkToFit="1"/>
    </xf>
    <xf numFmtId="0" fontId="7" fillId="0" borderId="63" xfId="45" applyBorder="1" applyAlignment="1">
      <alignment shrinkToFit="1"/>
    </xf>
    <xf numFmtId="38" fontId="7" fillId="0" borderId="63" xfId="33" applyFont="1" applyFill="1" applyBorder="1" applyAlignment="1" applyProtection="1">
      <alignment vertical="center" shrinkToFit="1"/>
    </xf>
    <xf numFmtId="0" fontId="7" fillId="0" borderId="63" xfId="45" applyBorder="1" applyAlignment="1">
      <alignment horizontal="center" shrinkToFit="1"/>
    </xf>
    <xf numFmtId="0" fontId="7" fillId="0" borderId="52" xfId="45" applyBorder="1" applyAlignment="1">
      <alignment shrinkToFit="1"/>
    </xf>
    <xf numFmtId="179" fontId="7" fillId="0" borderId="35" xfId="46" applyNumberFormat="1" applyFont="1" applyFill="1" applyBorder="1" applyAlignment="1" applyProtection="1">
      <alignment horizontal="center" vertical="center" shrinkToFit="1"/>
    </xf>
    <xf numFmtId="0" fontId="0" fillId="0" borderId="0" xfId="45" applyFont="1" applyAlignment="1">
      <alignment horizontal="right" vertical="center"/>
    </xf>
    <xf numFmtId="38" fontId="7" fillId="0" borderId="22" xfId="33" applyBorder="1" applyAlignment="1" applyProtection="1">
      <alignment horizontal="center" vertical="center"/>
    </xf>
    <xf numFmtId="38" fontId="7" fillId="0" borderId="22" xfId="33" applyBorder="1" applyAlignment="1" applyProtection="1">
      <alignment vertical="center"/>
    </xf>
    <xf numFmtId="176" fontId="31" fillId="24" borderId="45" xfId="45" applyNumberFormat="1" applyFont="1" applyFill="1" applyBorder="1" applyAlignment="1" applyProtection="1">
      <alignment horizontal="left" vertical="center" wrapText="1" shrinkToFit="1"/>
      <protection locked="0"/>
    </xf>
    <xf numFmtId="176" fontId="7" fillId="24" borderId="45" xfId="45" applyNumberFormat="1" applyFill="1" applyBorder="1" applyAlignment="1" applyProtection="1">
      <alignment horizontal="right" vertical="center" shrinkToFit="1"/>
      <protection locked="0"/>
    </xf>
    <xf numFmtId="176" fontId="31" fillId="24" borderId="22" xfId="45" applyNumberFormat="1" applyFont="1" applyFill="1" applyBorder="1" applyAlignment="1" applyProtection="1">
      <alignment horizontal="left" vertical="center" wrapText="1" shrinkToFit="1"/>
      <protection locked="0"/>
    </xf>
    <xf numFmtId="176" fontId="7" fillId="24" borderId="22" xfId="45" applyNumberFormat="1" applyFill="1" applyBorder="1" applyAlignment="1" applyProtection="1">
      <alignment horizontal="right" vertical="center" shrinkToFit="1"/>
      <protection locked="0"/>
    </xf>
    <xf numFmtId="176" fontId="31" fillId="24" borderId="47" xfId="45" applyNumberFormat="1" applyFont="1" applyFill="1" applyBorder="1" applyAlignment="1" applyProtection="1">
      <alignment horizontal="left" vertical="center" wrapText="1" shrinkToFit="1"/>
      <protection locked="0"/>
    </xf>
    <xf numFmtId="176" fontId="7" fillId="24" borderId="47" xfId="45" applyNumberFormat="1" applyFill="1" applyBorder="1" applyAlignment="1" applyProtection="1">
      <alignment horizontal="right" vertical="center" shrinkToFit="1"/>
      <protection locked="0"/>
    </xf>
    <xf numFmtId="176" fontId="7" fillId="24" borderId="19" xfId="45" applyNumberFormat="1" applyFill="1" applyBorder="1" applyAlignment="1" applyProtection="1">
      <alignment horizontal="right" vertical="center" shrinkToFit="1"/>
      <protection locked="0"/>
    </xf>
    <xf numFmtId="38" fontId="7" fillId="24" borderId="59" xfId="46" applyFont="1" applyFill="1" applyBorder="1" applyAlignment="1" applyProtection="1">
      <alignment horizontal="center" vertical="center" shrinkToFit="1"/>
      <protection locked="0"/>
    </xf>
    <xf numFmtId="38" fontId="7" fillId="24" borderId="50" xfId="46" applyFont="1" applyFill="1" applyBorder="1" applyAlignment="1" applyProtection="1">
      <alignment horizontal="center" vertical="center" shrinkToFit="1"/>
      <protection locked="0"/>
    </xf>
    <xf numFmtId="38" fontId="7" fillId="24" borderId="24" xfId="46" applyFont="1" applyFill="1" applyBorder="1" applyAlignment="1" applyProtection="1">
      <alignment horizontal="center" vertical="center" shrinkToFit="1"/>
      <protection locked="0"/>
    </xf>
    <xf numFmtId="38" fontId="7" fillId="24" borderId="28" xfId="46" applyFont="1" applyFill="1" applyBorder="1" applyAlignment="1" applyProtection="1">
      <alignment horizontal="center" vertical="center" shrinkToFit="1"/>
      <protection locked="0"/>
    </xf>
    <xf numFmtId="38" fontId="7" fillId="24" borderId="30" xfId="46" applyFont="1" applyFill="1" applyBorder="1" applyAlignment="1" applyProtection="1">
      <alignment horizontal="center" vertical="center" shrinkToFit="1"/>
      <protection locked="0"/>
    </xf>
    <xf numFmtId="38" fontId="7" fillId="24" borderId="37" xfId="46" applyFont="1" applyFill="1" applyBorder="1" applyAlignment="1" applyProtection="1">
      <alignment horizontal="center" vertical="center" shrinkToFit="1"/>
      <protection locked="0"/>
    </xf>
    <xf numFmtId="0" fontId="0" fillId="24" borderId="50" xfId="45" applyFont="1" applyFill="1" applyBorder="1" applyAlignment="1">
      <alignment vertical="center" shrinkToFit="1"/>
    </xf>
    <xf numFmtId="0" fontId="7" fillId="24" borderId="19" xfId="45" applyFill="1" applyBorder="1" applyAlignment="1">
      <alignment vertical="center" shrinkToFit="1"/>
    </xf>
    <xf numFmtId="38" fontId="7" fillId="24" borderId="45" xfId="33" applyFont="1" applyFill="1" applyBorder="1" applyAlignment="1" applyProtection="1">
      <alignment vertical="center" shrinkToFit="1"/>
    </xf>
    <xf numFmtId="0" fontId="7" fillId="24" borderId="19" xfId="45" applyFill="1" applyBorder="1" applyAlignment="1">
      <alignment horizontal="center" vertical="center" shrinkToFit="1"/>
    </xf>
    <xf numFmtId="176" fontId="7" fillId="24" borderId="45" xfId="45" applyNumberFormat="1" applyFill="1" applyBorder="1" applyAlignment="1">
      <alignment horizontal="right" vertical="center" shrinkToFit="1"/>
    </xf>
    <xf numFmtId="38" fontId="7" fillId="24" borderId="28" xfId="46" applyFont="1" applyFill="1" applyBorder="1" applyAlignment="1" applyProtection="1">
      <alignment horizontal="center" vertical="center" shrinkToFit="1"/>
    </xf>
    <xf numFmtId="38" fontId="7" fillId="24" borderId="59" xfId="46" applyFont="1" applyFill="1" applyBorder="1" applyAlignment="1" applyProtection="1">
      <alignment horizontal="center" vertical="center" shrinkToFit="1"/>
    </xf>
    <xf numFmtId="0" fontId="7" fillId="24" borderId="50" xfId="45" applyFill="1" applyBorder="1" applyAlignment="1">
      <alignment horizontal="left" vertical="center" shrinkToFit="1"/>
    </xf>
    <xf numFmtId="38" fontId="7" fillId="24" borderId="19" xfId="33" applyFont="1" applyFill="1" applyBorder="1" applyAlignment="1" applyProtection="1">
      <alignment vertical="center" shrinkToFit="1"/>
    </xf>
    <xf numFmtId="176" fontId="7" fillId="24" borderId="22" xfId="45" applyNumberFormat="1" applyFill="1" applyBorder="1" applyAlignment="1">
      <alignment horizontal="right" vertical="center" shrinkToFit="1"/>
    </xf>
    <xf numFmtId="176" fontId="7" fillId="24" borderId="22" xfId="45" applyNumberFormat="1" applyFill="1" applyBorder="1" applyAlignment="1">
      <alignment horizontal="center" vertical="center" shrinkToFit="1"/>
    </xf>
    <xf numFmtId="38" fontId="7" fillId="24" borderId="30" xfId="46" applyFont="1" applyFill="1" applyBorder="1" applyAlignment="1" applyProtection="1">
      <alignment horizontal="center" vertical="center" shrinkToFit="1"/>
    </xf>
    <xf numFmtId="38" fontId="7" fillId="24" borderId="50" xfId="46" applyFont="1" applyFill="1" applyBorder="1" applyAlignment="1" applyProtection="1">
      <alignment horizontal="center" vertical="center" shrinkToFit="1"/>
    </xf>
    <xf numFmtId="0" fontId="0" fillId="24" borderId="19" xfId="45" applyFont="1" applyFill="1" applyBorder="1" applyAlignment="1">
      <alignment horizontal="center" vertical="center" shrinkToFit="1"/>
    </xf>
    <xf numFmtId="0" fontId="7" fillId="24" borderId="24" xfId="45" applyFill="1" applyBorder="1" applyAlignment="1">
      <alignment horizontal="left" vertical="center" shrinkToFit="1"/>
    </xf>
    <xf numFmtId="0" fontId="7" fillId="24" borderId="22" xfId="45" applyFill="1" applyBorder="1" applyAlignment="1">
      <alignment vertical="center" shrinkToFit="1"/>
    </xf>
    <xf numFmtId="38" fontId="7" fillId="24" borderId="22" xfId="33" applyFont="1" applyFill="1" applyBorder="1" applyAlignment="1" applyProtection="1">
      <alignment vertical="center" shrinkToFit="1"/>
    </xf>
    <xf numFmtId="0" fontId="7" fillId="24" borderId="22" xfId="45" applyFill="1" applyBorder="1" applyAlignment="1">
      <alignment horizontal="center" vertical="center" shrinkToFit="1"/>
    </xf>
    <xf numFmtId="38" fontId="7" fillId="24" borderId="37" xfId="46" applyFont="1" applyFill="1" applyBorder="1" applyAlignment="1" applyProtection="1">
      <alignment horizontal="center" vertical="center" shrinkToFit="1"/>
    </xf>
    <xf numFmtId="38" fontId="7" fillId="24" borderId="24" xfId="46" applyFont="1" applyFill="1" applyBorder="1" applyAlignment="1" applyProtection="1">
      <alignment horizontal="center" vertical="center" shrinkToFit="1"/>
    </xf>
    <xf numFmtId="0" fontId="7" fillId="24" borderId="50" xfId="45" applyFill="1" applyBorder="1" applyAlignment="1">
      <alignment vertical="center" shrinkToFit="1"/>
    </xf>
    <xf numFmtId="40" fontId="7" fillId="24" borderId="22" xfId="33" applyNumberFormat="1" applyFont="1" applyFill="1" applyBorder="1" applyAlignment="1" applyProtection="1">
      <alignment vertical="center" shrinkToFit="1"/>
    </xf>
    <xf numFmtId="0" fontId="7" fillId="24" borderId="14" xfId="45" applyFill="1" applyBorder="1" applyAlignment="1">
      <alignment vertical="center" shrinkToFit="1"/>
    </xf>
    <xf numFmtId="38" fontId="7" fillId="24" borderId="14" xfId="33" applyFont="1" applyFill="1" applyBorder="1" applyAlignment="1" applyProtection="1">
      <alignment vertical="center" shrinkToFit="1"/>
    </xf>
    <xf numFmtId="0" fontId="7" fillId="24" borderId="14" xfId="45" applyFill="1" applyBorder="1" applyAlignment="1">
      <alignment horizontal="center" vertical="center" shrinkToFit="1"/>
    </xf>
    <xf numFmtId="176" fontId="7" fillId="24" borderId="47" xfId="45" applyNumberFormat="1" applyFill="1" applyBorder="1" applyAlignment="1">
      <alignment horizontal="right" vertical="center" shrinkToFit="1"/>
    </xf>
    <xf numFmtId="176" fontId="7" fillId="24" borderId="47" xfId="45" applyNumberFormat="1" applyFill="1" applyBorder="1" applyAlignment="1">
      <alignment horizontal="center" vertical="center" shrinkToFit="1"/>
    </xf>
    <xf numFmtId="176" fontId="7" fillId="24" borderId="19" xfId="45" applyNumberFormat="1" applyFill="1" applyBorder="1" applyAlignment="1">
      <alignment horizontal="right" vertical="center" shrinkToFit="1"/>
    </xf>
    <xf numFmtId="0" fontId="0" fillId="29" borderId="22" xfId="0" applyFill="1" applyBorder="1"/>
    <xf numFmtId="0" fontId="7" fillId="0" borderId="22" xfId="45" applyBorder="1" applyAlignment="1">
      <alignment horizontal="center" vertical="center" wrapText="1"/>
    </xf>
    <xf numFmtId="0" fontId="0" fillId="25" borderId="15" xfId="0" applyFill="1" applyBorder="1" applyAlignment="1">
      <alignment vertical="center"/>
    </xf>
    <xf numFmtId="0" fontId="0" fillId="25" borderId="22" xfId="0" applyFill="1" applyBorder="1" applyAlignment="1">
      <alignment vertical="center"/>
    </xf>
    <xf numFmtId="0" fontId="7" fillId="30" borderId="22" xfId="45" applyFill="1" applyBorder="1" applyAlignment="1">
      <alignment vertical="center"/>
    </xf>
    <xf numFmtId="181" fontId="7" fillId="0" borderId="45" xfId="45" applyNumberFormat="1" applyBorder="1" applyAlignment="1">
      <alignment horizontal="right" vertical="center" shrinkToFit="1"/>
    </xf>
    <xf numFmtId="181" fontId="7" fillId="0" borderId="22" xfId="45" applyNumberFormat="1" applyBorder="1" applyAlignment="1">
      <alignment horizontal="right" vertical="center" shrinkToFit="1"/>
    </xf>
    <xf numFmtId="181" fontId="7" fillId="0" borderId="47" xfId="45" applyNumberFormat="1" applyBorder="1" applyAlignment="1">
      <alignment horizontal="right" vertical="center" shrinkToFit="1"/>
    </xf>
    <xf numFmtId="181" fontId="7" fillId="0" borderId="48" xfId="45" applyNumberFormat="1" applyBorder="1" applyAlignment="1">
      <alignment horizontal="right" vertical="center" shrinkToFit="1"/>
    </xf>
    <xf numFmtId="0" fontId="0" fillId="0" borderId="0" xfId="45" applyFont="1" applyAlignment="1">
      <alignment horizontal="center" vertical="center"/>
    </xf>
    <xf numFmtId="0" fontId="0" fillId="0" borderId="0" xfId="45" applyFont="1" applyAlignment="1">
      <alignment vertical="center"/>
    </xf>
    <xf numFmtId="181" fontId="7" fillId="0" borderId="46" xfId="45" applyNumberFormat="1" applyBorder="1" applyAlignment="1">
      <alignment horizontal="right" vertical="center" shrinkToFit="1"/>
    </xf>
    <xf numFmtId="0" fontId="0" fillId="0" borderId="46" xfId="45" applyFont="1" applyBorder="1" applyAlignment="1">
      <alignment horizontal="center" vertical="center" shrinkToFit="1"/>
    </xf>
    <xf numFmtId="0" fontId="0" fillId="0" borderId="34" xfId="45" applyFont="1" applyBorder="1" applyAlignment="1">
      <alignment horizontal="center" vertical="center" shrinkToFit="1"/>
    </xf>
    <xf numFmtId="0" fontId="7" fillId="0" borderId="22" xfId="45" applyBorder="1" applyAlignment="1">
      <alignment horizontal="center" vertical="center" wrapText="1"/>
    </xf>
    <xf numFmtId="0" fontId="32" fillId="0" borderId="0" xfId="45" applyFont="1"/>
    <xf numFmtId="0" fontId="32" fillId="0" borderId="0" xfId="45" applyFont="1" applyAlignment="1">
      <alignment vertical="center"/>
    </xf>
    <xf numFmtId="0" fontId="7" fillId="0" borderId="23" xfId="45" applyBorder="1" applyAlignment="1">
      <alignment horizontal="center" vertical="center" textRotation="255" wrapText="1"/>
    </xf>
    <xf numFmtId="0" fontId="7" fillId="0" borderId="25" xfId="45" applyBorder="1" applyAlignment="1">
      <alignment horizontal="center" vertical="center" textRotation="255" wrapText="1"/>
    </xf>
    <xf numFmtId="0" fontId="7" fillId="0" borderId="35" xfId="45" applyBorder="1" applyAlignment="1">
      <alignment horizontal="center" vertical="center" textRotation="255" wrapText="1"/>
    </xf>
    <xf numFmtId="0" fontId="7" fillId="0" borderId="22" xfId="45" applyBorder="1" applyAlignment="1">
      <alignment horizontal="center" vertical="center" wrapText="1"/>
    </xf>
    <xf numFmtId="0" fontId="7" fillId="0" borderId="23" xfId="45" applyBorder="1" applyAlignment="1">
      <alignment horizontal="center" vertical="center" wrapText="1"/>
    </xf>
    <xf numFmtId="0" fontId="7" fillId="0" borderId="25" xfId="45" applyBorder="1" applyAlignment="1">
      <alignment horizontal="center" vertical="center" wrapText="1"/>
    </xf>
    <xf numFmtId="0" fontId="7" fillId="0" borderId="35" xfId="45" applyBorder="1" applyAlignment="1">
      <alignment horizontal="center" vertical="center" wrapText="1"/>
    </xf>
    <xf numFmtId="0" fontId="0" fillId="0" borderId="23" xfId="45" applyFont="1" applyBorder="1" applyAlignment="1">
      <alignment horizontal="center" vertical="center" wrapText="1"/>
    </xf>
    <xf numFmtId="0" fontId="7" fillId="24" borderId="18" xfId="45" applyFill="1" applyBorder="1" applyAlignment="1" applyProtection="1">
      <alignment horizontal="left" shrinkToFit="1"/>
      <protection locked="0"/>
    </xf>
    <xf numFmtId="180" fontId="32" fillId="24" borderId="21" xfId="45" applyNumberFormat="1" applyFont="1" applyFill="1" applyBorder="1" applyAlignment="1" applyProtection="1">
      <protection locked="0"/>
    </xf>
    <xf numFmtId="0" fontId="7" fillId="0" borderId="47" xfId="45" applyBorder="1" applyAlignment="1">
      <alignment horizontal="center" vertical="center" wrapText="1"/>
    </xf>
    <xf numFmtId="0" fontId="7" fillId="0" borderId="45" xfId="45" applyBorder="1" applyAlignment="1">
      <alignment horizontal="center" vertical="center" wrapText="1"/>
    </xf>
    <xf numFmtId="0" fontId="7" fillId="0" borderId="64" xfId="45" applyBorder="1" applyAlignment="1">
      <alignment horizontal="center" vertical="center" wrapText="1"/>
    </xf>
    <xf numFmtId="0" fontId="31" fillId="0" borderId="23" xfId="45" applyFont="1" applyBorder="1" applyAlignment="1">
      <alignment horizontal="center" vertical="center" wrapText="1"/>
    </xf>
    <xf numFmtId="0" fontId="31" fillId="0" borderId="25" xfId="45" applyFont="1" applyBorder="1" applyAlignment="1">
      <alignment vertical="center" wrapText="1"/>
    </xf>
    <xf numFmtId="0" fontId="31" fillId="0" borderId="35" xfId="45" applyFont="1" applyBorder="1" applyAlignment="1">
      <alignment vertical="center" wrapText="1"/>
    </xf>
    <xf numFmtId="0" fontId="0" fillId="27" borderId="47" xfId="0" applyFill="1" applyBorder="1" applyAlignment="1">
      <alignment horizontal="center" vertical="center" wrapText="1"/>
    </xf>
    <xf numFmtId="0" fontId="0" fillId="27" borderId="20" xfId="0" applyFill="1" applyBorder="1" applyAlignment="1">
      <alignment horizontal="center" vertical="center"/>
    </xf>
    <xf numFmtId="0" fontId="0" fillId="27" borderId="15" xfId="0" applyFill="1" applyBorder="1" applyAlignment="1">
      <alignment horizontal="center" vertical="center"/>
    </xf>
    <xf numFmtId="0" fontId="0" fillId="27" borderId="20" xfId="0" applyFill="1" applyBorder="1" applyAlignment="1">
      <alignment horizontal="center" vertical="center" wrapText="1"/>
    </xf>
    <xf numFmtId="0" fontId="0" fillId="27" borderId="15" xfId="0" applyFill="1" applyBorder="1" applyAlignment="1">
      <alignment horizontal="center" vertical="center" wrapText="1"/>
    </xf>
    <xf numFmtId="0" fontId="0" fillId="27" borderId="33" xfId="0" applyFill="1" applyBorder="1" applyAlignment="1">
      <alignment horizontal="center" vertical="center" wrapText="1"/>
    </xf>
    <xf numFmtId="0" fontId="0" fillId="28" borderId="20" xfId="0" applyFill="1" applyBorder="1" applyAlignment="1">
      <alignment horizontal="center" vertical="center"/>
    </xf>
    <xf numFmtId="0" fontId="0" fillId="28" borderId="21" xfId="0" applyFill="1" applyBorder="1" applyAlignment="1">
      <alignment horizontal="center" vertical="center"/>
    </xf>
    <xf numFmtId="0" fontId="0" fillId="28" borderId="15" xfId="0" applyFill="1" applyBorder="1" applyAlignment="1">
      <alignment horizontal="center" vertical="center"/>
    </xf>
    <xf numFmtId="0" fontId="0" fillId="26" borderId="47" xfId="0" applyFill="1" applyBorder="1" applyAlignment="1">
      <alignment horizontal="center" vertical="center"/>
    </xf>
    <xf numFmtId="0" fontId="0" fillId="26" borderId="49" xfId="0" applyFill="1" applyBorder="1" applyAlignment="1">
      <alignment horizontal="center" vertical="center"/>
    </xf>
    <xf numFmtId="0" fontId="0" fillId="26" borderId="44" xfId="0" applyFill="1" applyBorder="1" applyAlignment="1">
      <alignment horizontal="center" vertical="center"/>
    </xf>
    <xf numFmtId="0" fontId="23" fillId="26" borderId="10" xfId="0" applyFont="1" applyFill="1" applyBorder="1" applyAlignment="1">
      <alignment horizontal="center" vertical="center"/>
    </xf>
    <xf numFmtId="0" fontId="23" fillId="26" borderId="11" xfId="0" applyFont="1" applyFill="1" applyBorder="1" applyAlignment="1">
      <alignment horizontal="center" vertical="center"/>
    </xf>
    <xf numFmtId="0" fontId="23" fillId="26" borderId="12" xfId="0" applyFont="1" applyFill="1" applyBorder="1" applyAlignment="1">
      <alignment horizontal="center" vertical="center"/>
    </xf>
    <xf numFmtId="0" fontId="23" fillId="26" borderId="13" xfId="0" applyFont="1" applyFill="1" applyBorder="1" applyAlignment="1">
      <alignment horizontal="center" vertical="center"/>
    </xf>
    <xf numFmtId="0" fontId="23" fillId="26" borderId="0" xfId="0" applyFont="1" applyFill="1" applyAlignment="1">
      <alignment horizontal="center" vertical="center"/>
    </xf>
    <xf numFmtId="0" fontId="23" fillId="26" borderId="14" xfId="0" applyFont="1" applyFill="1" applyBorder="1" applyAlignment="1">
      <alignment horizontal="center" vertical="center"/>
    </xf>
    <xf numFmtId="0" fontId="23" fillId="26" borderId="56" xfId="0" applyFont="1" applyFill="1" applyBorder="1" applyAlignment="1">
      <alignment horizontal="center" vertical="center"/>
    </xf>
    <xf numFmtId="0" fontId="23" fillId="26" borderId="53" xfId="0" applyFont="1" applyFill="1" applyBorder="1" applyAlignment="1">
      <alignment horizontal="center" vertical="center"/>
    </xf>
    <xf numFmtId="0" fontId="23" fillId="26" borderId="39" xfId="0" applyFont="1" applyFill="1" applyBorder="1" applyAlignment="1">
      <alignment horizontal="center" vertical="center"/>
    </xf>
    <xf numFmtId="180" fontId="32" fillId="24" borderId="18" xfId="45" applyNumberFormat="1" applyFont="1" applyFill="1" applyBorder="1" applyAlignment="1" applyProtection="1">
      <protection locked="0"/>
    </xf>
    <xf numFmtId="0" fontId="0" fillId="0" borderId="18" xfId="45" applyFont="1" applyBorder="1" applyAlignment="1">
      <alignment horizontal="center"/>
    </xf>
    <xf numFmtId="0" fontId="7" fillId="24" borderId="18" xfId="45" applyFill="1" applyBorder="1" applyAlignment="1">
      <alignment horizontal="left" shrinkToFit="1"/>
    </xf>
    <xf numFmtId="0" fontId="0" fillId="24" borderId="18" xfId="45" applyFont="1" applyFill="1" applyBorder="1" applyAlignment="1">
      <alignment horizontal="left" shrinkToFit="1"/>
    </xf>
    <xf numFmtId="0" fontId="0" fillId="0" borderId="18" xfId="45" applyFont="1" applyBorder="1" applyAlignment="1" applyProtection="1">
      <alignment horizont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6"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3" xfId="44" xr:uid="{00000000-0005-0000-0000-00002B000000}"/>
    <cellStyle name="標準_03" xfId="45" xr:uid="{00000000-0005-0000-0000-00002C000000}"/>
    <cellStyle name="標準_170125地球温暖化対策計画書(山内修正案）_添付書類（概況確認書）" xfId="42" xr:uid="{00000000-0005-0000-0000-00002D000000}"/>
    <cellStyle name="良い" xfId="43" builtinId="26" customBuiltin="1"/>
  </cellStyles>
  <dxfs count="6">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9" defaultPivotStyle="PivotStyleLight16"/>
  <colors>
    <mruColors>
      <color rgb="FFFFFF99"/>
      <color rgb="FFFFFF66"/>
      <color rgb="FFFFCC0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22687</xdr:colOff>
      <xdr:row>8</xdr:row>
      <xdr:rowOff>91440</xdr:rowOff>
    </xdr:from>
    <xdr:to>
      <xdr:col>13</xdr:col>
      <xdr:colOff>403860</xdr:colOff>
      <xdr:row>13</xdr:row>
      <xdr:rowOff>137160</xdr:rowOff>
    </xdr:to>
    <xdr:sp macro="" textlink="">
      <xdr:nvSpPr>
        <xdr:cNvPr id="2" name="AutoShape 2">
          <a:extLst>
            <a:ext uri="{FF2B5EF4-FFF2-40B4-BE49-F238E27FC236}">
              <a16:creationId xmlns:a16="http://schemas.microsoft.com/office/drawing/2014/main" id="{8AE4C054-CC4A-482D-80EF-076B88EED579}"/>
            </a:ext>
          </a:extLst>
        </xdr:cNvPr>
        <xdr:cNvSpPr>
          <a:spLocks noChangeArrowheads="1"/>
        </xdr:cNvSpPr>
      </xdr:nvSpPr>
      <xdr:spPr bwMode="auto">
        <a:xfrm>
          <a:off x="6261562" y="2044065"/>
          <a:ext cx="2657648" cy="1283970"/>
        </a:xfrm>
        <a:prstGeom prst="wedgeRoundRectCallout">
          <a:avLst>
            <a:gd name="adj1" fmla="val 22465"/>
            <a:gd name="adj2" fmla="val -7382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この例の場合、本社ビルが事務所と工場用途が混在するため、算定報告書その５シートに入力した値から、工場用途分の電気使用量（子メーターで計測）を差し引いています。</a:t>
          </a:r>
        </a:p>
      </xdr:txBody>
    </xdr:sp>
    <xdr:clientData/>
  </xdr:twoCellAnchor>
  <xdr:twoCellAnchor>
    <xdr:from>
      <xdr:col>1</xdr:col>
      <xdr:colOff>411480</xdr:colOff>
      <xdr:row>11</xdr:row>
      <xdr:rowOff>86071</xdr:rowOff>
    </xdr:from>
    <xdr:to>
      <xdr:col>3</xdr:col>
      <xdr:colOff>525780</xdr:colOff>
      <xdr:row>14</xdr:row>
      <xdr:rowOff>167640</xdr:rowOff>
    </xdr:to>
    <xdr:sp macro="" textlink="">
      <xdr:nvSpPr>
        <xdr:cNvPr id="3" name="AutoShape 2">
          <a:extLst>
            <a:ext uri="{FF2B5EF4-FFF2-40B4-BE49-F238E27FC236}">
              <a16:creationId xmlns:a16="http://schemas.microsoft.com/office/drawing/2014/main" id="{4FF37AAF-14E5-4DF8-9E8F-80943EE78432}"/>
            </a:ext>
          </a:extLst>
        </xdr:cNvPr>
        <xdr:cNvSpPr>
          <a:spLocks noChangeArrowheads="1"/>
        </xdr:cNvSpPr>
      </xdr:nvSpPr>
      <xdr:spPr bwMode="auto">
        <a:xfrm>
          <a:off x="821055" y="2781646"/>
          <a:ext cx="2514600" cy="824519"/>
        </a:xfrm>
        <a:prstGeom prst="wedgeRoundRectCallout">
          <a:avLst>
            <a:gd name="adj1" fmla="val 22973"/>
            <a:gd name="adj2" fmla="val -8181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算定報告書その５シートに入力した内容と同じように燃料の種類から単位までを転記してください。</a:t>
          </a:r>
        </a:p>
      </xdr:txBody>
    </xdr:sp>
    <xdr:clientData/>
  </xdr:twoCellAnchor>
  <xdr:twoCellAnchor>
    <xdr:from>
      <xdr:col>17</xdr:col>
      <xdr:colOff>175260</xdr:colOff>
      <xdr:row>10</xdr:row>
      <xdr:rowOff>238471</xdr:rowOff>
    </xdr:from>
    <xdr:to>
      <xdr:col>21</xdr:col>
      <xdr:colOff>114300</xdr:colOff>
      <xdr:row>16</xdr:row>
      <xdr:rowOff>154651</xdr:rowOff>
    </xdr:to>
    <xdr:sp macro="" textlink="">
      <xdr:nvSpPr>
        <xdr:cNvPr id="4" name="AutoShape 3">
          <a:extLst>
            <a:ext uri="{FF2B5EF4-FFF2-40B4-BE49-F238E27FC236}">
              <a16:creationId xmlns:a16="http://schemas.microsoft.com/office/drawing/2014/main" id="{444C68F7-46BD-495B-AD23-BC7E5529C5B2}"/>
            </a:ext>
          </a:extLst>
        </xdr:cNvPr>
        <xdr:cNvSpPr>
          <a:spLocks noChangeArrowheads="1"/>
        </xdr:cNvSpPr>
      </xdr:nvSpPr>
      <xdr:spPr bwMode="auto">
        <a:xfrm>
          <a:off x="10424160" y="2686396"/>
          <a:ext cx="1939290" cy="1402080"/>
        </a:xfrm>
        <a:prstGeom prst="wedgeRoundRectCallout">
          <a:avLst>
            <a:gd name="adj1" fmla="val -15820"/>
            <a:gd name="adj2" fmla="val -11650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lnSpc>
              <a:spcPts val="1200"/>
            </a:lnSpc>
            <a:defRPr sz="1000"/>
          </a:pPr>
          <a:r>
            <a:rPr lang="ja-JP" altLang="en-US" sz="1100" b="0" i="0" u="none" strike="noStrike" baseline="0">
              <a:solidFill>
                <a:srgbClr val="000000"/>
              </a:solidFill>
              <a:latin typeface="HG丸ｺﾞｼｯｸM-PRO"/>
              <a:ea typeface="HG丸ｺﾞｼｯｸM-PRO"/>
            </a:rPr>
            <a:t>算定報告書に記載されていない計測値を使用する場合は、「＊」を入力してください。この場合、計測値を記録した帳票などの根拠資料をご提出ください。</a:t>
          </a:r>
        </a:p>
      </xdr:txBody>
    </xdr:sp>
    <xdr:clientData/>
  </xdr:twoCellAnchor>
  <xdr:twoCellAnchor>
    <xdr:from>
      <xdr:col>10</xdr:col>
      <xdr:colOff>209377</xdr:colOff>
      <xdr:row>18</xdr:row>
      <xdr:rowOff>180975</xdr:rowOff>
    </xdr:from>
    <xdr:to>
      <xdr:col>12</xdr:col>
      <xdr:colOff>377190</xdr:colOff>
      <xdr:row>23</xdr:row>
      <xdr:rowOff>183226</xdr:rowOff>
    </xdr:to>
    <xdr:sp macro="" textlink="">
      <xdr:nvSpPr>
        <xdr:cNvPr id="5" name="AutoShape 2">
          <a:extLst>
            <a:ext uri="{FF2B5EF4-FFF2-40B4-BE49-F238E27FC236}">
              <a16:creationId xmlns:a16="http://schemas.microsoft.com/office/drawing/2014/main" id="{51476DAB-3531-4657-A3D5-595AB7732DAF}"/>
            </a:ext>
          </a:extLst>
        </xdr:cNvPr>
        <xdr:cNvSpPr>
          <a:spLocks noChangeArrowheads="1"/>
        </xdr:cNvSpPr>
      </xdr:nvSpPr>
      <xdr:spPr bwMode="auto">
        <a:xfrm>
          <a:off x="5791027" y="4610100"/>
          <a:ext cx="2234738" cy="1240501"/>
        </a:xfrm>
        <a:prstGeom prst="wedgeRoundRectCallout">
          <a:avLst>
            <a:gd name="adj1" fmla="val -2906"/>
            <a:gd name="adj2" fmla="val 8525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この例の場合、本社ビルが事務所と工場用途が混在するため、工場用途分の電気使用量（子メーターで計測）を記載しています。</a:t>
          </a:r>
        </a:p>
      </xdr:txBody>
    </xdr:sp>
    <xdr:clientData/>
  </xdr:twoCellAnchor>
  <xdr:twoCellAnchor>
    <xdr:from>
      <xdr:col>11</xdr:col>
      <xdr:colOff>30480</xdr:colOff>
      <xdr:row>29</xdr:row>
      <xdr:rowOff>99060</xdr:rowOff>
    </xdr:from>
    <xdr:to>
      <xdr:col>12</xdr:col>
      <xdr:colOff>754379</xdr:colOff>
      <xdr:row>33</xdr:row>
      <xdr:rowOff>160020</xdr:rowOff>
    </xdr:to>
    <xdr:sp macro="" textlink="">
      <xdr:nvSpPr>
        <xdr:cNvPr id="6" name="AutoShape 2">
          <a:extLst>
            <a:ext uri="{FF2B5EF4-FFF2-40B4-BE49-F238E27FC236}">
              <a16:creationId xmlns:a16="http://schemas.microsoft.com/office/drawing/2014/main" id="{CF7D130D-2A60-4C02-B0C4-077B7D282837}"/>
            </a:ext>
          </a:extLst>
        </xdr:cNvPr>
        <xdr:cNvSpPr>
          <a:spLocks noChangeArrowheads="1"/>
        </xdr:cNvSpPr>
      </xdr:nvSpPr>
      <xdr:spPr bwMode="auto">
        <a:xfrm>
          <a:off x="6269355" y="7252335"/>
          <a:ext cx="2133599" cy="1051560"/>
        </a:xfrm>
        <a:prstGeom prst="wedgeRoundRectCallout">
          <a:avLst>
            <a:gd name="adj1" fmla="val 8434"/>
            <a:gd name="adj2" fmla="val -8170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算定報告書その５シートに入力した内容と同じように区分から単位までを転記してください。</a:t>
          </a:r>
        </a:p>
      </xdr:txBody>
    </xdr:sp>
    <xdr:clientData/>
  </xdr:twoCellAnchor>
  <xdr:twoCellAnchor>
    <xdr:from>
      <xdr:col>0</xdr:col>
      <xdr:colOff>350520</xdr:colOff>
      <xdr:row>1</xdr:row>
      <xdr:rowOff>60960</xdr:rowOff>
    </xdr:from>
    <xdr:to>
      <xdr:col>3</xdr:col>
      <xdr:colOff>525780</xdr:colOff>
      <xdr:row>4</xdr:row>
      <xdr:rowOff>45720</xdr:rowOff>
    </xdr:to>
    <xdr:sp macro="" textlink="">
      <xdr:nvSpPr>
        <xdr:cNvPr id="7" name="AutoShape 2">
          <a:extLst>
            <a:ext uri="{FF2B5EF4-FFF2-40B4-BE49-F238E27FC236}">
              <a16:creationId xmlns:a16="http://schemas.microsoft.com/office/drawing/2014/main" id="{52D1AC50-7C1E-B7FB-C3C8-FD6B73B06907}"/>
            </a:ext>
          </a:extLst>
        </xdr:cNvPr>
        <xdr:cNvSpPr>
          <a:spLocks noChangeArrowheads="1"/>
        </xdr:cNvSpPr>
      </xdr:nvSpPr>
      <xdr:spPr bwMode="auto">
        <a:xfrm>
          <a:off x="350520" y="241935"/>
          <a:ext cx="2985135" cy="575310"/>
        </a:xfrm>
        <a:prstGeom prst="wedgeRoundRectCallout">
          <a:avLst>
            <a:gd name="adj1" fmla="val 10880"/>
            <a:gd name="adj2" fmla="val 7721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算定報告書その５シートに入力した内容をもとに、黄色セルを入力してください。</a:t>
          </a:r>
        </a:p>
      </xdr:txBody>
    </xdr:sp>
    <xdr:clientData/>
  </xdr:twoCellAnchor>
  <xdr:twoCellAnchor>
    <xdr:from>
      <xdr:col>9</xdr:col>
      <xdr:colOff>255270</xdr:colOff>
      <xdr:row>1</xdr:row>
      <xdr:rowOff>180974</xdr:rowOff>
    </xdr:from>
    <xdr:to>
      <xdr:col>12</xdr:col>
      <xdr:colOff>516255</xdr:colOff>
      <xdr:row>4</xdr:row>
      <xdr:rowOff>83819</xdr:rowOff>
    </xdr:to>
    <xdr:sp macro="" textlink="">
      <xdr:nvSpPr>
        <xdr:cNvPr id="8" name="AutoShape 2">
          <a:extLst>
            <a:ext uri="{FF2B5EF4-FFF2-40B4-BE49-F238E27FC236}">
              <a16:creationId xmlns:a16="http://schemas.microsoft.com/office/drawing/2014/main" id="{52D1AC50-7C1E-B7FB-C3C8-FD6B73B06907}"/>
            </a:ext>
          </a:extLst>
        </xdr:cNvPr>
        <xdr:cNvSpPr>
          <a:spLocks noChangeArrowheads="1"/>
        </xdr:cNvSpPr>
      </xdr:nvSpPr>
      <xdr:spPr bwMode="auto">
        <a:xfrm>
          <a:off x="5179695" y="361949"/>
          <a:ext cx="2985135" cy="493395"/>
        </a:xfrm>
        <a:prstGeom prst="wedgeRoundRectCallout">
          <a:avLst>
            <a:gd name="adj1" fmla="val 10880"/>
            <a:gd name="adj2" fmla="val 7721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「買電」を選択すると算定がエラー表示となります。</a:t>
          </a:r>
        </a:p>
      </xdr:txBody>
    </xdr:sp>
    <xdr:clientData/>
  </xdr:twoCellAnchor>
  <xdr:twoCellAnchor>
    <xdr:from>
      <xdr:col>11</xdr:col>
      <xdr:colOff>22687</xdr:colOff>
      <xdr:row>98</xdr:row>
      <xdr:rowOff>110490</xdr:rowOff>
    </xdr:from>
    <xdr:to>
      <xdr:col>13</xdr:col>
      <xdr:colOff>403860</xdr:colOff>
      <xdr:row>103</xdr:row>
      <xdr:rowOff>156210</xdr:rowOff>
    </xdr:to>
    <xdr:sp macro="" textlink="">
      <xdr:nvSpPr>
        <xdr:cNvPr id="9" name="AutoShape 2">
          <a:extLst>
            <a:ext uri="{FF2B5EF4-FFF2-40B4-BE49-F238E27FC236}">
              <a16:creationId xmlns:a16="http://schemas.microsoft.com/office/drawing/2014/main" id="{BF4C23A0-46C1-439E-AE25-97E26FCC086F}"/>
            </a:ext>
          </a:extLst>
        </xdr:cNvPr>
        <xdr:cNvSpPr>
          <a:spLocks noChangeArrowheads="1"/>
        </xdr:cNvSpPr>
      </xdr:nvSpPr>
      <xdr:spPr bwMode="auto">
        <a:xfrm>
          <a:off x="5629102" y="2053590"/>
          <a:ext cx="2429048" cy="1285875"/>
        </a:xfrm>
        <a:prstGeom prst="wedgeRoundRectCallout">
          <a:avLst>
            <a:gd name="adj1" fmla="val 22465"/>
            <a:gd name="adj2" fmla="val -7382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この例の場合、本社ビルが事務所と工場用途が混在するため、算定報告書その５シート及びその５の２シートに入力した値から、工場用途分の電気使用量（子メーターで計測）を差し引いています。</a:t>
          </a:r>
        </a:p>
      </xdr:txBody>
    </xdr:sp>
    <xdr:clientData/>
  </xdr:twoCellAnchor>
  <xdr:twoCellAnchor>
    <xdr:from>
      <xdr:col>1</xdr:col>
      <xdr:colOff>411480</xdr:colOff>
      <xdr:row>101</xdr:row>
      <xdr:rowOff>86071</xdr:rowOff>
    </xdr:from>
    <xdr:to>
      <xdr:col>3</xdr:col>
      <xdr:colOff>525780</xdr:colOff>
      <xdr:row>104</xdr:row>
      <xdr:rowOff>167640</xdr:rowOff>
    </xdr:to>
    <xdr:sp macro="" textlink="">
      <xdr:nvSpPr>
        <xdr:cNvPr id="10" name="AutoShape 2">
          <a:extLst>
            <a:ext uri="{FF2B5EF4-FFF2-40B4-BE49-F238E27FC236}">
              <a16:creationId xmlns:a16="http://schemas.microsoft.com/office/drawing/2014/main" id="{B01E8DF1-C920-4F91-BBA9-257B4568148B}"/>
            </a:ext>
          </a:extLst>
        </xdr:cNvPr>
        <xdr:cNvSpPr>
          <a:spLocks noChangeArrowheads="1"/>
        </xdr:cNvSpPr>
      </xdr:nvSpPr>
      <xdr:spPr bwMode="auto">
        <a:xfrm>
          <a:off x="771525" y="2774026"/>
          <a:ext cx="2276475" cy="826424"/>
        </a:xfrm>
        <a:prstGeom prst="wedgeRoundRectCallout">
          <a:avLst>
            <a:gd name="adj1" fmla="val 22973"/>
            <a:gd name="adj2" fmla="val -8181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算定報告書その５シート及びその５の２シートに入力した内容と同じように燃料の種類から単位までを転記してください。</a:t>
          </a:r>
        </a:p>
      </xdr:txBody>
    </xdr:sp>
    <xdr:clientData/>
  </xdr:twoCellAnchor>
  <xdr:twoCellAnchor>
    <xdr:from>
      <xdr:col>17</xdr:col>
      <xdr:colOff>175260</xdr:colOff>
      <xdr:row>100</xdr:row>
      <xdr:rowOff>238471</xdr:rowOff>
    </xdr:from>
    <xdr:to>
      <xdr:col>21</xdr:col>
      <xdr:colOff>114300</xdr:colOff>
      <xdr:row>106</xdr:row>
      <xdr:rowOff>154651</xdr:rowOff>
    </xdr:to>
    <xdr:sp macro="" textlink="">
      <xdr:nvSpPr>
        <xdr:cNvPr id="11" name="AutoShape 3">
          <a:extLst>
            <a:ext uri="{FF2B5EF4-FFF2-40B4-BE49-F238E27FC236}">
              <a16:creationId xmlns:a16="http://schemas.microsoft.com/office/drawing/2014/main" id="{33F893F5-9E1C-4C81-81ED-77DE72070388}"/>
            </a:ext>
          </a:extLst>
        </xdr:cNvPr>
        <xdr:cNvSpPr>
          <a:spLocks noChangeArrowheads="1"/>
        </xdr:cNvSpPr>
      </xdr:nvSpPr>
      <xdr:spPr bwMode="auto">
        <a:xfrm>
          <a:off x="9391650" y="2678776"/>
          <a:ext cx="1752600" cy="1400175"/>
        </a:xfrm>
        <a:prstGeom prst="wedgeRoundRectCallout">
          <a:avLst>
            <a:gd name="adj1" fmla="val -15820"/>
            <a:gd name="adj2" fmla="val -11650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lnSpc>
              <a:spcPts val="1200"/>
            </a:lnSpc>
            <a:defRPr sz="1000"/>
          </a:pPr>
          <a:r>
            <a:rPr lang="ja-JP" altLang="en-US" sz="1100" b="0" i="0" u="none" strike="noStrike" baseline="0">
              <a:solidFill>
                <a:srgbClr val="000000"/>
              </a:solidFill>
              <a:latin typeface="HG丸ｺﾞｼｯｸM-PRO"/>
              <a:ea typeface="HG丸ｺﾞｼｯｸM-PRO"/>
            </a:rPr>
            <a:t>算定報告書に記載されていない計測値を使用する場合は、「＊」を入力してください。この場合、計測値を記録した帳票などの根拠資料をご提出ください。</a:t>
          </a:r>
        </a:p>
      </xdr:txBody>
    </xdr:sp>
    <xdr:clientData/>
  </xdr:twoCellAnchor>
  <xdr:twoCellAnchor>
    <xdr:from>
      <xdr:col>10</xdr:col>
      <xdr:colOff>228427</xdr:colOff>
      <xdr:row>108</xdr:row>
      <xdr:rowOff>228600</xdr:rowOff>
    </xdr:from>
    <xdr:to>
      <xdr:col>12</xdr:col>
      <xdr:colOff>396240</xdr:colOff>
      <xdr:row>113</xdr:row>
      <xdr:rowOff>230851</xdr:rowOff>
    </xdr:to>
    <xdr:sp macro="" textlink="">
      <xdr:nvSpPr>
        <xdr:cNvPr id="12" name="AutoShape 2">
          <a:extLst>
            <a:ext uri="{FF2B5EF4-FFF2-40B4-BE49-F238E27FC236}">
              <a16:creationId xmlns:a16="http://schemas.microsoft.com/office/drawing/2014/main" id="{8015D3D0-96AE-4E73-96BB-5EBBEB1099D6}"/>
            </a:ext>
          </a:extLst>
        </xdr:cNvPr>
        <xdr:cNvSpPr>
          <a:spLocks noChangeArrowheads="1"/>
        </xdr:cNvSpPr>
      </xdr:nvSpPr>
      <xdr:spPr bwMode="auto">
        <a:xfrm>
          <a:off x="5248102" y="4648200"/>
          <a:ext cx="2028998" cy="1240501"/>
        </a:xfrm>
        <a:prstGeom prst="wedgeRoundRectCallout">
          <a:avLst>
            <a:gd name="adj1" fmla="val -2906"/>
            <a:gd name="adj2" fmla="val 8525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この例の場合、本社ビルが事務所と工場用途が混在するため、工場用途分の電気使用量（子メーターで計測）を記載しています。</a:t>
          </a:r>
        </a:p>
      </xdr:txBody>
    </xdr:sp>
    <xdr:clientData/>
  </xdr:twoCellAnchor>
  <xdr:twoCellAnchor>
    <xdr:from>
      <xdr:col>11</xdr:col>
      <xdr:colOff>30480</xdr:colOff>
      <xdr:row>119</xdr:row>
      <xdr:rowOff>99060</xdr:rowOff>
    </xdr:from>
    <xdr:to>
      <xdr:col>12</xdr:col>
      <xdr:colOff>754379</xdr:colOff>
      <xdr:row>123</xdr:row>
      <xdr:rowOff>160020</xdr:rowOff>
    </xdr:to>
    <xdr:sp macro="" textlink="">
      <xdr:nvSpPr>
        <xdr:cNvPr id="13" name="AutoShape 2">
          <a:extLst>
            <a:ext uri="{FF2B5EF4-FFF2-40B4-BE49-F238E27FC236}">
              <a16:creationId xmlns:a16="http://schemas.microsoft.com/office/drawing/2014/main" id="{23807A3A-B5DB-4451-89B3-DD2860AA8205}"/>
            </a:ext>
          </a:extLst>
        </xdr:cNvPr>
        <xdr:cNvSpPr>
          <a:spLocks noChangeArrowheads="1"/>
        </xdr:cNvSpPr>
      </xdr:nvSpPr>
      <xdr:spPr bwMode="auto">
        <a:xfrm>
          <a:off x="5638800" y="7239000"/>
          <a:ext cx="1990724" cy="1057275"/>
        </a:xfrm>
        <a:prstGeom prst="wedgeRoundRectCallout">
          <a:avLst>
            <a:gd name="adj1" fmla="val 8434"/>
            <a:gd name="adj2" fmla="val -8170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算定報告書その５シート及びその５の２シート入力した内容と同じように区分から単位までを転記してください。</a:t>
          </a:r>
        </a:p>
      </xdr:txBody>
    </xdr:sp>
    <xdr:clientData/>
  </xdr:twoCellAnchor>
  <xdr:twoCellAnchor>
    <xdr:from>
      <xdr:col>0</xdr:col>
      <xdr:colOff>350520</xdr:colOff>
      <xdr:row>91</xdr:row>
      <xdr:rowOff>60960</xdr:rowOff>
    </xdr:from>
    <xdr:to>
      <xdr:col>3</xdr:col>
      <xdr:colOff>525780</xdr:colOff>
      <xdr:row>94</xdr:row>
      <xdr:rowOff>45720</xdr:rowOff>
    </xdr:to>
    <xdr:sp macro="" textlink="">
      <xdr:nvSpPr>
        <xdr:cNvPr id="14" name="AutoShape 2">
          <a:extLst>
            <a:ext uri="{FF2B5EF4-FFF2-40B4-BE49-F238E27FC236}">
              <a16:creationId xmlns:a16="http://schemas.microsoft.com/office/drawing/2014/main" id="{7F50B90C-6451-4A48-94B4-B5E605C13C25}"/>
            </a:ext>
          </a:extLst>
        </xdr:cNvPr>
        <xdr:cNvSpPr>
          <a:spLocks noChangeArrowheads="1"/>
        </xdr:cNvSpPr>
      </xdr:nvSpPr>
      <xdr:spPr bwMode="auto">
        <a:xfrm>
          <a:off x="352425" y="238125"/>
          <a:ext cx="2695575" cy="571500"/>
        </a:xfrm>
        <a:prstGeom prst="wedgeRoundRectCallout">
          <a:avLst>
            <a:gd name="adj1" fmla="val 10880"/>
            <a:gd name="adj2" fmla="val 7721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算定報告書その５シート及びその５の２シートに入力した内容をもとに、黄色セルを入力してください。</a:t>
          </a:r>
        </a:p>
      </xdr:txBody>
    </xdr:sp>
    <xdr:clientData/>
  </xdr:twoCellAnchor>
  <xdr:twoCellAnchor>
    <xdr:from>
      <xdr:col>9</xdr:col>
      <xdr:colOff>255270</xdr:colOff>
      <xdr:row>91</xdr:row>
      <xdr:rowOff>180974</xdr:rowOff>
    </xdr:from>
    <xdr:to>
      <xdr:col>12</xdr:col>
      <xdr:colOff>516255</xdr:colOff>
      <xdr:row>94</xdr:row>
      <xdr:rowOff>83819</xdr:rowOff>
    </xdr:to>
    <xdr:sp macro="" textlink="">
      <xdr:nvSpPr>
        <xdr:cNvPr id="15" name="AutoShape 2">
          <a:extLst>
            <a:ext uri="{FF2B5EF4-FFF2-40B4-BE49-F238E27FC236}">
              <a16:creationId xmlns:a16="http://schemas.microsoft.com/office/drawing/2014/main" id="{E983DC72-90F7-4869-A413-A90C130C14A4}"/>
            </a:ext>
          </a:extLst>
        </xdr:cNvPr>
        <xdr:cNvSpPr>
          <a:spLocks noChangeArrowheads="1"/>
        </xdr:cNvSpPr>
      </xdr:nvSpPr>
      <xdr:spPr bwMode="auto">
        <a:xfrm>
          <a:off x="4682490" y="360044"/>
          <a:ext cx="2707005" cy="487680"/>
        </a:xfrm>
        <a:prstGeom prst="wedgeRoundRectCallout">
          <a:avLst>
            <a:gd name="adj1" fmla="val 10880"/>
            <a:gd name="adj2" fmla="val 7721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「買電」を選択しないと算定がエラー表示となります。</a:t>
          </a:r>
        </a:p>
      </xdr:txBody>
    </xdr:sp>
    <xdr:clientData/>
  </xdr:twoCellAnchor>
  <xdr:twoCellAnchor>
    <xdr:from>
      <xdr:col>11</xdr:col>
      <xdr:colOff>22687</xdr:colOff>
      <xdr:row>98</xdr:row>
      <xdr:rowOff>110490</xdr:rowOff>
    </xdr:from>
    <xdr:to>
      <xdr:col>13</xdr:col>
      <xdr:colOff>403860</xdr:colOff>
      <xdr:row>103</xdr:row>
      <xdr:rowOff>156210</xdr:rowOff>
    </xdr:to>
    <xdr:sp macro="" textlink="">
      <xdr:nvSpPr>
        <xdr:cNvPr id="16" name="AutoShape 2">
          <a:extLst>
            <a:ext uri="{FF2B5EF4-FFF2-40B4-BE49-F238E27FC236}">
              <a16:creationId xmlns:a16="http://schemas.microsoft.com/office/drawing/2014/main" id="{2B2DA495-FB58-45EA-A9DB-4D8E845A42E0}"/>
            </a:ext>
          </a:extLst>
        </xdr:cNvPr>
        <xdr:cNvSpPr>
          <a:spLocks noChangeArrowheads="1"/>
        </xdr:cNvSpPr>
      </xdr:nvSpPr>
      <xdr:spPr bwMode="auto">
        <a:xfrm>
          <a:off x="5629102" y="2053590"/>
          <a:ext cx="2429048" cy="1285875"/>
        </a:xfrm>
        <a:prstGeom prst="wedgeRoundRectCallout">
          <a:avLst>
            <a:gd name="adj1" fmla="val 22465"/>
            <a:gd name="adj2" fmla="val -7382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この例の場合、本社ビルが事務所と工場用途が混在するため、算定報告書その５シート及びその５の２シートに入力した値から、工場用途分の電気使用量（子メーターで計測）を差し引いています。</a:t>
          </a:r>
        </a:p>
      </xdr:txBody>
    </xdr:sp>
    <xdr:clientData/>
  </xdr:twoCellAnchor>
  <xdr:twoCellAnchor>
    <xdr:from>
      <xdr:col>1</xdr:col>
      <xdr:colOff>411480</xdr:colOff>
      <xdr:row>101</xdr:row>
      <xdr:rowOff>86071</xdr:rowOff>
    </xdr:from>
    <xdr:to>
      <xdr:col>3</xdr:col>
      <xdr:colOff>525780</xdr:colOff>
      <xdr:row>104</xdr:row>
      <xdr:rowOff>167640</xdr:rowOff>
    </xdr:to>
    <xdr:sp macro="" textlink="">
      <xdr:nvSpPr>
        <xdr:cNvPr id="17" name="AutoShape 2">
          <a:extLst>
            <a:ext uri="{FF2B5EF4-FFF2-40B4-BE49-F238E27FC236}">
              <a16:creationId xmlns:a16="http://schemas.microsoft.com/office/drawing/2014/main" id="{1ADB55F8-7BA2-4590-B3CC-A3FD86642A2D}"/>
            </a:ext>
          </a:extLst>
        </xdr:cNvPr>
        <xdr:cNvSpPr>
          <a:spLocks noChangeArrowheads="1"/>
        </xdr:cNvSpPr>
      </xdr:nvSpPr>
      <xdr:spPr bwMode="auto">
        <a:xfrm>
          <a:off x="771525" y="2774026"/>
          <a:ext cx="2276475" cy="826424"/>
        </a:xfrm>
        <a:prstGeom prst="wedgeRoundRectCallout">
          <a:avLst>
            <a:gd name="adj1" fmla="val 22973"/>
            <a:gd name="adj2" fmla="val -8181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算定報告書その５シート及びその５の２シートに入力した内容と同じように燃料の種類から単位までを転記してください。</a:t>
          </a:r>
        </a:p>
      </xdr:txBody>
    </xdr:sp>
    <xdr:clientData/>
  </xdr:twoCellAnchor>
  <xdr:twoCellAnchor>
    <xdr:from>
      <xdr:col>17</xdr:col>
      <xdr:colOff>175260</xdr:colOff>
      <xdr:row>100</xdr:row>
      <xdr:rowOff>238471</xdr:rowOff>
    </xdr:from>
    <xdr:to>
      <xdr:col>21</xdr:col>
      <xdr:colOff>114300</xdr:colOff>
      <xdr:row>106</xdr:row>
      <xdr:rowOff>154651</xdr:rowOff>
    </xdr:to>
    <xdr:sp macro="" textlink="">
      <xdr:nvSpPr>
        <xdr:cNvPr id="18" name="AutoShape 3">
          <a:extLst>
            <a:ext uri="{FF2B5EF4-FFF2-40B4-BE49-F238E27FC236}">
              <a16:creationId xmlns:a16="http://schemas.microsoft.com/office/drawing/2014/main" id="{11347A1B-38B2-4405-8EBF-31740BC6508C}"/>
            </a:ext>
          </a:extLst>
        </xdr:cNvPr>
        <xdr:cNvSpPr>
          <a:spLocks noChangeArrowheads="1"/>
        </xdr:cNvSpPr>
      </xdr:nvSpPr>
      <xdr:spPr bwMode="auto">
        <a:xfrm>
          <a:off x="9391650" y="2678776"/>
          <a:ext cx="1752600" cy="1400175"/>
        </a:xfrm>
        <a:prstGeom prst="wedgeRoundRectCallout">
          <a:avLst>
            <a:gd name="adj1" fmla="val -15820"/>
            <a:gd name="adj2" fmla="val -11650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lnSpc>
              <a:spcPts val="1200"/>
            </a:lnSpc>
            <a:defRPr sz="1000"/>
          </a:pPr>
          <a:r>
            <a:rPr lang="ja-JP" altLang="en-US" sz="1100" b="0" i="0" u="none" strike="noStrike" baseline="0">
              <a:solidFill>
                <a:srgbClr val="000000"/>
              </a:solidFill>
              <a:latin typeface="HG丸ｺﾞｼｯｸM-PRO"/>
              <a:ea typeface="HG丸ｺﾞｼｯｸM-PRO"/>
            </a:rPr>
            <a:t>算定報告書に記載されていない計測値を使用する場合は、「＊」を入力してください。この場合、計測値を記録した帳票などの根拠資料をご提出ください。</a:t>
          </a:r>
        </a:p>
      </xdr:txBody>
    </xdr:sp>
    <xdr:clientData/>
  </xdr:twoCellAnchor>
  <xdr:twoCellAnchor>
    <xdr:from>
      <xdr:col>10</xdr:col>
      <xdr:colOff>228427</xdr:colOff>
      <xdr:row>108</xdr:row>
      <xdr:rowOff>228600</xdr:rowOff>
    </xdr:from>
    <xdr:to>
      <xdr:col>12</xdr:col>
      <xdr:colOff>396240</xdr:colOff>
      <xdr:row>113</xdr:row>
      <xdr:rowOff>230851</xdr:rowOff>
    </xdr:to>
    <xdr:sp macro="" textlink="">
      <xdr:nvSpPr>
        <xdr:cNvPr id="19" name="AutoShape 2">
          <a:extLst>
            <a:ext uri="{FF2B5EF4-FFF2-40B4-BE49-F238E27FC236}">
              <a16:creationId xmlns:a16="http://schemas.microsoft.com/office/drawing/2014/main" id="{0D8A338E-36E0-465A-A74B-42CF95FF0D1A}"/>
            </a:ext>
          </a:extLst>
        </xdr:cNvPr>
        <xdr:cNvSpPr>
          <a:spLocks noChangeArrowheads="1"/>
        </xdr:cNvSpPr>
      </xdr:nvSpPr>
      <xdr:spPr bwMode="auto">
        <a:xfrm>
          <a:off x="5248102" y="4648200"/>
          <a:ext cx="2028998" cy="1240501"/>
        </a:xfrm>
        <a:prstGeom prst="wedgeRoundRectCallout">
          <a:avLst>
            <a:gd name="adj1" fmla="val -2906"/>
            <a:gd name="adj2" fmla="val 8525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この例の場合、本社ビルが事務所と工場用途が混在するため、工場用途分の電気使用量（子メーターで計測）を記載しています。</a:t>
          </a:r>
        </a:p>
      </xdr:txBody>
    </xdr:sp>
    <xdr:clientData/>
  </xdr:twoCellAnchor>
  <xdr:twoCellAnchor>
    <xdr:from>
      <xdr:col>11</xdr:col>
      <xdr:colOff>30480</xdr:colOff>
      <xdr:row>119</xdr:row>
      <xdr:rowOff>99060</xdr:rowOff>
    </xdr:from>
    <xdr:to>
      <xdr:col>12</xdr:col>
      <xdr:colOff>754379</xdr:colOff>
      <xdr:row>123</xdr:row>
      <xdr:rowOff>160020</xdr:rowOff>
    </xdr:to>
    <xdr:sp macro="" textlink="">
      <xdr:nvSpPr>
        <xdr:cNvPr id="20" name="AutoShape 2">
          <a:extLst>
            <a:ext uri="{FF2B5EF4-FFF2-40B4-BE49-F238E27FC236}">
              <a16:creationId xmlns:a16="http://schemas.microsoft.com/office/drawing/2014/main" id="{95BF90B8-C63E-4A63-B224-AF95F220E979}"/>
            </a:ext>
          </a:extLst>
        </xdr:cNvPr>
        <xdr:cNvSpPr>
          <a:spLocks noChangeArrowheads="1"/>
        </xdr:cNvSpPr>
      </xdr:nvSpPr>
      <xdr:spPr bwMode="auto">
        <a:xfrm>
          <a:off x="5638800" y="7239000"/>
          <a:ext cx="1990724" cy="1057275"/>
        </a:xfrm>
        <a:prstGeom prst="wedgeRoundRectCallout">
          <a:avLst>
            <a:gd name="adj1" fmla="val 8434"/>
            <a:gd name="adj2" fmla="val -8170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算定報告書その５シート及びその５の２シート入力した内容と同じように区分から単位までを転記してください。</a:t>
          </a:r>
        </a:p>
      </xdr:txBody>
    </xdr:sp>
    <xdr:clientData/>
  </xdr:twoCellAnchor>
  <xdr:twoCellAnchor>
    <xdr:from>
      <xdr:col>0</xdr:col>
      <xdr:colOff>350520</xdr:colOff>
      <xdr:row>91</xdr:row>
      <xdr:rowOff>60960</xdr:rowOff>
    </xdr:from>
    <xdr:to>
      <xdr:col>3</xdr:col>
      <xdr:colOff>525780</xdr:colOff>
      <xdr:row>94</xdr:row>
      <xdr:rowOff>45720</xdr:rowOff>
    </xdr:to>
    <xdr:sp macro="" textlink="">
      <xdr:nvSpPr>
        <xdr:cNvPr id="21" name="AutoShape 2">
          <a:extLst>
            <a:ext uri="{FF2B5EF4-FFF2-40B4-BE49-F238E27FC236}">
              <a16:creationId xmlns:a16="http://schemas.microsoft.com/office/drawing/2014/main" id="{83A4A7BB-E5FF-4EF3-AAEC-2572E0C6D3D3}"/>
            </a:ext>
          </a:extLst>
        </xdr:cNvPr>
        <xdr:cNvSpPr>
          <a:spLocks noChangeArrowheads="1"/>
        </xdr:cNvSpPr>
      </xdr:nvSpPr>
      <xdr:spPr bwMode="auto">
        <a:xfrm>
          <a:off x="352425" y="238125"/>
          <a:ext cx="2695575" cy="571500"/>
        </a:xfrm>
        <a:prstGeom prst="wedgeRoundRectCallout">
          <a:avLst>
            <a:gd name="adj1" fmla="val 10880"/>
            <a:gd name="adj2" fmla="val 7721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算定報告書その５シート及びその５の２シートに入力した内容をもとに、黄色セルを入力してください。</a:t>
          </a:r>
        </a:p>
      </xdr:txBody>
    </xdr:sp>
    <xdr:clientData/>
  </xdr:twoCellAnchor>
  <xdr:twoCellAnchor>
    <xdr:from>
      <xdr:col>9</xdr:col>
      <xdr:colOff>255270</xdr:colOff>
      <xdr:row>91</xdr:row>
      <xdr:rowOff>180974</xdr:rowOff>
    </xdr:from>
    <xdr:to>
      <xdr:col>12</xdr:col>
      <xdr:colOff>516255</xdr:colOff>
      <xdr:row>94</xdr:row>
      <xdr:rowOff>83819</xdr:rowOff>
    </xdr:to>
    <xdr:sp macro="" textlink="">
      <xdr:nvSpPr>
        <xdr:cNvPr id="22" name="AutoShape 2">
          <a:extLst>
            <a:ext uri="{FF2B5EF4-FFF2-40B4-BE49-F238E27FC236}">
              <a16:creationId xmlns:a16="http://schemas.microsoft.com/office/drawing/2014/main" id="{506C896E-1BD1-47C9-93BC-A77B6FAA6037}"/>
            </a:ext>
          </a:extLst>
        </xdr:cNvPr>
        <xdr:cNvSpPr>
          <a:spLocks noChangeArrowheads="1"/>
        </xdr:cNvSpPr>
      </xdr:nvSpPr>
      <xdr:spPr bwMode="auto">
        <a:xfrm>
          <a:off x="4682490" y="360044"/>
          <a:ext cx="2707005" cy="487680"/>
        </a:xfrm>
        <a:prstGeom prst="wedgeRoundRectCallout">
          <a:avLst>
            <a:gd name="adj1" fmla="val 10880"/>
            <a:gd name="adj2" fmla="val 7721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「買電」を選択しないと算定がエラー表示となります。</a:t>
          </a:r>
        </a:p>
      </xdr:txBody>
    </xdr:sp>
    <xdr:clientData/>
  </xdr:twoCellAnchor>
  <xdr:twoCellAnchor>
    <xdr:from>
      <xdr:col>11</xdr:col>
      <xdr:colOff>22687</xdr:colOff>
      <xdr:row>98</xdr:row>
      <xdr:rowOff>110490</xdr:rowOff>
    </xdr:from>
    <xdr:to>
      <xdr:col>13</xdr:col>
      <xdr:colOff>403860</xdr:colOff>
      <xdr:row>103</xdr:row>
      <xdr:rowOff>156210</xdr:rowOff>
    </xdr:to>
    <xdr:sp macro="" textlink="">
      <xdr:nvSpPr>
        <xdr:cNvPr id="30" name="AutoShape 2">
          <a:extLst>
            <a:ext uri="{FF2B5EF4-FFF2-40B4-BE49-F238E27FC236}">
              <a16:creationId xmlns:a16="http://schemas.microsoft.com/office/drawing/2014/main" id="{45E4FAAB-F4B4-4487-A8E6-6AD44A8F3325}"/>
            </a:ext>
          </a:extLst>
        </xdr:cNvPr>
        <xdr:cNvSpPr>
          <a:spLocks noChangeArrowheads="1"/>
        </xdr:cNvSpPr>
      </xdr:nvSpPr>
      <xdr:spPr bwMode="auto">
        <a:xfrm>
          <a:off x="5629102" y="2053590"/>
          <a:ext cx="2429048" cy="1285875"/>
        </a:xfrm>
        <a:prstGeom prst="wedgeRoundRectCallout">
          <a:avLst>
            <a:gd name="adj1" fmla="val 22465"/>
            <a:gd name="adj2" fmla="val -7382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この例の場合、本社ビルが事務所と工場用途が混在するため、算定報告書その５シート及びその５の２シートに入力した値から、工場用途分の電気使用量（子メーターで計測）を差し引いています。</a:t>
          </a:r>
        </a:p>
      </xdr:txBody>
    </xdr:sp>
    <xdr:clientData/>
  </xdr:twoCellAnchor>
  <xdr:twoCellAnchor>
    <xdr:from>
      <xdr:col>1</xdr:col>
      <xdr:colOff>411480</xdr:colOff>
      <xdr:row>101</xdr:row>
      <xdr:rowOff>86071</xdr:rowOff>
    </xdr:from>
    <xdr:to>
      <xdr:col>3</xdr:col>
      <xdr:colOff>525780</xdr:colOff>
      <xdr:row>104</xdr:row>
      <xdr:rowOff>167640</xdr:rowOff>
    </xdr:to>
    <xdr:sp macro="" textlink="">
      <xdr:nvSpPr>
        <xdr:cNvPr id="31" name="AutoShape 2">
          <a:extLst>
            <a:ext uri="{FF2B5EF4-FFF2-40B4-BE49-F238E27FC236}">
              <a16:creationId xmlns:a16="http://schemas.microsoft.com/office/drawing/2014/main" id="{7C4DC522-CBD8-41F2-BCBD-6336118328D6}"/>
            </a:ext>
          </a:extLst>
        </xdr:cNvPr>
        <xdr:cNvSpPr>
          <a:spLocks noChangeArrowheads="1"/>
        </xdr:cNvSpPr>
      </xdr:nvSpPr>
      <xdr:spPr bwMode="auto">
        <a:xfrm>
          <a:off x="771525" y="2774026"/>
          <a:ext cx="2276475" cy="826424"/>
        </a:xfrm>
        <a:prstGeom prst="wedgeRoundRectCallout">
          <a:avLst>
            <a:gd name="adj1" fmla="val 22973"/>
            <a:gd name="adj2" fmla="val -8181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算定報告書その５シート及びその５の２シートに入力した内容と同じように燃料の種類から単位までを転記してください。</a:t>
          </a:r>
        </a:p>
      </xdr:txBody>
    </xdr:sp>
    <xdr:clientData/>
  </xdr:twoCellAnchor>
  <xdr:twoCellAnchor>
    <xdr:from>
      <xdr:col>17</xdr:col>
      <xdr:colOff>175260</xdr:colOff>
      <xdr:row>100</xdr:row>
      <xdr:rowOff>238471</xdr:rowOff>
    </xdr:from>
    <xdr:to>
      <xdr:col>21</xdr:col>
      <xdr:colOff>114300</xdr:colOff>
      <xdr:row>106</xdr:row>
      <xdr:rowOff>154651</xdr:rowOff>
    </xdr:to>
    <xdr:sp macro="" textlink="">
      <xdr:nvSpPr>
        <xdr:cNvPr id="32" name="AutoShape 3">
          <a:extLst>
            <a:ext uri="{FF2B5EF4-FFF2-40B4-BE49-F238E27FC236}">
              <a16:creationId xmlns:a16="http://schemas.microsoft.com/office/drawing/2014/main" id="{08A48064-F739-4C30-84CF-EFEC82A237A5}"/>
            </a:ext>
          </a:extLst>
        </xdr:cNvPr>
        <xdr:cNvSpPr>
          <a:spLocks noChangeArrowheads="1"/>
        </xdr:cNvSpPr>
      </xdr:nvSpPr>
      <xdr:spPr bwMode="auto">
        <a:xfrm>
          <a:off x="9391650" y="2678776"/>
          <a:ext cx="1752600" cy="1400175"/>
        </a:xfrm>
        <a:prstGeom prst="wedgeRoundRectCallout">
          <a:avLst>
            <a:gd name="adj1" fmla="val -15820"/>
            <a:gd name="adj2" fmla="val -11650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lnSpc>
              <a:spcPts val="1200"/>
            </a:lnSpc>
            <a:defRPr sz="1000"/>
          </a:pPr>
          <a:r>
            <a:rPr lang="ja-JP" altLang="en-US" sz="1100" b="0" i="0" u="none" strike="noStrike" baseline="0">
              <a:solidFill>
                <a:srgbClr val="000000"/>
              </a:solidFill>
              <a:latin typeface="HG丸ｺﾞｼｯｸM-PRO"/>
              <a:ea typeface="HG丸ｺﾞｼｯｸM-PRO"/>
            </a:rPr>
            <a:t>算定報告書に記載されていない計測値を使用する場合は、「＊」を入力してください。この場合、計測値を記録した帳票などの根拠資料をご提出ください。</a:t>
          </a:r>
        </a:p>
      </xdr:txBody>
    </xdr:sp>
    <xdr:clientData/>
  </xdr:twoCellAnchor>
  <xdr:twoCellAnchor>
    <xdr:from>
      <xdr:col>10</xdr:col>
      <xdr:colOff>228427</xdr:colOff>
      <xdr:row>108</xdr:row>
      <xdr:rowOff>228600</xdr:rowOff>
    </xdr:from>
    <xdr:to>
      <xdr:col>12</xdr:col>
      <xdr:colOff>396240</xdr:colOff>
      <xdr:row>113</xdr:row>
      <xdr:rowOff>230851</xdr:rowOff>
    </xdr:to>
    <xdr:sp macro="" textlink="">
      <xdr:nvSpPr>
        <xdr:cNvPr id="33" name="AutoShape 2">
          <a:extLst>
            <a:ext uri="{FF2B5EF4-FFF2-40B4-BE49-F238E27FC236}">
              <a16:creationId xmlns:a16="http://schemas.microsoft.com/office/drawing/2014/main" id="{D860671F-9C5C-425B-B90C-320ADD3E32DF}"/>
            </a:ext>
          </a:extLst>
        </xdr:cNvPr>
        <xdr:cNvSpPr>
          <a:spLocks noChangeArrowheads="1"/>
        </xdr:cNvSpPr>
      </xdr:nvSpPr>
      <xdr:spPr bwMode="auto">
        <a:xfrm>
          <a:off x="5248102" y="4648200"/>
          <a:ext cx="2028998" cy="1240501"/>
        </a:xfrm>
        <a:prstGeom prst="wedgeRoundRectCallout">
          <a:avLst>
            <a:gd name="adj1" fmla="val -2906"/>
            <a:gd name="adj2" fmla="val 8525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この例の場合、本社ビルが事務所と工場用途が混在するため、工場用途分の電気使用量（子メーターで計測）を記載しています。</a:t>
          </a:r>
        </a:p>
      </xdr:txBody>
    </xdr:sp>
    <xdr:clientData/>
  </xdr:twoCellAnchor>
  <xdr:twoCellAnchor>
    <xdr:from>
      <xdr:col>11</xdr:col>
      <xdr:colOff>30480</xdr:colOff>
      <xdr:row>119</xdr:row>
      <xdr:rowOff>99060</xdr:rowOff>
    </xdr:from>
    <xdr:to>
      <xdr:col>12</xdr:col>
      <xdr:colOff>754379</xdr:colOff>
      <xdr:row>123</xdr:row>
      <xdr:rowOff>160020</xdr:rowOff>
    </xdr:to>
    <xdr:sp macro="" textlink="">
      <xdr:nvSpPr>
        <xdr:cNvPr id="34" name="AutoShape 2">
          <a:extLst>
            <a:ext uri="{FF2B5EF4-FFF2-40B4-BE49-F238E27FC236}">
              <a16:creationId xmlns:a16="http://schemas.microsoft.com/office/drawing/2014/main" id="{1110A84D-A0B3-42F0-8703-932265188C51}"/>
            </a:ext>
          </a:extLst>
        </xdr:cNvPr>
        <xdr:cNvSpPr>
          <a:spLocks noChangeArrowheads="1"/>
        </xdr:cNvSpPr>
      </xdr:nvSpPr>
      <xdr:spPr bwMode="auto">
        <a:xfrm>
          <a:off x="5638800" y="7239000"/>
          <a:ext cx="1990724" cy="1057275"/>
        </a:xfrm>
        <a:prstGeom prst="wedgeRoundRectCallout">
          <a:avLst>
            <a:gd name="adj1" fmla="val 8434"/>
            <a:gd name="adj2" fmla="val -8170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算定報告書その５シート及びその５の２シート入力した内容と同じように区分から単位までを転記してください。</a:t>
          </a:r>
        </a:p>
      </xdr:txBody>
    </xdr:sp>
    <xdr:clientData/>
  </xdr:twoCellAnchor>
  <xdr:twoCellAnchor>
    <xdr:from>
      <xdr:col>0</xdr:col>
      <xdr:colOff>350520</xdr:colOff>
      <xdr:row>91</xdr:row>
      <xdr:rowOff>60960</xdr:rowOff>
    </xdr:from>
    <xdr:to>
      <xdr:col>3</xdr:col>
      <xdr:colOff>525780</xdr:colOff>
      <xdr:row>94</xdr:row>
      <xdr:rowOff>45720</xdr:rowOff>
    </xdr:to>
    <xdr:sp macro="" textlink="">
      <xdr:nvSpPr>
        <xdr:cNvPr id="35" name="AutoShape 2">
          <a:extLst>
            <a:ext uri="{FF2B5EF4-FFF2-40B4-BE49-F238E27FC236}">
              <a16:creationId xmlns:a16="http://schemas.microsoft.com/office/drawing/2014/main" id="{D994CF69-3F7D-4F1D-A04D-C713980B2756}"/>
            </a:ext>
          </a:extLst>
        </xdr:cNvPr>
        <xdr:cNvSpPr>
          <a:spLocks noChangeArrowheads="1"/>
        </xdr:cNvSpPr>
      </xdr:nvSpPr>
      <xdr:spPr bwMode="auto">
        <a:xfrm>
          <a:off x="352425" y="238125"/>
          <a:ext cx="2695575" cy="571500"/>
        </a:xfrm>
        <a:prstGeom prst="wedgeRoundRectCallout">
          <a:avLst>
            <a:gd name="adj1" fmla="val 10880"/>
            <a:gd name="adj2" fmla="val 7721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算定報告書その５シート及びその５の２シートに入力した内容をもとに、黄色セルを入力してください。</a:t>
          </a:r>
        </a:p>
      </xdr:txBody>
    </xdr:sp>
    <xdr:clientData/>
  </xdr:twoCellAnchor>
  <xdr:twoCellAnchor>
    <xdr:from>
      <xdr:col>9</xdr:col>
      <xdr:colOff>255270</xdr:colOff>
      <xdr:row>91</xdr:row>
      <xdr:rowOff>180974</xdr:rowOff>
    </xdr:from>
    <xdr:to>
      <xdr:col>12</xdr:col>
      <xdr:colOff>516255</xdr:colOff>
      <xdr:row>94</xdr:row>
      <xdr:rowOff>83819</xdr:rowOff>
    </xdr:to>
    <xdr:sp macro="" textlink="">
      <xdr:nvSpPr>
        <xdr:cNvPr id="36" name="AutoShape 2">
          <a:extLst>
            <a:ext uri="{FF2B5EF4-FFF2-40B4-BE49-F238E27FC236}">
              <a16:creationId xmlns:a16="http://schemas.microsoft.com/office/drawing/2014/main" id="{D4E1C6D0-6D2D-44FB-A28C-EF6A0381323F}"/>
            </a:ext>
          </a:extLst>
        </xdr:cNvPr>
        <xdr:cNvSpPr>
          <a:spLocks noChangeArrowheads="1"/>
        </xdr:cNvSpPr>
      </xdr:nvSpPr>
      <xdr:spPr bwMode="auto">
        <a:xfrm>
          <a:off x="4682490" y="360044"/>
          <a:ext cx="2707005" cy="487680"/>
        </a:xfrm>
        <a:prstGeom prst="wedgeRoundRectCallout">
          <a:avLst>
            <a:gd name="adj1" fmla="val 10880"/>
            <a:gd name="adj2" fmla="val 7721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「買電」を選択しないと算定がエラー表示となります。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471;&#12473;&#12486;&#12512;&#38306;&#36899;&#20849;&#26377;&#36039;&#26009;/02_&#32207;&#37327;&#21066;&#28187;&#32681;&#21209;&#12392;&#25490;&#20986;&#37327;&#21462;&#24341;&#12471;&#12473;&#12486;&#12512;/2&#26399;(2015&#24180;)&#20197;&#38477;_&#23500;&#22763;&#36890;FIP/R6_3&#26399;&#12471;&#12473;&#12486;&#12512;&#20445;&#23432;&#65288;24&#24180;4&#26376;-25&#24180;3&#26376;&#65289;/51_2025&#24180;&#24230;&#27096;&#24335;&#12395;&#12388;&#12356;&#12390;&#21839;&#38988;&#12394;&#12356;&#12363;&#23500;&#22763;&#36890;&#30906;&#35469;/6_2&#12456;&#12521;&#12540;&#27096;&#24335;&#12398;&#30906;&#35469;_&#65299;&#27096;&#24335;0402/&#23500;&#22763;&#36890;4&#26399;&#38283;&#30330;&#27096;&#24335;/&#21407;&#27833;&#25563;&#31639;&#12456;&#12493;&#12523;&#12462;&#12540;&#20351;&#29992;&#37327;&#12395;&#38306;&#12377;&#12427;&#22577;&#21578;&#26360;ver4(&#25968;&#24335;&#12539;&#21336;&#20301;&#35211;&#30452;&#12375;&#244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原油換算エネルギー使用量に関する報告書（様式）"/>
      <sheetName val="別紙2 原油換算エネルギー使用量に関する報告書（記入例）"/>
      <sheetName val="リスト"/>
      <sheetName val="ver"/>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88"/>
  <sheetViews>
    <sheetView showGridLines="0" showZeros="0" tabSelected="1" view="pageBreakPreview" zoomScaleNormal="90" zoomScaleSheetLayoutView="100" workbookViewId="0">
      <selection activeCell="M1" sqref="M1:U1"/>
    </sheetView>
  </sheetViews>
  <sheetFormatPr defaultColWidth="9" defaultRowHeight="15" customHeight="1" x14ac:dyDescent="0.2"/>
  <cols>
    <col min="1" max="1" width="5.36328125" style="28" customWidth="1"/>
    <col min="2" max="2" width="14.90625" style="28" customWidth="1"/>
    <col min="3" max="3" width="16.6328125" style="28" customWidth="1"/>
    <col min="4" max="4" width="8.36328125" style="28" bestFit="1" customWidth="1"/>
    <col min="5" max="5" width="11.36328125" style="79" customWidth="1"/>
    <col min="6" max="6" width="8" style="29" customWidth="1"/>
    <col min="7" max="7" width="11.453125" style="28" hidden="1" customWidth="1"/>
    <col min="8" max="8" width="16.90625" style="28" hidden="1" customWidth="1"/>
    <col min="9" max="9" width="14.90625" style="28" hidden="1" customWidth="1"/>
    <col min="10" max="11" width="8.6328125" style="28" customWidth="1"/>
    <col min="12" max="12" width="18.453125" style="28" customWidth="1"/>
    <col min="13" max="13" width="11.36328125" style="28" customWidth="1"/>
    <col min="14" max="14" width="6.6328125" style="29" bestFit="1" customWidth="1"/>
    <col min="15" max="15" width="16.08984375" style="28" hidden="1" customWidth="1"/>
    <col min="16" max="16" width="7.453125" style="28" bestFit="1" customWidth="1"/>
    <col min="17" max="18" width="8.6328125" style="28" customWidth="1"/>
    <col min="19" max="19" width="3.36328125" style="29" customWidth="1"/>
    <col min="20" max="20" width="9.6328125" style="28" customWidth="1"/>
    <col min="21" max="21" width="4.6328125" style="29" customWidth="1"/>
    <col min="22" max="22" width="2.6328125" style="28" customWidth="1"/>
    <col min="23" max="23" width="12" customWidth="1"/>
    <col min="24" max="24" width="12" hidden="1" customWidth="1"/>
    <col min="25" max="25" width="9" style="28" hidden="1" customWidth="1"/>
    <col min="26" max="26" width="2.453125" style="28" hidden="1" customWidth="1"/>
    <col min="27" max="28" width="9" style="28" hidden="1" customWidth="1"/>
    <col min="29" max="29" width="2.6328125" style="28" hidden="1" customWidth="1"/>
    <col min="30" max="31" width="9" style="28" hidden="1" customWidth="1"/>
    <col min="32" max="16384" width="9" style="28"/>
  </cols>
  <sheetData>
    <row r="1" spans="1:31" s="38" customFormat="1" ht="14" x14ac:dyDescent="0.2">
      <c r="A1" s="78" t="s">
        <v>0</v>
      </c>
      <c r="E1" s="79"/>
      <c r="F1" s="80"/>
      <c r="L1" s="221" t="s">
        <v>120</v>
      </c>
      <c r="M1" s="188"/>
      <c r="N1" s="188"/>
      <c r="O1" s="188"/>
      <c r="P1" s="188"/>
      <c r="Q1" s="188"/>
      <c r="R1" s="188"/>
      <c r="S1" s="188"/>
      <c r="T1" s="188"/>
      <c r="U1" s="188"/>
      <c r="W1"/>
      <c r="X1"/>
    </row>
    <row r="2" spans="1:31" s="38" customFormat="1" ht="14" x14ac:dyDescent="0.2">
      <c r="A2" s="78"/>
      <c r="E2" s="79"/>
      <c r="F2" s="80"/>
      <c r="N2" s="80"/>
      <c r="Q2" s="81"/>
      <c r="T2" s="217">
        <v>45748</v>
      </c>
      <c r="U2" s="217"/>
      <c r="W2"/>
      <c r="X2"/>
    </row>
    <row r="3" spans="1:31" s="38" customFormat="1" ht="13.5" thickBot="1" x14ac:dyDescent="0.25">
      <c r="E3" s="79"/>
      <c r="F3" s="80"/>
      <c r="N3" s="80"/>
      <c r="S3" s="30"/>
      <c r="W3"/>
      <c r="X3"/>
    </row>
    <row r="4" spans="1:31" ht="18" customHeight="1" x14ac:dyDescent="0.2">
      <c r="A4" s="184" t="s">
        <v>1</v>
      </c>
      <c r="B4" s="187" t="s">
        <v>2</v>
      </c>
      <c r="C4" s="191" t="s">
        <v>3</v>
      </c>
      <c r="D4" s="191"/>
      <c r="E4" s="191"/>
      <c r="F4" s="191"/>
      <c r="G4" s="191"/>
      <c r="H4" s="191"/>
      <c r="I4" s="191"/>
      <c r="J4" s="191"/>
      <c r="K4" s="191"/>
      <c r="L4" s="191"/>
      <c r="M4" s="191"/>
      <c r="N4" s="191"/>
      <c r="O4" s="191"/>
      <c r="P4" s="191"/>
      <c r="Q4" s="191"/>
      <c r="R4" s="192"/>
      <c r="S4" s="82"/>
      <c r="T4" s="193" t="s">
        <v>4</v>
      </c>
      <c r="U4" s="184" t="s">
        <v>5</v>
      </c>
    </row>
    <row r="5" spans="1:31" ht="21" customHeight="1" x14ac:dyDescent="0.2">
      <c r="A5" s="185"/>
      <c r="B5" s="185"/>
      <c r="C5" s="190" t="s">
        <v>6</v>
      </c>
      <c r="D5" s="190"/>
      <c r="E5" s="190"/>
      <c r="F5" s="190"/>
      <c r="G5" s="190"/>
      <c r="H5" s="190"/>
      <c r="I5" s="190"/>
      <c r="J5" s="190"/>
      <c r="K5" s="190"/>
      <c r="L5" s="183" t="s">
        <v>7</v>
      </c>
      <c r="M5" s="183"/>
      <c r="N5" s="183"/>
      <c r="O5" s="183"/>
      <c r="P5" s="183"/>
      <c r="Q5" s="183"/>
      <c r="R5" s="83" t="s">
        <v>8</v>
      </c>
      <c r="S5" s="84"/>
      <c r="T5" s="194"/>
      <c r="U5" s="185"/>
    </row>
    <row r="6" spans="1:31" ht="33" customHeight="1" thickBot="1" x14ac:dyDescent="0.25">
      <c r="A6" s="186"/>
      <c r="B6" s="186"/>
      <c r="C6" s="85" t="s">
        <v>9</v>
      </c>
      <c r="D6" s="86" t="s">
        <v>10</v>
      </c>
      <c r="E6" s="87" t="s">
        <v>11</v>
      </c>
      <c r="F6" s="88" t="s">
        <v>12</v>
      </c>
      <c r="G6" s="89" t="s">
        <v>13</v>
      </c>
      <c r="H6" s="89" t="s">
        <v>14</v>
      </c>
      <c r="I6" s="89" t="s">
        <v>15</v>
      </c>
      <c r="J6" s="90" t="s">
        <v>16</v>
      </c>
      <c r="K6" s="175" t="s">
        <v>135</v>
      </c>
      <c r="L6" s="176" t="s">
        <v>18</v>
      </c>
      <c r="M6" s="92" t="s">
        <v>11</v>
      </c>
      <c r="N6" s="91" t="s">
        <v>12</v>
      </c>
      <c r="O6" s="89" t="s">
        <v>19</v>
      </c>
      <c r="P6" s="90" t="s">
        <v>16</v>
      </c>
      <c r="Q6" s="176" t="s">
        <v>135</v>
      </c>
      <c r="R6" s="176" t="s">
        <v>135</v>
      </c>
      <c r="S6" s="93" t="s">
        <v>20</v>
      </c>
      <c r="T6" s="195"/>
      <c r="U6" s="186"/>
    </row>
    <row r="7" spans="1:31" ht="19.5" customHeight="1" x14ac:dyDescent="0.2">
      <c r="A7" s="180" t="s">
        <v>21</v>
      </c>
      <c r="B7" s="51"/>
      <c r="C7" s="46"/>
      <c r="D7" s="46"/>
      <c r="E7" s="52"/>
      <c r="F7" s="65"/>
      <c r="G7" s="94">
        <f>IF(OR(E7="",F7=""),0,E7/VLOOKUP(F7,$X$7:$Y$18,2,FALSE)*H7/I7)</f>
        <v>0</v>
      </c>
      <c r="H7" s="94">
        <f>IF(COUNTIF(C7,"都市ガス*")=0,1,(101.325+VLOOKUP(D7,$AD$7:$AE$8,2,FALSE))/101.325*273.15/288.15)</f>
        <v>1</v>
      </c>
      <c r="I7" s="94">
        <f>IF(COUNTIF(C7,"液化石油ガス*")=0,1,VLOOKUP(F7,$AA$7:$AB$10,2,FALSE))</f>
        <v>1</v>
      </c>
      <c r="J7" s="168">
        <f>IF(YEAR($T$2)&gt;=2025,IF(G7=0,0,G7*VLOOKUP(C7,リスト!$B:$K,9,FALSE)),IF(G7=0,0,G7*VLOOKUP(C7,リスト!$B:$K,7,FALSE)))</f>
        <v>0</v>
      </c>
      <c r="K7" s="95">
        <f>IF(J7="",0,J7*0.0258)</f>
        <v>0</v>
      </c>
      <c r="L7" s="122"/>
      <c r="M7" s="123"/>
      <c r="N7" s="65"/>
      <c r="O7" s="95">
        <f>IF(OR(M7="",N7=""),0,M7/VLOOKUP(N7,$X$7:$Y$18,2,FALSE))</f>
        <v>0</v>
      </c>
      <c r="P7" s="168">
        <f>IF(YEAR($T$2)&gt;=2025,IF(O7=0,0,O7*VLOOKUP(L7,リスト!$B$47:$K$50,9,FALSE)),IF(O7=0,0,O7*VLOOKUP(L7,リスト!$B$47:$K$50,7,FALSE)))</f>
        <v>0</v>
      </c>
      <c r="Q7" s="95">
        <f>IF(P7="",0,P7*0.0258)</f>
        <v>0</v>
      </c>
      <c r="R7" s="95">
        <f>IF(AND(K7="",Q7=""),0,SUM(K7+Q7))</f>
        <v>0</v>
      </c>
      <c r="S7" s="132"/>
      <c r="T7" s="53">
        <f>IF(R7=0,0,R7/$R$47*100)</f>
        <v>0</v>
      </c>
      <c r="U7" s="129"/>
      <c r="X7" s="3" t="s">
        <v>22</v>
      </c>
      <c r="Y7" s="4">
        <v>1000</v>
      </c>
      <c r="AA7" s="3" t="s">
        <v>23</v>
      </c>
      <c r="AB7" s="4">
        <v>1</v>
      </c>
      <c r="AD7" s="3" t="s">
        <v>24</v>
      </c>
      <c r="AE7" s="10">
        <v>0.98099999999999998</v>
      </c>
    </row>
    <row r="8" spans="1:31" ht="19.5" customHeight="1" thickBot="1" x14ac:dyDescent="0.25">
      <c r="A8" s="181"/>
      <c r="B8" s="54"/>
      <c r="C8" s="46"/>
      <c r="D8" s="46"/>
      <c r="E8" s="55"/>
      <c r="F8" s="65"/>
      <c r="G8" s="94">
        <f t="shared" ref="G8:G25" si="0">IF(OR(E8="",F8=""),0,E8/VLOOKUP(F8,$X$7:$Y$18,2,FALSE)*H8/I8)</f>
        <v>0</v>
      </c>
      <c r="H8" s="94">
        <f t="shared" ref="H8:H25" si="1">IF(COUNTIF(C8,"都市ガス*")=0,1,(101.325+VLOOKUP(D8,$AD$7:$AE$8,2,FALSE))/101.325*273.15/288.15)</f>
        <v>1</v>
      </c>
      <c r="I8" s="94">
        <f t="shared" ref="I8:I25" si="2">IF(COUNTIF(C8,"液化石油ガス*")=0,1,VLOOKUP(F8,$AA$7:$AB$10,2,FALSE))</f>
        <v>1</v>
      </c>
      <c r="J8" s="169">
        <f>IF(YEAR($T$2)&gt;=2025,IF(G8=0,0,G8*VLOOKUP(C8,リスト!$B:$K,9,FALSE)),IF(G8=0,0,G8*VLOOKUP(C8,リスト!$B:$K,7,FALSE)))</f>
        <v>0</v>
      </c>
      <c r="K8" s="96">
        <f>IF(J8="",0,J8*0.0258)</f>
        <v>0</v>
      </c>
      <c r="L8" s="124"/>
      <c r="M8" s="125"/>
      <c r="N8" s="69"/>
      <c r="O8" s="96">
        <f>IF(OR(M8="",N8=""),0,M8/VLOOKUP(N8,$X$7:$Y$18,2,FALSE))</f>
        <v>0</v>
      </c>
      <c r="P8" s="169">
        <f>IF(YEAR($T$2)&gt;=2025,IF(O8=0,0,O8*VLOOKUP(L8,リスト!$B$47:$K$50,9,FALSE)),IF(O8=0,0,O8*VLOOKUP(L8,リスト!$B$47:$K$50,7,FALSE)))</f>
        <v>0</v>
      </c>
      <c r="Q8" s="96">
        <f>IF(P8="",0,P8*0.0258)</f>
        <v>0</v>
      </c>
      <c r="R8" s="97">
        <f t="shared" ref="R8:R25" si="3">IF(AND(K8="",Q8=""),0,SUM(K8+Q8))</f>
        <v>0</v>
      </c>
      <c r="S8" s="133"/>
      <c r="T8" s="56">
        <f t="shared" ref="T8:T25" si="4">IF(R8=0,0,R8/$R$47*100)</f>
        <v>0</v>
      </c>
      <c r="U8" s="130"/>
      <c r="X8" s="5" t="s">
        <v>23</v>
      </c>
      <c r="Y8" s="6">
        <v>1000</v>
      </c>
      <c r="AA8" s="5" t="s">
        <v>25</v>
      </c>
      <c r="AB8" s="6">
        <v>1</v>
      </c>
      <c r="AD8" s="8" t="s">
        <v>26</v>
      </c>
      <c r="AE8" s="11">
        <v>2</v>
      </c>
    </row>
    <row r="9" spans="1:31" ht="19.5" customHeight="1" x14ac:dyDescent="0.2">
      <c r="A9" s="181"/>
      <c r="B9" s="54"/>
      <c r="C9" s="46"/>
      <c r="D9" s="46"/>
      <c r="E9" s="55"/>
      <c r="F9" s="71"/>
      <c r="G9" s="94">
        <f t="shared" si="0"/>
        <v>0</v>
      </c>
      <c r="H9" s="94">
        <f t="shared" si="1"/>
        <v>1</v>
      </c>
      <c r="I9" s="94">
        <f t="shared" si="2"/>
        <v>1</v>
      </c>
      <c r="J9" s="169">
        <f>IF(YEAR($T$2)&gt;=2025,IF(G9=0,0,G9*VLOOKUP(C9,リスト!$B:$K,9,FALSE)),IF(G9=0,0,G9*VLOOKUP(C9,リスト!$B:$K,7,FALSE)))</f>
        <v>0</v>
      </c>
      <c r="K9" s="96">
        <f t="shared" ref="K9:K45" si="5">IF(J9="",0,J9*0.0258)</f>
        <v>0</v>
      </c>
      <c r="L9" s="124"/>
      <c r="M9" s="125"/>
      <c r="N9" s="69"/>
      <c r="O9" s="96">
        <f t="shared" ref="O9:O25" si="6">IF(OR(M9="",N9=""),0,M9/VLOOKUP(N9,$X$7:$Y$18,2,FALSE))</f>
        <v>0</v>
      </c>
      <c r="P9" s="169">
        <f>IF(YEAR($T$2)&gt;=2025,IF(O9=0,0,O9*VLOOKUP(L9,リスト!$B$47:$K$50,9,FALSE)),IF(O9=0,0,O9*VLOOKUP(L9,リスト!$B$47:$K$50,7,FALSE)))</f>
        <v>0</v>
      </c>
      <c r="Q9" s="96">
        <f t="shared" ref="Q9:Q25" si="7">IF(P9="",0,P9*0.0258)</f>
        <v>0</v>
      </c>
      <c r="R9" s="97">
        <f t="shared" si="3"/>
        <v>0</v>
      </c>
      <c r="S9" s="133"/>
      <c r="T9" s="56">
        <f t="shared" si="4"/>
        <v>0</v>
      </c>
      <c r="U9" s="130"/>
      <c r="X9" s="7" t="s">
        <v>27</v>
      </c>
      <c r="Y9" s="6">
        <v>1000</v>
      </c>
      <c r="AA9" s="5" t="s">
        <v>27</v>
      </c>
      <c r="AB9" s="6">
        <v>0.48199999999999998</v>
      </c>
    </row>
    <row r="10" spans="1:31" ht="19.5" customHeight="1" thickBot="1" x14ac:dyDescent="0.25">
      <c r="A10" s="181"/>
      <c r="B10" s="54"/>
      <c r="C10" s="46"/>
      <c r="D10" s="46"/>
      <c r="E10" s="55"/>
      <c r="F10" s="65"/>
      <c r="G10" s="94">
        <f t="shared" si="0"/>
        <v>0</v>
      </c>
      <c r="H10" s="94">
        <f t="shared" si="1"/>
        <v>1</v>
      </c>
      <c r="I10" s="94">
        <f t="shared" si="2"/>
        <v>1</v>
      </c>
      <c r="J10" s="169">
        <f>IF(YEAR($T$2)&gt;=2025,IF(G10=0,0,G10*VLOOKUP(C10,リスト!$B:$K,9,FALSE)),IF(G10=0,0,G10*VLOOKUP(C10,リスト!$B:$K,7,FALSE)))</f>
        <v>0</v>
      </c>
      <c r="K10" s="96">
        <f t="shared" si="5"/>
        <v>0</v>
      </c>
      <c r="L10" s="124"/>
      <c r="M10" s="125"/>
      <c r="N10" s="69"/>
      <c r="O10" s="96">
        <f t="shared" si="6"/>
        <v>0</v>
      </c>
      <c r="P10" s="169">
        <f>IF(YEAR($T$2)&gt;=2025,IF(O10=0,0,O10*VLOOKUP(L10,リスト!$B$47:$K$50,9,FALSE)),IF(O10=0,0,O10*VLOOKUP(L10,リスト!$B$47:$K$50,7,FALSE)))</f>
        <v>0</v>
      </c>
      <c r="Q10" s="96">
        <f t="shared" si="7"/>
        <v>0</v>
      </c>
      <c r="R10" s="97">
        <f t="shared" si="3"/>
        <v>0</v>
      </c>
      <c r="S10" s="133"/>
      <c r="T10" s="56">
        <f t="shared" si="4"/>
        <v>0</v>
      </c>
      <c r="U10" s="130"/>
      <c r="X10" s="5" t="s">
        <v>28</v>
      </c>
      <c r="Y10" s="6">
        <v>1000</v>
      </c>
      <c r="AA10" s="8" t="s">
        <v>29</v>
      </c>
      <c r="AB10" s="9">
        <v>0.48199999999999998</v>
      </c>
    </row>
    <row r="11" spans="1:31" ht="19.5" customHeight="1" x14ac:dyDescent="0.2">
      <c r="A11" s="181"/>
      <c r="B11" s="54"/>
      <c r="C11" s="46"/>
      <c r="D11" s="46"/>
      <c r="E11" s="55"/>
      <c r="F11" s="65"/>
      <c r="G11" s="94">
        <f t="shared" si="0"/>
        <v>0</v>
      </c>
      <c r="H11" s="94">
        <f t="shared" si="1"/>
        <v>1</v>
      </c>
      <c r="I11" s="94">
        <f t="shared" si="2"/>
        <v>1</v>
      </c>
      <c r="J11" s="169">
        <f>IF(YEAR($T$2)&gt;=2025,IF(G11=0,0,G11*VLOOKUP(C11,リスト!$B:$K,9,FALSE)),IF(G11=0,0,G11*VLOOKUP(C11,リスト!$B:$K,7,FALSE)))</f>
        <v>0</v>
      </c>
      <c r="K11" s="96">
        <f t="shared" si="5"/>
        <v>0</v>
      </c>
      <c r="L11" s="124"/>
      <c r="M11" s="125"/>
      <c r="N11" s="69"/>
      <c r="O11" s="96">
        <f t="shared" si="6"/>
        <v>0</v>
      </c>
      <c r="P11" s="169">
        <f>IF(YEAR($T$2)&gt;=2025,IF(O11=0,0,O11*VLOOKUP(L11,リスト!$B$47:$K$50,9,FALSE)),IF(O11=0,0,O11*VLOOKUP(L11,リスト!$B$47:$K$50,7,FALSE)))</f>
        <v>0</v>
      </c>
      <c r="Q11" s="96">
        <f t="shared" si="7"/>
        <v>0</v>
      </c>
      <c r="R11" s="97">
        <f t="shared" si="3"/>
        <v>0</v>
      </c>
      <c r="S11" s="133"/>
      <c r="T11" s="56">
        <f t="shared" si="4"/>
        <v>0</v>
      </c>
      <c r="U11" s="130"/>
      <c r="X11" s="5" t="s">
        <v>30</v>
      </c>
      <c r="Y11" s="6">
        <v>1000</v>
      </c>
    </row>
    <row r="12" spans="1:31" ht="19.5" customHeight="1" x14ac:dyDescent="0.2">
      <c r="A12" s="181"/>
      <c r="B12" s="54"/>
      <c r="C12" s="46"/>
      <c r="D12" s="46"/>
      <c r="E12" s="55"/>
      <c r="F12" s="65"/>
      <c r="G12" s="94">
        <f t="shared" si="0"/>
        <v>0</v>
      </c>
      <c r="H12" s="94">
        <f t="shared" si="1"/>
        <v>1</v>
      </c>
      <c r="I12" s="94">
        <f t="shared" si="2"/>
        <v>1</v>
      </c>
      <c r="J12" s="169">
        <f>IF(YEAR($T$2)&gt;=2025,IF(G12=0,0,G12*VLOOKUP(C12,リスト!$B:$K,9,FALSE)),IF(G12=0,0,G12*VLOOKUP(C12,リスト!$B:$K,7,FALSE)))</f>
        <v>0</v>
      </c>
      <c r="K12" s="96">
        <f t="shared" si="5"/>
        <v>0</v>
      </c>
      <c r="L12" s="124"/>
      <c r="M12" s="125"/>
      <c r="N12" s="69"/>
      <c r="O12" s="96">
        <f t="shared" si="6"/>
        <v>0</v>
      </c>
      <c r="P12" s="169">
        <f>IF(YEAR($T$2)&gt;=2025,IF(O12=0,0,O12*VLOOKUP(L12,リスト!$B$47:$K$50,9,FALSE)),IF(O12=0,0,O12*VLOOKUP(L12,リスト!$B$47:$K$50,7,FALSE)))</f>
        <v>0</v>
      </c>
      <c r="Q12" s="96">
        <f t="shared" si="7"/>
        <v>0</v>
      </c>
      <c r="R12" s="97">
        <f t="shared" si="3"/>
        <v>0</v>
      </c>
      <c r="S12" s="133"/>
      <c r="T12" s="56">
        <f t="shared" si="4"/>
        <v>0</v>
      </c>
      <c r="U12" s="130"/>
      <c r="X12" s="5" t="s">
        <v>31</v>
      </c>
      <c r="Y12" s="6">
        <v>1000</v>
      </c>
    </row>
    <row r="13" spans="1:31" ht="19.5" customHeight="1" x14ac:dyDescent="0.2">
      <c r="A13" s="181"/>
      <c r="B13" s="54"/>
      <c r="C13" s="46"/>
      <c r="D13" s="46"/>
      <c r="E13" s="55"/>
      <c r="F13" s="65"/>
      <c r="G13" s="94">
        <f t="shared" si="0"/>
        <v>0</v>
      </c>
      <c r="H13" s="94">
        <f t="shared" si="1"/>
        <v>1</v>
      </c>
      <c r="I13" s="94">
        <f t="shared" si="2"/>
        <v>1</v>
      </c>
      <c r="J13" s="169">
        <f>IF(YEAR($T$2)&gt;=2025,IF(G13=0,0,G13*VLOOKUP(C13,リスト!$B:$K,9,FALSE)),IF(G13=0,0,G13*VLOOKUP(C13,リスト!$B:$K,7,FALSE)))</f>
        <v>0</v>
      </c>
      <c r="K13" s="96">
        <f t="shared" si="5"/>
        <v>0</v>
      </c>
      <c r="L13" s="124"/>
      <c r="M13" s="125"/>
      <c r="N13" s="69"/>
      <c r="O13" s="96">
        <f t="shared" si="6"/>
        <v>0</v>
      </c>
      <c r="P13" s="169">
        <f>IF(YEAR($T$2)&gt;=2025,IF(O13=0,0,O13*VLOOKUP(L13,リスト!$B$47:$K$50,9,FALSE)),IF(O13=0,0,O13*VLOOKUP(L13,リスト!$B$47:$K$50,7,FALSE)))</f>
        <v>0</v>
      </c>
      <c r="Q13" s="96">
        <f t="shared" si="7"/>
        <v>0</v>
      </c>
      <c r="R13" s="97">
        <f t="shared" si="3"/>
        <v>0</v>
      </c>
      <c r="S13" s="133"/>
      <c r="T13" s="56">
        <f t="shared" si="4"/>
        <v>0</v>
      </c>
      <c r="U13" s="130"/>
      <c r="X13" s="5" t="s">
        <v>32</v>
      </c>
      <c r="Y13" s="6">
        <v>1</v>
      </c>
    </row>
    <row r="14" spans="1:31" ht="19.5" customHeight="1" x14ac:dyDescent="0.2">
      <c r="A14" s="181"/>
      <c r="B14" s="57"/>
      <c r="C14" s="47"/>
      <c r="D14" s="47"/>
      <c r="E14" s="58"/>
      <c r="F14" s="66"/>
      <c r="G14" s="98">
        <f t="shared" si="0"/>
        <v>0</v>
      </c>
      <c r="H14" s="98">
        <f t="shared" si="1"/>
        <v>1</v>
      </c>
      <c r="I14" s="98">
        <f t="shared" si="2"/>
        <v>1</v>
      </c>
      <c r="J14" s="170">
        <f>IF(YEAR($T$2)&gt;=2025,IF(G14=0,0,G14*VLOOKUP(C14,リスト!$B:$K,9,FALSE)),IF(G14=0,0,G14*VLOOKUP(C14,リスト!$B:$K,7,FALSE)))</f>
        <v>0</v>
      </c>
      <c r="K14" s="96">
        <f t="shared" si="5"/>
        <v>0</v>
      </c>
      <c r="L14" s="124"/>
      <c r="M14" s="125"/>
      <c r="N14" s="69"/>
      <c r="O14" s="96">
        <f t="shared" si="6"/>
        <v>0</v>
      </c>
      <c r="P14" s="169">
        <f>IF(YEAR($T$2)&gt;=2025,IF(O14=0,0,O14*VLOOKUP(L14,リスト!$B$47:$K$50,9,FALSE)),IF(O14=0,0,O14*VLOOKUP(L14,リスト!$B$47:$K$50,7,FALSE)))</f>
        <v>0</v>
      </c>
      <c r="Q14" s="96">
        <f t="shared" si="7"/>
        <v>0</v>
      </c>
      <c r="R14" s="97">
        <f t="shared" si="3"/>
        <v>0</v>
      </c>
      <c r="S14" s="134"/>
      <c r="T14" s="59">
        <f t="shared" si="4"/>
        <v>0</v>
      </c>
      <c r="U14" s="131"/>
      <c r="X14" s="5" t="s">
        <v>25</v>
      </c>
      <c r="Y14" s="6">
        <v>1</v>
      </c>
    </row>
    <row r="15" spans="1:31" ht="19.5" customHeight="1" x14ac:dyDescent="0.2">
      <c r="A15" s="181"/>
      <c r="B15" s="54"/>
      <c r="C15" s="47"/>
      <c r="D15" s="47"/>
      <c r="E15" s="58"/>
      <c r="F15" s="66"/>
      <c r="G15" s="98">
        <f t="shared" si="0"/>
        <v>0</v>
      </c>
      <c r="H15" s="98">
        <f t="shared" si="1"/>
        <v>1</v>
      </c>
      <c r="I15" s="98">
        <f t="shared" si="2"/>
        <v>1</v>
      </c>
      <c r="J15" s="169">
        <f>IF(YEAR($T$2)&gt;=2025,IF(G15=0,0,G15*VLOOKUP(C15,リスト!$B:$K,9,FALSE)),IF(G15=0,0,G15*VLOOKUP(C15,リスト!$B:$K,7,FALSE)))</f>
        <v>0</v>
      </c>
      <c r="K15" s="96">
        <f t="shared" si="5"/>
        <v>0</v>
      </c>
      <c r="L15" s="124"/>
      <c r="M15" s="125"/>
      <c r="N15" s="69"/>
      <c r="O15" s="96">
        <f t="shared" si="6"/>
        <v>0</v>
      </c>
      <c r="P15" s="169">
        <f>IF(YEAR($T$2)&gt;=2025,IF(O15=0,0,O15*VLOOKUP(L15,リスト!$B$47:$K$50,9,FALSE)),IF(O15=0,0,O15*VLOOKUP(L15,リスト!$B$47:$K$50,7,FALSE)))</f>
        <v>0</v>
      </c>
      <c r="Q15" s="96">
        <f t="shared" si="7"/>
        <v>0</v>
      </c>
      <c r="R15" s="97">
        <f t="shared" si="3"/>
        <v>0</v>
      </c>
      <c r="S15" s="133"/>
      <c r="T15" s="56">
        <f t="shared" si="4"/>
        <v>0</v>
      </c>
      <c r="U15" s="130"/>
      <c r="X15" s="5" t="s">
        <v>33</v>
      </c>
      <c r="Y15" s="6">
        <v>1</v>
      </c>
    </row>
    <row r="16" spans="1:31" ht="19.5" customHeight="1" x14ac:dyDescent="0.2">
      <c r="A16" s="181"/>
      <c r="B16" s="54"/>
      <c r="C16" s="47"/>
      <c r="D16" s="47"/>
      <c r="E16" s="58"/>
      <c r="F16" s="66"/>
      <c r="G16" s="98">
        <f t="shared" si="0"/>
        <v>0</v>
      </c>
      <c r="H16" s="98">
        <f t="shared" si="1"/>
        <v>1</v>
      </c>
      <c r="I16" s="98">
        <f t="shared" si="2"/>
        <v>1</v>
      </c>
      <c r="J16" s="169">
        <f>IF(YEAR($T$2)&gt;=2025,IF(G16=0,0,G16*VLOOKUP(C16,リスト!$B:$K,9,FALSE)),IF(G16=0,0,G16*VLOOKUP(C16,リスト!$B:$K,7,FALSE)))</f>
        <v>0</v>
      </c>
      <c r="K16" s="96">
        <f t="shared" si="5"/>
        <v>0</v>
      </c>
      <c r="L16" s="124"/>
      <c r="M16" s="125"/>
      <c r="N16" s="69"/>
      <c r="O16" s="96">
        <f t="shared" si="6"/>
        <v>0</v>
      </c>
      <c r="P16" s="169">
        <f>IF(YEAR($T$2)&gt;=2025,IF(O16=0,0,O16*VLOOKUP(L16,リスト!$B$47:$K$50,9,FALSE)),IF(O16=0,0,O16*VLOOKUP(L16,リスト!$B$47:$K$50,7,FALSE)))</f>
        <v>0</v>
      </c>
      <c r="Q16" s="96">
        <f t="shared" si="7"/>
        <v>0</v>
      </c>
      <c r="R16" s="97">
        <f t="shared" si="3"/>
        <v>0</v>
      </c>
      <c r="S16" s="133"/>
      <c r="T16" s="56">
        <f t="shared" si="4"/>
        <v>0</v>
      </c>
      <c r="U16" s="130"/>
      <c r="X16" s="7" t="s">
        <v>29</v>
      </c>
      <c r="Y16" s="6">
        <v>1</v>
      </c>
    </row>
    <row r="17" spans="1:25" ht="19.5" customHeight="1" x14ac:dyDescent="0.2">
      <c r="A17" s="181"/>
      <c r="B17" s="54"/>
      <c r="C17" s="47"/>
      <c r="D17" s="47"/>
      <c r="E17" s="58"/>
      <c r="F17" s="66"/>
      <c r="G17" s="98">
        <f t="shared" si="0"/>
        <v>0</v>
      </c>
      <c r="H17" s="98">
        <f t="shared" si="1"/>
        <v>1</v>
      </c>
      <c r="I17" s="98">
        <f t="shared" si="2"/>
        <v>1</v>
      </c>
      <c r="J17" s="169">
        <f>IF(YEAR($T$2)&gt;=2025,IF(G17=0,0,G17*VLOOKUP(C17,リスト!$B:$K,9,FALSE)),IF(G17=0,0,G17*VLOOKUP(C17,リスト!$B:$K,7,FALSE)))</f>
        <v>0</v>
      </c>
      <c r="K17" s="96">
        <f>IF(J17="",0,J17*0.0258)</f>
        <v>0</v>
      </c>
      <c r="L17" s="124"/>
      <c r="M17" s="125"/>
      <c r="N17" s="69"/>
      <c r="O17" s="96">
        <f t="shared" si="6"/>
        <v>0</v>
      </c>
      <c r="P17" s="169">
        <f>IF(YEAR($T$2)&gt;=2025,IF(O17=0,0,O17*VLOOKUP(L17,リスト!$B$47:$K$50,9,FALSE)),IF(O17=0,0,O17*VLOOKUP(L17,リスト!$B$47:$K$50,7,FALSE)))</f>
        <v>0</v>
      </c>
      <c r="Q17" s="96">
        <f t="shared" si="7"/>
        <v>0</v>
      </c>
      <c r="R17" s="97">
        <f t="shared" si="3"/>
        <v>0</v>
      </c>
      <c r="S17" s="133"/>
      <c r="T17" s="56">
        <f t="shared" si="4"/>
        <v>0</v>
      </c>
      <c r="U17" s="130"/>
      <c r="X17" s="5" t="s">
        <v>34</v>
      </c>
      <c r="Y17" s="6">
        <v>1</v>
      </c>
    </row>
    <row r="18" spans="1:25" ht="19.5" customHeight="1" thickBot="1" x14ac:dyDescent="0.25">
      <c r="A18" s="181"/>
      <c r="B18" s="54"/>
      <c r="C18" s="47"/>
      <c r="D18" s="47"/>
      <c r="E18" s="58"/>
      <c r="F18" s="66"/>
      <c r="G18" s="98">
        <f t="shared" si="0"/>
        <v>0</v>
      </c>
      <c r="H18" s="98">
        <f t="shared" si="1"/>
        <v>1</v>
      </c>
      <c r="I18" s="98">
        <f t="shared" si="2"/>
        <v>1</v>
      </c>
      <c r="J18" s="169">
        <f>IF(YEAR($T$2)&gt;=2025,IF(G18=0,0,G18*VLOOKUP(C18,リスト!$B:$K,9,FALSE)),IF(G18=0,0,G18*VLOOKUP(C18,リスト!$B:$K,7,FALSE)))</f>
        <v>0</v>
      </c>
      <c r="K18" s="96">
        <f t="shared" si="5"/>
        <v>0</v>
      </c>
      <c r="L18" s="124"/>
      <c r="M18" s="125"/>
      <c r="N18" s="69"/>
      <c r="O18" s="96">
        <f t="shared" si="6"/>
        <v>0</v>
      </c>
      <c r="P18" s="169">
        <f>IF(YEAR($T$2)&gt;=2025,IF(O18=0,0,O18*VLOOKUP(L18,リスト!$B$47:$K$50,9,FALSE)),IF(O18=0,0,O18*VLOOKUP(L18,リスト!$B$47:$K$50,7,FALSE)))</f>
        <v>0</v>
      </c>
      <c r="Q18" s="96">
        <f t="shared" si="7"/>
        <v>0</v>
      </c>
      <c r="R18" s="97">
        <f t="shared" si="3"/>
        <v>0</v>
      </c>
      <c r="S18" s="133"/>
      <c r="T18" s="56">
        <f t="shared" si="4"/>
        <v>0</v>
      </c>
      <c r="U18" s="130"/>
      <c r="X18" s="8" t="s">
        <v>16</v>
      </c>
      <c r="Y18" s="9">
        <v>1</v>
      </c>
    </row>
    <row r="19" spans="1:25" ht="19.5" customHeight="1" x14ac:dyDescent="0.2">
      <c r="A19" s="181"/>
      <c r="B19" s="54"/>
      <c r="C19" s="47"/>
      <c r="D19" s="47"/>
      <c r="E19" s="58"/>
      <c r="F19" s="66"/>
      <c r="G19" s="98">
        <f t="shared" si="0"/>
        <v>0</v>
      </c>
      <c r="H19" s="98">
        <f t="shared" si="1"/>
        <v>1</v>
      </c>
      <c r="I19" s="98">
        <f t="shared" si="2"/>
        <v>1</v>
      </c>
      <c r="J19" s="169">
        <f>IF(YEAR($T$2)&gt;=2025,IF(G19=0,0,G19*VLOOKUP(C19,リスト!$B:$K,9,FALSE)),IF(G19=0,0,G19*VLOOKUP(C19,リスト!$B:$K,7,FALSE)))</f>
        <v>0</v>
      </c>
      <c r="K19" s="96">
        <f t="shared" si="5"/>
        <v>0</v>
      </c>
      <c r="L19" s="124"/>
      <c r="M19" s="125"/>
      <c r="N19" s="69"/>
      <c r="O19" s="96">
        <f t="shared" si="6"/>
        <v>0</v>
      </c>
      <c r="P19" s="169">
        <f>IF(YEAR($T$2)&gt;=2025,IF(O19=0,0,O19*VLOOKUP(L19,リスト!$B$47:$K$50,9,FALSE)),IF(O19=0,0,O19*VLOOKUP(L19,リスト!$B$47:$K$50,7,FALSE)))</f>
        <v>0</v>
      </c>
      <c r="Q19" s="96">
        <f t="shared" si="7"/>
        <v>0</v>
      </c>
      <c r="R19" s="97">
        <f t="shared" si="3"/>
        <v>0</v>
      </c>
      <c r="S19" s="133"/>
      <c r="T19" s="56">
        <f t="shared" si="4"/>
        <v>0</v>
      </c>
      <c r="U19" s="130"/>
      <c r="X19" s="2"/>
      <c r="Y19" s="2"/>
    </row>
    <row r="20" spans="1:25" ht="19.5" customHeight="1" x14ac:dyDescent="0.2">
      <c r="A20" s="181"/>
      <c r="B20" s="54"/>
      <c r="C20" s="47"/>
      <c r="D20" s="47"/>
      <c r="E20" s="58"/>
      <c r="F20" s="66"/>
      <c r="G20" s="98">
        <f t="shared" si="0"/>
        <v>0</v>
      </c>
      <c r="H20" s="98">
        <f t="shared" si="1"/>
        <v>1</v>
      </c>
      <c r="I20" s="98">
        <f t="shared" si="2"/>
        <v>1</v>
      </c>
      <c r="J20" s="169">
        <f>IF(YEAR($T$2)&gt;=2025,IF(G20=0,0,G20*VLOOKUP(C20,リスト!$B:$K,9,FALSE)),IF(G20=0,0,G20*VLOOKUP(C20,リスト!$B:$K,7,FALSE)))</f>
        <v>0</v>
      </c>
      <c r="K20" s="96">
        <f t="shared" si="5"/>
        <v>0</v>
      </c>
      <c r="L20" s="124"/>
      <c r="M20" s="125"/>
      <c r="N20" s="69"/>
      <c r="O20" s="96">
        <f t="shared" si="6"/>
        <v>0</v>
      </c>
      <c r="P20" s="169">
        <f>IF(YEAR($T$2)&gt;=2025,IF(O20=0,0,O20*VLOOKUP(L20,リスト!$B$47:$K$50,9,FALSE)),IF(O20=0,0,O20*VLOOKUP(L20,リスト!$B$47:$K$50,7,FALSE)))</f>
        <v>0</v>
      </c>
      <c r="Q20" s="96">
        <f t="shared" si="7"/>
        <v>0</v>
      </c>
      <c r="R20" s="97">
        <f t="shared" si="3"/>
        <v>0</v>
      </c>
      <c r="S20" s="133"/>
      <c r="T20" s="56">
        <f t="shared" si="4"/>
        <v>0</v>
      </c>
      <c r="U20" s="130"/>
      <c r="Y20"/>
    </row>
    <row r="21" spans="1:25" ht="19.5" customHeight="1" x14ac:dyDescent="0.2">
      <c r="A21" s="181"/>
      <c r="B21" s="54"/>
      <c r="C21" s="47"/>
      <c r="D21" s="47"/>
      <c r="E21" s="58"/>
      <c r="F21" s="66"/>
      <c r="G21" s="98">
        <f t="shared" si="0"/>
        <v>0</v>
      </c>
      <c r="H21" s="98">
        <f t="shared" si="1"/>
        <v>1</v>
      </c>
      <c r="I21" s="98">
        <f t="shared" si="2"/>
        <v>1</v>
      </c>
      <c r="J21" s="169">
        <f>IF(YEAR($T$2)&gt;=2025,IF(G21=0,0,G21*VLOOKUP(C21,リスト!$B:$K,9,FALSE)),IF(G21=0,0,G21*VLOOKUP(C21,リスト!$B:$K,7,FALSE)))</f>
        <v>0</v>
      </c>
      <c r="K21" s="96">
        <f t="shared" si="5"/>
        <v>0</v>
      </c>
      <c r="L21" s="124"/>
      <c r="M21" s="125"/>
      <c r="N21" s="69"/>
      <c r="O21" s="96">
        <f t="shared" si="6"/>
        <v>0</v>
      </c>
      <c r="P21" s="169">
        <f>IF(YEAR($T$2)&gt;=2025,IF(O21=0,0,O21*VLOOKUP(L21,リスト!$B$47:$K$50,9,FALSE)),IF(O21=0,0,O21*VLOOKUP(L21,リスト!$B$47:$K$50,7,FALSE)))</f>
        <v>0</v>
      </c>
      <c r="Q21" s="96">
        <f t="shared" si="7"/>
        <v>0</v>
      </c>
      <c r="R21" s="97">
        <f t="shared" si="3"/>
        <v>0</v>
      </c>
      <c r="S21" s="133"/>
      <c r="T21" s="56">
        <f t="shared" si="4"/>
        <v>0</v>
      </c>
      <c r="U21" s="130"/>
      <c r="Y21"/>
    </row>
    <row r="22" spans="1:25" ht="19.5" customHeight="1" x14ac:dyDescent="0.2">
      <c r="A22" s="181"/>
      <c r="B22" s="54"/>
      <c r="C22" s="47"/>
      <c r="D22" s="47"/>
      <c r="E22" s="58"/>
      <c r="F22" s="66"/>
      <c r="G22" s="98">
        <f t="shared" si="0"/>
        <v>0</v>
      </c>
      <c r="H22" s="98">
        <f t="shared" si="1"/>
        <v>1</v>
      </c>
      <c r="I22" s="98">
        <f t="shared" si="2"/>
        <v>1</v>
      </c>
      <c r="J22" s="169">
        <f>IF(YEAR($T$2)&gt;=2025,IF(G22=0,0,G22*VLOOKUP(C22,リスト!$B:$K,9,FALSE)),IF(G22=0,0,G22*VLOOKUP(C22,リスト!$B:$K,7,FALSE)))</f>
        <v>0</v>
      </c>
      <c r="K22" s="96">
        <f t="shared" si="5"/>
        <v>0</v>
      </c>
      <c r="L22" s="124"/>
      <c r="M22" s="125"/>
      <c r="N22" s="69"/>
      <c r="O22" s="96">
        <f t="shared" si="6"/>
        <v>0</v>
      </c>
      <c r="P22" s="169">
        <f>IF(YEAR($T$2)&gt;=2025,IF(O22=0,0,O22*VLOOKUP(L22,リスト!$B$47:$K$50,9,FALSE)),IF(O22=0,0,O22*VLOOKUP(L22,リスト!$B$47:$K$50,7,FALSE)))</f>
        <v>0</v>
      </c>
      <c r="Q22" s="96">
        <f t="shared" si="7"/>
        <v>0</v>
      </c>
      <c r="R22" s="97">
        <f t="shared" si="3"/>
        <v>0</v>
      </c>
      <c r="S22" s="133"/>
      <c r="T22" s="56">
        <f t="shared" si="4"/>
        <v>0</v>
      </c>
      <c r="U22" s="130"/>
      <c r="X22" s="1"/>
      <c r="Y22" s="1"/>
    </row>
    <row r="23" spans="1:25" ht="19.5" customHeight="1" x14ac:dyDescent="0.2">
      <c r="A23" s="181"/>
      <c r="B23" s="51"/>
      <c r="C23" s="47"/>
      <c r="D23" s="47"/>
      <c r="E23" s="58"/>
      <c r="F23" s="66"/>
      <c r="G23" s="98">
        <f t="shared" si="0"/>
        <v>0</v>
      </c>
      <c r="H23" s="98">
        <f t="shared" si="1"/>
        <v>1</v>
      </c>
      <c r="I23" s="98">
        <f t="shared" si="2"/>
        <v>1</v>
      </c>
      <c r="J23" s="169">
        <f>IF(YEAR($T$2)&gt;=2025,IF(G23=0,0,G23*VLOOKUP(C23,リスト!$B:$K,9,FALSE)),IF(G23=0,0,G23*VLOOKUP(C23,リスト!$B:$K,7,FALSE)))</f>
        <v>0</v>
      </c>
      <c r="K23" s="96">
        <f t="shared" si="5"/>
        <v>0</v>
      </c>
      <c r="L23" s="124"/>
      <c r="M23" s="125"/>
      <c r="N23" s="69"/>
      <c r="O23" s="96">
        <f t="shared" si="6"/>
        <v>0</v>
      </c>
      <c r="P23" s="169">
        <f>IF(YEAR($T$2)&gt;=2025,IF(O23=0,0,O23*VLOOKUP(L23,リスト!$B$47:$K$50,9,FALSE)),IF(O23=0,0,O23*VLOOKUP(L23,リスト!$B$47:$K$50,7,FALSE)))</f>
        <v>0</v>
      </c>
      <c r="Q23" s="96">
        <f t="shared" si="7"/>
        <v>0</v>
      </c>
      <c r="R23" s="97">
        <f t="shared" si="3"/>
        <v>0</v>
      </c>
      <c r="S23" s="133"/>
      <c r="T23" s="56">
        <f t="shared" si="4"/>
        <v>0</v>
      </c>
      <c r="U23" s="130"/>
      <c r="X23" s="1"/>
      <c r="Y23" s="1"/>
    </row>
    <row r="24" spans="1:25" ht="19.5" customHeight="1" x14ac:dyDescent="0.2">
      <c r="A24" s="181"/>
      <c r="B24" s="51"/>
      <c r="C24" s="47"/>
      <c r="D24" s="47"/>
      <c r="E24" s="58"/>
      <c r="F24" s="66"/>
      <c r="G24" s="98">
        <f t="shared" si="0"/>
        <v>0</v>
      </c>
      <c r="H24" s="98">
        <f t="shared" si="1"/>
        <v>1</v>
      </c>
      <c r="I24" s="98">
        <f t="shared" si="2"/>
        <v>1</v>
      </c>
      <c r="J24" s="169">
        <f>IF(YEAR($T$2)&gt;=2025,IF(G24=0,0,G24*VLOOKUP(C24,リスト!$B:$K,9,FALSE)),IF(G24=0,0,G24*VLOOKUP(C24,リスト!$B:$K,7,FALSE)))</f>
        <v>0</v>
      </c>
      <c r="K24" s="96">
        <f t="shared" si="5"/>
        <v>0</v>
      </c>
      <c r="L24" s="124"/>
      <c r="M24" s="125"/>
      <c r="N24" s="69"/>
      <c r="O24" s="96">
        <f t="shared" si="6"/>
        <v>0</v>
      </c>
      <c r="P24" s="169">
        <f>IF(YEAR($T$2)&gt;=2025,IF(O24=0,0,O24*VLOOKUP(L24,リスト!$B$47:$K$50,9,FALSE)),IF(O24=0,0,O24*VLOOKUP(L24,リスト!$B$47:$K$50,7,FALSE)))</f>
        <v>0</v>
      </c>
      <c r="Q24" s="97">
        <f t="shared" si="7"/>
        <v>0</v>
      </c>
      <c r="R24" s="97">
        <f t="shared" si="3"/>
        <v>0</v>
      </c>
      <c r="S24" s="133"/>
      <c r="T24" s="56">
        <f t="shared" si="4"/>
        <v>0</v>
      </c>
      <c r="U24" s="130"/>
      <c r="X24" s="1"/>
      <c r="Y24" s="1"/>
    </row>
    <row r="25" spans="1:25" ht="19.5" customHeight="1" thickBot="1" x14ac:dyDescent="0.25">
      <c r="A25" s="181"/>
      <c r="B25" s="51"/>
      <c r="C25" s="46"/>
      <c r="D25" s="61"/>
      <c r="E25" s="60"/>
      <c r="F25" s="67"/>
      <c r="G25" s="99">
        <f t="shared" si="0"/>
        <v>0</v>
      </c>
      <c r="H25" s="99">
        <f t="shared" si="1"/>
        <v>1</v>
      </c>
      <c r="I25" s="99">
        <f t="shared" si="2"/>
        <v>1</v>
      </c>
      <c r="J25" s="170">
        <f>IF(YEAR($T$2)&gt;=2025,IF(G25=0,0,G25*VLOOKUP(C25,リスト!$B:$K,9,FALSE)),IF(G25=0,0,G25*VLOOKUP(C25,リスト!$B:$K,7,FALSE)))</f>
        <v>0</v>
      </c>
      <c r="K25" s="100">
        <f t="shared" si="5"/>
        <v>0</v>
      </c>
      <c r="L25" s="126"/>
      <c r="M25" s="127"/>
      <c r="N25" s="70"/>
      <c r="O25" s="100">
        <f t="shared" si="6"/>
        <v>0</v>
      </c>
      <c r="P25" s="174">
        <f>IF(YEAR($T$2)&gt;=2025,IF(O25=0,0,O25*VLOOKUP(L25,リスト!$B$47:$K$50,9,FALSE)),IF(O25=0,0,O25*VLOOKUP(L25,リスト!$B$47:$K$50,7,FALSE)))</f>
        <v>0</v>
      </c>
      <c r="Q25" s="97">
        <f t="shared" si="7"/>
        <v>0</v>
      </c>
      <c r="R25" s="97">
        <f t="shared" si="3"/>
        <v>0</v>
      </c>
      <c r="S25" s="133"/>
      <c r="T25" s="59">
        <f t="shared" si="4"/>
        <v>0</v>
      </c>
      <c r="U25" s="130"/>
      <c r="X25" s="2"/>
      <c r="Y25" s="2"/>
    </row>
    <row r="26" spans="1:25" ht="19.5" customHeight="1" thickBot="1" x14ac:dyDescent="0.25">
      <c r="A26" s="101"/>
      <c r="B26" s="102" t="s">
        <v>35</v>
      </c>
      <c r="C26" s="103"/>
      <c r="D26" s="103"/>
      <c r="E26" s="104"/>
      <c r="F26" s="105"/>
      <c r="G26" s="106"/>
      <c r="H26" s="106"/>
      <c r="I26" s="106"/>
      <c r="J26" s="171">
        <f>SUM(J7:J25)</f>
        <v>0</v>
      </c>
      <c r="K26" s="107">
        <f>SUM(K7:K25)</f>
        <v>0</v>
      </c>
      <c r="L26" s="108"/>
      <c r="M26" s="108"/>
      <c r="N26" s="109">
        <f>SUM(N7:N25)</f>
        <v>0</v>
      </c>
      <c r="O26" s="107"/>
      <c r="P26" s="171">
        <f>SUM(P7:P25)</f>
        <v>0</v>
      </c>
      <c r="Q26" s="107">
        <f>SUM(Q7:Q25)</f>
        <v>0</v>
      </c>
      <c r="R26" s="107">
        <f>SUM(R7:R25)</f>
        <v>0</v>
      </c>
      <c r="S26" s="110"/>
      <c r="T26" s="62" t="str">
        <f>IF(K26+Q26=0,"",R26/$R$47*100)</f>
        <v/>
      </c>
      <c r="U26" s="111"/>
      <c r="X26" s="2"/>
      <c r="Y26" s="2"/>
    </row>
    <row r="27" spans="1:25" ht="19.5" customHeight="1" x14ac:dyDescent="0.2">
      <c r="A27" s="180" t="s">
        <v>36</v>
      </c>
      <c r="B27" s="51"/>
      <c r="C27" s="46"/>
      <c r="D27" s="46"/>
      <c r="E27" s="58"/>
      <c r="F27" s="65"/>
      <c r="G27" s="94">
        <f>IF(OR(E27="",F27=""),0,E27/VLOOKUP(F27,$X$7:$Y$18,2,FALSE)*H27/I27)</f>
        <v>0</v>
      </c>
      <c r="H27" s="94">
        <f>IF(COUNTIF(C27,"都市ガス*")=0,1,(101.325+VLOOKUP(D27,$AD$7:$AE$8,2,FALSE))/101.325*273.15/288.15)</f>
        <v>1</v>
      </c>
      <c r="I27" s="94">
        <f>IF(COUNTIF(C27,"液化石油ガス*")=0,1,VLOOKUP(F27,$AA$7:$AB$10,2,FALSE))</f>
        <v>1</v>
      </c>
      <c r="J27" s="168">
        <f>IF(YEAR($T$2)&gt;=2025,IF(G27=0,0,G27*VLOOKUP(C27,リスト!$B:$K,9,FALSE)),IF(G27=0,0,G27*VLOOKUP(C27,リスト!$B:$K,7,FALSE)))</f>
        <v>0</v>
      </c>
      <c r="K27" s="95">
        <f>IF(J27="",0,J27*0.0258)</f>
        <v>0</v>
      </c>
      <c r="L27" s="124"/>
      <c r="M27" s="128"/>
      <c r="N27" s="65"/>
      <c r="O27" s="95">
        <f>IF(OR(M27="",N27=""),0,M27/VLOOKUP(N27,$X$7:$Y$18,2,FALSE))</f>
        <v>0</v>
      </c>
      <c r="P27" s="168">
        <f>IF(YEAR($T$2)&gt;=2025,IF(O27=0,0,O27*VLOOKUP(L27,リスト!$B$47:$K$50,9,FALSE)),IF(O27=0,0,O27*VLOOKUP(L27,リスト!$B$47:$K$50,7,FALSE)))</f>
        <v>0</v>
      </c>
      <c r="Q27" s="95">
        <f t="shared" ref="Q27:Q45" si="8">IF(P27="",0,P27*0.0258)</f>
        <v>0</v>
      </c>
      <c r="R27" s="95">
        <f>IF(AND(K27="",Q27=""),0,SUM(K27+Q27))</f>
        <v>0</v>
      </c>
      <c r="S27" s="132"/>
      <c r="T27" s="53">
        <f>IF(R27=0,0,R27/$R$47*100)</f>
        <v>0</v>
      </c>
      <c r="U27" s="129"/>
      <c r="X27" s="2"/>
      <c r="Y27" s="2"/>
    </row>
    <row r="28" spans="1:25" ht="19.5" customHeight="1" x14ac:dyDescent="0.2">
      <c r="A28" s="181"/>
      <c r="B28" s="54"/>
      <c r="C28" s="46"/>
      <c r="D28" s="46"/>
      <c r="E28" s="58"/>
      <c r="F28" s="65"/>
      <c r="G28" s="94">
        <f t="shared" ref="G28:G45" si="9">IF(OR(E28="",F28=""),0,E28/VLOOKUP(F28,$X$7:$Y$18,2,FALSE)*H28/I28)</f>
        <v>0</v>
      </c>
      <c r="H28" s="94">
        <f t="shared" ref="H28:H45" si="10">IF(COUNTIF(C28,"都市ガス*")=0,1,(101.325+VLOOKUP(D28,$AD$7:$AE$8,2,FALSE))/101.325*273.15/288.15)</f>
        <v>1</v>
      </c>
      <c r="I28" s="94">
        <f t="shared" ref="I28:I45" si="11">IF(COUNTIF(C28,"液化石油ガス*")=0,1,VLOOKUP(F28,$AA$7:$AB$10,2,FALSE))</f>
        <v>1</v>
      </c>
      <c r="J28" s="169">
        <f>IF(YEAR($T$2)&gt;=2025,IF(G28=0,0,G28*VLOOKUP(C28,リスト!$B:$K,9,FALSE)),IF(G28=0,0,G28*VLOOKUP(C28,リスト!$B:$K,7,FALSE)))</f>
        <v>0</v>
      </c>
      <c r="K28" s="96">
        <f t="shared" si="5"/>
        <v>0</v>
      </c>
      <c r="L28" s="124"/>
      <c r="M28" s="125"/>
      <c r="N28" s="69"/>
      <c r="O28" s="96">
        <f t="shared" ref="O28:O44" si="12">IF(OR(M28="",N28=""),0,M28/VLOOKUP(N28,$X$7:$Y$18,2,FALSE))</f>
        <v>0</v>
      </c>
      <c r="P28" s="169">
        <f>IF(YEAR($T$2)&gt;=2025,IF(O28=0,0,O28*VLOOKUP(L28,リスト!$B$47:$K$50,9,FALSE)),IF(O28=0,0,O28*VLOOKUP(L28,リスト!$B$47:$K$50,7,FALSE)))</f>
        <v>0</v>
      </c>
      <c r="Q28" s="96">
        <f t="shared" si="8"/>
        <v>0</v>
      </c>
      <c r="R28" s="97">
        <f t="shared" ref="R28:R45" si="13">IF(AND(K28="",Q28=""),0,SUM(K28+Q28))</f>
        <v>0</v>
      </c>
      <c r="S28" s="133"/>
      <c r="T28" s="56">
        <f t="shared" ref="T28:T45" si="14">IF(R28=0,0,R28/$R$47*100)</f>
        <v>0</v>
      </c>
      <c r="U28" s="130"/>
      <c r="X28" s="28"/>
    </row>
    <row r="29" spans="1:25" ht="19.5" customHeight="1" x14ac:dyDescent="0.2">
      <c r="A29" s="181"/>
      <c r="B29" s="51"/>
      <c r="C29" s="46"/>
      <c r="D29" s="46"/>
      <c r="E29" s="58"/>
      <c r="F29" s="71"/>
      <c r="G29" s="94">
        <f t="shared" si="9"/>
        <v>0</v>
      </c>
      <c r="H29" s="94">
        <f t="shared" si="10"/>
        <v>1</v>
      </c>
      <c r="I29" s="94">
        <f t="shared" si="11"/>
        <v>1</v>
      </c>
      <c r="J29" s="169">
        <f>IF(YEAR($T$2)&gt;=2025,IF(G29=0,0,G29*VLOOKUP(C29,リスト!$B:$K,9,FALSE)),IF(G29=0,0,G29*VLOOKUP(C29,リスト!$B:$K,7,FALSE)))</f>
        <v>0</v>
      </c>
      <c r="K29" s="96">
        <f t="shared" si="5"/>
        <v>0</v>
      </c>
      <c r="L29" s="124"/>
      <c r="M29" s="125"/>
      <c r="N29" s="69"/>
      <c r="O29" s="96">
        <f t="shared" si="12"/>
        <v>0</v>
      </c>
      <c r="P29" s="169">
        <f>IF(YEAR($T$2)&gt;=2025,IF(O29=0,0,O29*VLOOKUP(L29,リスト!$B$47:$K$50,9,FALSE)),IF(O29=0,0,O29*VLOOKUP(L29,リスト!$B$47:$K$50,7,FALSE)))</f>
        <v>0</v>
      </c>
      <c r="Q29" s="96">
        <f t="shared" si="8"/>
        <v>0</v>
      </c>
      <c r="R29" s="97">
        <f t="shared" si="13"/>
        <v>0</v>
      </c>
      <c r="S29" s="133"/>
      <c r="T29" s="56">
        <f t="shared" si="14"/>
        <v>0</v>
      </c>
      <c r="U29" s="130"/>
      <c r="X29" s="28"/>
    </row>
    <row r="30" spans="1:25" ht="19.5" customHeight="1" x14ac:dyDescent="0.2">
      <c r="A30" s="181"/>
      <c r="B30" s="51"/>
      <c r="C30" s="46"/>
      <c r="D30" s="46"/>
      <c r="E30" s="58"/>
      <c r="F30" s="65"/>
      <c r="G30" s="94">
        <f t="shared" si="9"/>
        <v>0</v>
      </c>
      <c r="H30" s="94">
        <f t="shared" si="10"/>
        <v>1</v>
      </c>
      <c r="I30" s="94">
        <f t="shared" si="11"/>
        <v>1</v>
      </c>
      <c r="J30" s="169">
        <f>IF(YEAR($T$2)&gt;=2025,IF(G30=0,0,G30*VLOOKUP(C30,リスト!$B:$K,9,FALSE)),IF(G30=0,0,G30*VLOOKUP(C30,リスト!$B:$K,7,FALSE)))</f>
        <v>0</v>
      </c>
      <c r="K30" s="96">
        <f t="shared" si="5"/>
        <v>0</v>
      </c>
      <c r="L30" s="124"/>
      <c r="M30" s="125"/>
      <c r="N30" s="69"/>
      <c r="O30" s="96">
        <f t="shared" si="12"/>
        <v>0</v>
      </c>
      <c r="P30" s="169">
        <f>IF(YEAR($T$2)&gt;=2025,IF(O30=0,0,O30*VLOOKUP(L30,リスト!$B$47:$K$50,9,FALSE)),IF(O30=0,0,O30*VLOOKUP(L30,リスト!$B$47:$K$50,7,FALSE)))</f>
        <v>0</v>
      </c>
      <c r="Q30" s="96">
        <f t="shared" si="8"/>
        <v>0</v>
      </c>
      <c r="R30" s="97">
        <f t="shared" si="13"/>
        <v>0</v>
      </c>
      <c r="S30" s="133"/>
      <c r="T30" s="56">
        <f t="shared" si="14"/>
        <v>0</v>
      </c>
      <c r="U30" s="130"/>
      <c r="X30" s="28"/>
    </row>
    <row r="31" spans="1:25" ht="19.5" customHeight="1" x14ac:dyDescent="0.2">
      <c r="A31" s="181"/>
      <c r="B31" s="51"/>
      <c r="C31" s="46"/>
      <c r="D31" s="46"/>
      <c r="E31" s="58"/>
      <c r="F31" s="65"/>
      <c r="G31" s="94">
        <f t="shared" si="9"/>
        <v>0</v>
      </c>
      <c r="H31" s="94">
        <f t="shared" si="10"/>
        <v>1</v>
      </c>
      <c r="I31" s="94">
        <f t="shared" si="11"/>
        <v>1</v>
      </c>
      <c r="J31" s="169">
        <f>IF(YEAR($T$2)&gt;=2025,IF(G31=0,0,G31*VLOOKUP(C31,リスト!$B:$K,9,FALSE)),IF(G31=0,0,G31*VLOOKUP(C31,リスト!$B:$K,7,FALSE)))</f>
        <v>0</v>
      </c>
      <c r="K31" s="96">
        <f t="shared" si="5"/>
        <v>0</v>
      </c>
      <c r="L31" s="124"/>
      <c r="M31" s="125"/>
      <c r="N31" s="69"/>
      <c r="O31" s="96">
        <f t="shared" si="12"/>
        <v>0</v>
      </c>
      <c r="P31" s="169">
        <f>IF(YEAR($T$2)&gt;=2025,IF(O31=0,0,O31*VLOOKUP(L31,リスト!$B$47:$K$50,9,FALSE)),IF(O31=0,0,O31*VLOOKUP(L31,リスト!$B$47:$K$50,7,FALSE)))</f>
        <v>0</v>
      </c>
      <c r="Q31" s="96">
        <f t="shared" si="8"/>
        <v>0</v>
      </c>
      <c r="R31" s="97">
        <f t="shared" si="13"/>
        <v>0</v>
      </c>
      <c r="S31" s="133"/>
      <c r="T31" s="56">
        <f t="shared" si="14"/>
        <v>0</v>
      </c>
      <c r="U31" s="130"/>
    </row>
    <row r="32" spans="1:25" ht="19.5" customHeight="1" x14ac:dyDescent="0.2">
      <c r="A32" s="181"/>
      <c r="B32" s="51"/>
      <c r="C32" s="46"/>
      <c r="D32" s="46"/>
      <c r="E32" s="58"/>
      <c r="F32" s="65"/>
      <c r="G32" s="94">
        <f t="shared" si="9"/>
        <v>0</v>
      </c>
      <c r="H32" s="94">
        <f t="shared" si="10"/>
        <v>1</v>
      </c>
      <c r="I32" s="94">
        <f t="shared" si="11"/>
        <v>1</v>
      </c>
      <c r="J32" s="169">
        <f>IF(YEAR($T$2)&gt;=2025,IF(G32=0,0,G32*VLOOKUP(C32,リスト!$B:$K,9,FALSE)),IF(G32=0,0,G32*VLOOKUP(C32,リスト!$B:$K,7,FALSE)))</f>
        <v>0</v>
      </c>
      <c r="K32" s="96">
        <f t="shared" si="5"/>
        <v>0</v>
      </c>
      <c r="L32" s="124"/>
      <c r="M32" s="125"/>
      <c r="N32" s="69"/>
      <c r="O32" s="96">
        <f t="shared" si="12"/>
        <v>0</v>
      </c>
      <c r="P32" s="169">
        <f>IF(YEAR($T$2)&gt;=2025,IF(O32=0,0,O32*VLOOKUP(L32,リスト!$B$47:$K$50,9,FALSE)),IF(O32=0,0,O32*VLOOKUP(L32,リスト!$B$47:$K$50,7,FALSE)))</f>
        <v>0</v>
      </c>
      <c r="Q32" s="96">
        <f t="shared" si="8"/>
        <v>0</v>
      </c>
      <c r="R32" s="97">
        <f t="shared" si="13"/>
        <v>0</v>
      </c>
      <c r="S32" s="133"/>
      <c r="T32" s="56">
        <f t="shared" si="14"/>
        <v>0</v>
      </c>
      <c r="U32" s="130"/>
    </row>
    <row r="33" spans="1:24" ht="19.5" customHeight="1" x14ac:dyDescent="0.2">
      <c r="A33" s="181"/>
      <c r="B33" s="54"/>
      <c r="C33" s="46"/>
      <c r="D33" s="46"/>
      <c r="E33" s="58"/>
      <c r="F33" s="65"/>
      <c r="G33" s="94">
        <f t="shared" si="9"/>
        <v>0</v>
      </c>
      <c r="H33" s="94">
        <f t="shared" si="10"/>
        <v>1</v>
      </c>
      <c r="I33" s="94">
        <f t="shared" si="11"/>
        <v>1</v>
      </c>
      <c r="J33" s="169">
        <f>IF(YEAR($T$2)&gt;=2025,IF(G33=0,0,G33*VLOOKUP(C33,リスト!$B:$K,9,FALSE)),IF(G33=0,0,G33*VLOOKUP(C33,リスト!$B:$K,7,FALSE)))</f>
        <v>0</v>
      </c>
      <c r="K33" s="96">
        <f t="shared" si="5"/>
        <v>0</v>
      </c>
      <c r="L33" s="124"/>
      <c r="M33" s="125"/>
      <c r="N33" s="69"/>
      <c r="O33" s="96">
        <f t="shared" si="12"/>
        <v>0</v>
      </c>
      <c r="P33" s="169">
        <f>IF(YEAR($T$2)&gt;=2025,IF(O33=0,0,O33*VLOOKUP(L33,リスト!$B$47:$K$50,9,FALSE)),IF(O33=0,0,O33*VLOOKUP(L33,リスト!$B$47:$K$50,7,FALSE)))</f>
        <v>0</v>
      </c>
      <c r="Q33" s="96">
        <f t="shared" si="8"/>
        <v>0</v>
      </c>
      <c r="R33" s="97">
        <f t="shared" si="13"/>
        <v>0</v>
      </c>
      <c r="S33" s="133"/>
      <c r="T33" s="56">
        <f t="shared" si="14"/>
        <v>0</v>
      </c>
      <c r="U33" s="130"/>
    </row>
    <row r="34" spans="1:24" ht="19.5" customHeight="1" x14ac:dyDescent="0.2">
      <c r="A34" s="181"/>
      <c r="B34" s="51"/>
      <c r="C34" s="47"/>
      <c r="D34" s="47"/>
      <c r="E34" s="58"/>
      <c r="F34" s="66"/>
      <c r="G34" s="98">
        <f t="shared" si="9"/>
        <v>0</v>
      </c>
      <c r="H34" s="98">
        <f t="shared" si="10"/>
        <v>1</v>
      </c>
      <c r="I34" s="98">
        <f t="shared" si="11"/>
        <v>1</v>
      </c>
      <c r="J34" s="170">
        <f>IF(YEAR($T$2)&gt;=2025,IF(G34=0,0,G34*VLOOKUP(C34,リスト!$B:$K,9,FALSE)),IF(G34=0,0,G34*VLOOKUP(C34,リスト!$B:$K,7,FALSE)))</f>
        <v>0</v>
      </c>
      <c r="K34" s="96">
        <f t="shared" si="5"/>
        <v>0</v>
      </c>
      <c r="L34" s="124"/>
      <c r="M34" s="125"/>
      <c r="N34" s="69"/>
      <c r="O34" s="96">
        <f t="shared" si="12"/>
        <v>0</v>
      </c>
      <c r="P34" s="169">
        <f>IF(YEAR($T$2)&gt;=2025,IF(O34=0,0,O34*VLOOKUP(L34,リスト!$B$47:$K$50,9,FALSE)),IF(O34=0,0,O34*VLOOKUP(L34,リスト!$B$47:$K$50,7,FALSE)))</f>
        <v>0</v>
      </c>
      <c r="Q34" s="96">
        <f t="shared" si="8"/>
        <v>0</v>
      </c>
      <c r="R34" s="97">
        <f t="shared" si="13"/>
        <v>0</v>
      </c>
      <c r="S34" s="134"/>
      <c r="T34" s="59">
        <f t="shared" si="14"/>
        <v>0</v>
      </c>
      <c r="U34" s="131"/>
    </row>
    <row r="35" spans="1:24" ht="19.5" customHeight="1" x14ac:dyDescent="0.2">
      <c r="A35" s="181"/>
      <c r="B35" s="51"/>
      <c r="C35" s="47"/>
      <c r="D35" s="47"/>
      <c r="E35" s="58"/>
      <c r="F35" s="66"/>
      <c r="G35" s="98">
        <f t="shared" si="9"/>
        <v>0</v>
      </c>
      <c r="H35" s="98">
        <f t="shared" si="10"/>
        <v>1</v>
      </c>
      <c r="I35" s="98">
        <f t="shared" si="11"/>
        <v>1</v>
      </c>
      <c r="J35" s="169">
        <f>IF(YEAR($T$2)&gt;=2025,IF(G35=0,0,G35*VLOOKUP(C35,リスト!$B:$K,9,FALSE)),IF(G35=0,0,G35*VLOOKUP(C35,リスト!$B:$K,7,FALSE)))</f>
        <v>0</v>
      </c>
      <c r="K35" s="96">
        <f t="shared" si="5"/>
        <v>0</v>
      </c>
      <c r="L35" s="124"/>
      <c r="M35" s="125"/>
      <c r="N35" s="69"/>
      <c r="O35" s="96">
        <f t="shared" si="12"/>
        <v>0</v>
      </c>
      <c r="P35" s="169">
        <f>IF(YEAR($T$2)&gt;=2025,IF(O35=0,0,O35*VLOOKUP(L35,リスト!$B$47:$K$50,9,FALSE)),IF(O35=0,0,O35*VLOOKUP(L35,リスト!$B$47:$K$50,7,FALSE)))</f>
        <v>0</v>
      </c>
      <c r="Q35" s="96">
        <f t="shared" si="8"/>
        <v>0</v>
      </c>
      <c r="R35" s="97">
        <f t="shared" si="13"/>
        <v>0</v>
      </c>
      <c r="S35" s="133"/>
      <c r="T35" s="56">
        <f t="shared" si="14"/>
        <v>0</v>
      </c>
      <c r="U35" s="130"/>
    </row>
    <row r="36" spans="1:24" ht="19.5" customHeight="1" x14ac:dyDescent="0.2">
      <c r="A36" s="181"/>
      <c r="B36" s="51"/>
      <c r="C36" s="47"/>
      <c r="D36" s="47"/>
      <c r="E36" s="58"/>
      <c r="F36" s="66"/>
      <c r="G36" s="98">
        <f t="shared" si="9"/>
        <v>0</v>
      </c>
      <c r="H36" s="98">
        <f t="shared" si="10"/>
        <v>1</v>
      </c>
      <c r="I36" s="98">
        <f t="shared" si="11"/>
        <v>1</v>
      </c>
      <c r="J36" s="169">
        <f>IF(YEAR($T$2)&gt;=2025,IF(G36=0,0,G36*VLOOKUP(C36,リスト!$B:$K,9,FALSE)),IF(G36=0,0,G36*VLOOKUP(C36,リスト!$B:$K,7,FALSE)))</f>
        <v>0</v>
      </c>
      <c r="K36" s="96">
        <f t="shared" si="5"/>
        <v>0</v>
      </c>
      <c r="L36" s="124"/>
      <c r="M36" s="125"/>
      <c r="N36" s="69"/>
      <c r="O36" s="96">
        <f t="shared" si="12"/>
        <v>0</v>
      </c>
      <c r="P36" s="169">
        <f>IF(YEAR($T$2)&gt;=2025,IF(O36=0,0,O36*VLOOKUP(L36,リスト!$B$47:$K$50,9,FALSE)),IF(O36=0,0,O36*VLOOKUP(L36,リスト!$B$47:$K$50,7,FALSE)))</f>
        <v>0</v>
      </c>
      <c r="Q36" s="96">
        <f t="shared" si="8"/>
        <v>0</v>
      </c>
      <c r="R36" s="97">
        <f t="shared" si="13"/>
        <v>0</v>
      </c>
      <c r="S36" s="133"/>
      <c r="T36" s="56">
        <f t="shared" si="14"/>
        <v>0</v>
      </c>
      <c r="U36" s="130"/>
    </row>
    <row r="37" spans="1:24" ht="19.5" customHeight="1" x14ac:dyDescent="0.2">
      <c r="A37" s="181"/>
      <c r="B37" s="51"/>
      <c r="C37" s="47"/>
      <c r="D37" s="47"/>
      <c r="E37" s="58"/>
      <c r="F37" s="66"/>
      <c r="G37" s="98">
        <f t="shared" si="9"/>
        <v>0</v>
      </c>
      <c r="H37" s="98">
        <f t="shared" si="10"/>
        <v>1</v>
      </c>
      <c r="I37" s="98">
        <f t="shared" si="11"/>
        <v>1</v>
      </c>
      <c r="J37" s="169">
        <f>IF(YEAR($T$2)&gt;=2025,IF(G37=0,0,G37*VLOOKUP(C37,リスト!$B:$K,9,FALSE)),IF(G37=0,0,G37*VLOOKUP(C37,リスト!$B:$K,7,FALSE)))</f>
        <v>0</v>
      </c>
      <c r="K37" s="96">
        <f t="shared" si="5"/>
        <v>0</v>
      </c>
      <c r="L37" s="124"/>
      <c r="M37" s="125"/>
      <c r="N37" s="69"/>
      <c r="O37" s="96">
        <f t="shared" si="12"/>
        <v>0</v>
      </c>
      <c r="P37" s="169">
        <f>IF(YEAR($T$2)&gt;=2025,IF(O37=0,0,O37*VLOOKUP(L37,リスト!$B$47:$K$50,9,FALSE)),IF(O37=0,0,O37*VLOOKUP(L37,リスト!$B$47:$K$50,7,FALSE)))</f>
        <v>0</v>
      </c>
      <c r="Q37" s="96">
        <f t="shared" si="8"/>
        <v>0</v>
      </c>
      <c r="R37" s="97">
        <f t="shared" si="13"/>
        <v>0</v>
      </c>
      <c r="S37" s="133"/>
      <c r="T37" s="56">
        <f t="shared" si="14"/>
        <v>0</v>
      </c>
      <c r="U37" s="130"/>
    </row>
    <row r="38" spans="1:24" ht="19.5" customHeight="1" x14ac:dyDescent="0.2">
      <c r="A38" s="181"/>
      <c r="B38" s="54"/>
      <c r="C38" s="47"/>
      <c r="D38" s="47"/>
      <c r="E38" s="58"/>
      <c r="F38" s="66"/>
      <c r="G38" s="98">
        <f t="shared" si="9"/>
        <v>0</v>
      </c>
      <c r="H38" s="98">
        <f t="shared" si="10"/>
        <v>1</v>
      </c>
      <c r="I38" s="98">
        <f t="shared" si="11"/>
        <v>1</v>
      </c>
      <c r="J38" s="169">
        <f>IF(YEAR($T$2)&gt;=2025,IF(G38=0,0,G38*VLOOKUP(C38,リスト!$B:$K,9,FALSE)),IF(G38=0,0,G38*VLOOKUP(C38,リスト!$B:$K,7,FALSE)))</f>
        <v>0</v>
      </c>
      <c r="K38" s="96">
        <f t="shared" si="5"/>
        <v>0</v>
      </c>
      <c r="L38" s="124"/>
      <c r="M38" s="125"/>
      <c r="N38" s="69"/>
      <c r="O38" s="96">
        <f t="shared" si="12"/>
        <v>0</v>
      </c>
      <c r="P38" s="169">
        <f>IF(YEAR($T$2)&gt;=2025,IF(O38=0,0,O38*VLOOKUP(L38,リスト!$B$47:$K$50,9,FALSE)),IF(O38=0,0,O38*VLOOKUP(L38,リスト!$B$47:$K$50,7,FALSE)))</f>
        <v>0</v>
      </c>
      <c r="Q38" s="96">
        <f t="shared" si="8"/>
        <v>0</v>
      </c>
      <c r="R38" s="97">
        <f t="shared" si="13"/>
        <v>0</v>
      </c>
      <c r="S38" s="133"/>
      <c r="T38" s="56">
        <f t="shared" si="14"/>
        <v>0</v>
      </c>
      <c r="U38" s="130"/>
    </row>
    <row r="39" spans="1:24" ht="19.5" customHeight="1" x14ac:dyDescent="0.2">
      <c r="A39" s="181"/>
      <c r="B39" s="51"/>
      <c r="C39" s="47"/>
      <c r="D39" s="47"/>
      <c r="E39" s="58"/>
      <c r="F39" s="66"/>
      <c r="G39" s="98">
        <f t="shared" si="9"/>
        <v>0</v>
      </c>
      <c r="H39" s="98">
        <f t="shared" si="10"/>
        <v>1</v>
      </c>
      <c r="I39" s="98">
        <f t="shared" si="11"/>
        <v>1</v>
      </c>
      <c r="J39" s="169">
        <f>IF(YEAR($T$2)&gt;=2025,IF(G39=0,0,G39*VLOOKUP(C39,リスト!$B:$K,9,FALSE)),IF(G39=0,0,G39*VLOOKUP(C39,リスト!$B:$K,7,FALSE)))</f>
        <v>0</v>
      </c>
      <c r="K39" s="96">
        <f t="shared" si="5"/>
        <v>0</v>
      </c>
      <c r="L39" s="124"/>
      <c r="M39" s="125"/>
      <c r="N39" s="69"/>
      <c r="O39" s="96">
        <f t="shared" si="12"/>
        <v>0</v>
      </c>
      <c r="P39" s="169">
        <f>IF(YEAR($T$2)&gt;=2025,IF(O39=0,0,O39*VLOOKUP(L39,リスト!$B$47:$K$50,9,FALSE)),IF(O39=0,0,O39*VLOOKUP(L39,リスト!$B$47:$K$50,7,FALSE)))</f>
        <v>0</v>
      </c>
      <c r="Q39" s="96">
        <f t="shared" si="8"/>
        <v>0</v>
      </c>
      <c r="R39" s="97">
        <f t="shared" si="13"/>
        <v>0</v>
      </c>
      <c r="S39" s="133"/>
      <c r="T39" s="56">
        <f t="shared" si="14"/>
        <v>0</v>
      </c>
      <c r="U39" s="130"/>
    </row>
    <row r="40" spans="1:24" ht="19.5" customHeight="1" x14ac:dyDescent="0.2">
      <c r="A40" s="181"/>
      <c r="B40" s="51"/>
      <c r="C40" s="47"/>
      <c r="D40" s="47"/>
      <c r="E40" s="58"/>
      <c r="F40" s="66"/>
      <c r="G40" s="98">
        <f t="shared" si="9"/>
        <v>0</v>
      </c>
      <c r="H40" s="98">
        <f t="shared" si="10"/>
        <v>1</v>
      </c>
      <c r="I40" s="98">
        <f t="shared" si="11"/>
        <v>1</v>
      </c>
      <c r="J40" s="169">
        <f>IF(YEAR($T$2)&gt;=2025,IF(G40=0,0,G40*VLOOKUP(C40,リスト!$B:$K,9,FALSE)),IF(G40=0,0,G40*VLOOKUP(C40,リスト!$B:$K,7,FALSE)))</f>
        <v>0</v>
      </c>
      <c r="K40" s="96">
        <f t="shared" si="5"/>
        <v>0</v>
      </c>
      <c r="L40" s="124"/>
      <c r="M40" s="125"/>
      <c r="N40" s="69"/>
      <c r="O40" s="96">
        <f t="shared" si="12"/>
        <v>0</v>
      </c>
      <c r="P40" s="169">
        <f>IF(YEAR($T$2)&gt;=2025,IF(O40=0,0,O40*VLOOKUP(L40,リスト!$B$47:$K$50,9,FALSE)),IF(O40=0,0,O40*VLOOKUP(L40,リスト!$B$47:$K$50,7,FALSE)))</f>
        <v>0</v>
      </c>
      <c r="Q40" s="96">
        <f t="shared" si="8"/>
        <v>0</v>
      </c>
      <c r="R40" s="97">
        <f t="shared" si="13"/>
        <v>0</v>
      </c>
      <c r="S40" s="133"/>
      <c r="T40" s="56">
        <f t="shared" si="14"/>
        <v>0</v>
      </c>
      <c r="U40" s="130"/>
    </row>
    <row r="41" spans="1:24" ht="19.5" customHeight="1" x14ac:dyDescent="0.2">
      <c r="A41" s="181"/>
      <c r="B41" s="51"/>
      <c r="C41" s="47"/>
      <c r="D41" s="47"/>
      <c r="E41" s="58"/>
      <c r="F41" s="66"/>
      <c r="G41" s="98">
        <f t="shared" si="9"/>
        <v>0</v>
      </c>
      <c r="H41" s="98">
        <f t="shared" si="10"/>
        <v>1</v>
      </c>
      <c r="I41" s="98">
        <f t="shared" si="11"/>
        <v>1</v>
      </c>
      <c r="J41" s="169">
        <f>IF(YEAR($T$2)&gt;=2025,IF(G41=0,0,G41*VLOOKUP(C41,リスト!$B:$K,9,FALSE)),IF(G41=0,0,G41*VLOOKUP(C41,リスト!$B:$K,7,FALSE)))</f>
        <v>0</v>
      </c>
      <c r="K41" s="96">
        <f t="shared" si="5"/>
        <v>0</v>
      </c>
      <c r="L41" s="124"/>
      <c r="M41" s="125"/>
      <c r="N41" s="69"/>
      <c r="O41" s="96">
        <f t="shared" si="12"/>
        <v>0</v>
      </c>
      <c r="P41" s="169">
        <f>IF(YEAR($T$2)&gt;=2025,IF(O41=0,0,O41*VLOOKUP(L41,リスト!$B$47:$K$50,9,FALSE)),IF(O41=0,0,O41*VLOOKUP(L41,リスト!$B$47:$K$50,7,FALSE)))</f>
        <v>0</v>
      </c>
      <c r="Q41" s="96">
        <f t="shared" si="8"/>
        <v>0</v>
      </c>
      <c r="R41" s="97">
        <f t="shared" si="13"/>
        <v>0</v>
      </c>
      <c r="S41" s="133"/>
      <c r="T41" s="56">
        <f t="shared" si="14"/>
        <v>0</v>
      </c>
      <c r="U41" s="130"/>
    </row>
    <row r="42" spans="1:24" ht="19.5" customHeight="1" x14ac:dyDescent="0.2">
      <c r="A42" s="181"/>
      <c r="B42" s="51"/>
      <c r="C42" s="47"/>
      <c r="D42" s="47"/>
      <c r="E42" s="58"/>
      <c r="F42" s="66"/>
      <c r="G42" s="98">
        <f t="shared" si="9"/>
        <v>0</v>
      </c>
      <c r="H42" s="98">
        <f t="shared" si="10"/>
        <v>1</v>
      </c>
      <c r="I42" s="98">
        <f t="shared" si="11"/>
        <v>1</v>
      </c>
      <c r="J42" s="169">
        <f>IF(YEAR($T$2)&gt;=2025,IF(G42=0,0,G42*VLOOKUP(C42,リスト!$B:$K,9,FALSE)),IF(G42=0,0,G42*VLOOKUP(C42,リスト!$B:$K,7,FALSE)))</f>
        <v>0</v>
      </c>
      <c r="K42" s="96">
        <f t="shared" si="5"/>
        <v>0</v>
      </c>
      <c r="L42" s="124"/>
      <c r="M42" s="125"/>
      <c r="N42" s="69"/>
      <c r="O42" s="96">
        <f t="shared" si="12"/>
        <v>0</v>
      </c>
      <c r="P42" s="169">
        <f>IF(YEAR($T$2)&gt;=2025,IF(O42=0,0,O42*VLOOKUP(L42,リスト!$B$47:$K$50,9,FALSE)),IF(O42=0,0,O42*VLOOKUP(L42,リスト!$B$47:$K$50,7,FALSE)))</f>
        <v>0</v>
      </c>
      <c r="Q42" s="96">
        <f t="shared" si="8"/>
        <v>0</v>
      </c>
      <c r="R42" s="97">
        <f t="shared" si="13"/>
        <v>0</v>
      </c>
      <c r="S42" s="133"/>
      <c r="T42" s="56">
        <f t="shared" si="14"/>
        <v>0</v>
      </c>
      <c r="U42" s="130"/>
    </row>
    <row r="43" spans="1:24" ht="19.5" customHeight="1" x14ac:dyDescent="0.2">
      <c r="A43" s="181"/>
      <c r="B43" s="51"/>
      <c r="C43" s="47"/>
      <c r="D43" s="47"/>
      <c r="E43" s="75"/>
      <c r="F43" s="66"/>
      <c r="G43" s="98">
        <f t="shared" si="9"/>
        <v>0</v>
      </c>
      <c r="H43" s="98">
        <f t="shared" si="10"/>
        <v>1</v>
      </c>
      <c r="I43" s="98">
        <f t="shared" si="11"/>
        <v>1</v>
      </c>
      <c r="J43" s="169">
        <f>IF(YEAR($T$2)&gt;=2025,IF(G43=0,0,G43*VLOOKUP(C43,リスト!$B:$K,9,FALSE)),IF(G43=0,0,G43*VLOOKUP(C43,リスト!$B:$K,7,FALSE)))</f>
        <v>0</v>
      </c>
      <c r="K43" s="96">
        <f t="shared" si="5"/>
        <v>0</v>
      </c>
      <c r="L43" s="124"/>
      <c r="M43" s="125"/>
      <c r="N43" s="69"/>
      <c r="O43" s="96">
        <f t="shared" si="12"/>
        <v>0</v>
      </c>
      <c r="P43" s="169">
        <f>IF(YEAR($T$2)&gt;=2025,IF(O43=0,0,O43*VLOOKUP(L43,リスト!$B$47:$K$50,9,FALSE)),IF(O43=0,0,O43*VLOOKUP(L43,リスト!$B$47:$K$50,7,FALSE)))</f>
        <v>0</v>
      </c>
      <c r="Q43" s="96">
        <f t="shared" si="8"/>
        <v>0</v>
      </c>
      <c r="R43" s="97">
        <f t="shared" si="13"/>
        <v>0</v>
      </c>
      <c r="S43" s="133"/>
      <c r="T43" s="56">
        <f t="shared" si="14"/>
        <v>0</v>
      </c>
      <c r="U43" s="130"/>
    </row>
    <row r="44" spans="1:24" ht="19.5" customHeight="1" x14ac:dyDescent="0.2">
      <c r="A44" s="181"/>
      <c r="B44" s="54"/>
      <c r="C44" s="47"/>
      <c r="D44" s="47"/>
      <c r="E44" s="58"/>
      <c r="F44" s="66"/>
      <c r="G44" s="98">
        <f t="shared" si="9"/>
        <v>0</v>
      </c>
      <c r="H44" s="98">
        <f t="shared" si="10"/>
        <v>1</v>
      </c>
      <c r="I44" s="98">
        <f t="shared" si="11"/>
        <v>1</v>
      </c>
      <c r="J44" s="169">
        <f>IF(YEAR($T$2)&gt;=2025,IF(G44=0,0,G44*VLOOKUP(C44,リスト!$B:$K,9,FALSE)),IF(G44=0,0,G44*VLOOKUP(C44,リスト!$B:$K,7,FALSE)))</f>
        <v>0</v>
      </c>
      <c r="K44" s="96">
        <f t="shared" si="5"/>
        <v>0</v>
      </c>
      <c r="L44" s="124"/>
      <c r="M44" s="125"/>
      <c r="N44" s="69"/>
      <c r="O44" s="96">
        <f t="shared" si="12"/>
        <v>0</v>
      </c>
      <c r="P44" s="169">
        <f>IF(YEAR($T$2)&gt;=2025,IF(O44=0,0,O44*VLOOKUP(L44,リスト!$B$47:$K$50,9,FALSE)),IF(O44=0,0,O44*VLOOKUP(L44,リスト!$B$47:$K$50,7,FALSE)))</f>
        <v>0</v>
      </c>
      <c r="Q44" s="97">
        <f t="shared" si="8"/>
        <v>0</v>
      </c>
      <c r="R44" s="97">
        <f t="shared" si="13"/>
        <v>0</v>
      </c>
      <c r="S44" s="133"/>
      <c r="T44" s="56">
        <f t="shared" si="14"/>
        <v>0</v>
      </c>
      <c r="U44" s="130"/>
    </row>
    <row r="45" spans="1:24" ht="19.5" customHeight="1" thickBot="1" x14ac:dyDescent="0.25">
      <c r="A45" s="181"/>
      <c r="B45" s="51"/>
      <c r="C45" s="46"/>
      <c r="D45" s="61"/>
      <c r="E45" s="60"/>
      <c r="F45" s="67"/>
      <c r="G45" s="99">
        <f t="shared" si="9"/>
        <v>0</v>
      </c>
      <c r="H45" s="99">
        <f t="shared" si="10"/>
        <v>1</v>
      </c>
      <c r="I45" s="99">
        <f t="shared" si="11"/>
        <v>1</v>
      </c>
      <c r="J45" s="170">
        <f>IF(YEAR($T$2)&gt;=2025,IF(G45=0,0,G45*VLOOKUP(C45,リスト!$B:$K,9,FALSE)),IF(G45=0,0,G45*VLOOKUP(C45,リスト!$B:$K,7,FALSE)))</f>
        <v>0</v>
      </c>
      <c r="K45" s="100">
        <f t="shared" si="5"/>
        <v>0</v>
      </c>
      <c r="L45" s="124"/>
      <c r="M45" s="127"/>
      <c r="N45" s="70"/>
      <c r="O45" s="96">
        <f>IF(OR(M45="",N45=""),0,M45/VLOOKUP(N45,$X$7:$Y$18,2,FALSE))</f>
        <v>0</v>
      </c>
      <c r="P45" s="174">
        <f>IF(YEAR($T$2)&gt;=2025,IF(O45=0,0,O45*VLOOKUP(L45,リスト!$B$47:$K$50,9,FALSE)),IF(O45=0,0,O45*VLOOKUP(L45,リスト!$B$47:$K$50,7,FALSE)))</f>
        <v>0</v>
      </c>
      <c r="Q45" s="97">
        <f t="shared" si="8"/>
        <v>0</v>
      </c>
      <c r="R45" s="97">
        <f t="shared" si="13"/>
        <v>0</v>
      </c>
      <c r="S45" s="133"/>
      <c r="T45" s="59">
        <f t="shared" si="14"/>
        <v>0</v>
      </c>
      <c r="U45" s="130"/>
    </row>
    <row r="46" spans="1:24" ht="19.5" customHeight="1" thickBot="1" x14ac:dyDescent="0.25">
      <c r="A46" s="182"/>
      <c r="B46" s="102" t="s">
        <v>35</v>
      </c>
      <c r="C46" s="103"/>
      <c r="D46" s="103"/>
      <c r="E46" s="104"/>
      <c r="F46" s="105"/>
      <c r="G46" s="106"/>
      <c r="H46" s="106"/>
      <c r="I46" s="106"/>
      <c r="J46" s="171">
        <f>SUM(J27:J45)</f>
        <v>0</v>
      </c>
      <c r="K46" s="107">
        <f>SUM(K27:K45)</f>
        <v>0</v>
      </c>
      <c r="L46" s="108"/>
      <c r="M46" s="108"/>
      <c r="N46" s="109">
        <f>SUM(N27:N45)</f>
        <v>0</v>
      </c>
      <c r="O46" s="107"/>
      <c r="P46" s="171">
        <f>SUM(P27:P45)</f>
        <v>0</v>
      </c>
      <c r="Q46" s="107">
        <f>SUM(Q27:Q45)</f>
        <v>0</v>
      </c>
      <c r="R46" s="107">
        <f>SUM(R27:R45)</f>
        <v>0</v>
      </c>
      <c r="S46" s="110"/>
      <c r="T46" s="62" t="str">
        <f>IF(K46+Q46=0,"",R46/$R$47*100)</f>
        <v/>
      </c>
      <c r="U46" s="111"/>
    </row>
    <row r="47" spans="1:24" s="38" customFormat="1" ht="19.5" customHeight="1" thickBot="1" x14ac:dyDescent="0.25">
      <c r="A47" s="112" t="s">
        <v>37</v>
      </c>
      <c r="B47" s="113" t="s">
        <v>38</v>
      </c>
      <c r="C47" s="114"/>
      <c r="D47" s="114"/>
      <c r="E47" s="115"/>
      <c r="F47" s="116"/>
      <c r="G47" s="117"/>
      <c r="H47" s="117"/>
      <c r="I47" s="117"/>
      <c r="J47" s="171">
        <f>J26+J46</f>
        <v>0</v>
      </c>
      <c r="K47" s="107">
        <f>K26+K46</f>
        <v>0</v>
      </c>
      <c r="L47" s="108"/>
      <c r="M47" s="108"/>
      <c r="N47" s="109">
        <f>N26+N46</f>
        <v>0</v>
      </c>
      <c r="O47" s="107"/>
      <c r="P47" s="171">
        <f>P26+P46</f>
        <v>0</v>
      </c>
      <c r="Q47" s="107">
        <f>Q26+Q46</f>
        <v>0</v>
      </c>
      <c r="R47" s="107">
        <f>R26+R46</f>
        <v>0</v>
      </c>
      <c r="S47" s="110"/>
      <c r="T47" s="63">
        <v>100</v>
      </c>
      <c r="U47" s="118"/>
      <c r="W47"/>
      <c r="X47"/>
    </row>
    <row r="48" spans="1:24" ht="15" customHeight="1" x14ac:dyDescent="0.2">
      <c r="A48" s="178" t="s">
        <v>39</v>
      </c>
      <c r="U48" s="119" t="s">
        <v>136</v>
      </c>
    </row>
    <row r="49" spans="1:14" ht="15" customHeight="1" x14ac:dyDescent="0.2">
      <c r="A49" s="178" t="s">
        <v>131</v>
      </c>
      <c r="L49" s="124"/>
      <c r="M49" s="165" t="s">
        <v>130</v>
      </c>
      <c r="N49" s="179" t="s">
        <v>132</v>
      </c>
    </row>
    <row r="50" spans="1:14" ht="15" customHeight="1" x14ac:dyDescent="0.2">
      <c r="N50" s="172"/>
    </row>
    <row r="51" spans="1:14" ht="15" hidden="1" customHeight="1" x14ac:dyDescent="0.2">
      <c r="A51" s="72" t="s">
        <v>40</v>
      </c>
      <c r="B51" s="73"/>
      <c r="C51" s="73"/>
      <c r="D51" s="73"/>
      <c r="E51" s="73"/>
      <c r="F51" s="73"/>
      <c r="G51" s="73"/>
      <c r="H51" s="73"/>
      <c r="I51" s="73"/>
      <c r="J51" s="73"/>
      <c r="K51" s="74"/>
      <c r="L51" s="29"/>
      <c r="M51" s="29"/>
    </row>
    <row r="52" spans="1:14" ht="15" hidden="1" customHeight="1" x14ac:dyDescent="0.2">
      <c r="A52" s="37" t="s">
        <v>41</v>
      </c>
      <c r="B52" s="72" t="s">
        <v>11</v>
      </c>
      <c r="C52" s="73"/>
      <c r="D52" s="73"/>
      <c r="E52" s="73"/>
      <c r="F52" s="73"/>
      <c r="G52" s="73"/>
      <c r="H52" s="73"/>
      <c r="I52" s="73"/>
      <c r="J52" s="73"/>
      <c r="K52" s="74"/>
      <c r="L52" s="29"/>
      <c r="M52" s="29"/>
    </row>
    <row r="53" spans="1:14" ht="15" hidden="1" customHeight="1" x14ac:dyDescent="0.2">
      <c r="A53" s="35"/>
      <c r="B53" s="37" t="s">
        <v>42</v>
      </c>
      <c r="C53" s="37"/>
      <c r="D53" s="37"/>
      <c r="E53" s="120"/>
      <c r="F53" s="37"/>
      <c r="G53" s="37"/>
      <c r="H53" s="37"/>
      <c r="I53" s="37"/>
      <c r="J53" s="37" t="s">
        <v>43</v>
      </c>
      <c r="K53" s="37" t="s">
        <v>44</v>
      </c>
      <c r="L53" s="29"/>
      <c r="M53" s="29"/>
    </row>
    <row r="54" spans="1:14" ht="15" hidden="1" customHeight="1" x14ac:dyDescent="0.2">
      <c r="A54" s="36"/>
      <c r="B54" s="37" t="s">
        <v>17</v>
      </c>
      <c r="C54" s="37"/>
      <c r="D54" s="37"/>
      <c r="E54" s="120"/>
      <c r="F54" s="37"/>
      <c r="G54" s="37"/>
      <c r="H54" s="37"/>
      <c r="I54" s="37"/>
      <c r="J54" s="37" t="s">
        <v>45</v>
      </c>
      <c r="K54" s="36"/>
    </row>
    <row r="55" spans="1:14" ht="15" hidden="1" customHeight="1" x14ac:dyDescent="0.2">
      <c r="A55" s="36">
        <v>1</v>
      </c>
      <c r="B55" s="33">
        <f t="shared" ref="B55:B84" si="15">SUMIF($U$7:$U$45,$A55,R$7:R$45)</f>
        <v>0</v>
      </c>
      <c r="C55" s="33"/>
      <c r="D55" s="33"/>
      <c r="E55" s="121"/>
      <c r="F55" s="68"/>
      <c r="G55" s="33"/>
      <c r="H55" s="33"/>
      <c r="I55" s="33"/>
      <c r="J55" s="32" t="e">
        <f t="shared" ref="J55:J84" si="16">100*$B55/$R$47</f>
        <v>#DIV/0!</v>
      </c>
      <c r="K55" s="36" t="e">
        <f t="shared" ref="K55:K84" si="17">RANK(J55,J$55:J$84,0)</f>
        <v>#DIV/0!</v>
      </c>
    </row>
    <row r="56" spans="1:14" ht="15" hidden="1" customHeight="1" x14ac:dyDescent="0.2">
      <c r="A56" s="36">
        <v>2</v>
      </c>
      <c r="B56" s="33">
        <f t="shared" si="15"/>
        <v>0</v>
      </c>
      <c r="C56" s="33"/>
      <c r="D56" s="33"/>
      <c r="E56" s="121"/>
      <c r="F56" s="68"/>
      <c r="G56" s="33"/>
      <c r="H56" s="33"/>
      <c r="I56" s="33"/>
      <c r="J56" s="32" t="e">
        <f t="shared" si="16"/>
        <v>#DIV/0!</v>
      </c>
      <c r="K56" s="36" t="e">
        <f t="shared" si="17"/>
        <v>#DIV/0!</v>
      </c>
    </row>
    <row r="57" spans="1:14" ht="15" hidden="1" customHeight="1" x14ac:dyDescent="0.2">
      <c r="A57" s="36">
        <v>3</v>
      </c>
      <c r="B57" s="33">
        <f t="shared" si="15"/>
        <v>0</v>
      </c>
      <c r="C57" s="33"/>
      <c r="D57" s="33"/>
      <c r="E57" s="121"/>
      <c r="F57" s="68"/>
      <c r="G57" s="33"/>
      <c r="H57" s="33"/>
      <c r="I57" s="33"/>
      <c r="J57" s="32" t="e">
        <f t="shared" si="16"/>
        <v>#DIV/0!</v>
      </c>
      <c r="K57" s="36" t="e">
        <f t="shared" si="17"/>
        <v>#DIV/0!</v>
      </c>
    </row>
    <row r="58" spans="1:14" ht="15" hidden="1" customHeight="1" x14ac:dyDescent="0.2">
      <c r="A58" s="36">
        <v>4</v>
      </c>
      <c r="B58" s="33">
        <f t="shared" si="15"/>
        <v>0</v>
      </c>
      <c r="C58" s="33"/>
      <c r="D58" s="33"/>
      <c r="E58" s="121"/>
      <c r="F58" s="68"/>
      <c r="G58" s="33"/>
      <c r="H58" s="33"/>
      <c r="I58" s="33"/>
      <c r="J58" s="32" t="e">
        <f t="shared" si="16"/>
        <v>#DIV/0!</v>
      </c>
      <c r="K58" s="36" t="e">
        <f t="shared" si="17"/>
        <v>#DIV/0!</v>
      </c>
    </row>
    <row r="59" spans="1:14" ht="15" hidden="1" customHeight="1" x14ac:dyDescent="0.2">
      <c r="A59" s="36">
        <v>5</v>
      </c>
      <c r="B59" s="33">
        <f t="shared" si="15"/>
        <v>0</v>
      </c>
      <c r="C59" s="33"/>
      <c r="D59" s="33"/>
      <c r="E59" s="121"/>
      <c r="F59" s="68"/>
      <c r="G59" s="33"/>
      <c r="H59" s="33"/>
      <c r="I59" s="33"/>
      <c r="J59" s="32" t="e">
        <f t="shared" si="16"/>
        <v>#DIV/0!</v>
      </c>
      <c r="K59" s="36" t="e">
        <f t="shared" si="17"/>
        <v>#DIV/0!</v>
      </c>
    </row>
    <row r="60" spans="1:14" ht="15" hidden="1" customHeight="1" x14ac:dyDescent="0.2">
      <c r="A60" s="36">
        <v>6</v>
      </c>
      <c r="B60" s="33">
        <f t="shared" si="15"/>
        <v>0</v>
      </c>
      <c r="C60" s="33"/>
      <c r="D60" s="33"/>
      <c r="E60" s="121"/>
      <c r="F60" s="68"/>
      <c r="G60" s="33"/>
      <c r="H60" s="33"/>
      <c r="I60" s="33"/>
      <c r="J60" s="32" t="e">
        <f t="shared" si="16"/>
        <v>#DIV/0!</v>
      </c>
      <c r="K60" s="36" t="e">
        <f t="shared" si="17"/>
        <v>#DIV/0!</v>
      </c>
    </row>
    <row r="61" spans="1:14" ht="15" hidden="1" customHeight="1" x14ac:dyDescent="0.2">
      <c r="A61" s="36">
        <v>7</v>
      </c>
      <c r="B61" s="33">
        <f t="shared" si="15"/>
        <v>0</v>
      </c>
      <c r="C61" s="33"/>
      <c r="D61" s="33"/>
      <c r="E61" s="121"/>
      <c r="F61" s="68"/>
      <c r="G61" s="33"/>
      <c r="H61" s="33"/>
      <c r="I61" s="33"/>
      <c r="J61" s="32" t="e">
        <f t="shared" si="16"/>
        <v>#DIV/0!</v>
      </c>
      <c r="K61" s="36" t="e">
        <f t="shared" si="17"/>
        <v>#DIV/0!</v>
      </c>
    </row>
    <row r="62" spans="1:14" ht="15" hidden="1" customHeight="1" x14ac:dyDescent="0.2">
      <c r="A62" s="36">
        <v>8</v>
      </c>
      <c r="B62" s="33">
        <f t="shared" si="15"/>
        <v>0</v>
      </c>
      <c r="C62" s="33"/>
      <c r="D62" s="33"/>
      <c r="E62" s="121"/>
      <c r="F62" s="68"/>
      <c r="G62" s="33"/>
      <c r="H62" s="33"/>
      <c r="I62" s="33"/>
      <c r="J62" s="32" t="e">
        <f t="shared" si="16"/>
        <v>#DIV/0!</v>
      </c>
      <c r="K62" s="36" t="e">
        <f t="shared" si="17"/>
        <v>#DIV/0!</v>
      </c>
    </row>
    <row r="63" spans="1:14" ht="15" hidden="1" customHeight="1" x14ac:dyDescent="0.2">
      <c r="A63" s="36">
        <v>9</v>
      </c>
      <c r="B63" s="33">
        <f t="shared" si="15"/>
        <v>0</v>
      </c>
      <c r="C63" s="33"/>
      <c r="D63" s="33"/>
      <c r="E63" s="121"/>
      <c r="F63" s="68"/>
      <c r="G63" s="33"/>
      <c r="H63" s="33"/>
      <c r="I63" s="33"/>
      <c r="J63" s="32" t="e">
        <f t="shared" si="16"/>
        <v>#DIV/0!</v>
      </c>
      <c r="K63" s="36" t="e">
        <f t="shared" si="17"/>
        <v>#DIV/0!</v>
      </c>
    </row>
    <row r="64" spans="1:14" ht="15" hidden="1" customHeight="1" x14ac:dyDescent="0.2">
      <c r="A64" s="36">
        <v>10</v>
      </c>
      <c r="B64" s="33">
        <f t="shared" si="15"/>
        <v>0</v>
      </c>
      <c r="C64" s="33"/>
      <c r="D64" s="33"/>
      <c r="E64" s="121"/>
      <c r="F64" s="68"/>
      <c r="G64" s="33"/>
      <c r="H64" s="33"/>
      <c r="I64" s="33"/>
      <c r="J64" s="32" t="e">
        <f t="shared" si="16"/>
        <v>#DIV/0!</v>
      </c>
      <c r="K64" s="36" t="e">
        <f t="shared" si="17"/>
        <v>#DIV/0!</v>
      </c>
    </row>
    <row r="65" spans="1:11" ht="15" hidden="1" customHeight="1" x14ac:dyDescent="0.2">
      <c r="A65" s="36">
        <v>11</v>
      </c>
      <c r="B65" s="33">
        <f t="shared" si="15"/>
        <v>0</v>
      </c>
      <c r="C65" s="33"/>
      <c r="D65" s="33"/>
      <c r="E65" s="121"/>
      <c r="F65" s="68"/>
      <c r="G65" s="33"/>
      <c r="H65" s="33"/>
      <c r="I65" s="33"/>
      <c r="J65" s="32" t="e">
        <f t="shared" si="16"/>
        <v>#DIV/0!</v>
      </c>
      <c r="K65" s="36" t="e">
        <f t="shared" si="17"/>
        <v>#DIV/0!</v>
      </c>
    </row>
    <row r="66" spans="1:11" ht="15" hidden="1" customHeight="1" x14ac:dyDescent="0.2">
      <c r="A66" s="36">
        <v>12</v>
      </c>
      <c r="B66" s="33">
        <f t="shared" si="15"/>
        <v>0</v>
      </c>
      <c r="C66" s="33"/>
      <c r="D66" s="33"/>
      <c r="E66" s="121"/>
      <c r="F66" s="68"/>
      <c r="G66" s="33"/>
      <c r="H66" s="33"/>
      <c r="I66" s="33"/>
      <c r="J66" s="32" t="e">
        <f t="shared" si="16"/>
        <v>#DIV/0!</v>
      </c>
      <c r="K66" s="36" t="e">
        <f t="shared" si="17"/>
        <v>#DIV/0!</v>
      </c>
    </row>
    <row r="67" spans="1:11" ht="15" hidden="1" customHeight="1" x14ac:dyDescent="0.2">
      <c r="A67" s="36">
        <v>13</v>
      </c>
      <c r="B67" s="33">
        <f t="shared" si="15"/>
        <v>0</v>
      </c>
      <c r="C67" s="33"/>
      <c r="D67" s="33"/>
      <c r="E67" s="121"/>
      <c r="F67" s="68"/>
      <c r="G67" s="33"/>
      <c r="H67" s="33"/>
      <c r="I67" s="33"/>
      <c r="J67" s="32" t="e">
        <f t="shared" si="16"/>
        <v>#DIV/0!</v>
      </c>
      <c r="K67" s="36" t="e">
        <f t="shared" si="17"/>
        <v>#DIV/0!</v>
      </c>
    </row>
    <row r="68" spans="1:11" ht="15" hidden="1" customHeight="1" x14ac:dyDescent="0.2">
      <c r="A68" s="36">
        <v>14</v>
      </c>
      <c r="B68" s="33">
        <f t="shared" si="15"/>
        <v>0</v>
      </c>
      <c r="C68" s="33"/>
      <c r="D68" s="33"/>
      <c r="E68" s="121"/>
      <c r="F68" s="68"/>
      <c r="G68" s="33"/>
      <c r="H68" s="33"/>
      <c r="I68" s="33"/>
      <c r="J68" s="32" t="e">
        <f t="shared" si="16"/>
        <v>#DIV/0!</v>
      </c>
      <c r="K68" s="36" t="e">
        <f t="shared" si="17"/>
        <v>#DIV/0!</v>
      </c>
    </row>
    <row r="69" spans="1:11" ht="15" hidden="1" customHeight="1" x14ac:dyDescent="0.2">
      <c r="A69" s="36">
        <v>15</v>
      </c>
      <c r="B69" s="33">
        <f t="shared" si="15"/>
        <v>0</v>
      </c>
      <c r="C69" s="33"/>
      <c r="D69" s="33"/>
      <c r="E69" s="121"/>
      <c r="F69" s="68"/>
      <c r="G69" s="33"/>
      <c r="H69" s="33"/>
      <c r="I69" s="33"/>
      <c r="J69" s="32" t="e">
        <f t="shared" si="16"/>
        <v>#DIV/0!</v>
      </c>
      <c r="K69" s="36" t="e">
        <f t="shared" si="17"/>
        <v>#DIV/0!</v>
      </c>
    </row>
    <row r="70" spans="1:11" ht="15" hidden="1" customHeight="1" x14ac:dyDescent="0.2">
      <c r="A70" s="36">
        <v>16</v>
      </c>
      <c r="B70" s="33">
        <f t="shared" si="15"/>
        <v>0</v>
      </c>
      <c r="C70" s="33"/>
      <c r="D70" s="33"/>
      <c r="E70" s="121"/>
      <c r="F70" s="68"/>
      <c r="G70" s="33"/>
      <c r="H70" s="33"/>
      <c r="I70" s="33"/>
      <c r="J70" s="32" t="e">
        <f t="shared" si="16"/>
        <v>#DIV/0!</v>
      </c>
      <c r="K70" s="36" t="e">
        <f t="shared" si="17"/>
        <v>#DIV/0!</v>
      </c>
    </row>
    <row r="71" spans="1:11" ht="15" hidden="1" customHeight="1" x14ac:dyDescent="0.2">
      <c r="A71" s="36">
        <v>17</v>
      </c>
      <c r="B71" s="33">
        <f t="shared" si="15"/>
        <v>0</v>
      </c>
      <c r="C71" s="33"/>
      <c r="D71" s="33"/>
      <c r="E71" s="121"/>
      <c r="F71" s="68"/>
      <c r="G71" s="33"/>
      <c r="H71" s="33"/>
      <c r="I71" s="33"/>
      <c r="J71" s="32" t="e">
        <f t="shared" si="16"/>
        <v>#DIV/0!</v>
      </c>
      <c r="K71" s="36" t="e">
        <f t="shared" si="17"/>
        <v>#DIV/0!</v>
      </c>
    </row>
    <row r="72" spans="1:11" ht="15" hidden="1" customHeight="1" x14ac:dyDescent="0.2">
      <c r="A72" s="36">
        <v>18</v>
      </c>
      <c r="B72" s="33">
        <f t="shared" si="15"/>
        <v>0</v>
      </c>
      <c r="C72" s="33"/>
      <c r="D72" s="33"/>
      <c r="E72" s="121"/>
      <c r="F72" s="68"/>
      <c r="G72" s="33"/>
      <c r="H72" s="33"/>
      <c r="I72" s="33"/>
      <c r="J72" s="32" t="e">
        <f t="shared" si="16"/>
        <v>#DIV/0!</v>
      </c>
      <c r="K72" s="36" t="e">
        <f t="shared" si="17"/>
        <v>#DIV/0!</v>
      </c>
    </row>
    <row r="73" spans="1:11" ht="15" hidden="1" customHeight="1" x14ac:dyDescent="0.2">
      <c r="A73" s="36">
        <v>19</v>
      </c>
      <c r="B73" s="33">
        <f t="shared" si="15"/>
        <v>0</v>
      </c>
      <c r="C73" s="33"/>
      <c r="D73" s="33"/>
      <c r="E73" s="121"/>
      <c r="F73" s="68"/>
      <c r="G73" s="33"/>
      <c r="H73" s="33"/>
      <c r="I73" s="33"/>
      <c r="J73" s="32" t="e">
        <f t="shared" si="16"/>
        <v>#DIV/0!</v>
      </c>
      <c r="K73" s="36" t="e">
        <f t="shared" si="17"/>
        <v>#DIV/0!</v>
      </c>
    </row>
    <row r="74" spans="1:11" ht="15" hidden="1" customHeight="1" x14ac:dyDescent="0.2">
      <c r="A74" s="36">
        <v>20</v>
      </c>
      <c r="B74" s="33">
        <f t="shared" si="15"/>
        <v>0</v>
      </c>
      <c r="C74" s="33"/>
      <c r="D74" s="33"/>
      <c r="E74" s="121"/>
      <c r="F74" s="68"/>
      <c r="G74" s="33"/>
      <c r="H74" s="33"/>
      <c r="I74" s="33"/>
      <c r="J74" s="32" t="e">
        <f t="shared" si="16"/>
        <v>#DIV/0!</v>
      </c>
      <c r="K74" s="36" t="e">
        <f t="shared" si="17"/>
        <v>#DIV/0!</v>
      </c>
    </row>
    <row r="75" spans="1:11" ht="15" hidden="1" customHeight="1" x14ac:dyDescent="0.2">
      <c r="A75" s="36">
        <v>21</v>
      </c>
      <c r="B75" s="33">
        <f t="shared" si="15"/>
        <v>0</v>
      </c>
      <c r="C75" s="33"/>
      <c r="D75" s="33"/>
      <c r="E75" s="121"/>
      <c r="F75" s="68"/>
      <c r="G75" s="33"/>
      <c r="H75" s="33"/>
      <c r="I75" s="33"/>
      <c r="J75" s="32" t="e">
        <f t="shared" si="16"/>
        <v>#DIV/0!</v>
      </c>
      <c r="K75" s="36" t="e">
        <f t="shared" si="17"/>
        <v>#DIV/0!</v>
      </c>
    </row>
    <row r="76" spans="1:11" ht="15" hidden="1" customHeight="1" x14ac:dyDescent="0.2">
      <c r="A76" s="36">
        <v>22</v>
      </c>
      <c r="B76" s="33">
        <f t="shared" si="15"/>
        <v>0</v>
      </c>
      <c r="C76" s="33"/>
      <c r="D76" s="33"/>
      <c r="E76" s="121"/>
      <c r="F76" s="68"/>
      <c r="G76" s="33"/>
      <c r="H76" s="33"/>
      <c r="I76" s="33"/>
      <c r="J76" s="32" t="e">
        <f t="shared" si="16"/>
        <v>#DIV/0!</v>
      </c>
      <c r="K76" s="36" t="e">
        <f t="shared" si="17"/>
        <v>#DIV/0!</v>
      </c>
    </row>
    <row r="77" spans="1:11" ht="15" hidden="1" customHeight="1" x14ac:dyDescent="0.2">
      <c r="A77" s="36">
        <v>23</v>
      </c>
      <c r="B77" s="33">
        <f t="shared" si="15"/>
        <v>0</v>
      </c>
      <c r="C77" s="33"/>
      <c r="D77" s="33"/>
      <c r="E77" s="121"/>
      <c r="F77" s="68"/>
      <c r="G77" s="33"/>
      <c r="H77" s="33"/>
      <c r="I77" s="33"/>
      <c r="J77" s="32" t="e">
        <f t="shared" si="16"/>
        <v>#DIV/0!</v>
      </c>
      <c r="K77" s="36" t="e">
        <f t="shared" si="17"/>
        <v>#DIV/0!</v>
      </c>
    </row>
    <row r="78" spans="1:11" ht="15" hidden="1" customHeight="1" x14ac:dyDescent="0.2">
      <c r="A78" s="36">
        <v>24</v>
      </c>
      <c r="B78" s="33">
        <f t="shared" si="15"/>
        <v>0</v>
      </c>
      <c r="C78" s="33"/>
      <c r="D78" s="33"/>
      <c r="E78" s="121"/>
      <c r="F78" s="68"/>
      <c r="G78" s="33"/>
      <c r="H78" s="33"/>
      <c r="I78" s="33"/>
      <c r="J78" s="32" t="e">
        <f t="shared" si="16"/>
        <v>#DIV/0!</v>
      </c>
      <c r="K78" s="36" t="e">
        <f t="shared" si="17"/>
        <v>#DIV/0!</v>
      </c>
    </row>
    <row r="79" spans="1:11" ht="15" hidden="1" customHeight="1" x14ac:dyDescent="0.2">
      <c r="A79" s="36">
        <v>25</v>
      </c>
      <c r="B79" s="33">
        <f t="shared" si="15"/>
        <v>0</v>
      </c>
      <c r="C79" s="33"/>
      <c r="D79" s="33"/>
      <c r="E79" s="121"/>
      <c r="F79" s="68"/>
      <c r="G79" s="33"/>
      <c r="H79" s="33"/>
      <c r="I79" s="33"/>
      <c r="J79" s="32" t="e">
        <f t="shared" si="16"/>
        <v>#DIV/0!</v>
      </c>
      <c r="K79" s="36" t="e">
        <f t="shared" si="17"/>
        <v>#DIV/0!</v>
      </c>
    </row>
    <row r="80" spans="1:11" ht="15" hidden="1" customHeight="1" x14ac:dyDescent="0.2">
      <c r="A80" s="36">
        <v>26</v>
      </c>
      <c r="B80" s="33">
        <f t="shared" si="15"/>
        <v>0</v>
      </c>
      <c r="C80" s="33"/>
      <c r="D80" s="33"/>
      <c r="E80" s="121"/>
      <c r="F80" s="68"/>
      <c r="G80" s="33"/>
      <c r="H80" s="33"/>
      <c r="I80" s="33"/>
      <c r="J80" s="32" t="e">
        <f t="shared" si="16"/>
        <v>#DIV/0!</v>
      </c>
      <c r="K80" s="36" t="e">
        <f t="shared" si="17"/>
        <v>#DIV/0!</v>
      </c>
    </row>
    <row r="81" spans="1:13" ht="15" hidden="1" customHeight="1" x14ac:dyDescent="0.2">
      <c r="A81" s="36">
        <v>27</v>
      </c>
      <c r="B81" s="33">
        <f t="shared" si="15"/>
        <v>0</v>
      </c>
      <c r="C81" s="33"/>
      <c r="D81" s="33"/>
      <c r="E81" s="121"/>
      <c r="F81" s="68"/>
      <c r="G81" s="33"/>
      <c r="H81" s="33"/>
      <c r="I81" s="33"/>
      <c r="J81" s="32" t="e">
        <f t="shared" si="16"/>
        <v>#DIV/0!</v>
      </c>
      <c r="K81" s="36" t="e">
        <f t="shared" si="17"/>
        <v>#DIV/0!</v>
      </c>
    </row>
    <row r="82" spans="1:13" ht="15" hidden="1" customHeight="1" x14ac:dyDescent="0.2">
      <c r="A82" s="36">
        <v>28</v>
      </c>
      <c r="B82" s="33">
        <f t="shared" si="15"/>
        <v>0</v>
      </c>
      <c r="C82" s="33"/>
      <c r="D82" s="33"/>
      <c r="E82" s="121"/>
      <c r="F82" s="68"/>
      <c r="G82" s="33"/>
      <c r="H82" s="33"/>
      <c r="I82" s="33"/>
      <c r="J82" s="32" t="e">
        <f t="shared" si="16"/>
        <v>#DIV/0!</v>
      </c>
      <c r="K82" s="36" t="e">
        <f t="shared" si="17"/>
        <v>#DIV/0!</v>
      </c>
    </row>
    <row r="83" spans="1:13" ht="15" hidden="1" customHeight="1" x14ac:dyDescent="0.2">
      <c r="A83" s="36">
        <v>29</v>
      </c>
      <c r="B83" s="33">
        <f t="shared" si="15"/>
        <v>0</v>
      </c>
      <c r="C83" s="33"/>
      <c r="D83" s="33"/>
      <c r="E83" s="121"/>
      <c r="F83" s="68"/>
      <c r="G83" s="33"/>
      <c r="H83" s="33"/>
      <c r="I83" s="33"/>
      <c r="J83" s="32" t="e">
        <f t="shared" si="16"/>
        <v>#DIV/0!</v>
      </c>
      <c r="K83" s="36" t="e">
        <f t="shared" si="17"/>
        <v>#DIV/0!</v>
      </c>
    </row>
    <row r="84" spans="1:13" ht="15" hidden="1" customHeight="1" x14ac:dyDescent="0.2">
      <c r="A84" s="36">
        <v>30</v>
      </c>
      <c r="B84" s="33">
        <f t="shared" si="15"/>
        <v>0</v>
      </c>
      <c r="C84" s="33"/>
      <c r="D84" s="33"/>
      <c r="E84" s="121"/>
      <c r="F84" s="68"/>
      <c r="G84" s="33"/>
      <c r="H84" s="33"/>
      <c r="I84" s="33"/>
      <c r="J84" s="32" t="e">
        <f t="shared" si="16"/>
        <v>#DIV/0!</v>
      </c>
      <c r="K84" s="36" t="e">
        <f t="shared" si="17"/>
        <v>#DIV/0!</v>
      </c>
    </row>
    <row r="85" spans="1:13" ht="15" hidden="1" customHeight="1" x14ac:dyDescent="0.2">
      <c r="A85" s="36" t="s">
        <v>46</v>
      </c>
      <c r="B85" s="33">
        <f>SUM(B55:B84)</f>
        <v>0</v>
      </c>
      <c r="C85" s="33"/>
      <c r="D85" s="33"/>
      <c r="E85" s="121"/>
      <c r="F85" s="68"/>
      <c r="G85" s="33"/>
      <c r="H85" s="33"/>
      <c r="I85" s="33"/>
      <c r="J85" s="32" t="e">
        <f>SUM(J55:J84)</f>
        <v>#DIV/0!</v>
      </c>
      <c r="K85" s="31" t="s">
        <v>47</v>
      </c>
      <c r="L85" s="30"/>
      <c r="M85" s="30"/>
    </row>
    <row r="86" spans="1:13" ht="15" hidden="1" customHeight="1" x14ac:dyDescent="0.2">
      <c r="A86" s="35" t="s">
        <v>48</v>
      </c>
      <c r="B86" s="33">
        <f>SUMIF($U$7:$U$45,"",R$7:R$45)</f>
        <v>0</v>
      </c>
      <c r="C86" s="33"/>
      <c r="D86" s="33"/>
      <c r="E86" s="121"/>
      <c r="F86" s="68"/>
      <c r="G86" s="33"/>
      <c r="H86" s="33"/>
      <c r="I86" s="33"/>
      <c r="J86" s="32" t="e">
        <f>100*$B86/$R$47</f>
        <v>#DIV/0!</v>
      </c>
      <c r="K86" s="31" t="s">
        <v>47</v>
      </c>
      <c r="L86" s="30"/>
      <c r="M86" s="30"/>
    </row>
    <row r="87" spans="1:13" ht="15" hidden="1" customHeight="1" x14ac:dyDescent="0.2">
      <c r="A87" s="35" t="s">
        <v>49</v>
      </c>
      <c r="B87" s="33">
        <f>SUMIF($B$7:$B$46,"その他",R$7:R$46)</f>
        <v>0</v>
      </c>
      <c r="C87" s="33"/>
      <c r="D87" s="33"/>
      <c r="E87" s="121"/>
      <c r="F87" s="68"/>
      <c r="G87" s="33"/>
      <c r="H87" s="33"/>
      <c r="I87" s="33"/>
      <c r="J87" s="32" t="e">
        <f>100*$B87/$R$47</f>
        <v>#DIV/0!</v>
      </c>
      <c r="K87" s="31" t="s">
        <v>47</v>
      </c>
      <c r="L87" s="30"/>
      <c r="M87" s="30"/>
    </row>
    <row r="88" spans="1:13" ht="15" hidden="1" customHeight="1" x14ac:dyDescent="0.2">
      <c r="A88" s="34" t="s">
        <v>50</v>
      </c>
      <c r="B88" s="33">
        <f>SUM(B85:B87)</f>
        <v>0</v>
      </c>
      <c r="C88" s="33"/>
      <c r="D88" s="33"/>
      <c r="E88" s="121"/>
      <c r="F88" s="68"/>
      <c r="G88" s="33"/>
      <c r="H88" s="33"/>
      <c r="I88" s="33"/>
      <c r="J88" s="32" t="e">
        <f>SUM(J85:J87)</f>
        <v>#DIV/0!</v>
      </c>
      <c r="K88" s="31" t="s">
        <v>47</v>
      </c>
      <c r="L88" s="30"/>
      <c r="M88" s="30"/>
    </row>
  </sheetData>
  <sheetProtection algorithmName="SHA-512" hashValue="6ClYvVr+ELO0eZI9UvtNdxPFWAHveSF6Mi2x24rJsWa7FNcnYmFnQJ88DT+WMNn9mH3dDdo+m1DgAHVrZilF1Q==" saltValue="zv7CVGcXt+8S61kojI7jHA==" spinCount="100000" sheet="1" formatCells="0" selectLockedCells="1"/>
  <mergeCells count="11">
    <mergeCell ref="T2:U2"/>
    <mergeCell ref="C5:K5"/>
    <mergeCell ref="C4:R4"/>
    <mergeCell ref="T4:T6"/>
    <mergeCell ref="U4:U6"/>
    <mergeCell ref="M1:U1"/>
    <mergeCell ref="A27:A46"/>
    <mergeCell ref="L5:Q5"/>
    <mergeCell ref="A7:A25"/>
    <mergeCell ref="A4:A6"/>
    <mergeCell ref="B4:B6"/>
  </mergeCells>
  <phoneticPr fontId="20"/>
  <conditionalFormatting sqref="D7:D25">
    <cfRule type="expression" dxfId="5" priority="12">
      <formula>IF(AND(D7="",OR(C7="都市ガス13A",C7="都市ガス6A")),TRUE,FALSE)</formula>
    </cfRule>
  </conditionalFormatting>
  <conditionalFormatting sqref="D27:D45">
    <cfRule type="expression" dxfId="4" priority="3">
      <formula>IF(AND(D27="",OR(C27="都市ガス13A",C27="都市ガス6A")),TRUE,FALSE)</formula>
    </cfRule>
  </conditionalFormatting>
  <dataValidations count="5">
    <dataValidation type="list" allowBlank="1" showInputMessage="1" showErrorMessage="1" sqref="F7:F25 F27:F45" xr:uid="{00000000-0002-0000-0000-000000000000}">
      <formula1>INDIRECT(C7)</formula1>
    </dataValidation>
    <dataValidation type="list" allowBlank="1" showInputMessage="1" showErrorMessage="1" sqref="D7:D25 D27:D45" xr:uid="{00000000-0002-0000-0000-000001000000}">
      <formula1>都市ガスメータ種</formula1>
    </dataValidation>
    <dataValidation type="list" allowBlank="1" showInputMessage="1" showErrorMessage="1" sqref="C27:C45 C7:C25" xr:uid="{00000000-0002-0000-0000-000002000000}">
      <formula1>燃料等の種類</formula1>
    </dataValidation>
    <dataValidation type="list" allowBlank="1" showInputMessage="1" showErrorMessage="1" sqref="N7:N25 N27:N45" xr:uid="{00000000-0002-0000-0000-000003000000}">
      <formula1>"　,kWh,千kWh"</formula1>
    </dataValidation>
    <dataValidation type="list" allowBlank="1" showInputMessage="1" showErrorMessage="1" sqref="S7:S25 S27:S45" xr:uid="{DF0BA4FC-1FE7-41FF-99E1-A83E5FD13A3E}">
      <formula1>"＊"</formula1>
    </dataValidation>
  </dataValidations>
  <pageMargins left="0.59" right="0.41" top="0.59055118110236227" bottom="0.39370078740157483" header="0.27" footer="0.39370078740157483"/>
  <pageSetup paperSize="9" scale="57" fitToHeight="0" orientation="portrait" r:id="rId1"/>
  <headerFooter alignWithMargins="0">
    <oddHeader>&amp;R別紙1</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リスト!$B$47:$B$50</xm:f>
          </x14:formula1>
          <xm:sqref>L27:L45 L7:L25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178"/>
  <sheetViews>
    <sheetView showGridLines="0" showZeros="0" view="pageBreakPreview" zoomScale="55" zoomScaleNormal="100" zoomScaleSheetLayoutView="55" workbookViewId="0">
      <selection activeCell="T92" sqref="T92:U92"/>
    </sheetView>
  </sheetViews>
  <sheetFormatPr defaultColWidth="9" defaultRowHeight="15" customHeight="1" x14ac:dyDescent="0.2"/>
  <cols>
    <col min="1" max="1" width="5.36328125" style="28" customWidth="1"/>
    <col min="2" max="2" width="14.90625" style="28" customWidth="1"/>
    <col min="3" max="3" width="16.6328125" style="28" customWidth="1"/>
    <col min="4" max="4" width="8.36328125" style="28" bestFit="1" customWidth="1"/>
    <col min="5" max="5" width="11.36328125" style="48" customWidth="1"/>
    <col min="6" max="6" width="8" style="29" customWidth="1"/>
    <col min="7" max="7" width="11.453125" style="28" hidden="1" customWidth="1"/>
    <col min="8" max="8" width="16.90625" style="28" hidden="1" customWidth="1"/>
    <col min="9" max="9" width="14.90625" style="28" hidden="1" customWidth="1"/>
    <col min="10" max="11" width="8.6328125" style="28" customWidth="1"/>
    <col min="12" max="12" width="18.453125" style="28" customWidth="1"/>
    <col min="13" max="13" width="11.36328125" style="28" customWidth="1"/>
    <col min="14" max="14" width="6.6328125" style="29" bestFit="1" customWidth="1"/>
    <col min="15" max="15" width="16.08984375" style="28" hidden="1" customWidth="1"/>
    <col min="16" max="16" width="7.453125" style="28" bestFit="1" customWidth="1"/>
    <col min="17" max="18" width="8.6328125" style="28" customWidth="1"/>
    <col min="19" max="19" width="3.36328125" style="29" customWidth="1"/>
    <col min="20" max="20" width="9.6328125" style="28" customWidth="1"/>
    <col min="21" max="21" width="4.6328125" style="29" customWidth="1"/>
    <col min="22" max="22" width="2.6328125" style="28" customWidth="1"/>
    <col min="23" max="23" width="12" customWidth="1"/>
    <col min="24" max="24" width="12" hidden="1" customWidth="1"/>
    <col min="25" max="25" width="9" style="28" hidden="1" customWidth="1"/>
    <col min="26" max="26" width="2.453125" style="28" hidden="1" customWidth="1"/>
    <col min="27" max="28" width="9" style="28" hidden="1" customWidth="1"/>
    <col min="29" max="29" width="2.6328125" style="28" hidden="1" customWidth="1"/>
    <col min="30" max="31" width="9" style="28" hidden="1" customWidth="1"/>
    <col min="32" max="16384" width="9" style="28"/>
  </cols>
  <sheetData>
    <row r="1" spans="1:31" s="38" customFormat="1" ht="14" x14ac:dyDescent="0.2">
      <c r="A1" s="78" t="s">
        <v>138</v>
      </c>
      <c r="E1" s="79"/>
      <c r="F1" s="80"/>
      <c r="L1" s="218" t="s">
        <v>137</v>
      </c>
      <c r="M1" s="220" t="s">
        <v>140</v>
      </c>
      <c r="N1" s="219"/>
      <c r="O1" s="219"/>
      <c r="P1" s="219"/>
      <c r="Q1" s="219"/>
      <c r="R1" s="219"/>
      <c r="S1" s="219"/>
      <c r="T1" s="219"/>
      <c r="U1" s="219"/>
      <c r="W1"/>
      <c r="X1"/>
    </row>
    <row r="2" spans="1:31" s="38" customFormat="1" ht="14" x14ac:dyDescent="0.2">
      <c r="A2" s="78"/>
      <c r="E2" s="79"/>
      <c r="F2" s="80"/>
      <c r="N2" s="80"/>
      <c r="Q2" s="81"/>
      <c r="T2" s="189">
        <v>45383</v>
      </c>
      <c r="U2" s="189"/>
      <c r="W2"/>
      <c r="X2"/>
    </row>
    <row r="3" spans="1:31" s="38" customFormat="1" ht="13.5" thickBot="1" x14ac:dyDescent="0.25">
      <c r="E3" s="79"/>
      <c r="F3" s="80"/>
      <c r="N3" s="80"/>
      <c r="S3" s="30"/>
      <c r="W3"/>
      <c r="X3"/>
    </row>
    <row r="4" spans="1:31" ht="18" customHeight="1" x14ac:dyDescent="0.2">
      <c r="A4" s="184" t="s">
        <v>1</v>
      </c>
      <c r="B4" s="187" t="s">
        <v>2</v>
      </c>
      <c r="C4" s="191" t="s">
        <v>3</v>
      </c>
      <c r="D4" s="191"/>
      <c r="E4" s="191"/>
      <c r="F4" s="191"/>
      <c r="G4" s="191"/>
      <c r="H4" s="191"/>
      <c r="I4" s="191"/>
      <c r="J4" s="191"/>
      <c r="K4" s="191"/>
      <c r="L4" s="191"/>
      <c r="M4" s="191"/>
      <c r="N4" s="191"/>
      <c r="O4" s="191"/>
      <c r="P4" s="191"/>
      <c r="Q4" s="191"/>
      <c r="R4" s="192"/>
      <c r="S4" s="82"/>
      <c r="T4" s="193" t="s">
        <v>4</v>
      </c>
      <c r="U4" s="184" t="s">
        <v>5</v>
      </c>
    </row>
    <row r="5" spans="1:31" ht="21" customHeight="1" x14ac:dyDescent="0.2">
      <c r="A5" s="185"/>
      <c r="B5" s="185"/>
      <c r="C5" s="190" t="s">
        <v>6</v>
      </c>
      <c r="D5" s="190"/>
      <c r="E5" s="190"/>
      <c r="F5" s="190"/>
      <c r="G5" s="190"/>
      <c r="H5" s="190"/>
      <c r="I5" s="190"/>
      <c r="J5" s="190"/>
      <c r="K5" s="190"/>
      <c r="L5" s="183" t="s">
        <v>7</v>
      </c>
      <c r="M5" s="183"/>
      <c r="N5" s="183"/>
      <c r="O5" s="183"/>
      <c r="P5" s="183"/>
      <c r="Q5" s="183"/>
      <c r="R5" s="164" t="s">
        <v>8</v>
      </c>
      <c r="S5" s="84"/>
      <c r="T5" s="194"/>
      <c r="U5" s="185"/>
    </row>
    <row r="6" spans="1:31" ht="33" customHeight="1" thickBot="1" x14ac:dyDescent="0.25">
      <c r="A6" s="186"/>
      <c r="B6" s="186"/>
      <c r="C6" s="85" t="s">
        <v>9</v>
      </c>
      <c r="D6" s="86" t="s">
        <v>10</v>
      </c>
      <c r="E6" s="87" t="s">
        <v>11</v>
      </c>
      <c r="F6" s="88" t="s">
        <v>12</v>
      </c>
      <c r="G6" s="89" t="s">
        <v>13</v>
      </c>
      <c r="H6" s="89" t="s">
        <v>14</v>
      </c>
      <c r="I6" s="89" t="s">
        <v>15</v>
      </c>
      <c r="J6" s="90" t="s">
        <v>16</v>
      </c>
      <c r="K6" s="175" t="s">
        <v>135</v>
      </c>
      <c r="L6" s="92" t="s">
        <v>18</v>
      </c>
      <c r="M6" s="92" t="s">
        <v>11</v>
      </c>
      <c r="N6" s="91" t="s">
        <v>12</v>
      </c>
      <c r="O6" s="89" t="s">
        <v>19</v>
      </c>
      <c r="P6" s="90" t="s">
        <v>16</v>
      </c>
      <c r="Q6" s="176" t="s">
        <v>135</v>
      </c>
      <c r="R6" s="176" t="s">
        <v>135</v>
      </c>
      <c r="S6" s="93" t="s">
        <v>20</v>
      </c>
      <c r="T6" s="195"/>
      <c r="U6" s="186"/>
    </row>
    <row r="7" spans="1:31" ht="19.5" customHeight="1" x14ac:dyDescent="0.2">
      <c r="A7" s="180" t="s">
        <v>21</v>
      </c>
      <c r="B7" s="135" t="s">
        <v>51</v>
      </c>
      <c r="C7" s="136"/>
      <c r="D7" s="136"/>
      <c r="E7" s="137"/>
      <c r="F7" s="138"/>
      <c r="G7" s="94">
        <f>IF(OR(E7="",F7=""),0,E7/VLOOKUP(F7,$X$7:$Y$18,2,FALSE)*H7/I7)</f>
        <v>0</v>
      </c>
      <c r="H7" s="94">
        <f>IF(COUNTIF(C7,"都市ガス*")=0,1,(101.325+VLOOKUP(D7,$AD$7:$AE$8,2,FALSE))/101.325*273.15/288.15)</f>
        <v>1</v>
      </c>
      <c r="I7" s="94">
        <f>IF(COUNTIF(C7,"液化石油ガス*")=0,1,VLOOKUP(F7,$AA$7:$AB$10,2,FALSE))</f>
        <v>1</v>
      </c>
      <c r="J7" s="168">
        <f>IF(YEAR($T$2)&gt;=2025,IF(G7=0,0,G7*VLOOKUP(C7,リスト!$B:$K,9,FALSE)),IF(G7=0,0,G7*VLOOKUP(C7,リスト!$B:$K,7,FALSE)))</f>
        <v>0</v>
      </c>
      <c r="K7" s="95">
        <f>IF(J7="",0,J7*0.0258)</f>
        <v>0</v>
      </c>
      <c r="L7" s="122" t="s">
        <v>52</v>
      </c>
      <c r="M7" s="139">
        <v>13000</v>
      </c>
      <c r="N7" s="138" t="s">
        <v>34</v>
      </c>
      <c r="O7" s="95">
        <f>IF(OR(M7="",N7=""),0,M7/VLOOKUP(N7,$X$7:$Y$18,2,FALSE))</f>
        <v>13000</v>
      </c>
      <c r="P7" s="168">
        <f>IF(YEAR($T$2)&gt;=2025,IF(O7=0,0,O7*VLOOKUP(L7,リスト!$B$47:$K$50,9,FALSE)),IF(O7=0,0,O7*VLOOKUP(L7,リスト!$B$47:$K$50,7,FALSE)))</f>
        <v>126880</v>
      </c>
      <c r="Q7" s="95">
        <f>IF(P7="",0,P7*0.0258)</f>
        <v>3273.5039999999999</v>
      </c>
      <c r="R7" s="95">
        <f>IF(AND(K7="",Q7=""),0,SUM(K7+Q7))</f>
        <v>3273.5039999999999</v>
      </c>
      <c r="S7" s="140" t="s">
        <v>20</v>
      </c>
      <c r="T7" s="53">
        <f>IF(R7=0,0,R7/$R$47*100)</f>
        <v>38.780065439950704</v>
      </c>
      <c r="U7" s="141"/>
      <c r="X7" s="3" t="s">
        <v>22</v>
      </c>
      <c r="Y7" s="4">
        <v>1000</v>
      </c>
      <c r="AA7" s="3" t="s">
        <v>23</v>
      </c>
      <c r="AB7" s="4">
        <v>1</v>
      </c>
      <c r="AD7" s="3" t="s">
        <v>24</v>
      </c>
      <c r="AE7" s="10">
        <v>0.98099999999999998</v>
      </c>
    </row>
    <row r="8" spans="1:31" ht="19.5" customHeight="1" thickBot="1" x14ac:dyDescent="0.25">
      <c r="A8" s="181"/>
      <c r="B8" s="142" t="s">
        <v>53</v>
      </c>
      <c r="C8" s="136" t="s">
        <v>54</v>
      </c>
      <c r="D8" s="136" t="s">
        <v>24</v>
      </c>
      <c r="E8" s="143">
        <v>10</v>
      </c>
      <c r="F8" s="138" t="s">
        <v>29</v>
      </c>
      <c r="G8" s="94">
        <f t="shared" ref="G8:G25" si="0">IF(OR(E8="",F8=""),0,E8/VLOOKUP(F8,$X$7:$Y$18,2,FALSE)*H8/I8)</f>
        <v>9.5712150291819214</v>
      </c>
      <c r="H8" s="94">
        <f t="shared" ref="H8:H25" si="1">IF(COUNTIF(C8,"都市ガス*")=0,1,(101.325+VLOOKUP(D8,$AD$7:$AE$8,2,FALSE))/101.325*273.15/288.15)</f>
        <v>0.9571215029181922</v>
      </c>
      <c r="I8" s="94">
        <f t="shared" ref="I8:I25" si="2">IF(COUNTIF(C8,"液化石油ガス*")=0,1,VLOOKUP(F8,$AA$7:$AB$10,2,FALSE))</f>
        <v>1</v>
      </c>
      <c r="J8" s="169">
        <f>IF(YEAR($T$2)&gt;=2025,IF(G8=0,0,G8*VLOOKUP(C8,リスト!$B:$K,9,FALSE)),IF(G8=0,0,G8*VLOOKUP(C8,リスト!$B:$K,7,FALSE)))</f>
        <v>430.70467631318644</v>
      </c>
      <c r="K8" s="96">
        <f>IF(J8="",0,J8*0.0258)</f>
        <v>11.11218064888021</v>
      </c>
      <c r="L8" s="124"/>
      <c r="M8" s="144"/>
      <c r="N8" s="145"/>
      <c r="O8" s="96">
        <f>IF(OR(M8="",N8=""),0,M8/VLOOKUP(N8,$X$7:$Y$18,2,FALSE))</f>
        <v>0</v>
      </c>
      <c r="P8" s="169">
        <f>IF(YEAR($T$2)&gt;=2025,IF(O8=0,0,O8*VLOOKUP(L8,リスト!$B$47:$K$50,9,FALSE)),IF(O8=0,0,O8*VLOOKUP(L8,リスト!$B$47:$K$50,7,FALSE)))</f>
        <v>0</v>
      </c>
      <c r="Q8" s="96">
        <f>IF(P8="",0,P8*0.0258)</f>
        <v>0</v>
      </c>
      <c r="R8" s="97">
        <f t="shared" ref="R8:R25" si="3">IF(AND(K8="",Q8=""),0,SUM(K8+Q8))</f>
        <v>11.11218064888021</v>
      </c>
      <c r="S8" s="146"/>
      <c r="T8" s="56">
        <f t="shared" ref="T8:T25" si="4">IF(R8=0,0,R8/$R$47*100)</f>
        <v>0.13164214638018726</v>
      </c>
      <c r="U8" s="147"/>
      <c r="X8" s="5" t="s">
        <v>23</v>
      </c>
      <c r="Y8" s="6">
        <v>1000</v>
      </c>
      <c r="AA8" s="5" t="s">
        <v>25</v>
      </c>
      <c r="AB8" s="6">
        <v>1</v>
      </c>
      <c r="AD8" s="8" t="s">
        <v>26</v>
      </c>
      <c r="AE8" s="11">
        <v>2</v>
      </c>
    </row>
    <row r="9" spans="1:31" ht="19.25" customHeight="1" x14ac:dyDescent="0.2">
      <c r="A9" s="181"/>
      <c r="B9" s="142" t="s">
        <v>55</v>
      </c>
      <c r="C9" s="136" t="s">
        <v>56</v>
      </c>
      <c r="D9" s="136"/>
      <c r="E9" s="143">
        <v>20</v>
      </c>
      <c r="F9" s="148" t="s">
        <v>134</v>
      </c>
      <c r="G9" s="94">
        <f t="shared" si="0"/>
        <v>20</v>
      </c>
      <c r="H9" s="94">
        <f t="shared" si="1"/>
        <v>1</v>
      </c>
      <c r="I9" s="94">
        <f t="shared" si="2"/>
        <v>1</v>
      </c>
      <c r="J9" s="169">
        <f>IF(YEAR($T$2)&gt;=2025,IF(G9=0,0,G9*VLOOKUP(C9,リスト!$B:$K,9,FALSE)),IF(G9=0,0,G9*VLOOKUP(C9,リスト!$B:$K,7,FALSE)))</f>
        <v>782</v>
      </c>
      <c r="K9" s="96">
        <f t="shared" ref="K9:K45" si="5">IF(J9="",0,J9*0.0258)</f>
        <v>20.175599999999999</v>
      </c>
      <c r="L9" s="124"/>
      <c r="M9" s="144"/>
      <c r="N9" s="145"/>
      <c r="O9" s="96">
        <f t="shared" ref="O9:O25" si="6">IF(OR(M9="",N9=""),0,M9/VLOOKUP(N9,$X$7:$Y$18,2,FALSE))</f>
        <v>0</v>
      </c>
      <c r="P9" s="169">
        <f>IF(YEAR($T$2)&gt;=2025,IF(O9=0,0,O9*VLOOKUP(L9,リスト!$B$47:$K$50,9,FALSE)),IF(O9=0,0,O9*VLOOKUP(L9,リスト!$B$47:$K$50,7,FALSE)))</f>
        <v>0</v>
      </c>
      <c r="Q9" s="96">
        <f t="shared" ref="Q9:Q25" si="7">IF(P9="",0,P9*0.0258)</f>
        <v>0</v>
      </c>
      <c r="R9" s="97">
        <f t="shared" si="3"/>
        <v>20.175599999999999</v>
      </c>
      <c r="S9" s="146"/>
      <c r="T9" s="56">
        <f t="shared" si="4"/>
        <v>0.2390133289252952</v>
      </c>
      <c r="U9" s="147"/>
      <c r="X9" s="7" t="s">
        <v>27</v>
      </c>
      <c r="Y9" s="6">
        <v>1000</v>
      </c>
      <c r="AA9" s="5" t="s">
        <v>27</v>
      </c>
      <c r="AB9" s="6">
        <v>0.48199999999999998</v>
      </c>
    </row>
    <row r="10" spans="1:31" ht="19.5" customHeight="1" thickBot="1" x14ac:dyDescent="0.25">
      <c r="A10" s="181"/>
      <c r="B10" s="142" t="s">
        <v>57</v>
      </c>
      <c r="C10" s="136" t="s">
        <v>58</v>
      </c>
      <c r="D10" s="136"/>
      <c r="E10" s="143">
        <v>2000</v>
      </c>
      <c r="F10" s="138" t="s">
        <v>59</v>
      </c>
      <c r="G10" s="94">
        <f t="shared" si="0"/>
        <v>2000</v>
      </c>
      <c r="H10" s="94">
        <f t="shared" si="1"/>
        <v>1</v>
      </c>
      <c r="I10" s="94">
        <f t="shared" si="2"/>
        <v>1</v>
      </c>
      <c r="J10" s="169">
        <f>IF(YEAR($T$2)&gt;=2025,IF(G10=0,0,G10*VLOOKUP(C10,リスト!$B:$K,9,FALSE)),IF(G10=0,0,G10*VLOOKUP(C10,リスト!$B:$K,7,FALSE)))</f>
        <v>2720</v>
      </c>
      <c r="K10" s="96">
        <f t="shared" si="5"/>
        <v>70.176000000000002</v>
      </c>
      <c r="L10" s="124"/>
      <c r="M10" s="144"/>
      <c r="N10" s="145"/>
      <c r="O10" s="96">
        <f t="shared" si="6"/>
        <v>0</v>
      </c>
      <c r="P10" s="169">
        <f>IF(YEAR($T$2)&gt;=2025,IF(O10=0,0,O10*VLOOKUP(L10,リスト!$B$47:$K$50,9,FALSE)),IF(O10=0,0,O10*VLOOKUP(L10,リスト!$B$47:$K$50,7,FALSE)))</f>
        <v>0</v>
      </c>
      <c r="Q10" s="96">
        <f t="shared" si="7"/>
        <v>0</v>
      </c>
      <c r="R10" s="97">
        <f t="shared" si="3"/>
        <v>70.176000000000002</v>
      </c>
      <c r="S10" s="146"/>
      <c r="T10" s="56">
        <f t="shared" si="4"/>
        <v>0.83135070930537469</v>
      </c>
      <c r="U10" s="147"/>
      <c r="X10" s="5" t="s">
        <v>28</v>
      </c>
      <c r="Y10" s="6">
        <v>1000</v>
      </c>
      <c r="AA10" s="8" t="s">
        <v>29</v>
      </c>
      <c r="AB10" s="9">
        <v>0.48199999999999998</v>
      </c>
    </row>
    <row r="11" spans="1:31" ht="19.5" customHeight="1" x14ac:dyDescent="0.2">
      <c r="A11" s="181"/>
      <c r="B11" s="142"/>
      <c r="C11" s="136"/>
      <c r="D11" s="136"/>
      <c r="E11" s="143"/>
      <c r="F11" s="138"/>
      <c r="G11" s="94">
        <f t="shared" si="0"/>
        <v>0</v>
      </c>
      <c r="H11" s="94">
        <f t="shared" si="1"/>
        <v>1</v>
      </c>
      <c r="I11" s="94">
        <f t="shared" si="2"/>
        <v>1</v>
      </c>
      <c r="J11" s="169">
        <f>IF(YEAR($T$2)&gt;=2025,IF(G11=0,0,G11*VLOOKUP(C11,リスト!$B:$K,9,FALSE)),IF(G11=0,0,G11*VLOOKUP(C11,リスト!$B:$K,7,FALSE)))</f>
        <v>0</v>
      </c>
      <c r="K11" s="96">
        <f t="shared" si="5"/>
        <v>0</v>
      </c>
      <c r="L11" s="124"/>
      <c r="M11" s="144"/>
      <c r="N11" s="145"/>
      <c r="O11" s="96">
        <f t="shared" si="6"/>
        <v>0</v>
      </c>
      <c r="P11" s="169">
        <f>IF(YEAR($T$2)&gt;=2025,IF(O11=0,0,O11*VLOOKUP(L11,リスト!$B$47:$K$50,9,FALSE)),IF(O11=0,0,O11*VLOOKUP(L11,リスト!$B$47:$K$50,7,FALSE)))</f>
        <v>0</v>
      </c>
      <c r="Q11" s="96">
        <f t="shared" si="7"/>
        <v>0</v>
      </c>
      <c r="R11" s="97">
        <f t="shared" si="3"/>
        <v>0</v>
      </c>
      <c r="S11" s="146"/>
      <c r="T11" s="56">
        <f t="shared" si="4"/>
        <v>0</v>
      </c>
      <c r="U11" s="147"/>
      <c r="X11" s="5" t="s">
        <v>30</v>
      </c>
      <c r="Y11" s="6">
        <v>1000</v>
      </c>
    </row>
    <row r="12" spans="1:31" ht="19.5" customHeight="1" x14ac:dyDescent="0.2">
      <c r="A12" s="181"/>
      <c r="B12" s="142"/>
      <c r="C12" s="136"/>
      <c r="D12" s="136"/>
      <c r="E12" s="143"/>
      <c r="F12" s="138"/>
      <c r="G12" s="94">
        <f t="shared" si="0"/>
        <v>0</v>
      </c>
      <c r="H12" s="94">
        <f t="shared" si="1"/>
        <v>1</v>
      </c>
      <c r="I12" s="94">
        <f t="shared" si="2"/>
        <v>1</v>
      </c>
      <c r="J12" s="169">
        <f>IF(YEAR($T$2)&gt;=2025,IF(G12=0,0,G12*VLOOKUP(C12,リスト!$B:$K,9,FALSE)),IF(G12=0,0,G12*VLOOKUP(C12,リスト!$B:$K,7,FALSE)))</f>
        <v>0</v>
      </c>
      <c r="K12" s="96">
        <f t="shared" si="5"/>
        <v>0</v>
      </c>
      <c r="L12" s="124"/>
      <c r="M12" s="144"/>
      <c r="N12" s="145"/>
      <c r="O12" s="96">
        <f t="shared" si="6"/>
        <v>0</v>
      </c>
      <c r="P12" s="169">
        <f>IF(YEAR($T$2)&gt;=2025,IF(O12=0,0,O12*VLOOKUP(L12,リスト!$B$47:$K$50,9,FALSE)),IF(O12=0,0,O12*VLOOKUP(L12,リスト!$B$47:$K$50,7,FALSE)))</f>
        <v>0</v>
      </c>
      <c r="Q12" s="96">
        <f t="shared" si="7"/>
        <v>0</v>
      </c>
      <c r="R12" s="97">
        <f t="shared" si="3"/>
        <v>0</v>
      </c>
      <c r="S12" s="146"/>
      <c r="T12" s="56">
        <f t="shared" si="4"/>
        <v>0</v>
      </c>
      <c r="U12" s="147"/>
      <c r="X12" s="5" t="s">
        <v>31</v>
      </c>
      <c r="Y12" s="6">
        <v>1000</v>
      </c>
    </row>
    <row r="13" spans="1:31" ht="19.5" customHeight="1" x14ac:dyDescent="0.2">
      <c r="A13" s="181"/>
      <c r="B13" s="142"/>
      <c r="C13" s="136"/>
      <c r="D13" s="136"/>
      <c r="E13" s="143"/>
      <c r="F13" s="138"/>
      <c r="G13" s="94">
        <f t="shared" si="0"/>
        <v>0</v>
      </c>
      <c r="H13" s="94">
        <f t="shared" si="1"/>
        <v>1</v>
      </c>
      <c r="I13" s="94">
        <f t="shared" si="2"/>
        <v>1</v>
      </c>
      <c r="J13" s="169">
        <f>IF(YEAR($T$2)&gt;=2025,IF(G13=0,0,G13*VLOOKUP(C13,リスト!$B:$K,9,FALSE)),IF(G13=0,0,G13*VLOOKUP(C13,リスト!$B:$K,7,FALSE)))</f>
        <v>0</v>
      </c>
      <c r="K13" s="96">
        <f t="shared" si="5"/>
        <v>0</v>
      </c>
      <c r="L13" s="124"/>
      <c r="M13" s="144"/>
      <c r="N13" s="145"/>
      <c r="O13" s="96">
        <f t="shared" si="6"/>
        <v>0</v>
      </c>
      <c r="P13" s="169">
        <f>IF(YEAR($T$2)&gt;=2025,IF(O13=0,0,O13*VLOOKUP(L13,リスト!$B$47:$K$50,9,FALSE)),IF(O13=0,0,O13*VLOOKUP(L13,リスト!$B$47:$K$50,7,FALSE)))</f>
        <v>0</v>
      </c>
      <c r="Q13" s="96">
        <f t="shared" si="7"/>
        <v>0</v>
      </c>
      <c r="R13" s="97">
        <f t="shared" si="3"/>
        <v>0</v>
      </c>
      <c r="S13" s="146"/>
      <c r="T13" s="56">
        <f t="shared" si="4"/>
        <v>0</v>
      </c>
      <c r="U13" s="147"/>
      <c r="X13" s="5" t="s">
        <v>32</v>
      </c>
      <c r="Y13" s="6">
        <v>1</v>
      </c>
    </row>
    <row r="14" spans="1:31" ht="19.5" customHeight="1" x14ac:dyDescent="0.2">
      <c r="A14" s="181"/>
      <c r="B14" s="149"/>
      <c r="C14" s="150"/>
      <c r="D14" s="150"/>
      <c r="E14" s="151"/>
      <c r="F14" s="152"/>
      <c r="G14" s="98">
        <f t="shared" si="0"/>
        <v>0</v>
      </c>
      <c r="H14" s="98">
        <f t="shared" si="1"/>
        <v>1</v>
      </c>
      <c r="I14" s="98">
        <f t="shared" si="2"/>
        <v>1</v>
      </c>
      <c r="J14" s="170">
        <f>IF(YEAR($T$2)&gt;=2025,IF(G14=0,0,G14*VLOOKUP(C14,リスト!$B:$K,9,FALSE)),IF(G14=0,0,G14*VLOOKUP(C14,リスト!$B:$K,7,FALSE)))</f>
        <v>0</v>
      </c>
      <c r="K14" s="96">
        <f t="shared" si="5"/>
        <v>0</v>
      </c>
      <c r="L14" s="124"/>
      <c r="M14" s="144"/>
      <c r="N14" s="145"/>
      <c r="O14" s="96">
        <f t="shared" si="6"/>
        <v>0</v>
      </c>
      <c r="P14" s="169">
        <f>IF(YEAR($T$2)&gt;=2025,IF(O14=0,0,O14*VLOOKUP(L14,リスト!$B$47:$K$50,9,FALSE)),IF(O14=0,0,O14*VLOOKUP(L14,リスト!$B$47:$K$50,7,FALSE)))</f>
        <v>0</v>
      </c>
      <c r="Q14" s="96">
        <f t="shared" si="7"/>
        <v>0</v>
      </c>
      <c r="R14" s="97">
        <f t="shared" si="3"/>
        <v>0</v>
      </c>
      <c r="S14" s="153"/>
      <c r="T14" s="59">
        <f t="shared" si="4"/>
        <v>0</v>
      </c>
      <c r="U14" s="154"/>
      <c r="X14" s="5" t="s">
        <v>25</v>
      </c>
      <c r="Y14" s="6">
        <v>1</v>
      </c>
    </row>
    <row r="15" spans="1:31" ht="19.5" customHeight="1" x14ac:dyDescent="0.2">
      <c r="A15" s="181"/>
      <c r="B15" s="142"/>
      <c r="C15" s="150"/>
      <c r="D15" s="150"/>
      <c r="E15" s="151"/>
      <c r="F15" s="152"/>
      <c r="G15" s="98">
        <f t="shared" si="0"/>
        <v>0</v>
      </c>
      <c r="H15" s="98">
        <f t="shared" si="1"/>
        <v>1</v>
      </c>
      <c r="I15" s="98">
        <f t="shared" si="2"/>
        <v>1</v>
      </c>
      <c r="J15" s="169">
        <f>IF(YEAR($T$2)&gt;=2025,IF(G15=0,0,G15*VLOOKUP(C15,リスト!$B:$K,9,FALSE)),IF(G15=0,0,G15*VLOOKUP(C15,リスト!$B:$K,7,FALSE)))</f>
        <v>0</v>
      </c>
      <c r="K15" s="96">
        <f t="shared" si="5"/>
        <v>0</v>
      </c>
      <c r="L15" s="124"/>
      <c r="M15" s="144"/>
      <c r="N15" s="145"/>
      <c r="O15" s="96">
        <f t="shared" si="6"/>
        <v>0</v>
      </c>
      <c r="P15" s="169">
        <f>IF(YEAR($T$2)&gt;=2025,IF(O15=0,0,O15*VLOOKUP(L15,リスト!$B$47:$K$50,9,FALSE)),IF(O15=0,0,O15*VLOOKUP(L15,リスト!$B$47:$K$50,7,FALSE)))</f>
        <v>0</v>
      </c>
      <c r="Q15" s="96">
        <f t="shared" si="7"/>
        <v>0</v>
      </c>
      <c r="R15" s="97">
        <f t="shared" si="3"/>
        <v>0</v>
      </c>
      <c r="S15" s="146"/>
      <c r="T15" s="56">
        <f t="shared" si="4"/>
        <v>0</v>
      </c>
      <c r="U15" s="147"/>
      <c r="X15" s="5" t="s">
        <v>33</v>
      </c>
      <c r="Y15" s="6">
        <v>1</v>
      </c>
    </row>
    <row r="16" spans="1:31" ht="19.5" customHeight="1" x14ac:dyDescent="0.2">
      <c r="A16" s="181"/>
      <c r="B16" s="142"/>
      <c r="C16" s="150"/>
      <c r="D16" s="150"/>
      <c r="E16" s="151"/>
      <c r="F16" s="152"/>
      <c r="G16" s="98">
        <f t="shared" si="0"/>
        <v>0</v>
      </c>
      <c r="H16" s="98">
        <f t="shared" si="1"/>
        <v>1</v>
      </c>
      <c r="I16" s="98">
        <f t="shared" si="2"/>
        <v>1</v>
      </c>
      <c r="J16" s="169">
        <f>IF(YEAR($T$2)&gt;=2025,IF(G16=0,0,G16*VLOOKUP(C16,リスト!$B:$K,9,FALSE)),IF(G16=0,0,G16*VLOOKUP(C16,リスト!$B:$K,7,FALSE)))</f>
        <v>0</v>
      </c>
      <c r="K16" s="96">
        <f t="shared" si="5"/>
        <v>0</v>
      </c>
      <c r="L16" s="124"/>
      <c r="M16" s="144"/>
      <c r="N16" s="145"/>
      <c r="O16" s="96">
        <f t="shared" si="6"/>
        <v>0</v>
      </c>
      <c r="P16" s="169">
        <f>IF(YEAR($T$2)&gt;=2025,IF(O16=0,0,O16*VLOOKUP(L16,リスト!$B$47:$K$50,9,FALSE)),IF(O16=0,0,O16*VLOOKUP(L16,リスト!$B$47:$K$50,7,FALSE)))</f>
        <v>0</v>
      </c>
      <c r="Q16" s="96">
        <f t="shared" si="7"/>
        <v>0</v>
      </c>
      <c r="R16" s="97">
        <f t="shared" si="3"/>
        <v>0</v>
      </c>
      <c r="S16" s="146"/>
      <c r="T16" s="56">
        <f t="shared" si="4"/>
        <v>0</v>
      </c>
      <c r="U16" s="147"/>
      <c r="X16" s="7" t="s">
        <v>29</v>
      </c>
      <c r="Y16" s="6">
        <v>1</v>
      </c>
    </row>
    <row r="17" spans="1:25" ht="19.5" customHeight="1" x14ac:dyDescent="0.2">
      <c r="A17" s="181"/>
      <c r="B17" s="142"/>
      <c r="C17" s="150"/>
      <c r="D17" s="150"/>
      <c r="E17" s="151"/>
      <c r="F17" s="152"/>
      <c r="G17" s="98">
        <f t="shared" si="0"/>
        <v>0</v>
      </c>
      <c r="H17" s="98">
        <f t="shared" si="1"/>
        <v>1</v>
      </c>
      <c r="I17" s="98">
        <f t="shared" si="2"/>
        <v>1</v>
      </c>
      <c r="J17" s="169">
        <f>IF(YEAR($T$2)&gt;=2025,IF(G17=0,0,G17*VLOOKUP(C17,リスト!$B:$K,9,FALSE)),IF(G17=0,0,G17*VLOOKUP(C17,リスト!$B:$K,7,FALSE)))</f>
        <v>0</v>
      </c>
      <c r="K17" s="96">
        <f t="shared" si="5"/>
        <v>0</v>
      </c>
      <c r="L17" s="124"/>
      <c r="M17" s="144"/>
      <c r="N17" s="145"/>
      <c r="O17" s="96">
        <f t="shared" si="6"/>
        <v>0</v>
      </c>
      <c r="P17" s="169">
        <f>IF(YEAR($T$2)&gt;=2025,IF(O17=0,0,O17*VLOOKUP(L17,リスト!$B$47:$K$50,9,FALSE)),IF(O17=0,0,O17*VLOOKUP(L17,リスト!$B$47:$K$50,7,FALSE)))</f>
        <v>0</v>
      </c>
      <c r="Q17" s="96">
        <f t="shared" si="7"/>
        <v>0</v>
      </c>
      <c r="R17" s="97">
        <f t="shared" si="3"/>
        <v>0</v>
      </c>
      <c r="S17" s="146"/>
      <c r="T17" s="56">
        <f t="shared" si="4"/>
        <v>0</v>
      </c>
      <c r="U17" s="147"/>
      <c r="X17" s="5" t="s">
        <v>34</v>
      </c>
      <c r="Y17" s="6">
        <v>1</v>
      </c>
    </row>
    <row r="18" spans="1:25" ht="19.5" customHeight="1" thickBot="1" x14ac:dyDescent="0.25">
      <c r="A18" s="181"/>
      <c r="B18" s="142"/>
      <c r="C18" s="150"/>
      <c r="D18" s="150"/>
      <c r="E18" s="151"/>
      <c r="F18" s="152"/>
      <c r="G18" s="98">
        <f t="shared" si="0"/>
        <v>0</v>
      </c>
      <c r="H18" s="98">
        <f t="shared" si="1"/>
        <v>1</v>
      </c>
      <c r="I18" s="98">
        <f t="shared" si="2"/>
        <v>1</v>
      </c>
      <c r="J18" s="169">
        <f>IF(YEAR($T$2)&gt;=2025,IF(G18=0,0,G18*VLOOKUP(C18,リスト!$B:$K,9,FALSE)),IF(G18=0,0,G18*VLOOKUP(C18,リスト!$B:$K,7,FALSE)))</f>
        <v>0</v>
      </c>
      <c r="K18" s="96">
        <f t="shared" si="5"/>
        <v>0</v>
      </c>
      <c r="L18" s="124"/>
      <c r="M18" s="144"/>
      <c r="N18" s="145"/>
      <c r="O18" s="96">
        <f t="shared" si="6"/>
        <v>0</v>
      </c>
      <c r="P18" s="169">
        <f>IF(YEAR($T$2)&gt;=2025,IF(O18=0,0,O18*VLOOKUP(L18,リスト!$B$47:$K$50,9,FALSE)),IF(O18=0,0,O18*VLOOKUP(L18,リスト!$B$47:$K$50,7,FALSE)))</f>
        <v>0</v>
      </c>
      <c r="Q18" s="96">
        <f t="shared" si="7"/>
        <v>0</v>
      </c>
      <c r="R18" s="97">
        <f t="shared" si="3"/>
        <v>0</v>
      </c>
      <c r="S18" s="146"/>
      <c r="T18" s="56">
        <f t="shared" si="4"/>
        <v>0</v>
      </c>
      <c r="U18" s="147"/>
      <c r="X18" s="8" t="s">
        <v>16</v>
      </c>
      <c r="Y18" s="9">
        <v>1</v>
      </c>
    </row>
    <row r="19" spans="1:25" ht="19.5" customHeight="1" x14ac:dyDescent="0.2">
      <c r="A19" s="181"/>
      <c r="B19" s="142"/>
      <c r="C19" s="150"/>
      <c r="D19" s="150"/>
      <c r="E19" s="151"/>
      <c r="F19" s="152"/>
      <c r="G19" s="98">
        <f t="shared" si="0"/>
        <v>0</v>
      </c>
      <c r="H19" s="98">
        <f t="shared" si="1"/>
        <v>1</v>
      </c>
      <c r="I19" s="98">
        <f t="shared" si="2"/>
        <v>1</v>
      </c>
      <c r="J19" s="169">
        <f>IF(YEAR($T$2)&gt;=2025,IF(G19=0,0,G19*VLOOKUP(C19,リスト!$B:$K,9,FALSE)),IF(G19=0,0,G19*VLOOKUP(C19,リスト!$B:$K,7,FALSE)))</f>
        <v>0</v>
      </c>
      <c r="K19" s="96">
        <f t="shared" si="5"/>
        <v>0</v>
      </c>
      <c r="L19" s="124"/>
      <c r="M19" s="144"/>
      <c r="N19" s="145"/>
      <c r="O19" s="96">
        <f t="shared" si="6"/>
        <v>0</v>
      </c>
      <c r="P19" s="169">
        <f>IF(YEAR($T$2)&gt;=2025,IF(O19=0,0,O19*VLOOKUP(L19,リスト!$B$47:$K$50,9,FALSE)),IF(O19=0,0,O19*VLOOKUP(L19,リスト!$B$47:$K$50,7,FALSE)))</f>
        <v>0</v>
      </c>
      <c r="Q19" s="96">
        <f t="shared" si="7"/>
        <v>0</v>
      </c>
      <c r="R19" s="97">
        <f t="shared" si="3"/>
        <v>0</v>
      </c>
      <c r="S19" s="146"/>
      <c r="T19" s="56">
        <f t="shared" si="4"/>
        <v>0</v>
      </c>
      <c r="U19" s="147"/>
      <c r="X19" s="2"/>
      <c r="Y19" s="2"/>
    </row>
    <row r="20" spans="1:25" ht="19.5" customHeight="1" x14ac:dyDescent="0.2">
      <c r="A20" s="181"/>
      <c r="B20" s="142"/>
      <c r="C20" s="150"/>
      <c r="D20" s="150"/>
      <c r="E20" s="151"/>
      <c r="F20" s="152"/>
      <c r="G20" s="98">
        <f t="shared" si="0"/>
        <v>0</v>
      </c>
      <c r="H20" s="98">
        <f t="shared" si="1"/>
        <v>1</v>
      </c>
      <c r="I20" s="98">
        <f t="shared" si="2"/>
        <v>1</v>
      </c>
      <c r="J20" s="169">
        <f>IF(YEAR($T$2)&gt;=2025,IF(G20=0,0,G20*VLOOKUP(C20,リスト!$B:$K,9,FALSE)),IF(G20=0,0,G20*VLOOKUP(C20,リスト!$B:$K,7,FALSE)))</f>
        <v>0</v>
      </c>
      <c r="K20" s="96">
        <f t="shared" si="5"/>
        <v>0</v>
      </c>
      <c r="L20" s="124"/>
      <c r="M20" s="144"/>
      <c r="N20" s="145"/>
      <c r="O20" s="96">
        <f t="shared" si="6"/>
        <v>0</v>
      </c>
      <c r="P20" s="169">
        <f>IF(YEAR($T$2)&gt;=2025,IF(O20=0,0,O20*VLOOKUP(L20,リスト!$B$47:$K$50,9,FALSE)),IF(O20=0,0,O20*VLOOKUP(L20,リスト!$B$47:$K$50,7,FALSE)))</f>
        <v>0</v>
      </c>
      <c r="Q20" s="96">
        <f t="shared" si="7"/>
        <v>0</v>
      </c>
      <c r="R20" s="97">
        <f t="shared" si="3"/>
        <v>0</v>
      </c>
      <c r="S20" s="146"/>
      <c r="T20" s="56">
        <f t="shared" si="4"/>
        <v>0</v>
      </c>
      <c r="U20" s="147"/>
      <c r="Y20"/>
    </row>
    <row r="21" spans="1:25" ht="19.5" customHeight="1" x14ac:dyDescent="0.2">
      <c r="A21" s="181"/>
      <c r="B21" s="142"/>
      <c r="C21" s="150"/>
      <c r="D21" s="150"/>
      <c r="E21" s="151"/>
      <c r="F21" s="152"/>
      <c r="G21" s="98">
        <f t="shared" si="0"/>
        <v>0</v>
      </c>
      <c r="H21" s="98">
        <f t="shared" si="1"/>
        <v>1</v>
      </c>
      <c r="I21" s="98">
        <f t="shared" si="2"/>
        <v>1</v>
      </c>
      <c r="J21" s="169">
        <f>IF(YEAR($T$2)&gt;=2025,IF(G21=0,0,G21*VLOOKUP(C21,リスト!$B:$K,9,FALSE)),IF(G21=0,0,G21*VLOOKUP(C21,リスト!$B:$K,7,FALSE)))</f>
        <v>0</v>
      </c>
      <c r="K21" s="96">
        <f t="shared" si="5"/>
        <v>0</v>
      </c>
      <c r="L21" s="124"/>
      <c r="M21" s="144"/>
      <c r="N21" s="145"/>
      <c r="O21" s="96">
        <f t="shared" si="6"/>
        <v>0</v>
      </c>
      <c r="P21" s="169">
        <f>IF(YEAR($T$2)&gt;=2025,IF(O21=0,0,O21*VLOOKUP(L21,リスト!$B$47:$K$50,9,FALSE)),IF(O21=0,0,O21*VLOOKUP(L21,リスト!$B$47:$K$50,7,FALSE)))</f>
        <v>0</v>
      </c>
      <c r="Q21" s="96">
        <f t="shared" si="7"/>
        <v>0</v>
      </c>
      <c r="R21" s="97">
        <f t="shared" si="3"/>
        <v>0</v>
      </c>
      <c r="S21" s="146"/>
      <c r="T21" s="56">
        <f t="shared" si="4"/>
        <v>0</v>
      </c>
      <c r="U21" s="147"/>
      <c r="Y21"/>
    </row>
    <row r="22" spans="1:25" ht="19.5" customHeight="1" x14ac:dyDescent="0.2">
      <c r="A22" s="181"/>
      <c r="B22" s="142"/>
      <c r="C22" s="150"/>
      <c r="D22" s="150"/>
      <c r="E22" s="151"/>
      <c r="F22" s="152"/>
      <c r="G22" s="98">
        <f t="shared" si="0"/>
        <v>0</v>
      </c>
      <c r="H22" s="98">
        <f t="shared" si="1"/>
        <v>1</v>
      </c>
      <c r="I22" s="98">
        <f t="shared" si="2"/>
        <v>1</v>
      </c>
      <c r="J22" s="169">
        <f>IF(YEAR($T$2)&gt;=2025,IF(G22=0,0,G22*VLOOKUP(C22,リスト!$B:$K,9,FALSE)),IF(G22=0,0,G22*VLOOKUP(C22,リスト!$B:$K,7,FALSE)))</f>
        <v>0</v>
      </c>
      <c r="K22" s="96">
        <f t="shared" si="5"/>
        <v>0</v>
      </c>
      <c r="L22" s="124"/>
      <c r="M22" s="144"/>
      <c r="N22" s="145"/>
      <c r="O22" s="96">
        <f t="shared" si="6"/>
        <v>0</v>
      </c>
      <c r="P22" s="169">
        <f>IF(YEAR($T$2)&gt;=2025,IF(O22=0,0,O22*VLOOKUP(L22,リスト!$B$47:$K$50,9,FALSE)),IF(O22=0,0,O22*VLOOKUP(L22,リスト!$B$47:$K$50,7,FALSE)))</f>
        <v>0</v>
      </c>
      <c r="Q22" s="96">
        <f t="shared" si="7"/>
        <v>0</v>
      </c>
      <c r="R22" s="97">
        <f t="shared" si="3"/>
        <v>0</v>
      </c>
      <c r="S22" s="146"/>
      <c r="T22" s="56">
        <f t="shared" si="4"/>
        <v>0</v>
      </c>
      <c r="U22" s="147"/>
      <c r="X22" s="1"/>
      <c r="Y22" s="1"/>
    </row>
    <row r="23" spans="1:25" ht="19.5" customHeight="1" x14ac:dyDescent="0.2">
      <c r="A23" s="181"/>
      <c r="B23" s="155"/>
      <c r="C23" s="150"/>
      <c r="D23" s="150"/>
      <c r="E23" s="156"/>
      <c r="F23" s="152"/>
      <c r="G23" s="98">
        <f t="shared" si="0"/>
        <v>0</v>
      </c>
      <c r="H23" s="98">
        <f t="shared" si="1"/>
        <v>1</v>
      </c>
      <c r="I23" s="98">
        <f t="shared" si="2"/>
        <v>1</v>
      </c>
      <c r="J23" s="169">
        <f>IF(YEAR($T$2)&gt;=2025,IF(G23=0,0,G23*VLOOKUP(C23,リスト!$B:$K,9,FALSE)),IF(G23=0,0,G23*VLOOKUP(C23,リスト!$B:$K,7,FALSE)))</f>
        <v>0</v>
      </c>
      <c r="K23" s="96">
        <f t="shared" si="5"/>
        <v>0</v>
      </c>
      <c r="L23" s="124"/>
      <c r="M23" s="144"/>
      <c r="N23" s="145"/>
      <c r="O23" s="96">
        <f t="shared" si="6"/>
        <v>0</v>
      </c>
      <c r="P23" s="169">
        <f>IF(YEAR($T$2)&gt;=2025,IF(O23=0,0,O23*VLOOKUP(L23,リスト!$B$47:$K$50,9,FALSE)),IF(O23=0,0,O23*VLOOKUP(L23,リスト!$B$47:$K$50,7,FALSE)))</f>
        <v>0</v>
      </c>
      <c r="Q23" s="96">
        <f t="shared" si="7"/>
        <v>0</v>
      </c>
      <c r="R23" s="97">
        <f t="shared" si="3"/>
        <v>0</v>
      </c>
      <c r="S23" s="146"/>
      <c r="T23" s="56">
        <f t="shared" si="4"/>
        <v>0</v>
      </c>
      <c r="U23" s="147"/>
      <c r="X23" s="1"/>
      <c r="Y23" s="1"/>
    </row>
    <row r="24" spans="1:25" ht="19.5" customHeight="1" x14ac:dyDescent="0.2">
      <c r="A24" s="181"/>
      <c r="B24" s="155"/>
      <c r="C24" s="150"/>
      <c r="D24" s="150"/>
      <c r="E24" s="151"/>
      <c r="F24" s="152"/>
      <c r="G24" s="98">
        <f t="shared" si="0"/>
        <v>0</v>
      </c>
      <c r="H24" s="98">
        <f t="shared" si="1"/>
        <v>1</v>
      </c>
      <c r="I24" s="98">
        <f t="shared" si="2"/>
        <v>1</v>
      </c>
      <c r="J24" s="169">
        <f>IF(YEAR($T$2)&gt;=2025,IF(G24=0,0,G24*VLOOKUP(C24,リスト!$B:$K,9,FALSE)),IF(G24=0,0,G24*VLOOKUP(C24,リスト!$B:$K,7,FALSE)))</f>
        <v>0</v>
      </c>
      <c r="K24" s="96">
        <f t="shared" si="5"/>
        <v>0</v>
      </c>
      <c r="L24" s="124"/>
      <c r="M24" s="144"/>
      <c r="N24" s="145"/>
      <c r="O24" s="96">
        <f t="shared" si="6"/>
        <v>0</v>
      </c>
      <c r="P24" s="169">
        <f>IF(YEAR($T$2)&gt;=2025,IF(O24=0,0,O24*VLOOKUP(L24,リスト!$B$47:$K$50,9,FALSE)),IF(O24=0,0,O24*VLOOKUP(L24,リスト!$B$47:$K$50,7,FALSE)))</f>
        <v>0</v>
      </c>
      <c r="Q24" s="97">
        <f t="shared" si="7"/>
        <v>0</v>
      </c>
      <c r="R24" s="97">
        <f t="shared" si="3"/>
        <v>0</v>
      </c>
      <c r="S24" s="146"/>
      <c r="T24" s="56">
        <f t="shared" si="4"/>
        <v>0</v>
      </c>
      <c r="U24" s="147"/>
      <c r="X24" s="1"/>
      <c r="Y24" s="1"/>
    </row>
    <row r="25" spans="1:25" ht="19.5" customHeight="1" thickBot="1" x14ac:dyDescent="0.25">
      <c r="A25" s="181"/>
      <c r="B25" s="155"/>
      <c r="C25" s="136"/>
      <c r="D25" s="157"/>
      <c r="E25" s="158"/>
      <c r="F25" s="159"/>
      <c r="G25" s="99">
        <f t="shared" si="0"/>
        <v>0</v>
      </c>
      <c r="H25" s="99">
        <f t="shared" si="1"/>
        <v>1</v>
      </c>
      <c r="I25" s="99">
        <f t="shared" si="2"/>
        <v>1</v>
      </c>
      <c r="J25" s="170">
        <f>IF(YEAR($T$2)&gt;=2025,IF(G25=0,0,G25*VLOOKUP(C25,リスト!$B:$K,9,FALSE)),IF(G25=0,0,G25*VLOOKUP(C25,リスト!$B:$K,7,FALSE)))</f>
        <v>0</v>
      </c>
      <c r="K25" s="100">
        <f t="shared" si="5"/>
        <v>0</v>
      </c>
      <c r="L25" s="126"/>
      <c r="M25" s="160"/>
      <c r="N25" s="161"/>
      <c r="O25" s="100">
        <f t="shared" si="6"/>
        <v>0</v>
      </c>
      <c r="P25" s="174">
        <f>IF(YEAR($T$2)&gt;=2025,IF(O25=0,0,O25*VLOOKUP(L25,リスト!$B$47:$K$50,9,FALSE)),IF(O25=0,0,O25*VLOOKUP(L25,リスト!$B$47:$K$50,7,FALSE)))</f>
        <v>0</v>
      </c>
      <c r="Q25" s="97">
        <f t="shared" si="7"/>
        <v>0</v>
      </c>
      <c r="R25" s="97">
        <f t="shared" si="3"/>
        <v>0</v>
      </c>
      <c r="S25" s="146"/>
      <c r="T25" s="59">
        <f t="shared" si="4"/>
        <v>0</v>
      </c>
      <c r="U25" s="147"/>
      <c r="X25" s="2"/>
      <c r="Y25" s="2"/>
    </row>
    <row r="26" spans="1:25" ht="19.5" customHeight="1" thickBot="1" x14ac:dyDescent="0.25">
      <c r="A26" s="101"/>
      <c r="B26" s="102" t="s">
        <v>35</v>
      </c>
      <c r="C26" s="103"/>
      <c r="D26" s="103"/>
      <c r="E26" s="104"/>
      <c r="F26" s="105"/>
      <c r="G26" s="106"/>
      <c r="H26" s="106"/>
      <c r="I26" s="106"/>
      <c r="J26" s="171">
        <f>SUM(J7:J25)</f>
        <v>3932.7046763131866</v>
      </c>
      <c r="K26" s="107">
        <f>SUM(K7:K25)</f>
        <v>101.4637806488802</v>
      </c>
      <c r="L26" s="108"/>
      <c r="M26" s="108"/>
      <c r="N26" s="109">
        <f>SUM(N7:N25)</f>
        <v>0</v>
      </c>
      <c r="O26" s="107"/>
      <c r="P26" s="171">
        <f>SUM(P7:P25)</f>
        <v>126880</v>
      </c>
      <c r="Q26" s="107">
        <f>SUM(Q7:Q25)</f>
        <v>3273.5039999999999</v>
      </c>
      <c r="R26" s="107">
        <f>SUM(R7:R25)</f>
        <v>3374.9677806488799</v>
      </c>
      <c r="S26" s="110"/>
      <c r="T26" s="62">
        <f>IF(K26+Q26=0,"",R26/$R$47*100)</f>
        <v>39.982071624561563</v>
      </c>
      <c r="U26" s="111"/>
      <c r="X26" s="2"/>
      <c r="Y26" s="2"/>
    </row>
    <row r="27" spans="1:25" ht="19.5" customHeight="1" x14ac:dyDescent="0.2">
      <c r="A27" s="180" t="s">
        <v>36</v>
      </c>
      <c r="B27" s="135" t="s">
        <v>60</v>
      </c>
      <c r="C27" s="136"/>
      <c r="D27" s="136"/>
      <c r="E27" s="151"/>
      <c r="F27" s="138"/>
      <c r="G27" s="94">
        <f>IF(OR(E27="",F27=""),0,E27/VLOOKUP(F27,$X$7:$Y$18,2,FALSE)*H27/I27)</f>
        <v>0</v>
      </c>
      <c r="H27" s="94">
        <f>IF(COUNTIF(C27,"都市ガス*")=0,1,(101.325+VLOOKUP(D27,$AD$7:$AE$8,2,FALSE))/101.325*273.15/288.15)</f>
        <v>1</v>
      </c>
      <c r="I27" s="94">
        <f>IF(COUNTIF(C27,"液化石油ガス*")=0,1,VLOOKUP(F27,$AA$7:$AB$10,2,FALSE))</f>
        <v>1</v>
      </c>
      <c r="J27" s="168">
        <f>IF(YEAR($T$2)&gt;=2025,IF(G27=0,0,G27*VLOOKUP(C27,リスト!$B:$K,9,FALSE)),IF(G27=0,0,G27*VLOOKUP(C27,リスト!$B:$K,7,FALSE)))</f>
        <v>0</v>
      </c>
      <c r="K27" s="95">
        <f t="shared" si="5"/>
        <v>0</v>
      </c>
      <c r="L27" s="124" t="s">
        <v>52</v>
      </c>
      <c r="M27" s="162">
        <v>4500</v>
      </c>
      <c r="N27" s="138" t="s">
        <v>34</v>
      </c>
      <c r="O27" s="95">
        <f>IF(OR(M27="",N27=""),0,M27/VLOOKUP(N27,$X$7:$Y$18,2,FALSE))</f>
        <v>4500</v>
      </c>
      <c r="P27" s="168">
        <f>IF(YEAR($T$2)&gt;=2025,IF(O27=0,0,O27*VLOOKUP(L27,リスト!$B$47:$K$50,9,FALSE)),IF(O27=0,0,O27*VLOOKUP(L27,リスト!$B$47:$K$50,7,FALSE)))</f>
        <v>43920</v>
      </c>
      <c r="Q27" s="95">
        <f t="shared" ref="Q27:Q45" si="8">IF(P27="",0,P27*0.0258)</f>
        <v>1133.136</v>
      </c>
      <c r="R27" s="95">
        <f>IF(AND(K27="",Q27=""),0,SUM(K27+Q27))</f>
        <v>1133.136</v>
      </c>
      <c r="S27" s="140" t="s">
        <v>20</v>
      </c>
      <c r="T27" s="53">
        <f>IF(R27=0,0,R27/$R$47*100)</f>
        <v>13.423868806136783</v>
      </c>
      <c r="U27" s="141"/>
      <c r="X27" s="2"/>
      <c r="Y27" s="2"/>
    </row>
    <row r="28" spans="1:25" ht="19.5" customHeight="1" x14ac:dyDescent="0.2">
      <c r="A28" s="181"/>
      <c r="B28" s="142" t="s">
        <v>61</v>
      </c>
      <c r="C28" s="136"/>
      <c r="D28" s="136"/>
      <c r="E28" s="151"/>
      <c r="F28" s="138"/>
      <c r="G28" s="94">
        <f t="shared" ref="G28:G45" si="9">IF(OR(E28="",F28=""),0,E28/VLOOKUP(F28,$X$7:$Y$18,2,FALSE)*H28/I28)</f>
        <v>0</v>
      </c>
      <c r="H28" s="94">
        <f t="shared" ref="H28:H45" si="10">IF(COUNTIF(C28,"都市ガス*")=0,1,(101.325+VLOOKUP(D28,$AD$7:$AE$8,2,FALSE))/101.325*273.15/288.15)</f>
        <v>1</v>
      </c>
      <c r="I28" s="94">
        <f t="shared" ref="I28:I45" si="11">IF(COUNTIF(C28,"液化石油ガス*")=0,1,VLOOKUP(F28,$AA$7:$AB$10,2,FALSE))</f>
        <v>1</v>
      </c>
      <c r="J28" s="169">
        <f>IF(YEAR($T$2)&gt;=2025,IF(G28=0,0,G28*VLOOKUP(C28,リスト!$B:$K,9,FALSE)),IF(G28=0,0,G28*VLOOKUP(C28,リスト!$B:$K,7,FALSE)))</f>
        <v>0</v>
      </c>
      <c r="K28" s="96">
        <f t="shared" si="5"/>
        <v>0</v>
      </c>
      <c r="L28" s="124" t="s">
        <v>52</v>
      </c>
      <c r="M28" s="144">
        <v>9000</v>
      </c>
      <c r="N28" s="145" t="s">
        <v>34</v>
      </c>
      <c r="O28" s="96">
        <f t="shared" ref="O28:O44" si="12">IF(OR(M28="",N28=""),0,M28/VLOOKUP(N28,$X$7:$Y$18,2,FALSE))</f>
        <v>9000</v>
      </c>
      <c r="P28" s="169">
        <f>IF(YEAR($T$2)&gt;=2025,IF(O28=0,0,O28*VLOOKUP(L28,リスト!$B$47:$K$50,9,FALSE)),IF(O28=0,0,O28*VLOOKUP(L28,リスト!$B$47:$K$50,7,FALSE)))</f>
        <v>87840</v>
      </c>
      <c r="Q28" s="96">
        <f t="shared" si="8"/>
        <v>2266.2719999999999</v>
      </c>
      <c r="R28" s="97">
        <f t="shared" ref="R28:R45" si="13">IF(AND(K28="",Q28=""),0,SUM(K28+Q28))</f>
        <v>2266.2719999999999</v>
      </c>
      <c r="S28" s="146"/>
      <c r="T28" s="56">
        <f t="shared" ref="T28:T45" si="14">IF(R28=0,0,R28/$R$47*100)</f>
        <v>26.847737612273566</v>
      </c>
      <c r="U28" s="147"/>
      <c r="X28" s="28"/>
    </row>
    <row r="29" spans="1:25" ht="19.5" customHeight="1" x14ac:dyDescent="0.2">
      <c r="A29" s="181"/>
      <c r="B29" s="155" t="s">
        <v>62</v>
      </c>
      <c r="C29" s="136" t="s">
        <v>54</v>
      </c>
      <c r="D29" s="136" t="s">
        <v>24</v>
      </c>
      <c r="E29" s="151">
        <v>1500</v>
      </c>
      <c r="F29" s="148" t="s">
        <v>29</v>
      </c>
      <c r="G29" s="94">
        <f t="shared" si="9"/>
        <v>1435.6822543772882</v>
      </c>
      <c r="H29" s="94">
        <f t="shared" si="10"/>
        <v>0.9571215029181922</v>
      </c>
      <c r="I29" s="94">
        <f t="shared" si="11"/>
        <v>1</v>
      </c>
      <c r="J29" s="169">
        <f>IF(YEAR($T$2)&gt;=2025,IF(G29=0,0,G29*VLOOKUP(C29,リスト!$B:$K,9,FALSE)),IF(G29=0,0,G29*VLOOKUP(C29,リスト!$B:$K,7,FALSE)))</f>
        <v>64605.701446977968</v>
      </c>
      <c r="K29" s="96">
        <f t="shared" si="5"/>
        <v>1666.8270973320316</v>
      </c>
      <c r="L29" s="124"/>
      <c r="M29" s="144"/>
      <c r="N29" s="145"/>
      <c r="O29" s="96">
        <f t="shared" si="12"/>
        <v>0</v>
      </c>
      <c r="P29" s="169">
        <f>IF(YEAR($T$2)&gt;=2025,IF(O29=0,0,O29*VLOOKUP(L29,リスト!$B$47:$K$50,9,FALSE)),IF(O29=0,0,O29*VLOOKUP(L29,リスト!$B$47:$K$50,7,FALSE)))</f>
        <v>0</v>
      </c>
      <c r="Q29" s="96">
        <f t="shared" si="8"/>
        <v>0</v>
      </c>
      <c r="R29" s="97">
        <f t="shared" si="13"/>
        <v>1666.8270973320316</v>
      </c>
      <c r="S29" s="146"/>
      <c r="T29" s="56">
        <f t="shared" si="14"/>
        <v>19.746321957028087</v>
      </c>
      <c r="U29" s="147"/>
      <c r="X29" s="28"/>
    </row>
    <row r="30" spans="1:25" ht="19.5" customHeight="1" x14ac:dyDescent="0.2">
      <c r="A30" s="181"/>
      <c r="B30" s="155"/>
      <c r="C30" s="136"/>
      <c r="D30" s="136"/>
      <c r="E30" s="151"/>
      <c r="F30" s="138"/>
      <c r="G30" s="94">
        <f t="shared" si="9"/>
        <v>0</v>
      </c>
      <c r="H30" s="94">
        <f t="shared" si="10"/>
        <v>1</v>
      </c>
      <c r="I30" s="94">
        <f t="shared" si="11"/>
        <v>1</v>
      </c>
      <c r="J30" s="169">
        <f>IF(YEAR($T$2)&gt;=2025,IF(G30=0,0,G30*VLOOKUP(C30,リスト!$B:$K,9,FALSE)),IF(G30=0,0,G30*VLOOKUP(C30,リスト!$B:$K,7,FALSE)))</f>
        <v>0</v>
      </c>
      <c r="K30" s="96">
        <f t="shared" si="5"/>
        <v>0</v>
      </c>
      <c r="L30" s="124"/>
      <c r="M30" s="144"/>
      <c r="N30" s="145"/>
      <c r="O30" s="96">
        <f t="shared" si="12"/>
        <v>0</v>
      </c>
      <c r="P30" s="169">
        <f>IF(YEAR($T$2)&gt;=2025,IF(O30=0,0,O30*VLOOKUP(L30,リスト!$B$47:$K$50,9,FALSE)),IF(O30=0,0,O30*VLOOKUP(L30,リスト!$B$47:$K$50,7,FALSE)))</f>
        <v>0</v>
      </c>
      <c r="Q30" s="96">
        <f t="shared" si="8"/>
        <v>0</v>
      </c>
      <c r="R30" s="97">
        <f t="shared" si="13"/>
        <v>0</v>
      </c>
      <c r="S30" s="146"/>
      <c r="T30" s="56">
        <f t="shared" si="14"/>
        <v>0</v>
      </c>
      <c r="U30" s="147"/>
      <c r="X30" s="28"/>
    </row>
    <row r="31" spans="1:25" ht="19.5" customHeight="1" x14ac:dyDescent="0.2">
      <c r="A31" s="181"/>
      <c r="B31" s="155"/>
      <c r="C31" s="136"/>
      <c r="D31" s="136"/>
      <c r="E31" s="151"/>
      <c r="F31" s="138"/>
      <c r="G31" s="94">
        <f t="shared" si="9"/>
        <v>0</v>
      </c>
      <c r="H31" s="94">
        <f t="shared" si="10"/>
        <v>1</v>
      </c>
      <c r="I31" s="94">
        <f t="shared" si="11"/>
        <v>1</v>
      </c>
      <c r="J31" s="169">
        <f>IF(YEAR($T$2)&gt;=2025,IF(G31=0,0,G31*VLOOKUP(C31,リスト!$B:$K,9,FALSE)),IF(G31=0,0,G31*VLOOKUP(C31,リスト!$B:$K,7,FALSE)))</f>
        <v>0</v>
      </c>
      <c r="K31" s="96">
        <f t="shared" si="5"/>
        <v>0</v>
      </c>
      <c r="L31" s="124"/>
      <c r="M31" s="144"/>
      <c r="N31" s="145"/>
      <c r="O31" s="96">
        <f t="shared" si="12"/>
        <v>0</v>
      </c>
      <c r="P31" s="169">
        <f>IF(YEAR($T$2)&gt;=2025,IF(O31=0,0,O31*VLOOKUP(L31,リスト!$B$47:$K$50,9,FALSE)),IF(O31=0,0,O31*VLOOKUP(L31,リスト!$B$47:$K$50,7,FALSE)))</f>
        <v>0</v>
      </c>
      <c r="Q31" s="96">
        <f t="shared" si="8"/>
        <v>0</v>
      </c>
      <c r="R31" s="97">
        <f t="shared" si="13"/>
        <v>0</v>
      </c>
      <c r="S31" s="146"/>
      <c r="T31" s="56">
        <f t="shared" si="14"/>
        <v>0</v>
      </c>
      <c r="U31" s="147"/>
    </row>
    <row r="32" spans="1:25" ht="19.5" customHeight="1" x14ac:dyDescent="0.2">
      <c r="A32" s="181"/>
      <c r="B32" s="155"/>
      <c r="C32" s="136"/>
      <c r="D32" s="136"/>
      <c r="E32" s="151"/>
      <c r="F32" s="138"/>
      <c r="G32" s="94">
        <f t="shared" si="9"/>
        <v>0</v>
      </c>
      <c r="H32" s="94">
        <f t="shared" si="10"/>
        <v>1</v>
      </c>
      <c r="I32" s="94">
        <f t="shared" si="11"/>
        <v>1</v>
      </c>
      <c r="J32" s="169">
        <f>IF(YEAR($T$2)&gt;=2025,IF(G32=0,0,G32*VLOOKUP(C32,リスト!$B:$K,9,FALSE)),IF(G32=0,0,G32*VLOOKUP(C32,リスト!$B:$K,7,FALSE)))</f>
        <v>0</v>
      </c>
      <c r="K32" s="96">
        <f t="shared" si="5"/>
        <v>0</v>
      </c>
      <c r="L32" s="124"/>
      <c r="M32" s="144"/>
      <c r="N32" s="145"/>
      <c r="O32" s="96">
        <f t="shared" si="12"/>
        <v>0</v>
      </c>
      <c r="P32" s="169">
        <f>IF(YEAR($T$2)&gt;=2025,IF(O32=0,0,O32*VLOOKUP(L32,リスト!$B$47:$K$50,9,FALSE)),IF(O32=0,0,O32*VLOOKUP(L32,リスト!$B$47:$K$50,7,FALSE)))</f>
        <v>0</v>
      </c>
      <c r="Q32" s="96">
        <f t="shared" si="8"/>
        <v>0</v>
      </c>
      <c r="R32" s="97">
        <f t="shared" si="13"/>
        <v>0</v>
      </c>
      <c r="S32" s="146"/>
      <c r="T32" s="56">
        <f t="shared" si="14"/>
        <v>0</v>
      </c>
      <c r="U32" s="147"/>
    </row>
    <row r="33" spans="1:24" ht="19.5" customHeight="1" x14ac:dyDescent="0.2">
      <c r="A33" s="181"/>
      <c r="B33" s="142"/>
      <c r="C33" s="136"/>
      <c r="D33" s="136"/>
      <c r="E33" s="151"/>
      <c r="F33" s="138"/>
      <c r="G33" s="94">
        <f t="shared" si="9"/>
        <v>0</v>
      </c>
      <c r="H33" s="94">
        <f t="shared" si="10"/>
        <v>1</v>
      </c>
      <c r="I33" s="94">
        <f t="shared" si="11"/>
        <v>1</v>
      </c>
      <c r="J33" s="169">
        <f>IF(YEAR($T$2)&gt;=2025,IF(G33=0,0,G33*VLOOKUP(C33,リスト!$B:$K,9,FALSE)),IF(G33=0,0,G33*VLOOKUP(C33,リスト!$B:$K,7,FALSE)))</f>
        <v>0</v>
      </c>
      <c r="K33" s="96">
        <f t="shared" si="5"/>
        <v>0</v>
      </c>
      <c r="L33" s="124"/>
      <c r="M33" s="144"/>
      <c r="N33" s="145"/>
      <c r="O33" s="96">
        <f t="shared" si="12"/>
        <v>0</v>
      </c>
      <c r="P33" s="169">
        <f>IF(YEAR($T$2)&gt;=2025,IF(O33=0,0,O33*VLOOKUP(L33,リスト!$B$47:$K$50,9,FALSE)),IF(O33=0,0,O33*VLOOKUP(L33,リスト!$B$47:$K$50,7,FALSE)))</f>
        <v>0</v>
      </c>
      <c r="Q33" s="96">
        <f t="shared" si="8"/>
        <v>0</v>
      </c>
      <c r="R33" s="97">
        <f t="shared" si="13"/>
        <v>0</v>
      </c>
      <c r="S33" s="146"/>
      <c r="T33" s="56">
        <f t="shared" si="14"/>
        <v>0</v>
      </c>
      <c r="U33" s="147"/>
    </row>
    <row r="34" spans="1:24" ht="19.5" customHeight="1" x14ac:dyDescent="0.2">
      <c r="A34" s="181"/>
      <c r="B34" s="155"/>
      <c r="C34" s="150"/>
      <c r="D34" s="150"/>
      <c r="E34" s="151"/>
      <c r="F34" s="152"/>
      <c r="G34" s="98">
        <f t="shared" si="9"/>
        <v>0</v>
      </c>
      <c r="H34" s="98">
        <f t="shared" si="10"/>
        <v>1</v>
      </c>
      <c r="I34" s="98">
        <f t="shared" si="11"/>
        <v>1</v>
      </c>
      <c r="J34" s="170">
        <f>IF(YEAR($T$2)&gt;=2025,IF(G34=0,0,G34*VLOOKUP(C34,リスト!$B:$K,9,FALSE)),IF(G34=0,0,G34*VLOOKUP(C34,リスト!$B:$K,7,FALSE)))</f>
        <v>0</v>
      </c>
      <c r="K34" s="96">
        <f t="shared" si="5"/>
        <v>0</v>
      </c>
      <c r="L34" s="124"/>
      <c r="M34" s="144"/>
      <c r="N34" s="145"/>
      <c r="O34" s="96">
        <f t="shared" si="12"/>
        <v>0</v>
      </c>
      <c r="P34" s="169">
        <f>IF(YEAR($T$2)&gt;=2025,IF(O34=0,0,O34*VLOOKUP(L34,リスト!$B$47:$K$50,9,FALSE)),IF(O34=0,0,O34*VLOOKUP(L34,リスト!$B$47:$K$50,7,FALSE)))</f>
        <v>0</v>
      </c>
      <c r="Q34" s="96">
        <f t="shared" si="8"/>
        <v>0</v>
      </c>
      <c r="R34" s="97">
        <f t="shared" si="13"/>
        <v>0</v>
      </c>
      <c r="S34" s="153"/>
      <c r="T34" s="59">
        <f t="shared" si="14"/>
        <v>0</v>
      </c>
      <c r="U34" s="154"/>
    </row>
    <row r="35" spans="1:24" ht="19.5" customHeight="1" x14ac:dyDescent="0.2">
      <c r="A35" s="181"/>
      <c r="B35" s="155"/>
      <c r="C35" s="150"/>
      <c r="D35" s="150"/>
      <c r="E35" s="151"/>
      <c r="F35" s="152"/>
      <c r="G35" s="98">
        <f t="shared" si="9"/>
        <v>0</v>
      </c>
      <c r="H35" s="98">
        <f t="shared" si="10"/>
        <v>1</v>
      </c>
      <c r="I35" s="98">
        <f t="shared" si="11"/>
        <v>1</v>
      </c>
      <c r="J35" s="169">
        <f>IF(YEAR($T$2)&gt;=2025,IF(G35=0,0,G35*VLOOKUP(C35,リスト!$B:$K,9,FALSE)),IF(G35=0,0,G35*VLOOKUP(C35,リスト!$B:$K,7,FALSE)))</f>
        <v>0</v>
      </c>
      <c r="K35" s="96">
        <f t="shared" si="5"/>
        <v>0</v>
      </c>
      <c r="L35" s="124"/>
      <c r="M35" s="144"/>
      <c r="N35" s="145"/>
      <c r="O35" s="96">
        <f t="shared" si="12"/>
        <v>0</v>
      </c>
      <c r="P35" s="169">
        <f>IF(YEAR($T$2)&gt;=2025,IF(O35=0,0,O35*VLOOKUP(L35,リスト!$B$47:$K$50,9,FALSE)),IF(O35=0,0,O35*VLOOKUP(L35,リスト!$B$47:$K$50,7,FALSE)))</f>
        <v>0</v>
      </c>
      <c r="Q35" s="96">
        <f t="shared" si="8"/>
        <v>0</v>
      </c>
      <c r="R35" s="97">
        <f t="shared" si="13"/>
        <v>0</v>
      </c>
      <c r="S35" s="146"/>
      <c r="T35" s="56">
        <f t="shared" si="14"/>
        <v>0</v>
      </c>
      <c r="U35" s="147"/>
    </row>
    <row r="36" spans="1:24" ht="19.5" customHeight="1" x14ac:dyDescent="0.2">
      <c r="A36" s="181"/>
      <c r="B36" s="155"/>
      <c r="C36" s="150"/>
      <c r="D36" s="150"/>
      <c r="E36" s="151"/>
      <c r="F36" s="152"/>
      <c r="G36" s="98">
        <f t="shared" si="9"/>
        <v>0</v>
      </c>
      <c r="H36" s="98">
        <f t="shared" si="10"/>
        <v>1</v>
      </c>
      <c r="I36" s="98">
        <f t="shared" si="11"/>
        <v>1</v>
      </c>
      <c r="J36" s="169">
        <f>IF(YEAR($T$2)&gt;=2025,IF(G36=0,0,G36*VLOOKUP(C36,リスト!$B:$K,9,FALSE)),IF(G36=0,0,G36*VLOOKUP(C36,リスト!$B:$K,7,FALSE)))</f>
        <v>0</v>
      </c>
      <c r="K36" s="96">
        <f t="shared" si="5"/>
        <v>0</v>
      </c>
      <c r="L36" s="124"/>
      <c r="M36" s="144"/>
      <c r="N36" s="145"/>
      <c r="O36" s="96">
        <f t="shared" si="12"/>
        <v>0</v>
      </c>
      <c r="P36" s="169">
        <f>IF(YEAR($T$2)&gt;=2025,IF(O36=0,0,O36*VLOOKUP(L36,リスト!$B$47:$K$50,9,FALSE)),IF(O36=0,0,O36*VLOOKUP(L36,リスト!$B$47:$K$50,7,FALSE)))</f>
        <v>0</v>
      </c>
      <c r="Q36" s="96">
        <f t="shared" si="8"/>
        <v>0</v>
      </c>
      <c r="R36" s="97">
        <f t="shared" si="13"/>
        <v>0</v>
      </c>
      <c r="S36" s="146"/>
      <c r="T36" s="56">
        <f t="shared" si="14"/>
        <v>0</v>
      </c>
      <c r="U36" s="147"/>
    </row>
    <row r="37" spans="1:24" ht="19.5" customHeight="1" x14ac:dyDescent="0.2">
      <c r="A37" s="181"/>
      <c r="B37" s="155"/>
      <c r="C37" s="150"/>
      <c r="D37" s="150"/>
      <c r="E37" s="151"/>
      <c r="F37" s="152"/>
      <c r="G37" s="98">
        <f t="shared" si="9"/>
        <v>0</v>
      </c>
      <c r="H37" s="98">
        <f t="shared" si="10"/>
        <v>1</v>
      </c>
      <c r="I37" s="98">
        <f t="shared" si="11"/>
        <v>1</v>
      </c>
      <c r="J37" s="169">
        <f>IF(YEAR($T$2)&gt;=2025,IF(G37=0,0,G37*VLOOKUP(C37,リスト!$B:$K,9,FALSE)),IF(G37=0,0,G37*VLOOKUP(C37,リスト!$B:$K,7,FALSE)))</f>
        <v>0</v>
      </c>
      <c r="K37" s="96">
        <f t="shared" si="5"/>
        <v>0</v>
      </c>
      <c r="L37" s="124"/>
      <c r="M37" s="144"/>
      <c r="N37" s="145"/>
      <c r="O37" s="96">
        <f t="shared" si="12"/>
        <v>0</v>
      </c>
      <c r="P37" s="169">
        <f>IF(YEAR($T$2)&gt;=2025,IF(O37=0,0,O37*VLOOKUP(L37,リスト!$B$47:$K$50,9,FALSE)),IF(O37=0,0,O37*VLOOKUP(L37,リスト!$B$47:$K$50,7,FALSE)))</f>
        <v>0</v>
      </c>
      <c r="Q37" s="96">
        <f t="shared" si="8"/>
        <v>0</v>
      </c>
      <c r="R37" s="97">
        <f t="shared" si="13"/>
        <v>0</v>
      </c>
      <c r="S37" s="146"/>
      <c r="T37" s="56">
        <f t="shared" si="14"/>
        <v>0</v>
      </c>
      <c r="U37" s="147"/>
    </row>
    <row r="38" spans="1:24" ht="19.5" customHeight="1" x14ac:dyDescent="0.2">
      <c r="A38" s="181"/>
      <c r="B38" s="142"/>
      <c r="C38" s="150"/>
      <c r="D38" s="150"/>
      <c r="E38" s="151"/>
      <c r="F38" s="152"/>
      <c r="G38" s="98">
        <f t="shared" si="9"/>
        <v>0</v>
      </c>
      <c r="H38" s="98">
        <f t="shared" si="10"/>
        <v>1</v>
      </c>
      <c r="I38" s="98">
        <f t="shared" si="11"/>
        <v>1</v>
      </c>
      <c r="J38" s="169">
        <f>IF(YEAR($T$2)&gt;=2025,IF(G38=0,0,G38*VLOOKUP(C38,リスト!$B:$K,9,FALSE)),IF(G38=0,0,G38*VLOOKUP(C38,リスト!$B:$K,7,FALSE)))</f>
        <v>0</v>
      </c>
      <c r="K38" s="96">
        <f t="shared" si="5"/>
        <v>0</v>
      </c>
      <c r="L38" s="124"/>
      <c r="M38" s="144"/>
      <c r="N38" s="145"/>
      <c r="O38" s="96">
        <f t="shared" si="12"/>
        <v>0</v>
      </c>
      <c r="P38" s="169">
        <f>IF(YEAR($T$2)&gt;=2025,IF(O38=0,0,O38*VLOOKUP(L38,リスト!$B$47:$K$50,9,FALSE)),IF(O38=0,0,O38*VLOOKUP(L38,リスト!$B$47:$K$50,7,FALSE)))</f>
        <v>0</v>
      </c>
      <c r="Q38" s="96">
        <f t="shared" si="8"/>
        <v>0</v>
      </c>
      <c r="R38" s="97">
        <f t="shared" si="13"/>
        <v>0</v>
      </c>
      <c r="S38" s="146"/>
      <c r="T38" s="56">
        <f t="shared" si="14"/>
        <v>0</v>
      </c>
      <c r="U38" s="147"/>
    </row>
    <row r="39" spans="1:24" ht="19.5" customHeight="1" x14ac:dyDescent="0.2">
      <c r="A39" s="181"/>
      <c r="B39" s="155"/>
      <c r="C39" s="150"/>
      <c r="D39" s="150"/>
      <c r="E39" s="151"/>
      <c r="F39" s="152"/>
      <c r="G39" s="98">
        <f t="shared" si="9"/>
        <v>0</v>
      </c>
      <c r="H39" s="98">
        <f t="shared" si="10"/>
        <v>1</v>
      </c>
      <c r="I39" s="98">
        <f t="shared" si="11"/>
        <v>1</v>
      </c>
      <c r="J39" s="169">
        <f>IF(YEAR($T$2)&gt;=2025,IF(G39=0,0,G39*VLOOKUP(C39,リスト!$B:$K,9,FALSE)),IF(G39=0,0,G39*VLOOKUP(C39,リスト!$B:$K,7,FALSE)))</f>
        <v>0</v>
      </c>
      <c r="K39" s="96">
        <f t="shared" si="5"/>
        <v>0</v>
      </c>
      <c r="L39" s="124"/>
      <c r="M39" s="144"/>
      <c r="N39" s="145"/>
      <c r="O39" s="96">
        <f t="shared" si="12"/>
        <v>0</v>
      </c>
      <c r="P39" s="169">
        <f>IF(YEAR($T$2)&gt;=2025,IF(O39=0,0,O39*VLOOKUP(L39,リスト!$B$47:$K$50,9,FALSE)),IF(O39=0,0,O39*VLOOKUP(L39,リスト!$B$47:$K$50,7,FALSE)))</f>
        <v>0</v>
      </c>
      <c r="Q39" s="96">
        <f t="shared" si="8"/>
        <v>0</v>
      </c>
      <c r="R39" s="97">
        <f t="shared" si="13"/>
        <v>0</v>
      </c>
      <c r="S39" s="146"/>
      <c r="T39" s="56">
        <f t="shared" si="14"/>
        <v>0</v>
      </c>
      <c r="U39" s="147"/>
    </row>
    <row r="40" spans="1:24" ht="19.5" customHeight="1" x14ac:dyDescent="0.2">
      <c r="A40" s="181"/>
      <c r="B40" s="155"/>
      <c r="C40" s="150"/>
      <c r="D40" s="150"/>
      <c r="E40" s="151"/>
      <c r="F40" s="152"/>
      <c r="G40" s="98">
        <f t="shared" si="9"/>
        <v>0</v>
      </c>
      <c r="H40" s="98">
        <f t="shared" si="10"/>
        <v>1</v>
      </c>
      <c r="I40" s="98">
        <f t="shared" si="11"/>
        <v>1</v>
      </c>
      <c r="J40" s="169">
        <f>IF(YEAR($T$2)&gt;=2025,IF(G40=0,0,G40*VLOOKUP(C40,リスト!$B:$K,9,FALSE)),IF(G40=0,0,G40*VLOOKUP(C40,リスト!$B:$K,7,FALSE)))</f>
        <v>0</v>
      </c>
      <c r="K40" s="96">
        <f t="shared" si="5"/>
        <v>0</v>
      </c>
      <c r="L40" s="124"/>
      <c r="M40" s="144"/>
      <c r="N40" s="145"/>
      <c r="O40" s="96">
        <f t="shared" si="12"/>
        <v>0</v>
      </c>
      <c r="P40" s="169">
        <f>IF(YEAR($T$2)&gt;=2025,IF(O40=0,0,O40*VLOOKUP(L40,リスト!$B$47:$K$50,9,FALSE)),IF(O40=0,0,O40*VLOOKUP(L40,リスト!$B$47:$K$50,7,FALSE)))</f>
        <v>0</v>
      </c>
      <c r="Q40" s="96">
        <f t="shared" si="8"/>
        <v>0</v>
      </c>
      <c r="R40" s="97">
        <f t="shared" si="13"/>
        <v>0</v>
      </c>
      <c r="S40" s="146"/>
      <c r="T40" s="56">
        <f t="shared" si="14"/>
        <v>0</v>
      </c>
      <c r="U40" s="147"/>
    </row>
    <row r="41" spans="1:24" ht="19.5" customHeight="1" x14ac:dyDescent="0.2">
      <c r="A41" s="181"/>
      <c r="B41" s="155"/>
      <c r="C41" s="150"/>
      <c r="D41" s="150"/>
      <c r="E41" s="151"/>
      <c r="F41" s="152"/>
      <c r="G41" s="98">
        <f t="shared" si="9"/>
        <v>0</v>
      </c>
      <c r="H41" s="98">
        <f t="shared" si="10"/>
        <v>1</v>
      </c>
      <c r="I41" s="98">
        <f t="shared" si="11"/>
        <v>1</v>
      </c>
      <c r="J41" s="169">
        <f>IF(YEAR($T$2)&gt;=2025,IF(G41=0,0,G41*VLOOKUP(C41,リスト!$B:$K,9,FALSE)),IF(G41=0,0,G41*VLOOKUP(C41,リスト!$B:$K,7,FALSE)))</f>
        <v>0</v>
      </c>
      <c r="K41" s="96">
        <f t="shared" si="5"/>
        <v>0</v>
      </c>
      <c r="L41" s="124"/>
      <c r="M41" s="144"/>
      <c r="N41" s="145"/>
      <c r="O41" s="96">
        <f t="shared" si="12"/>
        <v>0</v>
      </c>
      <c r="P41" s="169">
        <f>IF(YEAR($T$2)&gt;=2025,IF(O41=0,0,O41*VLOOKUP(L41,リスト!$B$47:$K$50,9,FALSE)),IF(O41=0,0,O41*VLOOKUP(L41,リスト!$B$47:$K$50,7,FALSE)))</f>
        <v>0</v>
      </c>
      <c r="Q41" s="96">
        <f t="shared" si="8"/>
        <v>0</v>
      </c>
      <c r="R41" s="97">
        <f t="shared" si="13"/>
        <v>0</v>
      </c>
      <c r="S41" s="146"/>
      <c r="T41" s="56">
        <f t="shared" si="14"/>
        <v>0</v>
      </c>
      <c r="U41" s="147"/>
    </row>
    <row r="42" spans="1:24" ht="19.5" customHeight="1" x14ac:dyDescent="0.2">
      <c r="A42" s="181"/>
      <c r="B42" s="155"/>
      <c r="C42" s="150"/>
      <c r="D42" s="150"/>
      <c r="E42" s="151"/>
      <c r="F42" s="152"/>
      <c r="G42" s="98">
        <f t="shared" si="9"/>
        <v>0</v>
      </c>
      <c r="H42" s="98">
        <f t="shared" si="10"/>
        <v>1</v>
      </c>
      <c r="I42" s="98">
        <f t="shared" si="11"/>
        <v>1</v>
      </c>
      <c r="J42" s="169">
        <f>IF(YEAR($T$2)&gt;=2025,IF(G42=0,0,G42*VLOOKUP(C42,リスト!$B:$K,9,FALSE)),IF(G42=0,0,G42*VLOOKUP(C42,リスト!$B:$K,7,FALSE)))</f>
        <v>0</v>
      </c>
      <c r="K42" s="96">
        <f t="shared" si="5"/>
        <v>0</v>
      </c>
      <c r="L42" s="124"/>
      <c r="M42" s="144"/>
      <c r="N42" s="145"/>
      <c r="O42" s="96">
        <f t="shared" si="12"/>
        <v>0</v>
      </c>
      <c r="P42" s="169">
        <f>IF(YEAR($T$2)&gt;=2025,IF(O42=0,0,O42*VLOOKUP(L42,リスト!$B$47:$K$50,9,FALSE)),IF(O42=0,0,O42*VLOOKUP(L42,リスト!$B$47:$K$50,7,FALSE)))</f>
        <v>0</v>
      </c>
      <c r="Q42" s="96">
        <f t="shared" si="8"/>
        <v>0</v>
      </c>
      <c r="R42" s="97">
        <f t="shared" si="13"/>
        <v>0</v>
      </c>
      <c r="S42" s="146"/>
      <c r="T42" s="56">
        <f t="shared" si="14"/>
        <v>0</v>
      </c>
      <c r="U42" s="147"/>
    </row>
    <row r="43" spans="1:24" ht="19.5" customHeight="1" x14ac:dyDescent="0.2">
      <c r="A43" s="181"/>
      <c r="B43" s="155"/>
      <c r="C43" s="150"/>
      <c r="D43" s="150"/>
      <c r="E43" s="156"/>
      <c r="F43" s="152"/>
      <c r="G43" s="98">
        <f t="shared" si="9"/>
        <v>0</v>
      </c>
      <c r="H43" s="98">
        <f t="shared" si="10"/>
        <v>1</v>
      </c>
      <c r="I43" s="98">
        <f t="shared" si="11"/>
        <v>1</v>
      </c>
      <c r="J43" s="169">
        <f>IF(YEAR($T$2)&gt;=2025,IF(G43=0,0,G43*VLOOKUP(C43,リスト!$B:$K,9,FALSE)),IF(G43=0,0,G43*VLOOKUP(C43,リスト!$B:$K,7,FALSE)))</f>
        <v>0</v>
      </c>
      <c r="K43" s="96">
        <f t="shared" si="5"/>
        <v>0</v>
      </c>
      <c r="L43" s="124"/>
      <c r="M43" s="144"/>
      <c r="N43" s="145"/>
      <c r="O43" s="96">
        <f t="shared" si="12"/>
        <v>0</v>
      </c>
      <c r="P43" s="169">
        <f>IF(YEAR($T$2)&gt;=2025,IF(O43=0,0,O43*VLOOKUP(L43,リスト!$B$47:$K$50,9,FALSE)),IF(O43=0,0,O43*VLOOKUP(L43,リスト!$B$47:$K$50,7,FALSE)))</f>
        <v>0</v>
      </c>
      <c r="Q43" s="96">
        <f t="shared" si="8"/>
        <v>0</v>
      </c>
      <c r="R43" s="97">
        <f t="shared" si="13"/>
        <v>0</v>
      </c>
      <c r="S43" s="146"/>
      <c r="T43" s="56">
        <f t="shared" si="14"/>
        <v>0</v>
      </c>
      <c r="U43" s="147"/>
    </row>
    <row r="44" spans="1:24" ht="19.5" customHeight="1" x14ac:dyDescent="0.2">
      <c r="A44" s="181"/>
      <c r="B44" s="142"/>
      <c r="C44" s="150"/>
      <c r="D44" s="150"/>
      <c r="E44" s="151"/>
      <c r="F44" s="152"/>
      <c r="G44" s="98">
        <f t="shared" si="9"/>
        <v>0</v>
      </c>
      <c r="H44" s="98">
        <f t="shared" si="10"/>
        <v>1</v>
      </c>
      <c r="I44" s="98">
        <f t="shared" si="11"/>
        <v>1</v>
      </c>
      <c r="J44" s="169">
        <f>IF(YEAR($T$2)&gt;=2025,IF(G44=0,0,G44*VLOOKUP(C44,リスト!$B:$K,9,FALSE)),IF(G44=0,0,G44*VLOOKUP(C44,リスト!$B:$K,7,FALSE)))</f>
        <v>0</v>
      </c>
      <c r="K44" s="96">
        <f t="shared" si="5"/>
        <v>0</v>
      </c>
      <c r="L44" s="124"/>
      <c r="M44" s="144"/>
      <c r="N44" s="145"/>
      <c r="O44" s="96">
        <f t="shared" si="12"/>
        <v>0</v>
      </c>
      <c r="P44" s="169">
        <f>IF(YEAR($T$2)&gt;=2025,IF(O44=0,0,O44*VLOOKUP(L44,リスト!$B$47:$K$50,9,FALSE)),IF(O44=0,0,O44*VLOOKUP(L44,リスト!$B$47:$K$50,7,FALSE)))</f>
        <v>0</v>
      </c>
      <c r="Q44" s="97">
        <f t="shared" si="8"/>
        <v>0</v>
      </c>
      <c r="R44" s="97">
        <f t="shared" si="13"/>
        <v>0</v>
      </c>
      <c r="S44" s="146"/>
      <c r="T44" s="56">
        <f t="shared" si="14"/>
        <v>0</v>
      </c>
      <c r="U44" s="147"/>
    </row>
    <row r="45" spans="1:24" ht="19.5" customHeight="1" thickBot="1" x14ac:dyDescent="0.25">
      <c r="A45" s="181"/>
      <c r="B45" s="155"/>
      <c r="C45" s="136"/>
      <c r="D45" s="157"/>
      <c r="E45" s="158"/>
      <c r="F45" s="159"/>
      <c r="G45" s="99">
        <f t="shared" si="9"/>
        <v>0</v>
      </c>
      <c r="H45" s="99">
        <f t="shared" si="10"/>
        <v>1</v>
      </c>
      <c r="I45" s="99">
        <f t="shared" si="11"/>
        <v>1</v>
      </c>
      <c r="J45" s="170">
        <f>IF(YEAR($T$2)&gt;=2025,IF(G45=0,0,G45*VLOOKUP(C45,リスト!$B:$K,9,FALSE)),IF(G45=0,0,G45*VLOOKUP(C45,リスト!$B:$K,7,FALSE)))</f>
        <v>0</v>
      </c>
      <c r="K45" s="100">
        <f t="shared" si="5"/>
        <v>0</v>
      </c>
      <c r="L45" s="124"/>
      <c r="M45" s="160"/>
      <c r="N45" s="161"/>
      <c r="O45" s="96">
        <f>IF(OR(M45="",N45=""),0,M45/VLOOKUP(N45,$X$7:$Y$18,2,FALSE))</f>
        <v>0</v>
      </c>
      <c r="P45" s="174">
        <f>IF(YEAR($T$2)&gt;=2025,IF(O45=0,0,O45*VLOOKUP(L45,リスト!$B$47:$K$50,9,FALSE)),IF(O45=0,0,O45*VLOOKUP(L45,リスト!$B$47:$K$50,7,FALSE)))</f>
        <v>0</v>
      </c>
      <c r="Q45" s="97">
        <f t="shared" si="8"/>
        <v>0</v>
      </c>
      <c r="R45" s="97">
        <f t="shared" si="13"/>
        <v>0</v>
      </c>
      <c r="S45" s="146"/>
      <c r="T45" s="59">
        <f t="shared" si="14"/>
        <v>0</v>
      </c>
      <c r="U45" s="147"/>
    </row>
    <row r="46" spans="1:24" ht="19.5" customHeight="1" thickBot="1" x14ac:dyDescent="0.25">
      <c r="A46" s="182"/>
      <c r="B46" s="102" t="s">
        <v>35</v>
      </c>
      <c r="C46" s="103"/>
      <c r="D46" s="103"/>
      <c r="E46" s="104"/>
      <c r="F46" s="105"/>
      <c r="G46" s="106"/>
      <c r="H46" s="106"/>
      <c r="I46" s="106"/>
      <c r="J46" s="171">
        <f>SUM(J27:J45)</f>
        <v>64605.701446977968</v>
      </c>
      <c r="K46" s="107">
        <f>SUM(K27:K45)</f>
        <v>1666.8270973320316</v>
      </c>
      <c r="L46" s="108"/>
      <c r="M46" s="108"/>
      <c r="N46" s="109">
        <f>SUM(N27:N45)</f>
        <v>0</v>
      </c>
      <c r="O46" s="107"/>
      <c r="P46" s="171">
        <f>SUM(P27:P45)</f>
        <v>131760</v>
      </c>
      <c r="Q46" s="107">
        <f>SUM(Q27:Q45)</f>
        <v>3399.4079999999999</v>
      </c>
      <c r="R46" s="107">
        <f>SUM(R27:R45)</f>
        <v>5066.2350973320317</v>
      </c>
      <c r="S46" s="110"/>
      <c r="T46" s="62">
        <f>IF(K46+Q46=0,"",R46/$R$47*100)</f>
        <v>60.017928375438437</v>
      </c>
      <c r="U46" s="111"/>
    </row>
    <row r="47" spans="1:24" s="38" customFormat="1" ht="19.5" customHeight="1" thickBot="1" x14ac:dyDescent="0.25">
      <c r="A47" s="112" t="s">
        <v>37</v>
      </c>
      <c r="B47" s="113" t="s">
        <v>38</v>
      </c>
      <c r="C47" s="114"/>
      <c r="D47" s="114"/>
      <c r="E47" s="115"/>
      <c r="F47" s="116"/>
      <c r="G47" s="117"/>
      <c r="H47" s="117"/>
      <c r="I47" s="117"/>
      <c r="J47" s="171">
        <f>J26+J46</f>
        <v>68538.406123291148</v>
      </c>
      <c r="K47" s="107">
        <f>K26+K46</f>
        <v>1768.2908779809118</v>
      </c>
      <c r="L47" s="108"/>
      <c r="M47" s="108"/>
      <c r="N47" s="109">
        <f>N26+N46</f>
        <v>0</v>
      </c>
      <c r="O47" s="107"/>
      <c r="P47" s="171">
        <f>P26+P46</f>
        <v>258640</v>
      </c>
      <c r="Q47" s="107">
        <f>Q26+Q46</f>
        <v>6672.9120000000003</v>
      </c>
      <c r="R47" s="107">
        <f>R26+R46</f>
        <v>8441.2028779809116</v>
      </c>
      <c r="S47" s="110"/>
      <c r="T47" s="63">
        <v>100</v>
      </c>
      <c r="U47" s="118"/>
      <c r="W47"/>
      <c r="X47"/>
    </row>
    <row r="48" spans="1:24" ht="15" customHeight="1" x14ac:dyDescent="0.2">
      <c r="A48" s="178" t="s">
        <v>39</v>
      </c>
      <c r="E48" s="79"/>
      <c r="U48" s="119" t="s">
        <v>136</v>
      </c>
    </row>
    <row r="49" spans="1:14" ht="15" customHeight="1" x14ac:dyDescent="0.2">
      <c r="A49" s="178" t="s">
        <v>131</v>
      </c>
      <c r="E49" s="79"/>
      <c r="L49" s="167"/>
      <c r="M49" s="165" t="s">
        <v>130</v>
      </c>
      <c r="N49" s="173" t="s">
        <v>132</v>
      </c>
    </row>
    <row r="51" spans="1:14" ht="15" hidden="1" customHeight="1" x14ac:dyDescent="0.2">
      <c r="A51" s="72" t="s">
        <v>40</v>
      </c>
      <c r="B51" s="73"/>
      <c r="C51" s="73"/>
      <c r="D51" s="73"/>
      <c r="E51" s="73"/>
      <c r="F51" s="73"/>
      <c r="G51" s="73"/>
      <c r="H51" s="73"/>
      <c r="I51" s="73"/>
      <c r="J51" s="73"/>
      <c r="K51" s="74"/>
      <c r="L51" s="29"/>
      <c r="M51" s="29"/>
    </row>
    <row r="52" spans="1:14" ht="15" hidden="1" customHeight="1" x14ac:dyDescent="0.2">
      <c r="A52" s="37" t="s">
        <v>41</v>
      </c>
      <c r="B52" s="72" t="s">
        <v>11</v>
      </c>
      <c r="C52" s="73"/>
      <c r="D52" s="73"/>
      <c r="E52" s="73"/>
      <c r="F52" s="73"/>
      <c r="G52" s="73"/>
      <c r="H52" s="73"/>
      <c r="I52" s="73"/>
      <c r="J52" s="73"/>
      <c r="K52" s="74"/>
      <c r="L52" s="29"/>
      <c r="M52" s="29"/>
    </row>
    <row r="53" spans="1:14" ht="15" hidden="1" customHeight="1" x14ac:dyDescent="0.2">
      <c r="A53" s="35"/>
      <c r="B53" s="37" t="s">
        <v>42</v>
      </c>
      <c r="C53" s="37"/>
      <c r="D53" s="37"/>
      <c r="E53" s="49"/>
      <c r="F53" s="37"/>
      <c r="G53" s="37"/>
      <c r="H53" s="37"/>
      <c r="I53" s="37"/>
      <c r="J53" s="37" t="s">
        <v>43</v>
      </c>
      <c r="K53" s="37" t="s">
        <v>44</v>
      </c>
      <c r="L53" s="29"/>
      <c r="M53" s="29"/>
    </row>
    <row r="54" spans="1:14" ht="15" hidden="1" customHeight="1" x14ac:dyDescent="0.2">
      <c r="A54" s="36"/>
      <c r="B54" s="37" t="s">
        <v>17</v>
      </c>
      <c r="C54" s="37"/>
      <c r="D54" s="37"/>
      <c r="E54" s="49"/>
      <c r="F54" s="37"/>
      <c r="G54" s="37"/>
      <c r="H54" s="37"/>
      <c r="I54" s="37"/>
      <c r="J54" s="37" t="s">
        <v>45</v>
      </c>
      <c r="K54" s="36"/>
    </row>
    <row r="55" spans="1:14" ht="15" hidden="1" customHeight="1" x14ac:dyDescent="0.2">
      <c r="A55" s="36">
        <v>1</v>
      </c>
      <c r="B55" s="33">
        <f t="shared" ref="B55:B84" si="15">SUMIF($U$7:$U$45,$A55,R$7:R$45)</f>
        <v>0</v>
      </c>
      <c r="C55" s="33"/>
      <c r="D55" s="33"/>
      <c r="E55" s="50"/>
      <c r="F55" s="68"/>
      <c r="G55" s="33"/>
      <c r="H55" s="33"/>
      <c r="I55" s="33"/>
      <c r="J55" s="32">
        <f t="shared" ref="J55:J84" si="16">100*$B55/$R$47</f>
        <v>0</v>
      </c>
      <c r="K55" s="36">
        <f t="shared" ref="K55:K84" si="17">RANK(J55,J$55:J$84,0)</f>
        <v>1</v>
      </c>
    </row>
    <row r="56" spans="1:14" ht="15" hidden="1" customHeight="1" x14ac:dyDescent="0.2">
      <c r="A56" s="36">
        <v>2</v>
      </c>
      <c r="B56" s="33">
        <f t="shared" si="15"/>
        <v>0</v>
      </c>
      <c r="C56" s="33"/>
      <c r="D56" s="33"/>
      <c r="E56" s="50"/>
      <c r="F56" s="68"/>
      <c r="G56" s="33"/>
      <c r="H56" s="33"/>
      <c r="I56" s="33"/>
      <c r="J56" s="32">
        <f t="shared" si="16"/>
        <v>0</v>
      </c>
      <c r="K56" s="36">
        <f t="shared" si="17"/>
        <v>1</v>
      </c>
    </row>
    <row r="57" spans="1:14" ht="15" hidden="1" customHeight="1" x14ac:dyDescent="0.2">
      <c r="A57" s="36">
        <v>3</v>
      </c>
      <c r="B57" s="33">
        <f t="shared" si="15"/>
        <v>0</v>
      </c>
      <c r="C57" s="33"/>
      <c r="D57" s="33"/>
      <c r="E57" s="50"/>
      <c r="F57" s="68"/>
      <c r="G57" s="33"/>
      <c r="H57" s="33"/>
      <c r="I57" s="33"/>
      <c r="J57" s="32">
        <f t="shared" si="16"/>
        <v>0</v>
      </c>
      <c r="K57" s="36">
        <f t="shared" si="17"/>
        <v>1</v>
      </c>
    </row>
    <row r="58" spans="1:14" ht="15" hidden="1" customHeight="1" x14ac:dyDescent="0.2">
      <c r="A58" s="36">
        <v>4</v>
      </c>
      <c r="B58" s="33">
        <f t="shared" si="15"/>
        <v>0</v>
      </c>
      <c r="C58" s="33"/>
      <c r="D58" s="33"/>
      <c r="E58" s="50"/>
      <c r="F58" s="68"/>
      <c r="G58" s="33"/>
      <c r="H58" s="33"/>
      <c r="I58" s="33"/>
      <c r="J58" s="32">
        <f t="shared" si="16"/>
        <v>0</v>
      </c>
      <c r="K58" s="36">
        <f t="shared" si="17"/>
        <v>1</v>
      </c>
    </row>
    <row r="59" spans="1:14" ht="15" hidden="1" customHeight="1" x14ac:dyDescent="0.2">
      <c r="A59" s="36">
        <v>5</v>
      </c>
      <c r="B59" s="33">
        <f t="shared" si="15"/>
        <v>0</v>
      </c>
      <c r="C59" s="33"/>
      <c r="D59" s="33"/>
      <c r="E59" s="50"/>
      <c r="F59" s="68"/>
      <c r="G59" s="33"/>
      <c r="H59" s="33"/>
      <c r="I59" s="33"/>
      <c r="J59" s="32">
        <f t="shared" si="16"/>
        <v>0</v>
      </c>
      <c r="K59" s="36">
        <f t="shared" si="17"/>
        <v>1</v>
      </c>
    </row>
    <row r="60" spans="1:14" ht="15" hidden="1" customHeight="1" x14ac:dyDescent="0.2">
      <c r="A60" s="36">
        <v>6</v>
      </c>
      <c r="B60" s="33">
        <f t="shared" si="15"/>
        <v>0</v>
      </c>
      <c r="C60" s="33"/>
      <c r="D60" s="33"/>
      <c r="E60" s="50"/>
      <c r="F60" s="68"/>
      <c r="G60" s="33"/>
      <c r="H60" s="33"/>
      <c r="I60" s="33"/>
      <c r="J60" s="32">
        <f t="shared" si="16"/>
        <v>0</v>
      </c>
      <c r="K60" s="36">
        <f t="shared" si="17"/>
        <v>1</v>
      </c>
    </row>
    <row r="61" spans="1:14" ht="15" hidden="1" customHeight="1" x14ac:dyDescent="0.2">
      <c r="A61" s="36">
        <v>7</v>
      </c>
      <c r="B61" s="33">
        <f t="shared" si="15"/>
        <v>0</v>
      </c>
      <c r="C61" s="33"/>
      <c r="D61" s="33"/>
      <c r="E61" s="50"/>
      <c r="F61" s="68"/>
      <c r="G61" s="33"/>
      <c r="H61" s="33"/>
      <c r="I61" s="33"/>
      <c r="J61" s="32">
        <f t="shared" si="16"/>
        <v>0</v>
      </c>
      <c r="K61" s="36">
        <f t="shared" si="17"/>
        <v>1</v>
      </c>
    </row>
    <row r="62" spans="1:14" ht="15" hidden="1" customHeight="1" x14ac:dyDescent="0.2">
      <c r="A62" s="36">
        <v>8</v>
      </c>
      <c r="B62" s="33">
        <f t="shared" si="15"/>
        <v>0</v>
      </c>
      <c r="C62" s="33"/>
      <c r="D62" s="33"/>
      <c r="E62" s="50"/>
      <c r="F62" s="68"/>
      <c r="G62" s="33"/>
      <c r="H62" s="33"/>
      <c r="I62" s="33"/>
      <c r="J62" s="32">
        <f t="shared" si="16"/>
        <v>0</v>
      </c>
      <c r="K62" s="36">
        <f t="shared" si="17"/>
        <v>1</v>
      </c>
    </row>
    <row r="63" spans="1:14" ht="15" hidden="1" customHeight="1" x14ac:dyDescent="0.2">
      <c r="A63" s="36">
        <v>9</v>
      </c>
      <c r="B63" s="33">
        <f t="shared" si="15"/>
        <v>0</v>
      </c>
      <c r="C63" s="33"/>
      <c r="D63" s="33"/>
      <c r="E63" s="50"/>
      <c r="F63" s="68"/>
      <c r="G63" s="33"/>
      <c r="H63" s="33"/>
      <c r="I63" s="33"/>
      <c r="J63" s="32">
        <f t="shared" si="16"/>
        <v>0</v>
      </c>
      <c r="K63" s="36">
        <f t="shared" si="17"/>
        <v>1</v>
      </c>
    </row>
    <row r="64" spans="1:14" ht="15" hidden="1" customHeight="1" x14ac:dyDescent="0.2">
      <c r="A64" s="36">
        <v>10</v>
      </c>
      <c r="B64" s="33">
        <f t="shared" si="15"/>
        <v>0</v>
      </c>
      <c r="C64" s="33"/>
      <c r="D64" s="33"/>
      <c r="E64" s="50"/>
      <c r="F64" s="68"/>
      <c r="G64" s="33"/>
      <c r="H64" s="33"/>
      <c r="I64" s="33"/>
      <c r="J64" s="32">
        <f t="shared" si="16"/>
        <v>0</v>
      </c>
      <c r="K64" s="36">
        <f t="shared" si="17"/>
        <v>1</v>
      </c>
    </row>
    <row r="65" spans="1:11" ht="15" hidden="1" customHeight="1" x14ac:dyDescent="0.2">
      <c r="A65" s="36">
        <v>11</v>
      </c>
      <c r="B65" s="33">
        <f t="shared" si="15"/>
        <v>0</v>
      </c>
      <c r="C65" s="33"/>
      <c r="D65" s="33"/>
      <c r="E65" s="50"/>
      <c r="F65" s="68"/>
      <c r="G65" s="33"/>
      <c r="H65" s="33"/>
      <c r="I65" s="33"/>
      <c r="J65" s="32">
        <f t="shared" si="16"/>
        <v>0</v>
      </c>
      <c r="K65" s="36">
        <f t="shared" si="17"/>
        <v>1</v>
      </c>
    </row>
    <row r="66" spans="1:11" ht="15" hidden="1" customHeight="1" x14ac:dyDescent="0.2">
      <c r="A66" s="36">
        <v>12</v>
      </c>
      <c r="B66" s="33">
        <f t="shared" si="15"/>
        <v>0</v>
      </c>
      <c r="C66" s="33"/>
      <c r="D66" s="33"/>
      <c r="E66" s="50"/>
      <c r="F66" s="68"/>
      <c r="G66" s="33"/>
      <c r="H66" s="33"/>
      <c r="I66" s="33"/>
      <c r="J66" s="32">
        <f t="shared" si="16"/>
        <v>0</v>
      </c>
      <c r="K66" s="36">
        <f t="shared" si="17"/>
        <v>1</v>
      </c>
    </row>
    <row r="67" spans="1:11" ht="15" hidden="1" customHeight="1" x14ac:dyDescent="0.2">
      <c r="A67" s="36">
        <v>13</v>
      </c>
      <c r="B67" s="33">
        <f t="shared" si="15"/>
        <v>0</v>
      </c>
      <c r="C67" s="33"/>
      <c r="D67" s="33"/>
      <c r="E67" s="50"/>
      <c r="F67" s="68"/>
      <c r="G67" s="33"/>
      <c r="H67" s="33"/>
      <c r="I67" s="33"/>
      <c r="J67" s="32">
        <f t="shared" si="16"/>
        <v>0</v>
      </c>
      <c r="K67" s="36">
        <f t="shared" si="17"/>
        <v>1</v>
      </c>
    </row>
    <row r="68" spans="1:11" ht="15" hidden="1" customHeight="1" x14ac:dyDescent="0.2">
      <c r="A68" s="36">
        <v>14</v>
      </c>
      <c r="B68" s="33">
        <f t="shared" si="15"/>
        <v>0</v>
      </c>
      <c r="C68" s="33"/>
      <c r="D68" s="33"/>
      <c r="E68" s="50"/>
      <c r="F68" s="68"/>
      <c r="G68" s="33"/>
      <c r="H68" s="33"/>
      <c r="I68" s="33"/>
      <c r="J68" s="32">
        <f t="shared" si="16"/>
        <v>0</v>
      </c>
      <c r="K68" s="36">
        <f t="shared" si="17"/>
        <v>1</v>
      </c>
    </row>
    <row r="69" spans="1:11" ht="15" hidden="1" customHeight="1" x14ac:dyDescent="0.2">
      <c r="A69" s="36">
        <v>15</v>
      </c>
      <c r="B69" s="33">
        <f t="shared" si="15"/>
        <v>0</v>
      </c>
      <c r="C69" s="33"/>
      <c r="D69" s="33"/>
      <c r="E69" s="50"/>
      <c r="F69" s="68"/>
      <c r="G69" s="33"/>
      <c r="H69" s="33"/>
      <c r="I69" s="33"/>
      <c r="J69" s="32">
        <f t="shared" si="16"/>
        <v>0</v>
      </c>
      <c r="K69" s="36">
        <f t="shared" si="17"/>
        <v>1</v>
      </c>
    </row>
    <row r="70" spans="1:11" ht="15" hidden="1" customHeight="1" x14ac:dyDescent="0.2">
      <c r="A70" s="36">
        <v>16</v>
      </c>
      <c r="B70" s="33">
        <f t="shared" si="15"/>
        <v>0</v>
      </c>
      <c r="C70" s="33"/>
      <c r="D70" s="33"/>
      <c r="E70" s="50"/>
      <c r="F70" s="68"/>
      <c r="G70" s="33"/>
      <c r="H70" s="33"/>
      <c r="I70" s="33"/>
      <c r="J70" s="32">
        <f t="shared" si="16"/>
        <v>0</v>
      </c>
      <c r="K70" s="36">
        <f t="shared" si="17"/>
        <v>1</v>
      </c>
    </row>
    <row r="71" spans="1:11" ht="15" hidden="1" customHeight="1" x14ac:dyDescent="0.2">
      <c r="A71" s="36">
        <v>17</v>
      </c>
      <c r="B71" s="33">
        <f t="shared" si="15"/>
        <v>0</v>
      </c>
      <c r="C71" s="33"/>
      <c r="D71" s="33"/>
      <c r="E71" s="50"/>
      <c r="F71" s="68"/>
      <c r="G71" s="33"/>
      <c r="H71" s="33"/>
      <c r="I71" s="33"/>
      <c r="J71" s="32">
        <f t="shared" si="16"/>
        <v>0</v>
      </c>
      <c r="K71" s="36">
        <f t="shared" si="17"/>
        <v>1</v>
      </c>
    </row>
    <row r="72" spans="1:11" ht="15" hidden="1" customHeight="1" x14ac:dyDescent="0.2">
      <c r="A72" s="36">
        <v>18</v>
      </c>
      <c r="B72" s="33">
        <f t="shared" si="15"/>
        <v>0</v>
      </c>
      <c r="C72" s="33"/>
      <c r="D72" s="33"/>
      <c r="E72" s="50"/>
      <c r="F72" s="68"/>
      <c r="G72" s="33"/>
      <c r="H72" s="33"/>
      <c r="I72" s="33"/>
      <c r="J72" s="32">
        <f t="shared" si="16"/>
        <v>0</v>
      </c>
      <c r="K72" s="36">
        <f t="shared" si="17"/>
        <v>1</v>
      </c>
    </row>
    <row r="73" spans="1:11" ht="15" hidden="1" customHeight="1" x14ac:dyDescent="0.2">
      <c r="A73" s="36">
        <v>19</v>
      </c>
      <c r="B73" s="33">
        <f t="shared" si="15"/>
        <v>0</v>
      </c>
      <c r="C73" s="33"/>
      <c r="D73" s="33"/>
      <c r="E73" s="50"/>
      <c r="F73" s="68"/>
      <c r="G73" s="33"/>
      <c r="H73" s="33"/>
      <c r="I73" s="33"/>
      <c r="J73" s="32">
        <f t="shared" si="16"/>
        <v>0</v>
      </c>
      <c r="K73" s="36">
        <f t="shared" si="17"/>
        <v>1</v>
      </c>
    </row>
    <row r="74" spans="1:11" ht="15" hidden="1" customHeight="1" x14ac:dyDescent="0.2">
      <c r="A74" s="36">
        <v>20</v>
      </c>
      <c r="B74" s="33">
        <f t="shared" si="15"/>
        <v>0</v>
      </c>
      <c r="C74" s="33"/>
      <c r="D74" s="33"/>
      <c r="E74" s="50"/>
      <c r="F74" s="68"/>
      <c r="G74" s="33"/>
      <c r="H74" s="33"/>
      <c r="I74" s="33"/>
      <c r="J74" s="32">
        <f t="shared" si="16"/>
        <v>0</v>
      </c>
      <c r="K74" s="36">
        <f t="shared" si="17"/>
        <v>1</v>
      </c>
    </row>
    <row r="75" spans="1:11" ht="15" hidden="1" customHeight="1" x14ac:dyDescent="0.2">
      <c r="A75" s="36">
        <v>21</v>
      </c>
      <c r="B75" s="33">
        <f t="shared" si="15"/>
        <v>0</v>
      </c>
      <c r="C75" s="33"/>
      <c r="D75" s="33"/>
      <c r="E75" s="50"/>
      <c r="F75" s="68"/>
      <c r="G75" s="33"/>
      <c r="H75" s="33"/>
      <c r="I75" s="33"/>
      <c r="J75" s="32">
        <f t="shared" si="16"/>
        <v>0</v>
      </c>
      <c r="K75" s="36">
        <f t="shared" si="17"/>
        <v>1</v>
      </c>
    </row>
    <row r="76" spans="1:11" ht="15" hidden="1" customHeight="1" x14ac:dyDescent="0.2">
      <c r="A76" s="36">
        <v>22</v>
      </c>
      <c r="B76" s="33">
        <f t="shared" si="15"/>
        <v>0</v>
      </c>
      <c r="C76" s="33"/>
      <c r="D76" s="33"/>
      <c r="E76" s="50"/>
      <c r="F76" s="68"/>
      <c r="G76" s="33"/>
      <c r="H76" s="33"/>
      <c r="I76" s="33"/>
      <c r="J76" s="32">
        <f t="shared" si="16"/>
        <v>0</v>
      </c>
      <c r="K76" s="36">
        <f t="shared" si="17"/>
        <v>1</v>
      </c>
    </row>
    <row r="77" spans="1:11" ht="15" hidden="1" customHeight="1" x14ac:dyDescent="0.2">
      <c r="A77" s="36">
        <v>23</v>
      </c>
      <c r="B77" s="33">
        <f t="shared" si="15"/>
        <v>0</v>
      </c>
      <c r="C77" s="33"/>
      <c r="D77" s="33"/>
      <c r="E77" s="50"/>
      <c r="F77" s="68"/>
      <c r="G77" s="33"/>
      <c r="H77" s="33"/>
      <c r="I77" s="33"/>
      <c r="J77" s="32">
        <f t="shared" si="16"/>
        <v>0</v>
      </c>
      <c r="K77" s="36">
        <f t="shared" si="17"/>
        <v>1</v>
      </c>
    </row>
    <row r="78" spans="1:11" ht="15" hidden="1" customHeight="1" x14ac:dyDescent="0.2">
      <c r="A78" s="36">
        <v>24</v>
      </c>
      <c r="B78" s="33">
        <f t="shared" si="15"/>
        <v>0</v>
      </c>
      <c r="C78" s="33"/>
      <c r="D78" s="33"/>
      <c r="E78" s="50"/>
      <c r="F78" s="68"/>
      <c r="G78" s="33"/>
      <c r="H78" s="33"/>
      <c r="I78" s="33"/>
      <c r="J78" s="32">
        <f t="shared" si="16"/>
        <v>0</v>
      </c>
      <c r="K78" s="36">
        <f t="shared" si="17"/>
        <v>1</v>
      </c>
    </row>
    <row r="79" spans="1:11" ht="15" hidden="1" customHeight="1" x14ac:dyDescent="0.2">
      <c r="A79" s="36">
        <v>25</v>
      </c>
      <c r="B79" s="33">
        <f t="shared" si="15"/>
        <v>0</v>
      </c>
      <c r="C79" s="33"/>
      <c r="D79" s="33"/>
      <c r="E79" s="50"/>
      <c r="F79" s="68"/>
      <c r="G79" s="33"/>
      <c r="H79" s="33"/>
      <c r="I79" s="33"/>
      <c r="J79" s="32">
        <f t="shared" si="16"/>
        <v>0</v>
      </c>
      <c r="K79" s="36">
        <f t="shared" si="17"/>
        <v>1</v>
      </c>
    </row>
    <row r="80" spans="1:11" ht="15" hidden="1" customHeight="1" x14ac:dyDescent="0.2">
      <c r="A80" s="36">
        <v>26</v>
      </c>
      <c r="B80" s="33">
        <f t="shared" si="15"/>
        <v>0</v>
      </c>
      <c r="C80" s="33"/>
      <c r="D80" s="33"/>
      <c r="E80" s="50"/>
      <c r="F80" s="68"/>
      <c r="G80" s="33"/>
      <c r="H80" s="33"/>
      <c r="I80" s="33"/>
      <c r="J80" s="32">
        <f t="shared" si="16"/>
        <v>0</v>
      </c>
      <c r="K80" s="36">
        <f t="shared" si="17"/>
        <v>1</v>
      </c>
    </row>
    <row r="81" spans="1:24" ht="15" hidden="1" customHeight="1" x14ac:dyDescent="0.2">
      <c r="A81" s="36">
        <v>27</v>
      </c>
      <c r="B81" s="33">
        <f t="shared" si="15"/>
        <v>0</v>
      </c>
      <c r="C81" s="33"/>
      <c r="D81" s="33"/>
      <c r="E81" s="50"/>
      <c r="F81" s="68"/>
      <c r="G81" s="33"/>
      <c r="H81" s="33"/>
      <c r="I81" s="33"/>
      <c r="J81" s="32">
        <f t="shared" si="16"/>
        <v>0</v>
      </c>
      <c r="K81" s="36">
        <f t="shared" si="17"/>
        <v>1</v>
      </c>
    </row>
    <row r="82" spans="1:24" ht="15" hidden="1" customHeight="1" x14ac:dyDescent="0.2">
      <c r="A82" s="36">
        <v>28</v>
      </c>
      <c r="B82" s="33">
        <f t="shared" si="15"/>
        <v>0</v>
      </c>
      <c r="C82" s="33"/>
      <c r="D82" s="33"/>
      <c r="E82" s="50"/>
      <c r="F82" s="68"/>
      <c r="G82" s="33"/>
      <c r="H82" s="33"/>
      <c r="I82" s="33"/>
      <c r="J82" s="32">
        <f t="shared" si="16"/>
        <v>0</v>
      </c>
      <c r="K82" s="36">
        <f t="shared" si="17"/>
        <v>1</v>
      </c>
    </row>
    <row r="83" spans="1:24" ht="15" hidden="1" customHeight="1" x14ac:dyDescent="0.2">
      <c r="A83" s="36">
        <v>29</v>
      </c>
      <c r="B83" s="33">
        <f t="shared" si="15"/>
        <v>0</v>
      </c>
      <c r="C83" s="33"/>
      <c r="D83" s="33"/>
      <c r="E83" s="50"/>
      <c r="F83" s="68"/>
      <c r="G83" s="33"/>
      <c r="H83" s="33"/>
      <c r="I83" s="33"/>
      <c r="J83" s="32">
        <f t="shared" si="16"/>
        <v>0</v>
      </c>
      <c r="K83" s="36">
        <f t="shared" si="17"/>
        <v>1</v>
      </c>
    </row>
    <row r="84" spans="1:24" ht="15" hidden="1" customHeight="1" x14ac:dyDescent="0.2">
      <c r="A84" s="36">
        <v>30</v>
      </c>
      <c r="B84" s="33">
        <f t="shared" si="15"/>
        <v>0</v>
      </c>
      <c r="C84" s="33"/>
      <c r="D84" s="33"/>
      <c r="E84" s="50"/>
      <c r="F84" s="68"/>
      <c r="G84" s="33"/>
      <c r="H84" s="33"/>
      <c r="I84" s="33"/>
      <c r="J84" s="32">
        <f t="shared" si="16"/>
        <v>0</v>
      </c>
      <c r="K84" s="36">
        <f t="shared" si="17"/>
        <v>1</v>
      </c>
    </row>
    <row r="85" spans="1:24" ht="15" hidden="1" customHeight="1" x14ac:dyDescent="0.2">
      <c r="A85" s="36" t="s">
        <v>46</v>
      </c>
      <c r="B85" s="33">
        <f>SUM(B55:B84)</f>
        <v>0</v>
      </c>
      <c r="C85" s="33"/>
      <c r="D85" s="33"/>
      <c r="E85" s="50"/>
      <c r="F85" s="68"/>
      <c r="G85" s="33"/>
      <c r="H85" s="33"/>
      <c r="I85" s="33"/>
      <c r="J85" s="32">
        <f>SUM(J55:J84)</f>
        <v>0</v>
      </c>
      <c r="K85" s="31" t="s">
        <v>47</v>
      </c>
      <c r="L85" s="30"/>
      <c r="M85" s="30"/>
    </row>
    <row r="86" spans="1:24" ht="15" hidden="1" customHeight="1" x14ac:dyDescent="0.2">
      <c r="A86" s="35" t="s">
        <v>48</v>
      </c>
      <c r="B86" s="33">
        <f>SUMIF($U$7:$U$45,"",R$7:R$45)</f>
        <v>11816.170658629791</v>
      </c>
      <c r="C86" s="33"/>
      <c r="D86" s="33"/>
      <c r="E86" s="50"/>
      <c r="F86" s="68"/>
      <c r="G86" s="33"/>
      <c r="H86" s="33"/>
      <c r="I86" s="33"/>
      <c r="J86" s="32">
        <f>100*$B86/$R$47</f>
        <v>139.98207162456154</v>
      </c>
      <c r="K86" s="31" t="s">
        <v>47</v>
      </c>
      <c r="L86" s="30"/>
      <c r="M86" s="30"/>
    </row>
    <row r="87" spans="1:24" ht="15" hidden="1" customHeight="1" x14ac:dyDescent="0.2">
      <c r="A87" s="35" t="s">
        <v>49</v>
      </c>
      <c r="B87" s="33">
        <f>SUMIF($B$7:$B$46,"その他",R$7:R$46)</f>
        <v>0</v>
      </c>
      <c r="C87" s="33"/>
      <c r="D87" s="33"/>
      <c r="E87" s="50"/>
      <c r="F87" s="68"/>
      <c r="G87" s="33"/>
      <c r="H87" s="33"/>
      <c r="I87" s="33"/>
      <c r="J87" s="32">
        <f>100*$B87/$R$47</f>
        <v>0</v>
      </c>
      <c r="K87" s="31" t="s">
        <v>47</v>
      </c>
      <c r="L87" s="30"/>
      <c r="M87" s="30"/>
    </row>
    <row r="88" spans="1:24" ht="15" hidden="1" customHeight="1" x14ac:dyDescent="0.2">
      <c r="A88" s="34" t="s">
        <v>50</v>
      </c>
      <c r="B88" s="33">
        <f>SUM(B85:B87)</f>
        <v>11816.170658629791</v>
      </c>
      <c r="C88" s="33"/>
      <c r="D88" s="33"/>
      <c r="E88" s="50"/>
      <c r="F88" s="68"/>
      <c r="G88" s="33"/>
      <c r="H88" s="33"/>
      <c r="I88" s="33"/>
      <c r="J88" s="32">
        <f>SUM(J85:J87)</f>
        <v>139.98207162456154</v>
      </c>
      <c r="K88" s="31" t="s">
        <v>47</v>
      </c>
      <c r="L88" s="30"/>
      <c r="M88" s="30"/>
    </row>
    <row r="91" spans="1:24" s="38" customFormat="1" ht="14" x14ac:dyDescent="0.2">
      <c r="A91" s="78" t="s">
        <v>139</v>
      </c>
      <c r="E91" s="79"/>
      <c r="F91" s="80"/>
      <c r="L91" s="218" t="s">
        <v>137</v>
      </c>
      <c r="M91" s="220" t="s">
        <v>140</v>
      </c>
      <c r="N91" s="219"/>
      <c r="O91" s="219"/>
      <c r="P91" s="219"/>
      <c r="Q91" s="219"/>
      <c r="R91" s="219"/>
      <c r="S91" s="219"/>
      <c r="T91" s="219"/>
      <c r="U91" s="219"/>
      <c r="W91"/>
      <c r="X91"/>
    </row>
    <row r="92" spans="1:24" s="38" customFormat="1" ht="14" x14ac:dyDescent="0.2">
      <c r="A92" s="78"/>
      <c r="E92" s="79"/>
      <c r="F92" s="80"/>
      <c r="N92" s="80"/>
      <c r="Q92" s="81"/>
      <c r="T92" s="189">
        <v>45748</v>
      </c>
      <c r="U92" s="189"/>
      <c r="W92"/>
      <c r="X92"/>
    </row>
    <row r="93" spans="1:24" s="38" customFormat="1" ht="13.5" thickBot="1" x14ac:dyDescent="0.25">
      <c r="E93" s="79"/>
      <c r="F93" s="80"/>
      <c r="N93" s="80"/>
      <c r="S93" s="30"/>
      <c r="W93"/>
      <c r="X93"/>
    </row>
    <row r="94" spans="1:24" ht="18" customHeight="1" x14ac:dyDescent="0.2">
      <c r="A94" s="184" t="s">
        <v>1</v>
      </c>
      <c r="B94" s="187" t="s">
        <v>2</v>
      </c>
      <c r="C94" s="191" t="s">
        <v>3</v>
      </c>
      <c r="D94" s="191"/>
      <c r="E94" s="191"/>
      <c r="F94" s="191"/>
      <c r="G94" s="191"/>
      <c r="H94" s="191"/>
      <c r="I94" s="191"/>
      <c r="J94" s="191"/>
      <c r="K94" s="191"/>
      <c r="L94" s="191"/>
      <c r="M94" s="191"/>
      <c r="N94" s="191"/>
      <c r="O94" s="191"/>
      <c r="P94" s="191"/>
      <c r="Q94" s="191"/>
      <c r="R94" s="192"/>
      <c r="S94" s="82"/>
      <c r="T94" s="193" t="s">
        <v>4</v>
      </c>
      <c r="U94" s="184" t="s">
        <v>5</v>
      </c>
    </row>
    <row r="95" spans="1:24" ht="21" customHeight="1" x14ac:dyDescent="0.2">
      <c r="A95" s="185"/>
      <c r="B95" s="185"/>
      <c r="C95" s="190" t="s">
        <v>6</v>
      </c>
      <c r="D95" s="190"/>
      <c r="E95" s="190"/>
      <c r="F95" s="190"/>
      <c r="G95" s="190"/>
      <c r="H95" s="190"/>
      <c r="I95" s="190"/>
      <c r="J95" s="190"/>
      <c r="K95" s="190"/>
      <c r="L95" s="183" t="s">
        <v>7</v>
      </c>
      <c r="M95" s="183"/>
      <c r="N95" s="183"/>
      <c r="O95" s="183"/>
      <c r="P95" s="183"/>
      <c r="Q95" s="183"/>
      <c r="R95" s="177" t="s">
        <v>8</v>
      </c>
      <c r="S95" s="84"/>
      <c r="T95" s="194"/>
      <c r="U95" s="185"/>
    </row>
    <row r="96" spans="1:24" ht="33" customHeight="1" thickBot="1" x14ac:dyDescent="0.25">
      <c r="A96" s="186"/>
      <c r="B96" s="186"/>
      <c r="C96" s="85" t="s">
        <v>9</v>
      </c>
      <c r="D96" s="86" t="s">
        <v>10</v>
      </c>
      <c r="E96" s="87" t="s">
        <v>11</v>
      </c>
      <c r="F96" s="88" t="s">
        <v>12</v>
      </c>
      <c r="G96" s="89" t="s">
        <v>13</v>
      </c>
      <c r="H96" s="89" t="s">
        <v>14</v>
      </c>
      <c r="I96" s="89" t="s">
        <v>15</v>
      </c>
      <c r="J96" s="90" t="s">
        <v>16</v>
      </c>
      <c r="K96" s="175" t="s">
        <v>135</v>
      </c>
      <c r="L96" s="92" t="s">
        <v>18</v>
      </c>
      <c r="M96" s="92" t="s">
        <v>11</v>
      </c>
      <c r="N96" s="91" t="s">
        <v>12</v>
      </c>
      <c r="O96" s="89" t="s">
        <v>19</v>
      </c>
      <c r="P96" s="90" t="s">
        <v>16</v>
      </c>
      <c r="Q96" s="176" t="s">
        <v>135</v>
      </c>
      <c r="R96" s="176" t="s">
        <v>135</v>
      </c>
      <c r="S96" s="93" t="s">
        <v>20</v>
      </c>
      <c r="T96" s="195"/>
      <c r="U96" s="186"/>
    </row>
    <row r="97" spans="1:31" ht="19.5" customHeight="1" x14ac:dyDescent="0.2">
      <c r="A97" s="180" t="s">
        <v>21</v>
      </c>
      <c r="B97" s="135" t="s">
        <v>51</v>
      </c>
      <c r="C97" s="136"/>
      <c r="D97" s="136"/>
      <c r="E97" s="137"/>
      <c r="F97" s="138"/>
      <c r="G97" s="94">
        <f>IF(OR(E97="",F97=""),0,E97/VLOOKUP(F97,$X$7:$Y$18,2,FALSE)*H97/I97)</f>
        <v>0</v>
      </c>
      <c r="H97" s="94">
        <f>IF(COUNTIF(C97,"都市ガス*")=0,1,(101.325+VLOOKUP(D97,$AD$7:$AE$8,2,FALSE))/101.325*273.15/288.15)</f>
        <v>1</v>
      </c>
      <c r="I97" s="94">
        <f>IF(COUNTIF(C97,"液化石油ガス*")=0,1,VLOOKUP(F97,$AA$7:$AB$10,2,FALSE))</f>
        <v>1</v>
      </c>
      <c r="J97" s="168">
        <f>IF(YEAR($T$2)&gt;=2025,IF(G97=0,0,G97*VLOOKUP(C97,リスト!$B:$K,9,FALSE)),IF(G97=0,0,G97*VLOOKUP(C97,リスト!$B:$K,7,FALSE)))</f>
        <v>0</v>
      </c>
      <c r="K97" s="95">
        <f>IF(J97="",0,J97*0.0258)</f>
        <v>0</v>
      </c>
      <c r="L97" s="122" t="s">
        <v>129</v>
      </c>
      <c r="M97" s="139">
        <v>13000</v>
      </c>
      <c r="N97" s="138" t="s">
        <v>34</v>
      </c>
      <c r="O97" s="95">
        <f>IF(OR(M97="",N97=""),0,M97/VLOOKUP(N97,$X$7:$Y$18,2,FALSE))</f>
        <v>13000</v>
      </c>
      <c r="P97" s="168">
        <f>IF(YEAR($T$92)&gt;=2025,IF(O97=0,0,O97*VLOOKUP(L97,リスト!$B$47:$K$50,9,FALSE)),IF(O97=0,0,O97*VLOOKUP(L97,リスト!$B$47:$K$50,7,FALSE)))</f>
        <v>112320.00000000001</v>
      </c>
      <c r="Q97" s="95">
        <f>IF(P97="",0,P97*0.0258)</f>
        <v>2897.8560000000002</v>
      </c>
      <c r="R97" s="95">
        <f>IF(AND(K97="",Q97=""),0,SUM(K97+Q97))</f>
        <v>2897.8560000000002</v>
      </c>
      <c r="S97" s="140" t="s">
        <v>20</v>
      </c>
      <c r="T97" s="53">
        <f>IF(R97=0,0,R97/$R$137*100)</f>
        <v>38.740634308241042</v>
      </c>
      <c r="U97" s="141"/>
      <c r="X97" s="3" t="s">
        <v>22</v>
      </c>
      <c r="Y97" s="4">
        <v>1000</v>
      </c>
      <c r="AA97" s="3" t="s">
        <v>23</v>
      </c>
      <c r="AB97" s="4">
        <v>1</v>
      </c>
      <c r="AD97" s="3" t="s">
        <v>24</v>
      </c>
      <c r="AE97" s="10">
        <v>0.98099999999999998</v>
      </c>
    </row>
    <row r="98" spans="1:31" ht="19.5" customHeight="1" thickBot="1" x14ac:dyDescent="0.25">
      <c r="A98" s="181"/>
      <c r="B98" s="142" t="s">
        <v>53</v>
      </c>
      <c r="C98" s="136" t="s">
        <v>54</v>
      </c>
      <c r="D98" s="136" t="s">
        <v>24</v>
      </c>
      <c r="E98" s="143">
        <v>10</v>
      </c>
      <c r="F98" s="138" t="s">
        <v>29</v>
      </c>
      <c r="G98" s="94">
        <f t="shared" ref="G98:G115" si="18">IF(OR(E98="",F98=""),0,E98/VLOOKUP(F98,$X$7:$Y$18,2,FALSE)*H98/I98)</f>
        <v>9.5712150291819214</v>
      </c>
      <c r="H98" s="94">
        <f t="shared" ref="H98:H115" si="19">IF(COUNTIF(C98,"都市ガス*")=0,1,(101.325+VLOOKUP(D98,$AD$7:$AE$8,2,FALSE))/101.325*273.15/288.15)</f>
        <v>0.9571215029181922</v>
      </c>
      <c r="I98" s="94">
        <f t="shared" ref="I98:I115" si="20">IF(COUNTIF(C98,"液化石油ガス*")=0,1,VLOOKUP(F98,$AA$7:$AB$10,2,FALSE))</f>
        <v>1</v>
      </c>
      <c r="J98" s="169">
        <f>IF(YEAR($T$92)&gt;=2025,IF(G98=0,0,G98*VLOOKUP(C98,リスト!$B:$K,9,FALSE)),IF(G98=0,0,G98*VLOOKUP(C98,リスト!$B:$K,7,FALSE)))</f>
        <v>382.84860116727685</v>
      </c>
      <c r="K98" s="96">
        <f>IF(J98="",0,J98*0.0258)</f>
        <v>9.8774939101157422</v>
      </c>
      <c r="L98" s="124"/>
      <c r="M98" s="144"/>
      <c r="N98" s="145"/>
      <c r="O98" s="96">
        <f>IF(OR(M98="",N98=""),0,M98/VLOOKUP(N98,$X$7:$Y$18,2,FALSE))</f>
        <v>0</v>
      </c>
      <c r="P98" s="169">
        <f>IF(YEAR($T$2)&gt;=2025,IF(O98=0,0,O98*VLOOKUP(L98,リスト!$B$47:$K$50,9,FALSE)),IF(O98=0,0,O98*VLOOKUP(L98,リスト!$B$47:$K$50,7,FALSE)))</f>
        <v>0</v>
      </c>
      <c r="Q98" s="96">
        <f>IF(P98="",0,P98*0.0258)</f>
        <v>0</v>
      </c>
      <c r="R98" s="97">
        <f t="shared" ref="R98:R115" si="21">IF(AND(K98="",Q98=""),0,SUM(K98+Q98))</f>
        <v>9.8774939101157422</v>
      </c>
      <c r="S98" s="146"/>
      <c r="T98" s="56">
        <f>IF(R98=0,0,R98/$R$137*100)</f>
        <v>0.13204948053101043</v>
      </c>
      <c r="U98" s="147"/>
      <c r="X98" s="5" t="s">
        <v>23</v>
      </c>
      <c r="Y98" s="6">
        <v>1000</v>
      </c>
      <c r="AA98" s="5" t="s">
        <v>25</v>
      </c>
      <c r="AB98" s="6">
        <v>1</v>
      </c>
      <c r="AD98" s="8" t="s">
        <v>26</v>
      </c>
      <c r="AE98" s="11">
        <v>2</v>
      </c>
    </row>
    <row r="99" spans="1:31" ht="19.5" customHeight="1" x14ac:dyDescent="0.2">
      <c r="A99" s="181"/>
      <c r="B99" s="142" t="s">
        <v>55</v>
      </c>
      <c r="C99" s="136" t="s">
        <v>56</v>
      </c>
      <c r="D99" s="136"/>
      <c r="E99" s="143">
        <v>20</v>
      </c>
      <c r="F99" s="148" t="s">
        <v>134</v>
      </c>
      <c r="G99" s="94">
        <f t="shared" si="18"/>
        <v>20</v>
      </c>
      <c r="H99" s="94">
        <f t="shared" si="19"/>
        <v>1</v>
      </c>
      <c r="I99" s="94">
        <f t="shared" si="20"/>
        <v>1</v>
      </c>
      <c r="J99" s="169">
        <f>IF(YEAR($T$92)&gt;=2025,IF(G99=0,0,G99*VLOOKUP(C99,リスト!$B:$K,9,FALSE)),IF(G99=0,0,G99*VLOOKUP(C99,リスト!$B:$K,7,FALSE)))</f>
        <v>778</v>
      </c>
      <c r="K99" s="96">
        <f t="shared" ref="K99:K135" si="22">IF(J99="",0,J99*0.0258)</f>
        <v>20.072399999999998</v>
      </c>
      <c r="L99" s="124"/>
      <c r="M99" s="144"/>
      <c r="N99" s="145"/>
      <c r="O99" s="96">
        <f t="shared" ref="O99:O115" si="23">IF(OR(M99="",N99=""),0,M99/VLOOKUP(N99,$X$7:$Y$18,2,FALSE))</f>
        <v>0</v>
      </c>
      <c r="P99" s="169">
        <f>IF(YEAR($T$2)&gt;=2025,IF(O99=0,0,O99*VLOOKUP(L99,リスト!$B$47:$K$50,9,FALSE)),IF(O99=0,0,O99*VLOOKUP(L99,リスト!$B$47:$K$50,7,FALSE)))</f>
        <v>0</v>
      </c>
      <c r="Q99" s="96">
        <f t="shared" ref="Q99:Q115" si="24">IF(P99="",0,P99*0.0258)</f>
        <v>0</v>
      </c>
      <c r="R99" s="97">
        <f t="shared" si="21"/>
        <v>20.072399999999998</v>
      </c>
      <c r="S99" s="146"/>
      <c r="T99" s="56">
        <f>IF(R99=0,0,R99/$R$137*100)</f>
        <v>0.26834235658664107</v>
      </c>
      <c r="U99" s="147"/>
      <c r="X99" s="7" t="s">
        <v>27</v>
      </c>
      <c r="Y99" s="6">
        <v>1000</v>
      </c>
      <c r="AA99" s="5" t="s">
        <v>27</v>
      </c>
      <c r="AB99" s="6">
        <v>0.48199999999999998</v>
      </c>
    </row>
    <row r="100" spans="1:31" ht="19.5" customHeight="1" thickBot="1" x14ac:dyDescent="0.25">
      <c r="A100" s="181"/>
      <c r="B100" s="142" t="s">
        <v>57</v>
      </c>
      <c r="C100" s="136" t="s">
        <v>58</v>
      </c>
      <c r="D100" s="136"/>
      <c r="E100" s="143">
        <v>2000</v>
      </c>
      <c r="F100" s="138" t="s">
        <v>59</v>
      </c>
      <c r="G100" s="94">
        <f t="shared" si="18"/>
        <v>2000</v>
      </c>
      <c r="H100" s="94">
        <f t="shared" si="19"/>
        <v>1</v>
      </c>
      <c r="I100" s="94">
        <f t="shared" si="20"/>
        <v>1</v>
      </c>
      <c r="J100" s="169">
        <f>IF(YEAR($T$92)&gt;=2025,IF(G100=0,0,G100*VLOOKUP(C100,リスト!$B:$K,9,FALSE)),IF(G100=0,0,G100*VLOOKUP(C100,リスト!$B:$K,7,FALSE)))</f>
        <v>2380</v>
      </c>
      <c r="K100" s="96">
        <f t="shared" si="22"/>
        <v>61.404000000000003</v>
      </c>
      <c r="L100" s="124"/>
      <c r="M100" s="144"/>
      <c r="N100" s="145"/>
      <c r="O100" s="96">
        <f t="shared" si="23"/>
        <v>0</v>
      </c>
      <c r="P100" s="169">
        <f>IF(YEAR($T$2)&gt;=2025,IF(O100=0,0,O100*VLOOKUP(L100,リスト!$B$47:$K$50,9,FALSE)),IF(O100=0,0,O100*VLOOKUP(L100,リスト!$B$47:$K$50,7,FALSE)))</f>
        <v>0</v>
      </c>
      <c r="Q100" s="96">
        <f t="shared" si="24"/>
        <v>0</v>
      </c>
      <c r="R100" s="97">
        <f t="shared" si="21"/>
        <v>61.404000000000003</v>
      </c>
      <c r="S100" s="146"/>
      <c r="T100" s="56">
        <f>IF(R100=0,0,R100/$R$137*100)</f>
        <v>0.82089307027789948</v>
      </c>
      <c r="U100" s="147"/>
      <c r="X100" s="5" t="s">
        <v>28</v>
      </c>
      <c r="Y100" s="6">
        <v>1000</v>
      </c>
      <c r="AA100" s="8" t="s">
        <v>29</v>
      </c>
      <c r="AB100" s="9">
        <v>0.48199999999999998</v>
      </c>
    </row>
    <row r="101" spans="1:31" ht="19.5" customHeight="1" x14ac:dyDescent="0.2">
      <c r="A101" s="181"/>
      <c r="B101" s="142"/>
      <c r="C101" s="136"/>
      <c r="D101" s="136"/>
      <c r="E101" s="143"/>
      <c r="F101" s="138"/>
      <c r="G101" s="94">
        <f t="shared" si="18"/>
        <v>0</v>
      </c>
      <c r="H101" s="94">
        <f t="shared" si="19"/>
        <v>1</v>
      </c>
      <c r="I101" s="94">
        <f t="shared" si="20"/>
        <v>1</v>
      </c>
      <c r="J101" s="169">
        <f>IF(YEAR($T$2)&gt;=2025,IF(G101=0,0,G101*VLOOKUP(C101,リスト!$B:$K,9,FALSE)),IF(G101=0,0,G101*VLOOKUP(C101,リスト!$B:$K,7,FALSE)))</f>
        <v>0</v>
      </c>
      <c r="K101" s="96">
        <f t="shared" si="22"/>
        <v>0</v>
      </c>
      <c r="L101" s="124"/>
      <c r="M101" s="144"/>
      <c r="N101" s="145"/>
      <c r="O101" s="96">
        <f t="shared" si="23"/>
        <v>0</v>
      </c>
      <c r="P101" s="169">
        <f>IF(YEAR($T$2)&gt;=2025,IF(O101=0,0,O101*VLOOKUP(L101,リスト!$B$47:$K$50,9,FALSE)),IF(O101=0,0,O101*VLOOKUP(L101,リスト!$B$47:$K$50,7,FALSE)))</f>
        <v>0</v>
      </c>
      <c r="Q101" s="96">
        <f t="shared" si="24"/>
        <v>0</v>
      </c>
      <c r="R101" s="97">
        <f t="shared" si="21"/>
        <v>0</v>
      </c>
      <c r="S101" s="146"/>
      <c r="T101" s="56">
        <f t="shared" ref="T101:T115" si="25">IF(R101=0,0,R101/$R$47*100)</f>
        <v>0</v>
      </c>
      <c r="U101" s="147"/>
      <c r="X101" s="5" t="s">
        <v>30</v>
      </c>
      <c r="Y101" s="6">
        <v>1000</v>
      </c>
    </row>
    <row r="102" spans="1:31" ht="19.5" customHeight="1" x14ac:dyDescent="0.2">
      <c r="A102" s="181"/>
      <c r="B102" s="142"/>
      <c r="C102" s="136"/>
      <c r="D102" s="136"/>
      <c r="E102" s="143"/>
      <c r="F102" s="138"/>
      <c r="G102" s="94">
        <f t="shared" si="18"/>
        <v>0</v>
      </c>
      <c r="H102" s="94">
        <f t="shared" si="19"/>
        <v>1</v>
      </c>
      <c r="I102" s="94">
        <f t="shared" si="20"/>
        <v>1</v>
      </c>
      <c r="J102" s="169">
        <f>IF(YEAR($T$2)&gt;=2025,IF(G102=0,0,G102*VLOOKUP(C102,リスト!$B:$K,9,FALSE)),IF(G102=0,0,G102*VLOOKUP(C102,リスト!$B:$K,7,FALSE)))</f>
        <v>0</v>
      </c>
      <c r="K102" s="96">
        <f t="shared" si="22"/>
        <v>0</v>
      </c>
      <c r="L102" s="124"/>
      <c r="M102" s="144"/>
      <c r="N102" s="145"/>
      <c r="O102" s="96">
        <f t="shared" si="23"/>
        <v>0</v>
      </c>
      <c r="P102" s="169">
        <f>IF(YEAR($T$2)&gt;=2025,IF(O102=0,0,O102*VLOOKUP(L102,リスト!$B$47:$K$50,9,FALSE)),IF(O102=0,0,O102*VLOOKUP(L102,リスト!$B$47:$K$50,7,FALSE)))</f>
        <v>0</v>
      </c>
      <c r="Q102" s="96">
        <f t="shared" si="24"/>
        <v>0</v>
      </c>
      <c r="R102" s="97">
        <f t="shared" si="21"/>
        <v>0</v>
      </c>
      <c r="S102" s="146"/>
      <c r="T102" s="56">
        <f t="shared" si="25"/>
        <v>0</v>
      </c>
      <c r="U102" s="147"/>
      <c r="X102" s="5" t="s">
        <v>31</v>
      </c>
      <c r="Y102" s="6">
        <v>1000</v>
      </c>
    </row>
    <row r="103" spans="1:31" ht="19.5" customHeight="1" x14ac:dyDescent="0.2">
      <c r="A103" s="181"/>
      <c r="B103" s="142"/>
      <c r="C103" s="136"/>
      <c r="D103" s="136"/>
      <c r="E103" s="143"/>
      <c r="F103" s="138"/>
      <c r="G103" s="94">
        <f t="shared" si="18"/>
        <v>0</v>
      </c>
      <c r="H103" s="94">
        <f t="shared" si="19"/>
        <v>1</v>
      </c>
      <c r="I103" s="94">
        <f t="shared" si="20"/>
        <v>1</v>
      </c>
      <c r="J103" s="169">
        <f>IF(YEAR($T$2)&gt;=2025,IF(G103=0,0,G103*VLOOKUP(C103,リスト!$B:$K,9,FALSE)),IF(G103=0,0,G103*VLOOKUP(C103,リスト!$B:$K,7,FALSE)))</f>
        <v>0</v>
      </c>
      <c r="K103" s="96">
        <f t="shared" si="22"/>
        <v>0</v>
      </c>
      <c r="L103" s="124"/>
      <c r="M103" s="144"/>
      <c r="N103" s="145"/>
      <c r="O103" s="96">
        <f t="shared" si="23"/>
        <v>0</v>
      </c>
      <c r="P103" s="169">
        <f>IF(YEAR($T$2)&gt;=2025,IF(O103=0,0,O103*VLOOKUP(L103,リスト!$B$47:$K$50,9,FALSE)),IF(O103=0,0,O103*VLOOKUP(L103,リスト!$B$47:$K$50,7,FALSE)))</f>
        <v>0</v>
      </c>
      <c r="Q103" s="96">
        <f t="shared" si="24"/>
        <v>0</v>
      </c>
      <c r="R103" s="97">
        <f t="shared" si="21"/>
        <v>0</v>
      </c>
      <c r="S103" s="146"/>
      <c r="T103" s="56">
        <f t="shared" si="25"/>
        <v>0</v>
      </c>
      <c r="U103" s="147"/>
      <c r="X103" s="5" t="s">
        <v>32</v>
      </c>
      <c r="Y103" s="6">
        <v>1</v>
      </c>
    </row>
    <row r="104" spans="1:31" ht="19.5" customHeight="1" x14ac:dyDescent="0.2">
      <c r="A104" s="181"/>
      <c r="B104" s="149"/>
      <c r="C104" s="150"/>
      <c r="D104" s="150"/>
      <c r="E104" s="151"/>
      <c r="F104" s="152"/>
      <c r="G104" s="98">
        <f t="shared" si="18"/>
        <v>0</v>
      </c>
      <c r="H104" s="98">
        <f t="shared" si="19"/>
        <v>1</v>
      </c>
      <c r="I104" s="98">
        <f t="shared" si="20"/>
        <v>1</v>
      </c>
      <c r="J104" s="170">
        <f>IF(YEAR($T$2)&gt;=2025,IF(G104=0,0,G104*VLOOKUP(C104,リスト!$B:$K,9,FALSE)),IF(G104=0,0,G104*VLOOKUP(C104,リスト!$B:$K,7,FALSE)))</f>
        <v>0</v>
      </c>
      <c r="K104" s="96">
        <f t="shared" si="22"/>
        <v>0</v>
      </c>
      <c r="L104" s="124"/>
      <c r="M104" s="144"/>
      <c r="N104" s="145"/>
      <c r="O104" s="96">
        <f t="shared" si="23"/>
        <v>0</v>
      </c>
      <c r="P104" s="169">
        <f>IF(YEAR($T$2)&gt;=2025,IF(O104=0,0,O104*VLOOKUP(L104,リスト!$B$47:$K$50,9,FALSE)),IF(O104=0,0,O104*VLOOKUP(L104,リスト!$B$47:$K$50,7,FALSE)))</f>
        <v>0</v>
      </c>
      <c r="Q104" s="96">
        <f t="shared" si="24"/>
        <v>0</v>
      </c>
      <c r="R104" s="97">
        <f t="shared" si="21"/>
        <v>0</v>
      </c>
      <c r="S104" s="153"/>
      <c r="T104" s="59">
        <f t="shared" si="25"/>
        <v>0</v>
      </c>
      <c r="U104" s="154"/>
      <c r="X104" s="5" t="s">
        <v>25</v>
      </c>
      <c r="Y104" s="6">
        <v>1</v>
      </c>
    </row>
    <row r="105" spans="1:31" ht="19.5" customHeight="1" x14ac:dyDescent="0.2">
      <c r="A105" s="181"/>
      <c r="B105" s="142"/>
      <c r="C105" s="150"/>
      <c r="D105" s="150"/>
      <c r="E105" s="151"/>
      <c r="F105" s="152"/>
      <c r="G105" s="98">
        <f t="shared" si="18"/>
        <v>0</v>
      </c>
      <c r="H105" s="98">
        <f t="shared" si="19"/>
        <v>1</v>
      </c>
      <c r="I105" s="98">
        <f t="shared" si="20"/>
        <v>1</v>
      </c>
      <c r="J105" s="169">
        <f>IF(YEAR($T$2)&gt;=2025,IF(G105=0,0,G105*VLOOKUP(C105,リスト!$B:$K,9,FALSE)),IF(G105=0,0,G105*VLOOKUP(C105,リスト!$B:$K,7,FALSE)))</f>
        <v>0</v>
      </c>
      <c r="K105" s="96">
        <f t="shared" si="22"/>
        <v>0</v>
      </c>
      <c r="L105" s="124"/>
      <c r="M105" s="144"/>
      <c r="N105" s="145"/>
      <c r="O105" s="96">
        <f t="shared" si="23"/>
        <v>0</v>
      </c>
      <c r="P105" s="169">
        <f>IF(YEAR($T$2)&gt;=2025,IF(O105=0,0,O105*VLOOKUP(L105,リスト!$B$47:$K$50,9,FALSE)),IF(O105=0,0,O105*VLOOKUP(L105,リスト!$B$47:$K$50,7,FALSE)))</f>
        <v>0</v>
      </c>
      <c r="Q105" s="96">
        <f t="shared" si="24"/>
        <v>0</v>
      </c>
      <c r="R105" s="97">
        <f t="shared" si="21"/>
        <v>0</v>
      </c>
      <c r="S105" s="146"/>
      <c r="T105" s="56">
        <f t="shared" si="25"/>
        <v>0</v>
      </c>
      <c r="U105" s="147"/>
      <c r="X105" s="5" t="s">
        <v>33</v>
      </c>
      <c r="Y105" s="6">
        <v>1</v>
      </c>
    </row>
    <row r="106" spans="1:31" ht="19.5" customHeight="1" x14ac:dyDescent="0.2">
      <c r="A106" s="181"/>
      <c r="B106" s="142"/>
      <c r="C106" s="150"/>
      <c r="D106" s="150"/>
      <c r="E106" s="151"/>
      <c r="F106" s="152"/>
      <c r="G106" s="98">
        <f t="shared" si="18"/>
        <v>0</v>
      </c>
      <c r="H106" s="98">
        <f t="shared" si="19"/>
        <v>1</v>
      </c>
      <c r="I106" s="98">
        <f t="shared" si="20"/>
        <v>1</v>
      </c>
      <c r="J106" s="169">
        <f>IF(YEAR($T$2)&gt;=2025,IF(G106=0,0,G106*VLOOKUP(C106,リスト!$B:$K,9,FALSE)),IF(G106=0,0,G106*VLOOKUP(C106,リスト!$B:$K,7,FALSE)))</f>
        <v>0</v>
      </c>
      <c r="K106" s="96">
        <f t="shared" si="22"/>
        <v>0</v>
      </c>
      <c r="L106" s="124"/>
      <c r="M106" s="144"/>
      <c r="N106" s="145"/>
      <c r="O106" s="96">
        <f t="shared" si="23"/>
        <v>0</v>
      </c>
      <c r="P106" s="169">
        <f>IF(YEAR($T$2)&gt;=2025,IF(O106=0,0,O106*VLOOKUP(L106,リスト!$B$47:$K$50,9,FALSE)),IF(O106=0,0,O106*VLOOKUP(L106,リスト!$B$47:$K$50,7,FALSE)))</f>
        <v>0</v>
      </c>
      <c r="Q106" s="96">
        <f t="shared" si="24"/>
        <v>0</v>
      </c>
      <c r="R106" s="97">
        <f t="shared" si="21"/>
        <v>0</v>
      </c>
      <c r="S106" s="146"/>
      <c r="T106" s="56">
        <f t="shared" si="25"/>
        <v>0</v>
      </c>
      <c r="U106" s="147"/>
      <c r="X106" s="7" t="s">
        <v>29</v>
      </c>
      <c r="Y106" s="6">
        <v>1</v>
      </c>
    </row>
    <row r="107" spans="1:31" ht="19.5" customHeight="1" x14ac:dyDescent="0.2">
      <c r="A107" s="181"/>
      <c r="B107" s="142"/>
      <c r="C107" s="150"/>
      <c r="D107" s="150"/>
      <c r="E107" s="151"/>
      <c r="F107" s="152"/>
      <c r="G107" s="98">
        <f t="shared" si="18"/>
        <v>0</v>
      </c>
      <c r="H107" s="98">
        <f t="shared" si="19"/>
        <v>1</v>
      </c>
      <c r="I107" s="98">
        <f t="shared" si="20"/>
        <v>1</v>
      </c>
      <c r="J107" s="169">
        <f>IF(YEAR($T$2)&gt;=2025,IF(G107=0,0,G107*VLOOKUP(C107,リスト!$B:$K,9,FALSE)),IF(G107=0,0,G107*VLOOKUP(C107,リスト!$B:$K,7,FALSE)))</f>
        <v>0</v>
      </c>
      <c r="K107" s="96">
        <f t="shared" si="22"/>
        <v>0</v>
      </c>
      <c r="L107" s="124"/>
      <c r="M107" s="144"/>
      <c r="N107" s="145"/>
      <c r="O107" s="96">
        <f t="shared" si="23"/>
        <v>0</v>
      </c>
      <c r="P107" s="169">
        <f>IF(YEAR($T$2)&gt;=2025,IF(O107=0,0,O107*VLOOKUP(L107,リスト!$B$47:$K$50,9,FALSE)),IF(O107=0,0,O107*VLOOKUP(L107,リスト!$B$47:$K$50,7,FALSE)))</f>
        <v>0</v>
      </c>
      <c r="Q107" s="96">
        <f t="shared" si="24"/>
        <v>0</v>
      </c>
      <c r="R107" s="97">
        <f t="shared" si="21"/>
        <v>0</v>
      </c>
      <c r="S107" s="146"/>
      <c r="T107" s="56">
        <f t="shared" si="25"/>
        <v>0</v>
      </c>
      <c r="U107" s="147"/>
      <c r="X107" s="5" t="s">
        <v>34</v>
      </c>
      <c r="Y107" s="6">
        <v>1</v>
      </c>
    </row>
    <row r="108" spans="1:31" ht="19.5" customHeight="1" thickBot="1" x14ac:dyDescent="0.25">
      <c r="A108" s="181"/>
      <c r="B108" s="142"/>
      <c r="C108" s="150"/>
      <c r="D108" s="150"/>
      <c r="E108" s="151"/>
      <c r="F108" s="152"/>
      <c r="G108" s="98">
        <f t="shared" si="18"/>
        <v>0</v>
      </c>
      <c r="H108" s="98">
        <f t="shared" si="19"/>
        <v>1</v>
      </c>
      <c r="I108" s="98">
        <f t="shared" si="20"/>
        <v>1</v>
      </c>
      <c r="J108" s="169">
        <f>IF(YEAR($T$2)&gt;=2025,IF(G108=0,0,G108*VLOOKUP(C108,リスト!$B:$K,9,FALSE)),IF(G108=0,0,G108*VLOOKUP(C108,リスト!$B:$K,7,FALSE)))</f>
        <v>0</v>
      </c>
      <c r="K108" s="96">
        <f t="shared" si="22"/>
        <v>0</v>
      </c>
      <c r="L108" s="124"/>
      <c r="M108" s="144"/>
      <c r="N108" s="145"/>
      <c r="O108" s="96">
        <f t="shared" si="23"/>
        <v>0</v>
      </c>
      <c r="P108" s="169">
        <f>IF(YEAR($T$2)&gt;=2025,IF(O108=0,0,O108*VLOOKUP(L108,リスト!$B$47:$K$50,9,FALSE)),IF(O108=0,0,O108*VLOOKUP(L108,リスト!$B$47:$K$50,7,FALSE)))</f>
        <v>0</v>
      </c>
      <c r="Q108" s="96">
        <f t="shared" si="24"/>
        <v>0</v>
      </c>
      <c r="R108" s="97">
        <f t="shared" si="21"/>
        <v>0</v>
      </c>
      <c r="S108" s="146"/>
      <c r="T108" s="56">
        <f t="shared" si="25"/>
        <v>0</v>
      </c>
      <c r="U108" s="147"/>
      <c r="X108" s="8" t="s">
        <v>16</v>
      </c>
      <c r="Y108" s="9">
        <v>1</v>
      </c>
    </row>
    <row r="109" spans="1:31" ht="19.5" customHeight="1" x14ac:dyDescent="0.2">
      <c r="A109" s="181"/>
      <c r="B109" s="142"/>
      <c r="C109" s="150"/>
      <c r="D109" s="150"/>
      <c r="E109" s="151"/>
      <c r="F109" s="152"/>
      <c r="G109" s="98">
        <f t="shared" si="18"/>
        <v>0</v>
      </c>
      <c r="H109" s="98">
        <f t="shared" si="19"/>
        <v>1</v>
      </c>
      <c r="I109" s="98">
        <f t="shared" si="20"/>
        <v>1</v>
      </c>
      <c r="J109" s="169">
        <f>IF(YEAR($T$2)&gt;=2025,IF(G109=0,0,G109*VLOOKUP(C109,リスト!$B:$K,9,FALSE)),IF(G109=0,0,G109*VLOOKUP(C109,リスト!$B:$K,7,FALSE)))</f>
        <v>0</v>
      </c>
      <c r="K109" s="96">
        <f t="shared" si="22"/>
        <v>0</v>
      </c>
      <c r="L109" s="124"/>
      <c r="M109" s="144"/>
      <c r="N109" s="145"/>
      <c r="O109" s="96">
        <f t="shared" si="23"/>
        <v>0</v>
      </c>
      <c r="P109" s="169">
        <f>IF(YEAR($T$2)&gt;=2025,IF(O109=0,0,O109*VLOOKUP(L109,リスト!$B$47:$K$50,9,FALSE)),IF(O109=0,0,O109*VLOOKUP(L109,リスト!$B$47:$K$50,7,FALSE)))</f>
        <v>0</v>
      </c>
      <c r="Q109" s="96">
        <f t="shared" si="24"/>
        <v>0</v>
      </c>
      <c r="R109" s="97">
        <f t="shared" si="21"/>
        <v>0</v>
      </c>
      <c r="S109" s="146"/>
      <c r="T109" s="56">
        <f t="shared" si="25"/>
        <v>0</v>
      </c>
      <c r="U109" s="147"/>
      <c r="X109" s="2"/>
      <c r="Y109" s="2"/>
    </row>
    <row r="110" spans="1:31" ht="19.5" customHeight="1" x14ac:dyDescent="0.2">
      <c r="A110" s="181"/>
      <c r="B110" s="142"/>
      <c r="C110" s="150"/>
      <c r="D110" s="150"/>
      <c r="E110" s="151"/>
      <c r="F110" s="152"/>
      <c r="G110" s="98">
        <f t="shared" si="18"/>
        <v>0</v>
      </c>
      <c r="H110" s="98">
        <f t="shared" si="19"/>
        <v>1</v>
      </c>
      <c r="I110" s="98">
        <f t="shared" si="20"/>
        <v>1</v>
      </c>
      <c r="J110" s="169">
        <f>IF(YEAR($T$2)&gt;=2025,IF(G110=0,0,G110*VLOOKUP(C110,リスト!$B:$K,9,FALSE)),IF(G110=0,0,G110*VLOOKUP(C110,リスト!$B:$K,7,FALSE)))</f>
        <v>0</v>
      </c>
      <c r="K110" s="96">
        <f t="shared" si="22"/>
        <v>0</v>
      </c>
      <c r="L110" s="124"/>
      <c r="M110" s="144"/>
      <c r="N110" s="145"/>
      <c r="O110" s="96">
        <f t="shared" si="23"/>
        <v>0</v>
      </c>
      <c r="P110" s="169">
        <f>IF(YEAR($T$2)&gt;=2025,IF(O110=0,0,O110*VLOOKUP(L110,リスト!$B$47:$K$50,9,FALSE)),IF(O110=0,0,O110*VLOOKUP(L110,リスト!$B$47:$K$50,7,FALSE)))</f>
        <v>0</v>
      </c>
      <c r="Q110" s="96">
        <f t="shared" si="24"/>
        <v>0</v>
      </c>
      <c r="R110" s="97">
        <f t="shared" si="21"/>
        <v>0</v>
      </c>
      <c r="S110" s="146"/>
      <c r="T110" s="56">
        <f t="shared" si="25"/>
        <v>0</v>
      </c>
      <c r="U110" s="147"/>
      <c r="Y110"/>
    </row>
    <row r="111" spans="1:31" ht="19.5" customHeight="1" x14ac:dyDescent="0.2">
      <c r="A111" s="181"/>
      <c r="B111" s="142"/>
      <c r="C111" s="150"/>
      <c r="D111" s="150"/>
      <c r="E111" s="151"/>
      <c r="F111" s="152"/>
      <c r="G111" s="98">
        <f t="shared" si="18"/>
        <v>0</v>
      </c>
      <c r="H111" s="98">
        <f t="shared" si="19"/>
        <v>1</v>
      </c>
      <c r="I111" s="98">
        <f t="shared" si="20"/>
        <v>1</v>
      </c>
      <c r="J111" s="169">
        <f>IF(YEAR($T$2)&gt;=2025,IF(G111=0,0,G111*VLOOKUP(C111,リスト!$B:$K,9,FALSE)),IF(G111=0,0,G111*VLOOKUP(C111,リスト!$B:$K,7,FALSE)))</f>
        <v>0</v>
      </c>
      <c r="K111" s="96">
        <f t="shared" si="22"/>
        <v>0</v>
      </c>
      <c r="L111" s="124"/>
      <c r="M111" s="144"/>
      <c r="N111" s="145"/>
      <c r="O111" s="96">
        <f t="shared" si="23"/>
        <v>0</v>
      </c>
      <c r="P111" s="169">
        <f>IF(YEAR($T$2)&gt;=2025,IF(O111=0,0,O111*VLOOKUP(L111,リスト!$B$47:$K$50,9,FALSE)),IF(O111=0,0,O111*VLOOKUP(L111,リスト!$B$47:$K$50,7,FALSE)))</f>
        <v>0</v>
      </c>
      <c r="Q111" s="96">
        <f t="shared" si="24"/>
        <v>0</v>
      </c>
      <c r="R111" s="97">
        <f t="shared" si="21"/>
        <v>0</v>
      </c>
      <c r="S111" s="146"/>
      <c r="T111" s="56">
        <f t="shared" si="25"/>
        <v>0</v>
      </c>
      <c r="U111" s="147"/>
      <c r="Y111"/>
    </row>
    <row r="112" spans="1:31" ht="19.5" customHeight="1" x14ac:dyDescent="0.2">
      <c r="A112" s="181"/>
      <c r="B112" s="142"/>
      <c r="C112" s="150"/>
      <c r="D112" s="150"/>
      <c r="E112" s="151"/>
      <c r="F112" s="152"/>
      <c r="G112" s="98">
        <f t="shared" si="18"/>
        <v>0</v>
      </c>
      <c r="H112" s="98">
        <f t="shared" si="19"/>
        <v>1</v>
      </c>
      <c r="I112" s="98">
        <f t="shared" si="20"/>
        <v>1</v>
      </c>
      <c r="J112" s="169">
        <f>IF(YEAR($T$2)&gt;=2025,IF(G112=0,0,G112*VLOOKUP(C112,リスト!$B:$K,9,FALSE)),IF(G112=0,0,G112*VLOOKUP(C112,リスト!$B:$K,7,FALSE)))</f>
        <v>0</v>
      </c>
      <c r="K112" s="96">
        <f t="shared" si="22"/>
        <v>0</v>
      </c>
      <c r="L112" s="124"/>
      <c r="M112" s="144"/>
      <c r="N112" s="145"/>
      <c r="O112" s="96">
        <f t="shared" si="23"/>
        <v>0</v>
      </c>
      <c r="P112" s="169">
        <f>IF(YEAR($T$2)&gt;=2025,IF(O112=0,0,O112*VLOOKUP(L112,リスト!$B$47:$K$50,9,FALSE)),IF(O112=0,0,O112*VLOOKUP(L112,リスト!$B$47:$K$50,7,FALSE)))</f>
        <v>0</v>
      </c>
      <c r="Q112" s="96">
        <f t="shared" si="24"/>
        <v>0</v>
      </c>
      <c r="R112" s="97">
        <f t="shared" si="21"/>
        <v>0</v>
      </c>
      <c r="S112" s="146"/>
      <c r="T112" s="56">
        <f t="shared" si="25"/>
        <v>0</v>
      </c>
      <c r="U112" s="147"/>
      <c r="X112" s="1"/>
      <c r="Y112" s="1"/>
    </row>
    <row r="113" spans="1:25" ht="19.5" customHeight="1" x14ac:dyDescent="0.2">
      <c r="A113" s="181"/>
      <c r="B113" s="155"/>
      <c r="C113" s="150"/>
      <c r="D113" s="150"/>
      <c r="E113" s="156"/>
      <c r="F113" s="152"/>
      <c r="G113" s="98">
        <f t="shared" si="18"/>
        <v>0</v>
      </c>
      <c r="H113" s="98">
        <f t="shared" si="19"/>
        <v>1</v>
      </c>
      <c r="I113" s="98">
        <f t="shared" si="20"/>
        <v>1</v>
      </c>
      <c r="J113" s="169">
        <f>IF(YEAR($T$2)&gt;=2025,IF(G113=0,0,G113*VLOOKUP(C113,リスト!$B:$K,9,FALSE)),IF(G113=0,0,G113*VLOOKUP(C113,リスト!$B:$K,7,FALSE)))</f>
        <v>0</v>
      </c>
      <c r="K113" s="96">
        <f t="shared" si="22"/>
        <v>0</v>
      </c>
      <c r="L113" s="124"/>
      <c r="M113" s="144"/>
      <c r="N113" s="145"/>
      <c r="O113" s="96">
        <f t="shared" si="23"/>
        <v>0</v>
      </c>
      <c r="P113" s="169">
        <f>IF(YEAR($T$2)&gt;=2025,IF(O113=0,0,O113*VLOOKUP(L113,リスト!$B$47:$K$50,9,FALSE)),IF(O113=0,0,O113*VLOOKUP(L113,リスト!$B$47:$K$50,7,FALSE)))</f>
        <v>0</v>
      </c>
      <c r="Q113" s="96">
        <f t="shared" si="24"/>
        <v>0</v>
      </c>
      <c r="R113" s="97">
        <f t="shared" si="21"/>
        <v>0</v>
      </c>
      <c r="S113" s="146"/>
      <c r="T113" s="56">
        <f t="shared" si="25"/>
        <v>0</v>
      </c>
      <c r="U113" s="147"/>
      <c r="X113" s="1"/>
      <c r="Y113" s="1"/>
    </row>
    <row r="114" spans="1:25" ht="19.5" customHeight="1" x14ac:dyDescent="0.2">
      <c r="A114" s="181"/>
      <c r="B114" s="155"/>
      <c r="C114" s="150"/>
      <c r="D114" s="150"/>
      <c r="E114" s="151"/>
      <c r="F114" s="152"/>
      <c r="G114" s="98">
        <f t="shared" si="18"/>
        <v>0</v>
      </c>
      <c r="H114" s="98">
        <f t="shared" si="19"/>
        <v>1</v>
      </c>
      <c r="I114" s="98">
        <f t="shared" si="20"/>
        <v>1</v>
      </c>
      <c r="J114" s="169">
        <f>IF(YEAR($T$2)&gt;=2025,IF(G114=0,0,G114*VLOOKUP(C114,リスト!$B:$K,9,FALSE)),IF(G114=0,0,G114*VLOOKUP(C114,リスト!$B:$K,7,FALSE)))</f>
        <v>0</v>
      </c>
      <c r="K114" s="96">
        <f t="shared" si="22"/>
        <v>0</v>
      </c>
      <c r="L114" s="124"/>
      <c r="M114" s="144"/>
      <c r="N114" s="145"/>
      <c r="O114" s="96">
        <f t="shared" si="23"/>
        <v>0</v>
      </c>
      <c r="P114" s="169">
        <f>IF(YEAR($T$2)&gt;=2025,IF(O114=0,0,O114*VLOOKUP(L114,リスト!$B$47:$K$50,9,FALSE)),IF(O114=0,0,O114*VLOOKUP(L114,リスト!$B$47:$K$50,7,FALSE)))</f>
        <v>0</v>
      </c>
      <c r="Q114" s="97">
        <f t="shared" si="24"/>
        <v>0</v>
      </c>
      <c r="R114" s="97">
        <f t="shared" si="21"/>
        <v>0</v>
      </c>
      <c r="S114" s="146"/>
      <c r="T114" s="56">
        <f t="shared" si="25"/>
        <v>0</v>
      </c>
      <c r="U114" s="147"/>
      <c r="X114" s="1"/>
      <c r="Y114" s="1"/>
    </row>
    <row r="115" spans="1:25" ht="19.5" customHeight="1" thickBot="1" x14ac:dyDescent="0.25">
      <c r="A115" s="181"/>
      <c r="B115" s="155"/>
      <c r="C115" s="136"/>
      <c r="D115" s="157"/>
      <c r="E115" s="158"/>
      <c r="F115" s="159"/>
      <c r="G115" s="99">
        <f t="shared" si="18"/>
        <v>0</v>
      </c>
      <c r="H115" s="99">
        <f t="shared" si="19"/>
        <v>1</v>
      </c>
      <c r="I115" s="99">
        <f t="shared" si="20"/>
        <v>1</v>
      </c>
      <c r="J115" s="170">
        <f>IF(YEAR($T$2)&gt;=2025,IF(G115=0,0,G115*VLOOKUP(C115,リスト!$B:$K,9,FALSE)),IF(G115=0,0,G115*VLOOKUP(C115,リスト!$B:$K,7,FALSE)))</f>
        <v>0</v>
      </c>
      <c r="K115" s="100">
        <f t="shared" si="22"/>
        <v>0</v>
      </c>
      <c r="L115" s="126"/>
      <c r="M115" s="160"/>
      <c r="N115" s="161"/>
      <c r="O115" s="100">
        <f t="shared" si="23"/>
        <v>0</v>
      </c>
      <c r="P115" s="174">
        <f>IF(YEAR($T$2)&gt;=2025,IF(O115=0,0,O115*VLOOKUP(L115,リスト!$B$47:$K$50,9,FALSE)),IF(O115=0,0,O115*VLOOKUP(L115,リスト!$B$47:$K$50,7,FALSE)))</f>
        <v>0</v>
      </c>
      <c r="Q115" s="97">
        <f t="shared" si="24"/>
        <v>0</v>
      </c>
      <c r="R115" s="97">
        <f t="shared" si="21"/>
        <v>0</v>
      </c>
      <c r="S115" s="146"/>
      <c r="T115" s="59">
        <f t="shared" si="25"/>
        <v>0</v>
      </c>
      <c r="U115" s="147"/>
      <c r="X115" s="2"/>
      <c r="Y115" s="2"/>
    </row>
    <row r="116" spans="1:25" ht="19.5" customHeight="1" thickBot="1" x14ac:dyDescent="0.25">
      <c r="A116" s="101"/>
      <c r="B116" s="102" t="s">
        <v>35</v>
      </c>
      <c r="C116" s="103"/>
      <c r="D116" s="103"/>
      <c r="E116" s="104"/>
      <c r="F116" s="105"/>
      <c r="G116" s="106"/>
      <c r="H116" s="106"/>
      <c r="I116" s="106"/>
      <c r="J116" s="171">
        <f>SUM(J97:J115)</f>
        <v>3540.8486011672767</v>
      </c>
      <c r="K116" s="107">
        <f>SUM(K97:K115)</f>
        <v>91.353893910115744</v>
      </c>
      <c r="L116" s="108"/>
      <c r="M116" s="108"/>
      <c r="N116" s="109">
        <f>SUM(N97:N115)</f>
        <v>0</v>
      </c>
      <c r="O116" s="107"/>
      <c r="P116" s="171">
        <f>SUM(P97:P115)</f>
        <v>112320.00000000001</v>
      </c>
      <c r="Q116" s="107">
        <f>SUM(Q97:Q115)</f>
        <v>2897.8560000000002</v>
      </c>
      <c r="R116" s="107">
        <f>SUM(R97:R115)</f>
        <v>2989.2098939101161</v>
      </c>
      <c r="S116" s="110"/>
      <c r="T116" s="62">
        <f>IF(K116+Q116=0,"",R116/$R$137*100)</f>
        <v>39.961919215636584</v>
      </c>
      <c r="U116" s="111"/>
      <c r="X116" s="2"/>
      <c r="Y116" s="2"/>
    </row>
    <row r="117" spans="1:25" ht="19.5" customHeight="1" x14ac:dyDescent="0.2">
      <c r="A117" s="180" t="s">
        <v>36</v>
      </c>
      <c r="B117" s="135" t="s">
        <v>60</v>
      </c>
      <c r="C117" s="136"/>
      <c r="D117" s="136"/>
      <c r="E117" s="151"/>
      <c r="F117" s="138"/>
      <c r="G117" s="94">
        <f>IF(OR(E117="",F117=""),0,E117/VLOOKUP(F117,$X$7:$Y$18,2,FALSE)*H117/I117)</f>
        <v>0</v>
      </c>
      <c r="H117" s="94">
        <f>IF(COUNTIF(C117,"都市ガス*")=0,1,(101.325+VLOOKUP(D117,$AD$7:$AE$8,2,FALSE))/101.325*273.15/288.15)</f>
        <v>1</v>
      </c>
      <c r="I117" s="94">
        <f>IF(COUNTIF(C117,"液化石油ガス*")=0,1,VLOOKUP(F117,$AA$7:$AB$10,2,FALSE))</f>
        <v>1</v>
      </c>
      <c r="J117" s="168">
        <f>IF(YEAR($T$2)&gt;=2025,IF(G117=0,0,G117*VLOOKUP(C117,リスト!$B:$K,9,FALSE)),IF(G117=0,0,G117*VLOOKUP(C117,リスト!$B:$K,7,FALSE)))</f>
        <v>0</v>
      </c>
      <c r="K117" s="95">
        <f t="shared" si="22"/>
        <v>0</v>
      </c>
      <c r="L117" s="122" t="s">
        <v>129</v>
      </c>
      <c r="M117" s="162">
        <v>4500</v>
      </c>
      <c r="N117" s="138" t="s">
        <v>34</v>
      </c>
      <c r="O117" s="95">
        <f>IF(OR(M117="",N117=""),0,M117/VLOOKUP(N117,$X$7:$Y$18,2,FALSE))</f>
        <v>4500</v>
      </c>
      <c r="P117" s="168">
        <f>IF(YEAR($T$92)&gt;=2025,IF(O117=0,0,O117*VLOOKUP(L117,リスト!$B$47:$K$50,9,FALSE)),IF(O117=0,0,O117*VLOOKUP(L117,リスト!$B$47:$K$50,7,FALSE)))</f>
        <v>38880</v>
      </c>
      <c r="Q117" s="95">
        <f t="shared" ref="Q117:Q135" si="26">IF(P117="",0,P117*0.0258)</f>
        <v>1003.104</v>
      </c>
      <c r="R117" s="95">
        <f>IF(AND(K117="",Q117=""),0,SUM(K117+Q117))</f>
        <v>1003.104</v>
      </c>
      <c r="S117" s="140" t="s">
        <v>20</v>
      </c>
      <c r="T117" s="53">
        <f>IF(R117=0,0,R117/$R$137*100)</f>
        <v>13.410219568237283</v>
      </c>
      <c r="U117" s="141"/>
      <c r="X117" s="2"/>
      <c r="Y117" s="2"/>
    </row>
    <row r="118" spans="1:25" ht="19.5" customHeight="1" x14ac:dyDescent="0.2">
      <c r="A118" s="181"/>
      <c r="B118" s="142" t="s">
        <v>61</v>
      </c>
      <c r="C118" s="136"/>
      <c r="D118" s="136"/>
      <c r="E118" s="151"/>
      <c r="F118" s="138"/>
      <c r="G118" s="94">
        <f t="shared" ref="G118:G135" si="27">IF(OR(E118="",F118=""),0,E118/VLOOKUP(F118,$X$7:$Y$18,2,FALSE)*H118/I118)</f>
        <v>0</v>
      </c>
      <c r="H118" s="94">
        <f t="shared" ref="H118:H135" si="28">IF(COUNTIF(C118,"都市ガス*")=0,1,(101.325+VLOOKUP(D118,$AD$7:$AE$8,2,FALSE))/101.325*273.15/288.15)</f>
        <v>1</v>
      </c>
      <c r="I118" s="94">
        <f t="shared" ref="I118:I135" si="29">IF(COUNTIF(C118,"液化石油ガス*")=0,1,VLOOKUP(F118,$AA$7:$AB$10,2,FALSE))</f>
        <v>1</v>
      </c>
      <c r="J118" s="169">
        <f>IF(YEAR($T$2)&gt;=2025,IF(G118=0,0,G118*VLOOKUP(C118,リスト!$B:$K,9,FALSE)),IF(G118=0,0,G118*VLOOKUP(C118,リスト!$B:$K,7,FALSE)))</f>
        <v>0</v>
      </c>
      <c r="K118" s="96">
        <f t="shared" si="22"/>
        <v>0</v>
      </c>
      <c r="L118" s="124" t="s">
        <v>129</v>
      </c>
      <c r="M118" s="144">
        <v>9000</v>
      </c>
      <c r="N118" s="145" t="s">
        <v>34</v>
      </c>
      <c r="O118" s="96">
        <f t="shared" ref="O118:O134" si="30">IF(OR(M118="",N118=""),0,M118/VLOOKUP(N118,$X$7:$Y$18,2,FALSE))</f>
        <v>9000</v>
      </c>
      <c r="P118" s="169">
        <f>IF(YEAR($T$92)&gt;=2025,IF(O118=0,0,O118*VLOOKUP(L118,リスト!$B$47:$K$50,9,FALSE)),IF(O118=0,0,O118*VLOOKUP(L118,リスト!$B$47:$K$50,7,FALSE)))</f>
        <v>77760</v>
      </c>
      <c r="Q118" s="96">
        <f t="shared" si="26"/>
        <v>2006.2080000000001</v>
      </c>
      <c r="R118" s="97">
        <f t="shared" ref="R118:R135" si="31">IF(AND(K118="",Q118=""),0,SUM(K118+Q118))</f>
        <v>2006.2080000000001</v>
      </c>
      <c r="S118" s="146"/>
      <c r="T118" s="56">
        <f>IF(R118=0,0,R118/$R$137*100)</f>
        <v>26.820439136474565</v>
      </c>
      <c r="U118" s="147"/>
      <c r="X118" s="28"/>
    </row>
    <row r="119" spans="1:25" ht="19.5" customHeight="1" x14ac:dyDescent="0.2">
      <c r="A119" s="181"/>
      <c r="B119" s="155" t="s">
        <v>62</v>
      </c>
      <c r="C119" s="136" t="s">
        <v>54</v>
      </c>
      <c r="D119" s="136" t="s">
        <v>24</v>
      </c>
      <c r="E119" s="151">
        <v>1500</v>
      </c>
      <c r="F119" s="148" t="s">
        <v>29</v>
      </c>
      <c r="G119" s="94">
        <f t="shared" si="27"/>
        <v>1435.6822543772882</v>
      </c>
      <c r="H119" s="94">
        <f t="shared" si="28"/>
        <v>0.9571215029181922</v>
      </c>
      <c r="I119" s="94">
        <f t="shared" si="29"/>
        <v>1</v>
      </c>
      <c r="J119" s="169">
        <f>IF(YEAR($T$92)&gt;=2025,IF(G119=0,0,G119*VLOOKUP(C119,リスト!$B:$K,9,FALSE)),IF(G119=0,0,G119*VLOOKUP(C119,リスト!$B:$K,7,FALSE)))</f>
        <v>57427.290175091533</v>
      </c>
      <c r="K119" s="96">
        <f t="shared" si="22"/>
        <v>1481.6240865173615</v>
      </c>
      <c r="L119" s="124"/>
      <c r="M119" s="144"/>
      <c r="N119" s="145"/>
      <c r="O119" s="96">
        <f t="shared" si="30"/>
        <v>0</v>
      </c>
      <c r="P119" s="169">
        <f>IF(YEAR($T$2)&gt;=2025,IF(O119=0,0,O119*VLOOKUP(L119,リスト!$B$47:$K$50,9,FALSE)),IF(O119=0,0,O119*VLOOKUP(L119,リスト!$B$47:$K$50,7,FALSE)))</f>
        <v>0</v>
      </c>
      <c r="Q119" s="96">
        <f t="shared" si="26"/>
        <v>0</v>
      </c>
      <c r="R119" s="97">
        <f t="shared" si="31"/>
        <v>1481.6240865173615</v>
      </c>
      <c r="S119" s="146"/>
      <c r="T119" s="56">
        <f>IF(R119=0,0,R119/$R$137*100)</f>
        <v>19.80742207965157</v>
      </c>
      <c r="U119" s="147"/>
      <c r="X119" s="28"/>
    </row>
    <row r="120" spans="1:25" ht="19.5" customHeight="1" x14ac:dyDescent="0.2">
      <c r="A120" s="181"/>
      <c r="B120" s="155"/>
      <c r="C120" s="136"/>
      <c r="D120" s="136"/>
      <c r="E120" s="151"/>
      <c r="F120" s="138"/>
      <c r="G120" s="94">
        <f t="shared" si="27"/>
        <v>0</v>
      </c>
      <c r="H120" s="94">
        <f t="shared" si="28"/>
        <v>1</v>
      </c>
      <c r="I120" s="94">
        <f t="shared" si="29"/>
        <v>1</v>
      </c>
      <c r="J120" s="169">
        <f>IF(YEAR($T$2)&gt;=2025,IF(G120=0,0,G120*VLOOKUP(C120,リスト!$B:$K,9,FALSE)),IF(G120=0,0,G120*VLOOKUP(C120,リスト!$B:$K,7,FALSE)))</f>
        <v>0</v>
      </c>
      <c r="K120" s="96">
        <f t="shared" si="22"/>
        <v>0</v>
      </c>
      <c r="L120" s="124"/>
      <c r="M120" s="144"/>
      <c r="N120" s="145"/>
      <c r="O120" s="96">
        <f t="shared" si="30"/>
        <v>0</v>
      </c>
      <c r="P120" s="169">
        <f>IF(YEAR($T$2)&gt;=2025,IF(O120=0,0,O120*VLOOKUP(L120,リスト!$B$47:$K$50,9,FALSE)),IF(O120=0,0,O120*VLOOKUP(L120,リスト!$B$47:$K$50,7,FALSE)))</f>
        <v>0</v>
      </c>
      <c r="Q120" s="96">
        <f t="shared" si="26"/>
        <v>0</v>
      </c>
      <c r="R120" s="97">
        <f t="shared" si="31"/>
        <v>0</v>
      </c>
      <c r="S120" s="146"/>
      <c r="T120" s="56">
        <f t="shared" ref="T120:T135" si="32">IF(R120=0,0,R120/$R$47*100)</f>
        <v>0</v>
      </c>
      <c r="U120" s="147"/>
      <c r="X120" s="28"/>
    </row>
    <row r="121" spans="1:25" ht="19.5" customHeight="1" x14ac:dyDescent="0.2">
      <c r="A121" s="181"/>
      <c r="B121" s="155"/>
      <c r="C121" s="136"/>
      <c r="D121" s="136"/>
      <c r="E121" s="151"/>
      <c r="F121" s="138"/>
      <c r="G121" s="94">
        <f t="shared" si="27"/>
        <v>0</v>
      </c>
      <c r="H121" s="94">
        <f t="shared" si="28"/>
        <v>1</v>
      </c>
      <c r="I121" s="94">
        <f t="shared" si="29"/>
        <v>1</v>
      </c>
      <c r="J121" s="169">
        <f>IF(YEAR($T$2)&gt;=2025,IF(G121=0,0,G121*VLOOKUP(C121,リスト!$B:$K,9,FALSE)),IF(G121=0,0,G121*VLOOKUP(C121,リスト!$B:$K,7,FALSE)))</f>
        <v>0</v>
      </c>
      <c r="K121" s="96">
        <f t="shared" si="22"/>
        <v>0</v>
      </c>
      <c r="L121" s="124"/>
      <c r="M121" s="144"/>
      <c r="N121" s="145"/>
      <c r="O121" s="96">
        <f t="shared" si="30"/>
        <v>0</v>
      </c>
      <c r="P121" s="169">
        <f>IF(YEAR($T$2)&gt;=2025,IF(O121=0,0,O121*VLOOKUP(L121,リスト!$B$47:$K$50,9,FALSE)),IF(O121=0,0,O121*VLOOKUP(L121,リスト!$B$47:$K$50,7,FALSE)))</f>
        <v>0</v>
      </c>
      <c r="Q121" s="96">
        <f t="shared" si="26"/>
        <v>0</v>
      </c>
      <c r="R121" s="97">
        <f t="shared" si="31"/>
        <v>0</v>
      </c>
      <c r="S121" s="146"/>
      <c r="T121" s="56">
        <f t="shared" si="32"/>
        <v>0</v>
      </c>
      <c r="U121" s="147"/>
    </row>
    <row r="122" spans="1:25" ht="19.5" customHeight="1" x14ac:dyDescent="0.2">
      <c r="A122" s="181"/>
      <c r="B122" s="155"/>
      <c r="C122" s="136"/>
      <c r="D122" s="136"/>
      <c r="E122" s="151"/>
      <c r="F122" s="138"/>
      <c r="G122" s="94">
        <f t="shared" si="27"/>
        <v>0</v>
      </c>
      <c r="H122" s="94">
        <f t="shared" si="28"/>
        <v>1</v>
      </c>
      <c r="I122" s="94">
        <f t="shared" si="29"/>
        <v>1</v>
      </c>
      <c r="J122" s="169">
        <f>IF(YEAR($T$2)&gt;=2025,IF(G122=0,0,G122*VLOOKUP(C122,リスト!$B:$K,9,FALSE)),IF(G122=0,0,G122*VLOOKUP(C122,リスト!$B:$K,7,FALSE)))</f>
        <v>0</v>
      </c>
      <c r="K122" s="96">
        <f t="shared" si="22"/>
        <v>0</v>
      </c>
      <c r="L122" s="124"/>
      <c r="M122" s="144"/>
      <c r="N122" s="145"/>
      <c r="O122" s="96">
        <f t="shared" si="30"/>
        <v>0</v>
      </c>
      <c r="P122" s="169">
        <f>IF(YEAR($T$2)&gt;=2025,IF(O122=0,0,O122*VLOOKUP(L122,リスト!$B$47:$K$50,9,FALSE)),IF(O122=0,0,O122*VLOOKUP(L122,リスト!$B$47:$K$50,7,FALSE)))</f>
        <v>0</v>
      </c>
      <c r="Q122" s="96">
        <f t="shared" si="26"/>
        <v>0</v>
      </c>
      <c r="R122" s="97">
        <f t="shared" si="31"/>
        <v>0</v>
      </c>
      <c r="S122" s="146"/>
      <c r="T122" s="56">
        <f t="shared" si="32"/>
        <v>0</v>
      </c>
      <c r="U122" s="147"/>
    </row>
    <row r="123" spans="1:25" ht="19.5" customHeight="1" x14ac:dyDescent="0.2">
      <c r="A123" s="181"/>
      <c r="B123" s="142"/>
      <c r="C123" s="136"/>
      <c r="D123" s="136"/>
      <c r="E123" s="151"/>
      <c r="F123" s="138"/>
      <c r="G123" s="94">
        <f t="shared" si="27"/>
        <v>0</v>
      </c>
      <c r="H123" s="94">
        <f t="shared" si="28"/>
        <v>1</v>
      </c>
      <c r="I123" s="94">
        <f t="shared" si="29"/>
        <v>1</v>
      </c>
      <c r="J123" s="169">
        <f>IF(YEAR($T$2)&gt;=2025,IF(G123=0,0,G123*VLOOKUP(C123,リスト!$B:$K,9,FALSE)),IF(G123=0,0,G123*VLOOKUP(C123,リスト!$B:$K,7,FALSE)))</f>
        <v>0</v>
      </c>
      <c r="K123" s="96">
        <f t="shared" si="22"/>
        <v>0</v>
      </c>
      <c r="L123" s="124"/>
      <c r="M123" s="144"/>
      <c r="N123" s="145"/>
      <c r="O123" s="96">
        <f t="shared" si="30"/>
        <v>0</v>
      </c>
      <c r="P123" s="169">
        <f>IF(YEAR($T$2)&gt;=2025,IF(O123=0,0,O123*VLOOKUP(L123,リスト!$B$47:$K$50,9,FALSE)),IF(O123=0,0,O123*VLOOKUP(L123,リスト!$B$47:$K$50,7,FALSE)))</f>
        <v>0</v>
      </c>
      <c r="Q123" s="96">
        <f t="shared" si="26"/>
        <v>0</v>
      </c>
      <c r="R123" s="97">
        <f t="shared" si="31"/>
        <v>0</v>
      </c>
      <c r="S123" s="146"/>
      <c r="T123" s="56">
        <f t="shared" si="32"/>
        <v>0</v>
      </c>
      <c r="U123" s="147"/>
    </row>
    <row r="124" spans="1:25" ht="19.5" customHeight="1" x14ac:dyDescent="0.2">
      <c r="A124" s="181"/>
      <c r="B124" s="155"/>
      <c r="C124" s="150"/>
      <c r="D124" s="150"/>
      <c r="E124" s="151"/>
      <c r="F124" s="152"/>
      <c r="G124" s="98">
        <f t="shared" si="27"/>
        <v>0</v>
      </c>
      <c r="H124" s="98">
        <f t="shared" si="28"/>
        <v>1</v>
      </c>
      <c r="I124" s="98">
        <f t="shared" si="29"/>
        <v>1</v>
      </c>
      <c r="J124" s="170">
        <f>IF(YEAR($T$2)&gt;=2025,IF(G124=0,0,G124*VLOOKUP(C124,リスト!$B:$K,9,FALSE)),IF(G124=0,0,G124*VLOOKUP(C124,リスト!$B:$K,7,FALSE)))</f>
        <v>0</v>
      </c>
      <c r="K124" s="96">
        <f t="shared" si="22"/>
        <v>0</v>
      </c>
      <c r="L124" s="124"/>
      <c r="M124" s="144"/>
      <c r="N124" s="145"/>
      <c r="O124" s="96">
        <f t="shared" si="30"/>
        <v>0</v>
      </c>
      <c r="P124" s="169">
        <f>IF(YEAR($T$2)&gt;=2025,IF(O124=0,0,O124*VLOOKUP(L124,リスト!$B$47:$K$50,9,FALSE)),IF(O124=0,0,O124*VLOOKUP(L124,リスト!$B$47:$K$50,7,FALSE)))</f>
        <v>0</v>
      </c>
      <c r="Q124" s="96">
        <f t="shared" si="26"/>
        <v>0</v>
      </c>
      <c r="R124" s="97">
        <f t="shared" si="31"/>
        <v>0</v>
      </c>
      <c r="S124" s="153"/>
      <c r="T124" s="59">
        <f t="shared" si="32"/>
        <v>0</v>
      </c>
      <c r="U124" s="154"/>
    </row>
    <row r="125" spans="1:25" ht="19.5" customHeight="1" x14ac:dyDescent="0.2">
      <c r="A125" s="181"/>
      <c r="B125" s="155"/>
      <c r="C125" s="150"/>
      <c r="D125" s="150"/>
      <c r="E125" s="151"/>
      <c r="F125" s="152"/>
      <c r="G125" s="98">
        <f t="shared" si="27"/>
        <v>0</v>
      </c>
      <c r="H125" s="98">
        <f t="shared" si="28"/>
        <v>1</v>
      </c>
      <c r="I125" s="98">
        <f t="shared" si="29"/>
        <v>1</v>
      </c>
      <c r="J125" s="169">
        <f>IF(YEAR($T$2)&gt;=2025,IF(G125=0,0,G125*VLOOKUP(C125,リスト!$B:$K,9,FALSE)),IF(G125=0,0,G125*VLOOKUP(C125,リスト!$B:$K,7,FALSE)))</f>
        <v>0</v>
      </c>
      <c r="K125" s="96">
        <f t="shared" si="22"/>
        <v>0</v>
      </c>
      <c r="L125" s="124"/>
      <c r="M125" s="144"/>
      <c r="N125" s="145"/>
      <c r="O125" s="96">
        <f t="shared" si="30"/>
        <v>0</v>
      </c>
      <c r="P125" s="169">
        <f>IF(YEAR($T$2)&gt;=2025,IF(O125=0,0,O125*VLOOKUP(L125,リスト!$B$47:$K$50,9,FALSE)),IF(O125=0,0,O125*VLOOKUP(L125,リスト!$B$47:$K$50,7,FALSE)))</f>
        <v>0</v>
      </c>
      <c r="Q125" s="96">
        <f t="shared" si="26"/>
        <v>0</v>
      </c>
      <c r="R125" s="97">
        <f t="shared" si="31"/>
        <v>0</v>
      </c>
      <c r="S125" s="146"/>
      <c r="T125" s="56">
        <f t="shared" si="32"/>
        <v>0</v>
      </c>
      <c r="U125" s="147"/>
    </row>
    <row r="126" spans="1:25" ht="19.5" customHeight="1" x14ac:dyDescent="0.2">
      <c r="A126" s="181"/>
      <c r="B126" s="155"/>
      <c r="C126" s="150"/>
      <c r="D126" s="150"/>
      <c r="E126" s="151"/>
      <c r="F126" s="152"/>
      <c r="G126" s="98">
        <f t="shared" si="27"/>
        <v>0</v>
      </c>
      <c r="H126" s="98">
        <f t="shared" si="28"/>
        <v>1</v>
      </c>
      <c r="I126" s="98">
        <f t="shared" si="29"/>
        <v>1</v>
      </c>
      <c r="J126" s="169">
        <f>IF(YEAR($T$2)&gt;=2025,IF(G126=0,0,G126*VLOOKUP(C126,リスト!$B:$K,9,FALSE)),IF(G126=0,0,G126*VLOOKUP(C126,リスト!$B:$K,7,FALSE)))</f>
        <v>0</v>
      </c>
      <c r="K126" s="96">
        <f t="shared" si="22"/>
        <v>0</v>
      </c>
      <c r="L126" s="124"/>
      <c r="M126" s="144"/>
      <c r="N126" s="145"/>
      <c r="O126" s="96">
        <f t="shared" si="30"/>
        <v>0</v>
      </c>
      <c r="P126" s="169">
        <f>IF(YEAR($T$2)&gt;=2025,IF(O126=0,0,O126*VLOOKUP(L126,リスト!$B$47:$K$50,9,FALSE)),IF(O126=0,0,O126*VLOOKUP(L126,リスト!$B$47:$K$50,7,FALSE)))</f>
        <v>0</v>
      </c>
      <c r="Q126" s="96">
        <f t="shared" si="26"/>
        <v>0</v>
      </c>
      <c r="R126" s="97">
        <f t="shared" si="31"/>
        <v>0</v>
      </c>
      <c r="S126" s="146"/>
      <c r="T126" s="56">
        <f t="shared" si="32"/>
        <v>0</v>
      </c>
      <c r="U126" s="147"/>
    </row>
    <row r="127" spans="1:25" ht="19.5" customHeight="1" x14ac:dyDescent="0.2">
      <c r="A127" s="181"/>
      <c r="B127" s="155"/>
      <c r="C127" s="150"/>
      <c r="D127" s="150"/>
      <c r="E127" s="151"/>
      <c r="F127" s="152"/>
      <c r="G127" s="98">
        <f t="shared" si="27"/>
        <v>0</v>
      </c>
      <c r="H127" s="98">
        <f t="shared" si="28"/>
        <v>1</v>
      </c>
      <c r="I127" s="98">
        <f t="shared" si="29"/>
        <v>1</v>
      </c>
      <c r="J127" s="169">
        <f>IF(YEAR($T$2)&gt;=2025,IF(G127=0,0,G127*VLOOKUP(C127,リスト!$B:$K,9,FALSE)),IF(G127=0,0,G127*VLOOKUP(C127,リスト!$B:$K,7,FALSE)))</f>
        <v>0</v>
      </c>
      <c r="K127" s="96">
        <f t="shared" si="22"/>
        <v>0</v>
      </c>
      <c r="L127" s="124"/>
      <c r="M127" s="144"/>
      <c r="N127" s="145"/>
      <c r="O127" s="96">
        <f t="shared" si="30"/>
        <v>0</v>
      </c>
      <c r="P127" s="169">
        <f>IF(YEAR($T$2)&gt;=2025,IF(O127=0,0,O127*VLOOKUP(L127,リスト!$B$47:$K$50,9,FALSE)),IF(O127=0,0,O127*VLOOKUP(L127,リスト!$B$47:$K$50,7,FALSE)))</f>
        <v>0</v>
      </c>
      <c r="Q127" s="96">
        <f t="shared" si="26"/>
        <v>0</v>
      </c>
      <c r="R127" s="97">
        <f t="shared" si="31"/>
        <v>0</v>
      </c>
      <c r="S127" s="146"/>
      <c r="T127" s="56">
        <f t="shared" si="32"/>
        <v>0</v>
      </c>
      <c r="U127" s="147"/>
    </row>
    <row r="128" spans="1:25" ht="19.5" customHeight="1" x14ac:dyDescent="0.2">
      <c r="A128" s="181"/>
      <c r="B128" s="142"/>
      <c r="C128" s="150"/>
      <c r="D128" s="150"/>
      <c r="E128" s="151"/>
      <c r="F128" s="152"/>
      <c r="G128" s="98">
        <f t="shared" si="27"/>
        <v>0</v>
      </c>
      <c r="H128" s="98">
        <f t="shared" si="28"/>
        <v>1</v>
      </c>
      <c r="I128" s="98">
        <f t="shared" si="29"/>
        <v>1</v>
      </c>
      <c r="J128" s="169">
        <f>IF(YEAR($T$2)&gt;=2025,IF(G128=0,0,G128*VLOOKUP(C128,リスト!$B:$K,9,FALSE)),IF(G128=0,0,G128*VLOOKUP(C128,リスト!$B:$K,7,FALSE)))</f>
        <v>0</v>
      </c>
      <c r="K128" s="96">
        <f t="shared" si="22"/>
        <v>0</v>
      </c>
      <c r="L128" s="124"/>
      <c r="M128" s="144"/>
      <c r="N128" s="145"/>
      <c r="O128" s="96">
        <f t="shared" si="30"/>
        <v>0</v>
      </c>
      <c r="P128" s="169">
        <f>IF(YEAR($T$2)&gt;=2025,IF(O128=0,0,O128*VLOOKUP(L128,リスト!$B$47:$K$50,9,FALSE)),IF(O128=0,0,O128*VLOOKUP(L128,リスト!$B$47:$K$50,7,FALSE)))</f>
        <v>0</v>
      </c>
      <c r="Q128" s="96">
        <f t="shared" si="26"/>
        <v>0</v>
      </c>
      <c r="R128" s="97">
        <f t="shared" si="31"/>
        <v>0</v>
      </c>
      <c r="S128" s="146"/>
      <c r="T128" s="56">
        <f t="shared" si="32"/>
        <v>0</v>
      </c>
      <c r="U128" s="147"/>
    </row>
    <row r="129" spans="1:24" ht="19.5" customHeight="1" x14ac:dyDescent="0.2">
      <c r="A129" s="181"/>
      <c r="B129" s="155"/>
      <c r="C129" s="150"/>
      <c r="D129" s="150"/>
      <c r="E129" s="151"/>
      <c r="F129" s="152"/>
      <c r="G129" s="98">
        <f t="shared" si="27"/>
        <v>0</v>
      </c>
      <c r="H129" s="98">
        <f t="shared" si="28"/>
        <v>1</v>
      </c>
      <c r="I129" s="98">
        <f t="shared" si="29"/>
        <v>1</v>
      </c>
      <c r="J129" s="169">
        <f>IF(YEAR($T$2)&gt;=2025,IF(G129=0,0,G129*VLOOKUP(C129,リスト!$B:$K,9,FALSE)),IF(G129=0,0,G129*VLOOKUP(C129,リスト!$B:$K,7,FALSE)))</f>
        <v>0</v>
      </c>
      <c r="K129" s="96">
        <f t="shared" si="22"/>
        <v>0</v>
      </c>
      <c r="L129" s="124"/>
      <c r="M129" s="144"/>
      <c r="N129" s="145"/>
      <c r="O129" s="96">
        <f t="shared" si="30"/>
        <v>0</v>
      </c>
      <c r="P129" s="169">
        <f>IF(YEAR($T$2)&gt;=2025,IF(O129=0,0,O129*VLOOKUP(L129,リスト!$B$47:$K$50,9,FALSE)),IF(O129=0,0,O129*VLOOKUP(L129,リスト!$B$47:$K$50,7,FALSE)))</f>
        <v>0</v>
      </c>
      <c r="Q129" s="96">
        <f t="shared" si="26"/>
        <v>0</v>
      </c>
      <c r="R129" s="97">
        <f t="shared" si="31"/>
        <v>0</v>
      </c>
      <c r="S129" s="146"/>
      <c r="T129" s="56">
        <f t="shared" si="32"/>
        <v>0</v>
      </c>
      <c r="U129" s="147"/>
    </row>
    <row r="130" spans="1:24" ht="19.5" customHeight="1" x14ac:dyDescent="0.2">
      <c r="A130" s="181"/>
      <c r="B130" s="155"/>
      <c r="C130" s="150"/>
      <c r="D130" s="150"/>
      <c r="E130" s="151"/>
      <c r="F130" s="152"/>
      <c r="G130" s="98">
        <f t="shared" si="27"/>
        <v>0</v>
      </c>
      <c r="H130" s="98">
        <f t="shared" si="28"/>
        <v>1</v>
      </c>
      <c r="I130" s="98">
        <f t="shared" si="29"/>
        <v>1</v>
      </c>
      <c r="J130" s="169">
        <f>IF(YEAR($T$2)&gt;=2025,IF(G130=0,0,G130*VLOOKUP(C130,リスト!$B:$K,9,FALSE)),IF(G130=0,0,G130*VLOOKUP(C130,リスト!$B:$K,7,FALSE)))</f>
        <v>0</v>
      </c>
      <c r="K130" s="96">
        <f t="shared" si="22"/>
        <v>0</v>
      </c>
      <c r="L130" s="124"/>
      <c r="M130" s="144"/>
      <c r="N130" s="145"/>
      <c r="O130" s="96">
        <f t="shared" si="30"/>
        <v>0</v>
      </c>
      <c r="P130" s="169">
        <f>IF(YEAR($T$2)&gt;=2025,IF(O130=0,0,O130*VLOOKUP(L130,リスト!$B$47:$K$50,9,FALSE)),IF(O130=0,0,O130*VLOOKUP(L130,リスト!$B$47:$K$50,7,FALSE)))</f>
        <v>0</v>
      </c>
      <c r="Q130" s="96">
        <f t="shared" si="26"/>
        <v>0</v>
      </c>
      <c r="R130" s="97">
        <f t="shared" si="31"/>
        <v>0</v>
      </c>
      <c r="S130" s="146"/>
      <c r="T130" s="56">
        <f t="shared" si="32"/>
        <v>0</v>
      </c>
      <c r="U130" s="147"/>
    </row>
    <row r="131" spans="1:24" ht="19.5" customHeight="1" x14ac:dyDescent="0.2">
      <c r="A131" s="181"/>
      <c r="B131" s="155"/>
      <c r="C131" s="150"/>
      <c r="D131" s="150"/>
      <c r="E131" s="151"/>
      <c r="F131" s="152"/>
      <c r="G131" s="98">
        <f t="shared" si="27"/>
        <v>0</v>
      </c>
      <c r="H131" s="98">
        <f t="shared" si="28"/>
        <v>1</v>
      </c>
      <c r="I131" s="98">
        <f t="shared" si="29"/>
        <v>1</v>
      </c>
      <c r="J131" s="169">
        <f>IF(YEAR($T$2)&gt;=2025,IF(G131=0,0,G131*VLOOKUP(C131,リスト!$B:$K,9,FALSE)),IF(G131=0,0,G131*VLOOKUP(C131,リスト!$B:$K,7,FALSE)))</f>
        <v>0</v>
      </c>
      <c r="K131" s="96">
        <f t="shared" si="22"/>
        <v>0</v>
      </c>
      <c r="L131" s="124"/>
      <c r="M131" s="144"/>
      <c r="N131" s="145"/>
      <c r="O131" s="96">
        <f t="shared" si="30"/>
        <v>0</v>
      </c>
      <c r="P131" s="169">
        <f>IF(YEAR($T$2)&gt;=2025,IF(O131=0,0,O131*VLOOKUP(L131,リスト!$B$47:$K$50,9,FALSE)),IF(O131=0,0,O131*VLOOKUP(L131,リスト!$B$47:$K$50,7,FALSE)))</f>
        <v>0</v>
      </c>
      <c r="Q131" s="96">
        <f t="shared" si="26"/>
        <v>0</v>
      </c>
      <c r="R131" s="97">
        <f t="shared" si="31"/>
        <v>0</v>
      </c>
      <c r="S131" s="146"/>
      <c r="T131" s="56">
        <f t="shared" si="32"/>
        <v>0</v>
      </c>
      <c r="U131" s="147"/>
    </row>
    <row r="132" spans="1:24" ht="19.5" customHeight="1" x14ac:dyDescent="0.2">
      <c r="A132" s="181"/>
      <c r="B132" s="155"/>
      <c r="C132" s="150"/>
      <c r="D132" s="150"/>
      <c r="E132" s="151"/>
      <c r="F132" s="152"/>
      <c r="G132" s="98">
        <f t="shared" si="27"/>
        <v>0</v>
      </c>
      <c r="H132" s="98">
        <f t="shared" si="28"/>
        <v>1</v>
      </c>
      <c r="I132" s="98">
        <f t="shared" si="29"/>
        <v>1</v>
      </c>
      <c r="J132" s="169">
        <f>IF(YEAR($T$2)&gt;=2025,IF(G132=0,0,G132*VLOOKUP(C132,リスト!$B:$K,9,FALSE)),IF(G132=0,0,G132*VLOOKUP(C132,リスト!$B:$K,7,FALSE)))</f>
        <v>0</v>
      </c>
      <c r="K132" s="96">
        <f t="shared" si="22"/>
        <v>0</v>
      </c>
      <c r="L132" s="124"/>
      <c r="M132" s="144"/>
      <c r="N132" s="145"/>
      <c r="O132" s="96">
        <f t="shared" si="30"/>
        <v>0</v>
      </c>
      <c r="P132" s="169">
        <f>IF(YEAR($T$2)&gt;=2025,IF(O132=0,0,O132*VLOOKUP(L132,リスト!$B$47:$K$50,9,FALSE)),IF(O132=0,0,O132*VLOOKUP(L132,リスト!$B$47:$K$50,7,FALSE)))</f>
        <v>0</v>
      </c>
      <c r="Q132" s="96">
        <f t="shared" si="26"/>
        <v>0</v>
      </c>
      <c r="R132" s="97">
        <f t="shared" si="31"/>
        <v>0</v>
      </c>
      <c r="S132" s="146"/>
      <c r="T132" s="56">
        <f t="shared" si="32"/>
        <v>0</v>
      </c>
      <c r="U132" s="147"/>
    </row>
    <row r="133" spans="1:24" ht="19.5" customHeight="1" x14ac:dyDescent="0.2">
      <c r="A133" s="181"/>
      <c r="B133" s="155"/>
      <c r="C133" s="150"/>
      <c r="D133" s="150"/>
      <c r="E133" s="156"/>
      <c r="F133" s="152"/>
      <c r="G133" s="98">
        <f t="shared" si="27"/>
        <v>0</v>
      </c>
      <c r="H133" s="98">
        <f t="shared" si="28"/>
        <v>1</v>
      </c>
      <c r="I133" s="98">
        <f t="shared" si="29"/>
        <v>1</v>
      </c>
      <c r="J133" s="169">
        <f>IF(YEAR($T$2)&gt;=2025,IF(G133=0,0,G133*VLOOKUP(C133,リスト!$B:$K,9,FALSE)),IF(G133=0,0,G133*VLOOKUP(C133,リスト!$B:$K,7,FALSE)))</f>
        <v>0</v>
      </c>
      <c r="K133" s="96">
        <f t="shared" si="22"/>
        <v>0</v>
      </c>
      <c r="L133" s="124"/>
      <c r="M133" s="144"/>
      <c r="N133" s="145"/>
      <c r="O133" s="96">
        <f t="shared" si="30"/>
        <v>0</v>
      </c>
      <c r="P133" s="169">
        <f>IF(YEAR($T$2)&gt;=2025,IF(O133=0,0,O133*VLOOKUP(L133,リスト!$B$47:$K$50,9,FALSE)),IF(O133=0,0,O133*VLOOKUP(L133,リスト!$B$47:$K$50,7,FALSE)))</f>
        <v>0</v>
      </c>
      <c r="Q133" s="96">
        <f t="shared" si="26"/>
        <v>0</v>
      </c>
      <c r="R133" s="97">
        <f t="shared" si="31"/>
        <v>0</v>
      </c>
      <c r="S133" s="146"/>
      <c r="T133" s="56">
        <f t="shared" si="32"/>
        <v>0</v>
      </c>
      <c r="U133" s="147"/>
    </row>
    <row r="134" spans="1:24" ht="19.5" customHeight="1" x14ac:dyDescent="0.2">
      <c r="A134" s="181"/>
      <c r="B134" s="142"/>
      <c r="C134" s="150"/>
      <c r="D134" s="150"/>
      <c r="E134" s="151"/>
      <c r="F134" s="152"/>
      <c r="G134" s="98">
        <f t="shared" si="27"/>
        <v>0</v>
      </c>
      <c r="H134" s="98">
        <f t="shared" si="28"/>
        <v>1</v>
      </c>
      <c r="I134" s="98">
        <f t="shared" si="29"/>
        <v>1</v>
      </c>
      <c r="J134" s="169">
        <f>IF(YEAR($T$2)&gt;=2025,IF(G134=0,0,G134*VLOOKUP(C134,リスト!$B:$K,9,FALSE)),IF(G134=0,0,G134*VLOOKUP(C134,リスト!$B:$K,7,FALSE)))</f>
        <v>0</v>
      </c>
      <c r="K134" s="96">
        <f t="shared" si="22"/>
        <v>0</v>
      </c>
      <c r="L134" s="124"/>
      <c r="M134" s="144"/>
      <c r="N134" s="145"/>
      <c r="O134" s="96">
        <f t="shared" si="30"/>
        <v>0</v>
      </c>
      <c r="P134" s="169">
        <f>IF(YEAR($T$2)&gt;=2025,IF(O134=0,0,O134*VLOOKUP(L134,リスト!$B$47:$K$50,9,FALSE)),IF(O134=0,0,O134*VLOOKUP(L134,リスト!$B$47:$K$50,7,FALSE)))</f>
        <v>0</v>
      </c>
      <c r="Q134" s="97">
        <f t="shared" si="26"/>
        <v>0</v>
      </c>
      <c r="R134" s="97">
        <f t="shared" si="31"/>
        <v>0</v>
      </c>
      <c r="S134" s="146"/>
      <c r="T134" s="56">
        <f t="shared" si="32"/>
        <v>0</v>
      </c>
      <c r="U134" s="147"/>
    </row>
    <row r="135" spans="1:24" ht="19.5" customHeight="1" thickBot="1" x14ac:dyDescent="0.25">
      <c r="A135" s="181"/>
      <c r="B135" s="155"/>
      <c r="C135" s="136"/>
      <c r="D135" s="157"/>
      <c r="E135" s="158"/>
      <c r="F135" s="159"/>
      <c r="G135" s="99">
        <f t="shared" si="27"/>
        <v>0</v>
      </c>
      <c r="H135" s="99">
        <f t="shared" si="28"/>
        <v>1</v>
      </c>
      <c r="I135" s="99">
        <f t="shared" si="29"/>
        <v>1</v>
      </c>
      <c r="J135" s="170">
        <f>IF(YEAR($T$2)&gt;=2025,IF(G135=0,0,G135*VLOOKUP(C135,リスト!$B:$K,9,FALSE)),IF(G135=0,0,G135*VLOOKUP(C135,リスト!$B:$K,7,FALSE)))</f>
        <v>0</v>
      </c>
      <c r="K135" s="100">
        <f t="shared" si="22"/>
        <v>0</v>
      </c>
      <c r="L135" s="124"/>
      <c r="M135" s="160"/>
      <c r="N135" s="161"/>
      <c r="O135" s="96">
        <f>IF(OR(M135="",N135=""),0,M135/VLOOKUP(N135,$X$7:$Y$18,2,FALSE))</f>
        <v>0</v>
      </c>
      <c r="P135" s="174">
        <f>IF(YEAR($T$2)&gt;=2025,IF(O135=0,0,O135*VLOOKUP(L135,リスト!$B$47:$K$50,9,FALSE)),IF(O135=0,0,O135*VLOOKUP(L135,リスト!$B$47:$K$50,7,FALSE)))</f>
        <v>0</v>
      </c>
      <c r="Q135" s="97">
        <f t="shared" si="26"/>
        <v>0</v>
      </c>
      <c r="R135" s="97">
        <f t="shared" si="31"/>
        <v>0</v>
      </c>
      <c r="S135" s="146"/>
      <c r="T135" s="59">
        <f t="shared" si="32"/>
        <v>0</v>
      </c>
      <c r="U135" s="147"/>
    </row>
    <row r="136" spans="1:24" ht="19.5" customHeight="1" thickBot="1" x14ac:dyDescent="0.25">
      <c r="A136" s="182"/>
      <c r="B136" s="102" t="s">
        <v>35</v>
      </c>
      <c r="C136" s="103"/>
      <c r="D136" s="103"/>
      <c r="E136" s="104"/>
      <c r="F136" s="105"/>
      <c r="G136" s="106"/>
      <c r="H136" s="106"/>
      <c r="I136" s="106"/>
      <c r="J136" s="171">
        <f>SUM(J117:J135)</f>
        <v>57427.290175091533</v>
      </c>
      <c r="K136" s="107">
        <f>SUM(K117:K135)</f>
        <v>1481.6240865173615</v>
      </c>
      <c r="L136" s="108"/>
      <c r="M136" s="108"/>
      <c r="N136" s="109">
        <f>SUM(N117:N135)</f>
        <v>0</v>
      </c>
      <c r="O136" s="107"/>
      <c r="P136" s="171">
        <f>SUM(P117:P135)</f>
        <v>116640</v>
      </c>
      <c r="Q136" s="107">
        <f>SUM(Q117:Q135)</f>
        <v>3009.3119999999999</v>
      </c>
      <c r="R136" s="107">
        <f>SUM(R117:R135)</f>
        <v>4490.9360865173612</v>
      </c>
      <c r="S136" s="110"/>
      <c r="T136" s="62">
        <f>IF(K136+Q136=0,"",R136/$R$137*100)</f>
        <v>60.038080784363416</v>
      </c>
      <c r="U136" s="111"/>
    </row>
    <row r="137" spans="1:24" s="38" customFormat="1" ht="19.5" customHeight="1" thickBot="1" x14ac:dyDescent="0.25">
      <c r="A137" s="112" t="s">
        <v>37</v>
      </c>
      <c r="B137" s="113" t="s">
        <v>38</v>
      </c>
      <c r="C137" s="114"/>
      <c r="D137" s="114"/>
      <c r="E137" s="115"/>
      <c r="F137" s="116"/>
      <c r="G137" s="117"/>
      <c r="H137" s="117"/>
      <c r="I137" s="117"/>
      <c r="J137" s="171">
        <f>J116+J136</f>
        <v>60968.138776258813</v>
      </c>
      <c r="K137" s="107">
        <f>K116+K136</f>
        <v>1572.9779804274772</v>
      </c>
      <c r="L137" s="108"/>
      <c r="M137" s="108"/>
      <c r="N137" s="109">
        <f>N116+N136</f>
        <v>0</v>
      </c>
      <c r="O137" s="107"/>
      <c r="P137" s="171">
        <f>P116+P136</f>
        <v>228960</v>
      </c>
      <c r="Q137" s="107">
        <f>Q116+Q136</f>
        <v>5907.1679999999997</v>
      </c>
      <c r="R137" s="107">
        <f>R116+R136</f>
        <v>7480.1459804274773</v>
      </c>
      <c r="S137" s="110"/>
      <c r="T137" s="63">
        <v>100</v>
      </c>
      <c r="U137" s="118"/>
      <c r="W137"/>
      <c r="X137"/>
    </row>
    <row r="138" spans="1:24" ht="15" customHeight="1" x14ac:dyDescent="0.2">
      <c r="A138" s="178" t="s">
        <v>39</v>
      </c>
      <c r="E138" s="79"/>
      <c r="U138" s="119" t="s">
        <v>136</v>
      </c>
    </row>
    <row r="139" spans="1:24" ht="15" customHeight="1" x14ac:dyDescent="0.2">
      <c r="A139" s="178" t="s">
        <v>131</v>
      </c>
      <c r="E139" s="79"/>
      <c r="L139" s="167"/>
      <c r="M139" s="165" t="s">
        <v>130</v>
      </c>
      <c r="N139" s="173" t="s">
        <v>132</v>
      </c>
    </row>
    <row r="141" spans="1:24" ht="15" hidden="1" customHeight="1" x14ac:dyDescent="0.2">
      <c r="A141" s="72" t="s">
        <v>40</v>
      </c>
      <c r="B141" s="73"/>
      <c r="C141" s="73"/>
      <c r="D141" s="73"/>
      <c r="E141" s="73"/>
      <c r="F141" s="73"/>
      <c r="G141" s="73"/>
      <c r="H141" s="73"/>
      <c r="I141" s="73"/>
      <c r="J141" s="73"/>
      <c r="K141" s="74"/>
      <c r="L141" s="29"/>
      <c r="M141" s="29"/>
    </row>
    <row r="142" spans="1:24" ht="15" hidden="1" customHeight="1" x14ac:dyDescent="0.2">
      <c r="A142" s="37" t="s">
        <v>41</v>
      </c>
      <c r="B142" s="72" t="s">
        <v>11</v>
      </c>
      <c r="C142" s="73"/>
      <c r="D142" s="73"/>
      <c r="E142" s="73"/>
      <c r="F142" s="73"/>
      <c r="G142" s="73"/>
      <c r="H142" s="73"/>
      <c r="I142" s="73"/>
      <c r="J142" s="73"/>
      <c r="K142" s="74"/>
      <c r="L142" s="29"/>
      <c r="M142" s="29"/>
    </row>
    <row r="143" spans="1:24" ht="15" hidden="1" customHeight="1" x14ac:dyDescent="0.2">
      <c r="A143" s="35"/>
      <c r="B143" s="37" t="s">
        <v>42</v>
      </c>
      <c r="C143" s="37"/>
      <c r="D143" s="37"/>
      <c r="E143" s="49"/>
      <c r="F143" s="37"/>
      <c r="G143" s="37"/>
      <c r="H143" s="37"/>
      <c r="I143" s="37"/>
      <c r="J143" s="37" t="s">
        <v>43</v>
      </c>
      <c r="K143" s="37" t="s">
        <v>44</v>
      </c>
      <c r="L143" s="29"/>
      <c r="M143" s="29"/>
    </row>
    <row r="144" spans="1:24" ht="15" hidden="1" customHeight="1" x14ac:dyDescent="0.2">
      <c r="A144" s="36"/>
      <c r="B144" s="37" t="s">
        <v>17</v>
      </c>
      <c r="C144" s="37"/>
      <c r="D144" s="37"/>
      <c r="E144" s="49"/>
      <c r="F144" s="37"/>
      <c r="G144" s="37"/>
      <c r="H144" s="37"/>
      <c r="I144" s="37"/>
      <c r="J144" s="37" t="s">
        <v>45</v>
      </c>
      <c r="K144" s="36"/>
    </row>
    <row r="145" spans="1:11" ht="15" hidden="1" customHeight="1" x14ac:dyDescent="0.2">
      <c r="A145" s="36">
        <v>1</v>
      </c>
      <c r="B145" s="33">
        <f t="shared" ref="B145:B174" si="33">SUMIF($U$7:$U$45,$A145,R$7:R$45)</f>
        <v>0</v>
      </c>
      <c r="C145" s="33"/>
      <c r="D145" s="33"/>
      <c r="E145" s="50"/>
      <c r="F145" s="68"/>
      <c r="G145" s="33"/>
      <c r="H145" s="33"/>
      <c r="I145" s="33"/>
      <c r="J145" s="32">
        <f t="shared" ref="J145:J174" si="34">100*$B145/$R$47</f>
        <v>0</v>
      </c>
      <c r="K145" s="36">
        <f t="shared" ref="K145:K174" si="35">RANK(J145,J$55:J$84,0)</f>
        <v>1</v>
      </c>
    </row>
    <row r="146" spans="1:11" ht="15" hidden="1" customHeight="1" x14ac:dyDescent="0.2">
      <c r="A146" s="36">
        <v>2</v>
      </c>
      <c r="B146" s="33">
        <f t="shared" si="33"/>
        <v>0</v>
      </c>
      <c r="C146" s="33"/>
      <c r="D146" s="33"/>
      <c r="E146" s="50"/>
      <c r="F146" s="68"/>
      <c r="G146" s="33"/>
      <c r="H146" s="33"/>
      <c r="I146" s="33"/>
      <c r="J146" s="32">
        <f t="shared" si="34"/>
        <v>0</v>
      </c>
      <c r="K146" s="36">
        <f t="shared" si="35"/>
        <v>1</v>
      </c>
    </row>
    <row r="147" spans="1:11" ht="15" hidden="1" customHeight="1" x14ac:dyDescent="0.2">
      <c r="A147" s="36">
        <v>3</v>
      </c>
      <c r="B147" s="33">
        <f t="shared" si="33"/>
        <v>0</v>
      </c>
      <c r="C147" s="33"/>
      <c r="D147" s="33"/>
      <c r="E147" s="50"/>
      <c r="F147" s="68"/>
      <c r="G147" s="33"/>
      <c r="H147" s="33"/>
      <c r="I147" s="33"/>
      <c r="J147" s="32">
        <f t="shared" si="34"/>
        <v>0</v>
      </c>
      <c r="K147" s="36">
        <f t="shared" si="35"/>
        <v>1</v>
      </c>
    </row>
    <row r="148" spans="1:11" ht="15" hidden="1" customHeight="1" x14ac:dyDescent="0.2">
      <c r="A148" s="36">
        <v>4</v>
      </c>
      <c r="B148" s="33">
        <f t="shared" si="33"/>
        <v>0</v>
      </c>
      <c r="C148" s="33"/>
      <c r="D148" s="33"/>
      <c r="E148" s="50"/>
      <c r="F148" s="68"/>
      <c r="G148" s="33"/>
      <c r="H148" s="33"/>
      <c r="I148" s="33"/>
      <c r="J148" s="32">
        <f t="shared" si="34"/>
        <v>0</v>
      </c>
      <c r="K148" s="36">
        <f t="shared" si="35"/>
        <v>1</v>
      </c>
    </row>
    <row r="149" spans="1:11" ht="15" hidden="1" customHeight="1" x14ac:dyDescent="0.2">
      <c r="A149" s="36">
        <v>5</v>
      </c>
      <c r="B149" s="33">
        <f t="shared" si="33"/>
        <v>0</v>
      </c>
      <c r="C149" s="33"/>
      <c r="D149" s="33"/>
      <c r="E149" s="50"/>
      <c r="F149" s="68"/>
      <c r="G149" s="33"/>
      <c r="H149" s="33"/>
      <c r="I149" s="33"/>
      <c r="J149" s="32">
        <f t="shared" si="34"/>
        <v>0</v>
      </c>
      <c r="K149" s="36">
        <f t="shared" si="35"/>
        <v>1</v>
      </c>
    </row>
    <row r="150" spans="1:11" ht="15" hidden="1" customHeight="1" x14ac:dyDescent="0.2">
      <c r="A150" s="36">
        <v>6</v>
      </c>
      <c r="B150" s="33">
        <f t="shared" si="33"/>
        <v>0</v>
      </c>
      <c r="C150" s="33"/>
      <c r="D150" s="33"/>
      <c r="E150" s="50"/>
      <c r="F150" s="68"/>
      <c r="G150" s="33"/>
      <c r="H150" s="33"/>
      <c r="I150" s="33"/>
      <c r="J150" s="32">
        <f t="shared" si="34"/>
        <v>0</v>
      </c>
      <c r="K150" s="36">
        <f t="shared" si="35"/>
        <v>1</v>
      </c>
    </row>
    <row r="151" spans="1:11" ht="15" hidden="1" customHeight="1" x14ac:dyDescent="0.2">
      <c r="A151" s="36">
        <v>7</v>
      </c>
      <c r="B151" s="33">
        <f t="shared" si="33"/>
        <v>0</v>
      </c>
      <c r="C151" s="33"/>
      <c r="D151" s="33"/>
      <c r="E151" s="50"/>
      <c r="F151" s="68"/>
      <c r="G151" s="33"/>
      <c r="H151" s="33"/>
      <c r="I151" s="33"/>
      <c r="J151" s="32">
        <f t="shared" si="34"/>
        <v>0</v>
      </c>
      <c r="K151" s="36">
        <f t="shared" si="35"/>
        <v>1</v>
      </c>
    </row>
    <row r="152" spans="1:11" ht="15" hidden="1" customHeight="1" x14ac:dyDescent="0.2">
      <c r="A152" s="36">
        <v>8</v>
      </c>
      <c r="B152" s="33">
        <f t="shared" si="33"/>
        <v>0</v>
      </c>
      <c r="C152" s="33"/>
      <c r="D152" s="33"/>
      <c r="E152" s="50"/>
      <c r="F152" s="68"/>
      <c r="G152" s="33"/>
      <c r="H152" s="33"/>
      <c r="I152" s="33"/>
      <c r="J152" s="32">
        <f t="shared" si="34"/>
        <v>0</v>
      </c>
      <c r="K152" s="36">
        <f t="shared" si="35"/>
        <v>1</v>
      </c>
    </row>
    <row r="153" spans="1:11" ht="15" hidden="1" customHeight="1" x14ac:dyDescent="0.2">
      <c r="A153" s="36">
        <v>9</v>
      </c>
      <c r="B153" s="33">
        <f t="shared" si="33"/>
        <v>0</v>
      </c>
      <c r="C153" s="33"/>
      <c r="D153" s="33"/>
      <c r="E153" s="50"/>
      <c r="F153" s="68"/>
      <c r="G153" s="33"/>
      <c r="H153" s="33"/>
      <c r="I153" s="33"/>
      <c r="J153" s="32">
        <f t="shared" si="34"/>
        <v>0</v>
      </c>
      <c r="K153" s="36">
        <f t="shared" si="35"/>
        <v>1</v>
      </c>
    </row>
    <row r="154" spans="1:11" ht="15" hidden="1" customHeight="1" x14ac:dyDescent="0.2">
      <c r="A154" s="36">
        <v>10</v>
      </c>
      <c r="B154" s="33">
        <f t="shared" si="33"/>
        <v>0</v>
      </c>
      <c r="C154" s="33"/>
      <c r="D154" s="33"/>
      <c r="E154" s="50"/>
      <c r="F154" s="68"/>
      <c r="G154" s="33"/>
      <c r="H154" s="33"/>
      <c r="I154" s="33"/>
      <c r="J154" s="32">
        <f t="shared" si="34"/>
        <v>0</v>
      </c>
      <c r="K154" s="36">
        <f t="shared" si="35"/>
        <v>1</v>
      </c>
    </row>
    <row r="155" spans="1:11" ht="15" hidden="1" customHeight="1" x14ac:dyDescent="0.2">
      <c r="A155" s="36">
        <v>11</v>
      </c>
      <c r="B155" s="33">
        <f t="shared" si="33"/>
        <v>0</v>
      </c>
      <c r="C155" s="33"/>
      <c r="D155" s="33"/>
      <c r="E155" s="50"/>
      <c r="F155" s="68"/>
      <c r="G155" s="33"/>
      <c r="H155" s="33"/>
      <c r="I155" s="33"/>
      <c r="J155" s="32">
        <f t="shared" si="34"/>
        <v>0</v>
      </c>
      <c r="K155" s="36">
        <f t="shared" si="35"/>
        <v>1</v>
      </c>
    </row>
    <row r="156" spans="1:11" ht="15" hidden="1" customHeight="1" x14ac:dyDescent="0.2">
      <c r="A156" s="36">
        <v>12</v>
      </c>
      <c r="B156" s="33">
        <f t="shared" si="33"/>
        <v>0</v>
      </c>
      <c r="C156" s="33"/>
      <c r="D156" s="33"/>
      <c r="E156" s="50"/>
      <c r="F156" s="68"/>
      <c r="G156" s="33"/>
      <c r="H156" s="33"/>
      <c r="I156" s="33"/>
      <c r="J156" s="32">
        <f t="shared" si="34"/>
        <v>0</v>
      </c>
      <c r="K156" s="36">
        <f t="shared" si="35"/>
        <v>1</v>
      </c>
    </row>
    <row r="157" spans="1:11" ht="15" hidden="1" customHeight="1" x14ac:dyDescent="0.2">
      <c r="A157" s="36">
        <v>13</v>
      </c>
      <c r="B157" s="33">
        <f t="shared" si="33"/>
        <v>0</v>
      </c>
      <c r="C157" s="33"/>
      <c r="D157" s="33"/>
      <c r="E157" s="50"/>
      <c r="F157" s="68"/>
      <c r="G157" s="33"/>
      <c r="H157" s="33"/>
      <c r="I157" s="33"/>
      <c r="J157" s="32">
        <f t="shared" si="34"/>
        <v>0</v>
      </c>
      <c r="K157" s="36">
        <f t="shared" si="35"/>
        <v>1</v>
      </c>
    </row>
    <row r="158" spans="1:11" ht="15" hidden="1" customHeight="1" x14ac:dyDescent="0.2">
      <c r="A158" s="36">
        <v>14</v>
      </c>
      <c r="B158" s="33">
        <f t="shared" si="33"/>
        <v>0</v>
      </c>
      <c r="C158" s="33"/>
      <c r="D158" s="33"/>
      <c r="E158" s="50"/>
      <c r="F158" s="68"/>
      <c r="G158" s="33"/>
      <c r="H158" s="33"/>
      <c r="I158" s="33"/>
      <c r="J158" s="32">
        <f t="shared" si="34"/>
        <v>0</v>
      </c>
      <c r="K158" s="36">
        <f t="shared" si="35"/>
        <v>1</v>
      </c>
    </row>
    <row r="159" spans="1:11" ht="15" hidden="1" customHeight="1" x14ac:dyDescent="0.2">
      <c r="A159" s="36">
        <v>15</v>
      </c>
      <c r="B159" s="33">
        <f t="shared" si="33"/>
        <v>0</v>
      </c>
      <c r="C159" s="33"/>
      <c r="D159" s="33"/>
      <c r="E159" s="50"/>
      <c r="F159" s="68"/>
      <c r="G159" s="33"/>
      <c r="H159" s="33"/>
      <c r="I159" s="33"/>
      <c r="J159" s="32">
        <f t="shared" si="34"/>
        <v>0</v>
      </c>
      <c r="K159" s="36">
        <f t="shared" si="35"/>
        <v>1</v>
      </c>
    </row>
    <row r="160" spans="1:11" ht="15" hidden="1" customHeight="1" x14ac:dyDescent="0.2">
      <c r="A160" s="36">
        <v>16</v>
      </c>
      <c r="B160" s="33">
        <f t="shared" si="33"/>
        <v>0</v>
      </c>
      <c r="C160" s="33"/>
      <c r="D160" s="33"/>
      <c r="E160" s="50"/>
      <c r="F160" s="68"/>
      <c r="G160" s="33"/>
      <c r="H160" s="33"/>
      <c r="I160" s="33"/>
      <c r="J160" s="32">
        <f t="shared" si="34"/>
        <v>0</v>
      </c>
      <c r="K160" s="36">
        <f t="shared" si="35"/>
        <v>1</v>
      </c>
    </row>
    <row r="161" spans="1:13" ht="15" hidden="1" customHeight="1" x14ac:dyDescent="0.2">
      <c r="A161" s="36">
        <v>17</v>
      </c>
      <c r="B161" s="33">
        <f t="shared" si="33"/>
        <v>0</v>
      </c>
      <c r="C161" s="33"/>
      <c r="D161" s="33"/>
      <c r="E161" s="50"/>
      <c r="F161" s="68"/>
      <c r="G161" s="33"/>
      <c r="H161" s="33"/>
      <c r="I161" s="33"/>
      <c r="J161" s="32">
        <f t="shared" si="34"/>
        <v>0</v>
      </c>
      <c r="K161" s="36">
        <f t="shared" si="35"/>
        <v>1</v>
      </c>
    </row>
    <row r="162" spans="1:13" ht="15" hidden="1" customHeight="1" x14ac:dyDescent="0.2">
      <c r="A162" s="36">
        <v>18</v>
      </c>
      <c r="B162" s="33">
        <f t="shared" si="33"/>
        <v>0</v>
      </c>
      <c r="C162" s="33"/>
      <c r="D162" s="33"/>
      <c r="E162" s="50"/>
      <c r="F162" s="68"/>
      <c r="G162" s="33"/>
      <c r="H162" s="33"/>
      <c r="I162" s="33"/>
      <c r="J162" s="32">
        <f t="shared" si="34"/>
        <v>0</v>
      </c>
      <c r="K162" s="36">
        <f t="shared" si="35"/>
        <v>1</v>
      </c>
    </row>
    <row r="163" spans="1:13" ht="15" hidden="1" customHeight="1" x14ac:dyDescent="0.2">
      <c r="A163" s="36">
        <v>19</v>
      </c>
      <c r="B163" s="33">
        <f t="shared" si="33"/>
        <v>0</v>
      </c>
      <c r="C163" s="33"/>
      <c r="D163" s="33"/>
      <c r="E163" s="50"/>
      <c r="F163" s="68"/>
      <c r="G163" s="33"/>
      <c r="H163" s="33"/>
      <c r="I163" s="33"/>
      <c r="J163" s="32">
        <f t="shared" si="34"/>
        <v>0</v>
      </c>
      <c r="K163" s="36">
        <f t="shared" si="35"/>
        <v>1</v>
      </c>
    </row>
    <row r="164" spans="1:13" ht="15" hidden="1" customHeight="1" x14ac:dyDescent="0.2">
      <c r="A164" s="36">
        <v>20</v>
      </c>
      <c r="B164" s="33">
        <f t="shared" si="33"/>
        <v>0</v>
      </c>
      <c r="C164" s="33"/>
      <c r="D164" s="33"/>
      <c r="E164" s="50"/>
      <c r="F164" s="68"/>
      <c r="G164" s="33"/>
      <c r="H164" s="33"/>
      <c r="I164" s="33"/>
      <c r="J164" s="32">
        <f t="shared" si="34"/>
        <v>0</v>
      </c>
      <c r="K164" s="36">
        <f t="shared" si="35"/>
        <v>1</v>
      </c>
    </row>
    <row r="165" spans="1:13" ht="15" hidden="1" customHeight="1" x14ac:dyDescent="0.2">
      <c r="A165" s="36">
        <v>21</v>
      </c>
      <c r="B165" s="33">
        <f t="shared" si="33"/>
        <v>0</v>
      </c>
      <c r="C165" s="33"/>
      <c r="D165" s="33"/>
      <c r="E165" s="50"/>
      <c r="F165" s="68"/>
      <c r="G165" s="33"/>
      <c r="H165" s="33"/>
      <c r="I165" s="33"/>
      <c r="J165" s="32">
        <f t="shared" si="34"/>
        <v>0</v>
      </c>
      <c r="K165" s="36">
        <f t="shared" si="35"/>
        <v>1</v>
      </c>
    </row>
    <row r="166" spans="1:13" ht="15" hidden="1" customHeight="1" x14ac:dyDescent="0.2">
      <c r="A166" s="36">
        <v>22</v>
      </c>
      <c r="B166" s="33">
        <f t="shared" si="33"/>
        <v>0</v>
      </c>
      <c r="C166" s="33"/>
      <c r="D166" s="33"/>
      <c r="E166" s="50"/>
      <c r="F166" s="68"/>
      <c r="G166" s="33"/>
      <c r="H166" s="33"/>
      <c r="I166" s="33"/>
      <c r="J166" s="32">
        <f t="shared" si="34"/>
        <v>0</v>
      </c>
      <c r="K166" s="36">
        <f t="shared" si="35"/>
        <v>1</v>
      </c>
    </row>
    <row r="167" spans="1:13" ht="15" hidden="1" customHeight="1" x14ac:dyDescent="0.2">
      <c r="A167" s="36">
        <v>23</v>
      </c>
      <c r="B167" s="33">
        <f t="shared" si="33"/>
        <v>0</v>
      </c>
      <c r="C167" s="33"/>
      <c r="D167" s="33"/>
      <c r="E167" s="50"/>
      <c r="F167" s="68"/>
      <c r="G167" s="33"/>
      <c r="H167" s="33"/>
      <c r="I167" s="33"/>
      <c r="J167" s="32">
        <f t="shared" si="34"/>
        <v>0</v>
      </c>
      <c r="K167" s="36">
        <f t="shared" si="35"/>
        <v>1</v>
      </c>
    </row>
    <row r="168" spans="1:13" ht="15" hidden="1" customHeight="1" x14ac:dyDescent="0.2">
      <c r="A168" s="36">
        <v>24</v>
      </c>
      <c r="B168" s="33">
        <f t="shared" si="33"/>
        <v>0</v>
      </c>
      <c r="C168" s="33"/>
      <c r="D168" s="33"/>
      <c r="E168" s="50"/>
      <c r="F168" s="68"/>
      <c r="G168" s="33"/>
      <c r="H168" s="33"/>
      <c r="I168" s="33"/>
      <c r="J168" s="32">
        <f t="shared" si="34"/>
        <v>0</v>
      </c>
      <c r="K168" s="36">
        <f t="shared" si="35"/>
        <v>1</v>
      </c>
    </row>
    <row r="169" spans="1:13" ht="15" hidden="1" customHeight="1" x14ac:dyDescent="0.2">
      <c r="A169" s="36">
        <v>25</v>
      </c>
      <c r="B169" s="33">
        <f t="shared" si="33"/>
        <v>0</v>
      </c>
      <c r="C169" s="33"/>
      <c r="D169" s="33"/>
      <c r="E169" s="50"/>
      <c r="F169" s="68"/>
      <c r="G169" s="33"/>
      <c r="H169" s="33"/>
      <c r="I169" s="33"/>
      <c r="J169" s="32">
        <f t="shared" si="34"/>
        <v>0</v>
      </c>
      <c r="K169" s="36">
        <f t="shared" si="35"/>
        <v>1</v>
      </c>
    </row>
    <row r="170" spans="1:13" ht="15" hidden="1" customHeight="1" x14ac:dyDescent="0.2">
      <c r="A170" s="36">
        <v>26</v>
      </c>
      <c r="B170" s="33">
        <f t="shared" si="33"/>
        <v>0</v>
      </c>
      <c r="C170" s="33"/>
      <c r="D170" s="33"/>
      <c r="E170" s="50"/>
      <c r="F170" s="68"/>
      <c r="G170" s="33"/>
      <c r="H170" s="33"/>
      <c r="I170" s="33"/>
      <c r="J170" s="32">
        <f t="shared" si="34"/>
        <v>0</v>
      </c>
      <c r="K170" s="36">
        <f t="shared" si="35"/>
        <v>1</v>
      </c>
    </row>
    <row r="171" spans="1:13" ht="15" hidden="1" customHeight="1" x14ac:dyDescent="0.2">
      <c r="A171" s="36">
        <v>27</v>
      </c>
      <c r="B171" s="33">
        <f t="shared" si="33"/>
        <v>0</v>
      </c>
      <c r="C171" s="33"/>
      <c r="D171" s="33"/>
      <c r="E171" s="50"/>
      <c r="F171" s="68"/>
      <c r="G171" s="33"/>
      <c r="H171" s="33"/>
      <c r="I171" s="33"/>
      <c r="J171" s="32">
        <f t="shared" si="34"/>
        <v>0</v>
      </c>
      <c r="K171" s="36">
        <f t="shared" si="35"/>
        <v>1</v>
      </c>
    </row>
    <row r="172" spans="1:13" ht="15" hidden="1" customHeight="1" x14ac:dyDescent="0.2">
      <c r="A172" s="36">
        <v>28</v>
      </c>
      <c r="B172" s="33">
        <f t="shared" si="33"/>
        <v>0</v>
      </c>
      <c r="C172" s="33"/>
      <c r="D172" s="33"/>
      <c r="E172" s="50"/>
      <c r="F172" s="68"/>
      <c r="G172" s="33"/>
      <c r="H172" s="33"/>
      <c r="I172" s="33"/>
      <c r="J172" s="32">
        <f t="shared" si="34"/>
        <v>0</v>
      </c>
      <c r="K172" s="36">
        <f t="shared" si="35"/>
        <v>1</v>
      </c>
    </row>
    <row r="173" spans="1:13" ht="15" hidden="1" customHeight="1" x14ac:dyDescent="0.2">
      <c r="A173" s="36">
        <v>29</v>
      </c>
      <c r="B173" s="33">
        <f t="shared" si="33"/>
        <v>0</v>
      </c>
      <c r="C173" s="33"/>
      <c r="D173" s="33"/>
      <c r="E173" s="50"/>
      <c r="F173" s="68"/>
      <c r="G173" s="33"/>
      <c r="H173" s="33"/>
      <c r="I173" s="33"/>
      <c r="J173" s="32">
        <f t="shared" si="34"/>
        <v>0</v>
      </c>
      <c r="K173" s="36">
        <f t="shared" si="35"/>
        <v>1</v>
      </c>
    </row>
    <row r="174" spans="1:13" ht="15" hidden="1" customHeight="1" x14ac:dyDescent="0.2">
      <c r="A174" s="36">
        <v>30</v>
      </c>
      <c r="B174" s="33">
        <f t="shared" si="33"/>
        <v>0</v>
      </c>
      <c r="C174" s="33"/>
      <c r="D174" s="33"/>
      <c r="E174" s="50"/>
      <c r="F174" s="68"/>
      <c r="G174" s="33"/>
      <c r="H174" s="33"/>
      <c r="I174" s="33"/>
      <c r="J174" s="32">
        <f t="shared" si="34"/>
        <v>0</v>
      </c>
      <c r="K174" s="36">
        <f t="shared" si="35"/>
        <v>1</v>
      </c>
    </row>
    <row r="175" spans="1:13" ht="15" hidden="1" customHeight="1" x14ac:dyDescent="0.2">
      <c r="A175" s="36" t="s">
        <v>46</v>
      </c>
      <c r="B175" s="33">
        <f>SUM(B145:B174)</f>
        <v>0</v>
      </c>
      <c r="C175" s="33"/>
      <c r="D175" s="33"/>
      <c r="E175" s="50"/>
      <c r="F175" s="68"/>
      <c r="G175" s="33"/>
      <c r="H175" s="33"/>
      <c r="I175" s="33"/>
      <c r="J175" s="32">
        <f>SUM(J145:J174)</f>
        <v>0</v>
      </c>
      <c r="K175" s="31" t="s">
        <v>47</v>
      </c>
      <c r="L175" s="30"/>
      <c r="M175" s="30"/>
    </row>
    <row r="176" spans="1:13" ht="15" hidden="1" customHeight="1" x14ac:dyDescent="0.2">
      <c r="A176" s="35" t="s">
        <v>48</v>
      </c>
      <c r="B176" s="33">
        <f>SUMIF($U$7:$U$45,"",R$7:R$45)</f>
        <v>11816.170658629791</v>
      </c>
      <c r="C176" s="33"/>
      <c r="D176" s="33"/>
      <c r="E176" s="50"/>
      <c r="F176" s="68"/>
      <c r="G176" s="33"/>
      <c r="H176" s="33"/>
      <c r="I176" s="33"/>
      <c r="J176" s="32">
        <f>100*$B176/$R$47</f>
        <v>139.98207162456154</v>
      </c>
      <c r="K176" s="31" t="s">
        <v>47</v>
      </c>
      <c r="L176" s="30"/>
      <c r="M176" s="30"/>
    </row>
    <row r="177" spans="1:13" ht="15" hidden="1" customHeight="1" x14ac:dyDescent="0.2">
      <c r="A177" s="35" t="s">
        <v>49</v>
      </c>
      <c r="B177" s="33">
        <f>SUMIF($B$7:$B$46,"その他",R$7:R$46)</f>
        <v>0</v>
      </c>
      <c r="C177" s="33"/>
      <c r="D177" s="33"/>
      <c r="E177" s="50"/>
      <c r="F177" s="68"/>
      <c r="G177" s="33"/>
      <c r="H177" s="33"/>
      <c r="I177" s="33"/>
      <c r="J177" s="32">
        <f>100*$B177/$R$47</f>
        <v>0</v>
      </c>
      <c r="K177" s="31" t="s">
        <v>47</v>
      </c>
      <c r="L177" s="30"/>
      <c r="M177" s="30"/>
    </row>
    <row r="178" spans="1:13" ht="45" hidden="1" customHeight="1" x14ac:dyDescent="0.2">
      <c r="A178" s="34" t="s">
        <v>50</v>
      </c>
      <c r="B178" s="33">
        <f>SUM(B175:B177)</f>
        <v>11816.170658629791</v>
      </c>
      <c r="C178" s="33"/>
      <c r="D178" s="33"/>
      <c r="E178" s="50"/>
      <c r="F178" s="68"/>
      <c r="G178" s="33"/>
      <c r="H178" s="33"/>
      <c r="I178" s="33"/>
      <c r="J178" s="32">
        <f>SUM(J175:J177)</f>
        <v>139.98207162456154</v>
      </c>
      <c r="K178" s="31" t="s">
        <v>47</v>
      </c>
      <c r="L178" s="30"/>
      <c r="M178" s="30"/>
    </row>
  </sheetData>
  <sheetProtection algorithmName="SHA-512" hashValue="1ZHihT9Vp20JMWIdFUkA2Fn6yDSDgMeu/KTqg3eEl27x6t3MSzJPbFxXS7wnd8SkMPItRU9SsH/BP2P/Ahi+Vw==" saltValue="gSsnrS+IbTJ/IqTDjx8fWw==" spinCount="100000" sheet="1" formatCells="0" selectLockedCells="1"/>
  <mergeCells count="22">
    <mergeCell ref="M1:U1"/>
    <mergeCell ref="M91:U91"/>
    <mergeCell ref="A7:A25"/>
    <mergeCell ref="A27:A46"/>
    <mergeCell ref="T2:U2"/>
    <mergeCell ref="A4:A6"/>
    <mergeCell ref="B4:B6"/>
    <mergeCell ref="C4:R4"/>
    <mergeCell ref="T4:T6"/>
    <mergeCell ref="U4:U6"/>
    <mergeCell ref="C5:K5"/>
    <mergeCell ref="L5:Q5"/>
    <mergeCell ref="A97:A115"/>
    <mergeCell ref="A117:A136"/>
    <mergeCell ref="T92:U92"/>
    <mergeCell ref="A94:A96"/>
    <mergeCell ref="B94:B96"/>
    <mergeCell ref="C94:R94"/>
    <mergeCell ref="T94:T96"/>
    <mergeCell ref="U94:U96"/>
    <mergeCell ref="C95:K95"/>
    <mergeCell ref="L95:Q95"/>
  </mergeCells>
  <phoneticPr fontId="20"/>
  <conditionalFormatting sqref="D7:D25">
    <cfRule type="expression" dxfId="3" priority="7">
      <formula>IF(AND(D7="",OR(C7="都市ガス13A",C7="都市ガス6A")),TRUE,FALSE)</formula>
    </cfRule>
  </conditionalFormatting>
  <conditionalFormatting sqref="D27:D45">
    <cfRule type="expression" dxfId="2" priority="8">
      <formula>IF(AND(D27="",OR(C27="都市ガス13A",C27="都市ガス6A")),TRUE,FALSE)</formula>
    </cfRule>
  </conditionalFormatting>
  <conditionalFormatting sqref="D97:D115">
    <cfRule type="expression" dxfId="1" priority="1">
      <formula>IF(AND(D97="",OR(C97="都市ガス13A",C97="都市ガス6A")),TRUE,FALSE)</formula>
    </cfRule>
  </conditionalFormatting>
  <conditionalFormatting sqref="D117:D135">
    <cfRule type="expression" dxfId="0" priority="2">
      <formula>IF(AND(D117="",OR(C117="都市ガス13A",C117="都市ガス6A")),TRUE,FALSE)</formula>
    </cfRule>
  </conditionalFormatting>
  <dataValidations count="5">
    <dataValidation type="list" allowBlank="1" showInputMessage="1" showErrorMessage="1" sqref="F27:F45 F7:F25 F117:F135 F97:F115" xr:uid="{00000000-0002-0000-0100-000000000000}">
      <formula1>INDIRECT(C7)</formula1>
    </dataValidation>
    <dataValidation type="list" allowBlank="1" showInputMessage="1" showErrorMessage="1" sqref="D27:D45 D7:D25 D117:D135 D97:D115" xr:uid="{00000000-0002-0000-0100-000001000000}">
      <formula1>都市ガスメータ種</formula1>
    </dataValidation>
    <dataValidation type="list" allowBlank="1" showInputMessage="1" showErrorMessage="1" sqref="C27:C45 C7:C25 C117:C135 C97:C115" xr:uid="{00000000-0002-0000-0100-000002000000}">
      <formula1>燃料等の種類</formula1>
    </dataValidation>
    <dataValidation type="list" allowBlank="1" showInputMessage="1" showErrorMessage="1" sqref="N7:N25 N27:N45 N97:N115 N117:N135" xr:uid="{00000000-0002-0000-0100-000003000000}">
      <formula1>"　,kWh,千kWh"</formula1>
    </dataValidation>
    <dataValidation type="list" allowBlank="1" showInputMessage="1" showErrorMessage="1" sqref="L27:L45" xr:uid="{00000000-0002-0000-0100-000004000000}">
      <formula1>$B$47:$B$50</formula1>
    </dataValidation>
  </dataValidations>
  <pageMargins left="0.59" right="0.41" top="0.59055118110236227" bottom="0.39370078740157483" header="0.27" footer="0.39370078740157483"/>
  <pageSetup paperSize="9" scale="57" fitToHeight="0" orientation="portrait" r:id="rId1"/>
  <headerFooter alignWithMargins="0">
    <oddHeader>&amp;R別紙1</oddHeader>
  </headerFooter>
  <rowBreaks count="1" manualBreakCount="1">
    <brk id="90" max="2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5000000}">
          <x14:formula1>
            <xm:f>リスト!$B$47:$B$50</xm:f>
          </x14:formula1>
          <xm:sqref>L7:L25 L97:L115 L117:L135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B2:K73"/>
  <sheetViews>
    <sheetView zoomScale="85" zoomScaleNormal="85" workbookViewId="0">
      <selection activeCell="B2" sqref="B2"/>
    </sheetView>
  </sheetViews>
  <sheetFormatPr defaultRowHeight="13" x14ac:dyDescent="0.2"/>
  <cols>
    <col min="1" max="1" width="1.36328125" customWidth="1"/>
    <col min="2" max="2" width="46.6328125" bestFit="1" customWidth="1"/>
    <col min="3" max="3" width="9" style="20"/>
    <col min="4" max="5" width="14" style="20" bestFit="1" customWidth="1"/>
    <col min="6" max="7" width="9" style="20"/>
    <col min="8" max="8" width="16.90625" customWidth="1"/>
    <col min="9" max="9" width="14.6328125" bestFit="1" customWidth="1"/>
    <col min="10" max="11" width="17" customWidth="1"/>
  </cols>
  <sheetData>
    <row r="2" spans="2:11" x14ac:dyDescent="0.2">
      <c r="B2" t="s">
        <v>63</v>
      </c>
    </row>
    <row r="3" spans="2:11" x14ac:dyDescent="0.2">
      <c r="B3" s="205" t="s">
        <v>64</v>
      </c>
      <c r="C3" s="208" t="s">
        <v>65</v>
      </c>
      <c r="D3" s="209"/>
      <c r="E3" s="209"/>
      <c r="F3" s="209"/>
      <c r="G3" s="210"/>
      <c r="H3" s="197" t="s">
        <v>66</v>
      </c>
      <c r="I3" s="198"/>
      <c r="J3" s="197" t="s">
        <v>66</v>
      </c>
      <c r="K3" s="198"/>
    </row>
    <row r="4" spans="2:11" ht="13.5" customHeight="1" x14ac:dyDescent="0.2">
      <c r="B4" s="206"/>
      <c r="C4" s="211"/>
      <c r="D4" s="212"/>
      <c r="E4" s="212"/>
      <c r="F4" s="212"/>
      <c r="G4" s="213"/>
      <c r="H4" s="199" t="s">
        <v>67</v>
      </c>
      <c r="I4" s="200"/>
      <c r="J4" s="199" t="s">
        <v>121</v>
      </c>
      <c r="K4" s="200"/>
    </row>
    <row r="5" spans="2:11" ht="14.25" customHeight="1" thickBot="1" x14ac:dyDescent="0.25">
      <c r="B5" s="207"/>
      <c r="C5" s="214"/>
      <c r="D5" s="215"/>
      <c r="E5" s="215"/>
      <c r="F5" s="215"/>
      <c r="G5" s="216"/>
      <c r="H5" s="201" t="s">
        <v>68</v>
      </c>
      <c r="I5" s="201"/>
      <c r="J5" s="201" t="s">
        <v>68</v>
      </c>
      <c r="K5" s="201"/>
    </row>
    <row r="6" spans="2:11" ht="8.25" customHeight="1" thickTop="1" x14ac:dyDescent="0.2">
      <c r="B6" s="41"/>
      <c r="C6" s="42"/>
      <c r="D6" s="43"/>
      <c r="E6" s="43"/>
      <c r="F6" s="43"/>
      <c r="G6" s="43"/>
      <c r="H6" s="44"/>
      <c r="I6" s="45"/>
    </row>
    <row r="7" spans="2:11" x14ac:dyDescent="0.2">
      <c r="B7" s="24" t="s">
        <v>69</v>
      </c>
      <c r="C7" s="24"/>
      <c r="D7" s="24" t="s">
        <v>70</v>
      </c>
      <c r="E7" s="24" t="s">
        <v>128</v>
      </c>
      <c r="F7" s="13"/>
      <c r="G7" s="13"/>
      <c r="H7" s="39">
        <v>38.200000000000003</v>
      </c>
      <c r="I7" s="40" t="s">
        <v>71</v>
      </c>
      <c r="J7" s="25">
        <v>38.299999999999997</v>
      </c>
      <c r="K7" s="166" t="s">
        <v>71</v>
      </c>
    </row>
    <row r="8" spans="2:11" x14ac:dyDescent="0.2">
      <c r="B8" s="18" t="s">
        <v>72</v>
      </c>
      <c r="C8" s="18"/>
      <c r="D8" s="18" t="s">
        <v>70</v>
      </c>
      <c r="E8" s="24" t="s">
        <v>128</v>
      </c>
      <c r="F8" s="14"/>
      <c r="G8" s="14"/>
      <c r="H8" s="12">
        <v>35.299999999999997</v>
      </c>
      <c r="I8" s="15" t="s">
        <v>71</v>
      </c>
      <c r="J8" s="25">
        <v>34.799999999999997</v>
      </c>
      <c r="K8" s="166" t="s">
        <v>71</v>
      </c>
    </row>
    <row r="9" spans="2:11" x14ac:dyDescent="0.2">
      <c r="B9" s="18" t="s">
        <v>73</v>
      </c>
      <c r="C9" s="18"/>
      <c r="D9" s="18" t="s">
        <v>70</v>
      </c>
      <c r="E9" s="24" t="s">
        <v>128</v>
      </c>
      <c r="F9" s="14"/>
      <c r="G9" s="14"/>
      <c r="H9" s="12">
        <v>34.6</v>
      </c>
      <c r="I9" s="15" t="s">
        <v>71</v>
      </c>
      <c r="J9" s="25">
        <v>33.4</v>
      </c>
      <c r="K9" s="166" t="s">
        <v>71</v>
      </c>
    </row>
    <row r="10" spans="2:11" x14ac:dyDescent="0.2">
      <c r="B10" s="18" t="s">
        <v>74</v>
      </c>
      <c r="C10" s="18"/>
      <c r="D10" s="18" t="s">
        <v>70</v>
      </c>
      <c r="E10" s="24" t="s">
        <v>128</v>
      </c>
      <c r="F10" s="14"/>
      <c r="G10" s="14"/>
      <c r="H10" s="12">
        <v>33.6</v>
      </c>
      <c r="I10" s="15" t="s">
        <v>71</v>
      </c>
      <c r="J10" s="25">
        <v>33.299999999999997</v>
      </c>
      <c r="K10" s="166" t="s">
        <v>71</v>
      </c>
    </row>
    <row r="11" spans="2:11" x14ac:dyDescent="0.2">
      <c r="B11" s="18" t="s">
        <v>75</v>
      </c>
      <c r="C11" s="18"/>
      <c r="D11" s="18" t="s">
        <v>70</v>
      </c>
      <c r="E11" s="24" t="s">
        <v>128</v>
      </c>
      <c r="F11" s="14"/>
      <c r="G11" s="14"/>
      <c r="H11" s="12">
        <v>36.700000000000003</v>
      </c>
      <c r="I11" s="15" t="s">
        <v>71</v>
      </c>
      <c r="J11" s="25">
        <v>36.299999999999997</v>
      </c>
      <c r="K11" s="166" t="s">
        <v>71</v>
      </c>
    </row>
    <row r="12" spans="2:11" x14ac:dyDescent="0.2">
      <c r="B12" s="18" t="s">
        <v>76</v>
      </c>
      <c r="C12" s="18"/>
      <c r="D12" s="18" t="s">
        <v>70</v>
      </c>
      <c r="E12" s="24" t="s">
        <v>128</v>
      </c>
      <c r="F12" s="14"/>
      <c r="G12" s="14"/>
      <c r="H12" s="12">
        <v>36.700000000000003</v>
      </c>
      <c r="I12" s="15" t="s">
        <v>71</v>
      </c>
      <c r="J12" s="25">
        <v>36.5</v>
      </c>
      <c r="K12" s="166" t="s">
        <v>71</v>
      </c>
    </row>
    <row r="13" spans="2:11" x14ac:dyDescent="0.2">
      <c r="B13" s="18" t="s">
        <v>77</v>
      </c>
      <c r="C13" s="18"/>
      <c r="D13" s="18" t="s">
        <v>70</v>
      </c>
      <c r="E13" s="24" t="s">
        <v>128</v>
      </c>
      <c r="F13" s="14"/>
      <c r="G13" s="14"/>
      <c r="H13" s="12">
        <v>37.700000000000003</v>
      </c>
      <c r="I13" s="15" t="s">
        <v>71</v>
      </c>
      <c r="J13" s="25">
        <v>38</v>
      </c>
      <c r="K13" s="166" t="s">
        <v>71</v>
      </c>
    </row>
    <row r="14" spans="2:11" x14ac:dyDescent="0.2">
      <c r="B14" s="18" t="s">
        <v>56</v>
      </c>
      <c r="C14" s="18"/>
      <c r="D14" s="18" t="s">
        <v>70</v>
      </c>
      <c r="E14" s="24" t="s">
        <v>128</v>
      </c>
      <c r="F14" s="14"/>
      <c r="G14" s="14"/>
      <c r="H14" s="12">
        <v>39.1</v>
      </c>
      <c r="I14" s="15" t="s">
        <v>71</v>
      </c>
      <c r="J14" s="25">
        <v>38.9</v>
      </c>
      <c r="K14" s="166" t="s">
        <v>71</v>
      </c>
    </row>
    <row r="15" spans="2:11" x14ac:dyDescent="0.2">
      <c r="B15" s="18" t="s">
        <v>78</v>
      </c>
      <c r="C15" s="18"/>
      <c r="D15" s="18" t="s">
        <v>70</v>
      </c>
      <c r="E15" s="24" t="s">
        <v>128</v>
      </c>
      <c r="F15" s="14"/>
      <c r="G15" s="14"/>
      <c r="H15" s="12">
        <v>41.9</v>
      </c>
      <c r="I15" s="15" t="s">
        <v>71</v>
      </c>
      <c r="J15" s="25">
        <v>41.8</v>
      </c>
      <c r="K15" s="166" t="s">
        <v>71</v>
      </c>
    </row>
    <row r="16" spans="2:11" x14ac:dyDescent="0.2">
      <c r="B16" s="18" t="s">
        <v>79</v>
      </c>
      <c r="C16" s="18"/>
      <c r="D16" s="18" t="s">
        <v>70</v>
      </c>
      <c r="E16" s="24" t="s">
        <v>128</v>
      </c>
      <c r="F16" s="14"/>
      <c r="G16" s="14"/>
      <c r="H16" s="16">
        <v>40.200000000000003</v>
      </c>
      <c r="I16" s="17" t="s">
        <v>71</v>
      </c>
      <c r="J16" s="25">
        <v>40.200000000000003</v>
      </c>
      <c r="K16" s="26" t="s">
        <v>71</v>
      </c>
    </row>
    <row r="17" spans="2:11" x14ac:dyDescent="0.2">
      <c r="B17" s="18" t="s">
        <v>80</v>
      </c>
      <c r="C17" s="18"/>
      <c r="D17" s="18" t="s">
        <v>81</v>
      </c>
      <c r="E17" s="14" t="s">
        <v>82</v>
      </c>
      <c r="F17" s="14"/>
      <c r="G17" s="14"/>
      <c r="H17" s="12">
        <v>40.9</v>
      </c>
      <c r="I17" s="15" t="s">
        <v>83</v>
      </c>
      <c r="J17" s="25">
        <v>40</v>
      </c>
      <c r="K17" s="166" t="s">
        <v>83</v>
      </c>
    </row>
    <row r="18" spans="2:11" x14ac:dyDescent="0.2">
      <c r="B18" s="18" t="s">
        <v>84</v>
      </c>
      <c r="C18" s="18"/>
      <c r="D18" s="18" t="s">
        <v>81</v>
      </c>
      <c r="E18" s="14" t="s">
        <v>82</v>
      </c>
      <c r="F18" s="14"/>
      <c r="G18" s="14"/>
      <c r="H18" s="12">
        <v>29.9</v>
      </c>
      <c r="I18" s="15" t="s">
        <v>83</v>
      </c>
      <c r="J18" s="25">
        <v>34.1</v>
      </c>
      <c r="K18" s="166" t="s">
        <v>83</v>
      </c>
    </row>
    <row r="19" spans="2:11" ht="14" x14ac:dyDescent="0.2">
      <c r="B19" s="26" t="s">
        <v>85</v>
      </c>
      <c r="C19" s="18"/>
      <c r="D19" s="18" t="s">
        <v>81</v>
      </c>
      <c r="E19" s="14" t="s">
        <v>82</v>
      </c>
      <c r="F19" s="14" t="s">
        <v>86</v>
      </c>
      <c r="G19" s="14" t="s">
        <v>29</v>
      </c>
      <c r="H19" s="12">
        <v>50.8</v>
      </c>
      <c r="I19" s="15" t="s">
        <v>83</v>
      </c>
      <c r="J19" s="25">
        <v>50.1</v>
      </c>
      <c r="K19" s="166" t="s">
        <v>83</v>
      </c>
    </row>
    <row r="20" spans="2:11" ht="14" x14ac:dyDescent="0.2">
      <c r="B20" s="26" t="s">
        <v>87</v>
      </c>
      <c r="C20" s="18"/>
      <c r="D20" s="18" t="s">
        <v>88</v>
      </c>
      <c r="E20" s="14" t="s">
        <v>33</v>
      </c>
      <c r="F20" s="14" t="s">
        <v>86</v>
      </c>
      <c r="G20" s="14" t="s">
        <v>29</v>
      </c>
      <c r="H20" s="12">
        <v>44.9</v>
      </c>
      <c r="I20" s="15" t="s">
        <v>89</v>
      </c>
      <c r="J20" s="25">
        <v>46.1</v>
      </c>
      <c r="K20" s="166" t="s">
        <v>89</v>
      </c>
    </row>
    <row r="21" spans="2:11" ht="13.5" customHeight="1" x14ac:dyDescent="0.2">
      <c r="B21" s="26" t="s">
        <v>90</v>
      </c>
      <c r="C21" s="18"/>
      <c r="D21" s="18" t="s">
        <v>81</v>
      </c>
      <c r="E21" s="14" t="s">
        <v>82</v>
      </c>
      <c r="F21" s="14"/>
      <c r="G21" s="14"/>
      <c r="H21" s="12">
        <v>54.6</v>
      </c>
      <c r="I21" s="15" t="s">
        <v>83</v>
      </c>
      <c r="J21" s="25">
        <v>54.7</v>
      </c>
      <c r="K21" s="166" t="s">
        <v>83</v>
      </c>
    </row>
    <row r="22" spans="2:11" ht="14" x14ac:dyDescent="0.2">
      <c r="B22" s="26" t="s">
        <v>91</v>
      </c>
      <c r="C22" s="18"/>
      <c r="D22" s="18" t="s">
        <v>88</v>
      </c>
      <c r="E22" s="14" t="s">
        <v>33</v>
      </c>
      <c r="F22" s="14" t="s">
        <v>86</v>
      </c>
      <c r="G22" s="14" t="s">
        <v>29</v>
      </c>
      <c r="H22" s="12">
        <v>43.5</v>
      </c>
      <c r="I22" s="15" t="s">
        <v>89</v>
      </c>
      <c r="J22" s="25">
        <v>38.4</v>
      </c>
      <c r="K22" s="166" t="s">
        <v>89</v>
      </c>
    </row>
    <row r="23" spans="2:11" x14ac:dyDescent="0.2">
      <c r="B23" s="26" t="s">
        <v>92</v>
      </c>
      <c r="C23" s="18"/>
      <c r="D23" s="18" t="s">
        <v>81</v>
      </c>
      <c r="E23" s="14" t="s">
        <v>82</v>
      </c>
      <c r="F23" s="14"/>
      <c r="G23" s="14"/>
      <c r="H23" s="12">
        <v>29</v>
      </c>
      <c r="I23" s="15" t="s">
        <v>83</v>
      </c>
      <c r="J23" s="25"/>
      <c r="K23" s="166" t="s">
        <v>83</v>
      </c>
    </row>
    <row r="24" spans="2:11" x14ac:dyDescent="0.2">
      <c r="B24" s="26" t="s">
        <v>123</v>
      </c>
      <c r="C24" s="18"/>
      <c r="D24" s="18" t="s">
        <v>81</v>
      </c>
      <c r="E24" s="14" t="s">
        <v>82</v>
      </c>
      <c r="F24" s="14"/>
      <c r="G24" s="14"/>
      <c r="H24" s="12"/>
      <c r="I24" s="15"/>
      <c r="J24" s="25">
        <v>28.7</v>
      </c>
      <c r="K24" s="15" t="s">
        <v>83</v>
      </c>
    </row>
    <row r="25" spans="2:11" x14ac:dyDescent="0.2">
      <c r="B25" s="26" t="s">
        <v>124</v>
      </c>
      <c r="C25" s="18"/>
      <c r="D25" s="18" t="s">
        <v>81</v>
      </c>
      <c r="E25" s="14" t="s">
        <v>82</v>
      </c>
      <c r="F25" s="14"/>
      <c r="G25" s="14"/>
      <c r="H25" s="12"/>
      <c r="I25" s="15"/>
      <c r="J25" s="25">
        <v>28.9</v>
      </c>
      <c r="K25" s="15" t="s">
        <v>83</v>
      </c>
    </row>
    <row r="26" spans="2:11" x14ac:dyDescent="0.2">
      <c r="B26" s="26" t="s">
        <v>125</v>
      </c>
      <c r="C26" s="18"/>
      <c r="D26" s="18" t="s">
        <v>81</v>
      </c>
      <c r="E26" s="14" t="s">
        <v>82</v>
      </c>
      <c r="F26" s="14"/>
      <c r="G26" s="14"/>
      <c r="H26" s="12"/>
      <c r="I26" s="15"/>
      <c r="J26" s="25">
        <v>28.3</v>
      </c>
      <c r="K26" s="15" t="s">
        <v>83</v>
      </c>
    </row>
    <row r="27" spans="2:11" x14ac:dyDescent="0.2">
      <c r="B27" s="26" t="s">
        <v>93</v>
      </c>
      <c r="C27" s="18"/>
      <c r="D27" s="18" t="s">
        <v>81</v>
      </c>
      <c r="E27" s="14" t="s">
        <v>82</v>
      </c>
      <c r="F27" s="14"/>
      <c r="G27" s="14"/>
      <c r="H27" s="12">
        <v>25.7</v>
      </c>
      <c r="I27" s="15" t="s">
        <v>83</v>
      </c>
      <c r="J27" s="25"/>
      <c r="K27" s="25"/>
    </row>
    <row r="28" spans="2:11" x14ac:dyDescent="0.2">
      <c r="B28" s="26" t="s">
        <v>126</v>
      </c>
      <c r="C28" s="18"/>
      <c r="D28" s="18" t="s">
        <v>81</v>
      </c>
      <c r="E28" s="14" t="s">
        <v>82</v>
      </c>
      <c r="F28" s="14"/>
      <c r="G28" s="14"/>
      <c r="H28" s="12"/>
      <c r="I28" s="15"/>
      <c r="J28" s="25">
        <v>26.1</v>
      </c>
      <c r="K28" s="15" t="s">
        <v>83</v>
      </c>
    </row>
    <row r="29" spans="2:11" x14ac:dyDescent="0.2">
      <c r="B29" s="26" t="s">
        <v>127</v>
      </c>
      <c r="C29" s="18"/>
      <c r="D29" s="18" t="s">
        <v>81</v>
      </c>
      <c r="E29" s="14" t="s">
        <v>82</v>
      </c>
      <c r="F29" s="14"/>
      <c r="G29" s="14"/>
      <c r="H29" s="12"/>
      <c r="I29" s="15"/>
      <c r="J29" s="25">
        <v>24.2</v>
      </c>
      <c r="K29" s="15" t="s">
        <v>83</v>
      </c>
    </row>
    <row r="30" spans="2:11" x14ac:dyDescent="0.2">
      <c r="B30" s="18" t="s">
        <v>94</v>
      </c>
      <c r="C30" s="18"/>
      <c r="D30" s="18" t="s">
        <v>81</v>
      </c>
      <c r="E30" s="14" t="s">
        <v>82</v>
      </c>
      <c r="F30" s="14"/>
      <c r="G30" s="14"/>
      <c r="H30" s="12">
        <v>26.9</v>
      </c>
      <c r="I30" s="15" t="s">
        <v>83</v>
      </c>
      <c r="J30" s="25">
        <v>27.8</v>
      </c>
      <c r="K30" s="15" t="s">
        <v>83</v>
      </c>
    </row>
    <row r="31" spans="2:11" x14ac:dyDescent="0.2">
      <c r="B31" s="18" t="s">
        <v>95</v>
      </c>
      <c r="C31" s="18"/>
      <c r="D31" s="18" t="s">
        <v>81</v>
      </c>
      <c r="E31" s="14" t="s">
        <v>82</v>
      </c>
      <c r="F31" s="14"/>
      <c r="G31" s="14"/>
      <c r="H31" s="12">
        <v>29.4</v>
      </c>
      <c r="I31" s="15" t="s">
        <v>83</v>
      </c>
      <c r="J31" s="25">
        <v>29</v>
      </c>
      <c r="K31" s="15" t="s">
        <v>83</v>
      </c>
    </row>
    <row r="32" spans="2:11" x14ac:dyDescent="0.2">
      <c r="B32" s="18" t="s">
        <v>96</v>
      </c>
      <c r="C32" s="18"/>
      <c r="D32" s="18" t="s">
        <v>81</v>
      </c>
      <c r="E32" s="14" t="s">
        <v>82</v>
      </c>
      <c r="F32" s="14"/>
      <c r="G32" s="14"/>
      <c r="H32" s="12">
        <v>37.299999999999997</v>
      </c>
      <c r="I32" s="15" t="s">
        <v>83</v>
      </c>
      <c r="J32" s="25">
        <v>37.299999999999997</v>
      </c>
      <c r="K32" s="15" t="s">
        <v>83</v>
      </c>
    </row>
    <row r="33" spans="2:11" ht="14" x14ac:dyDescent="0.2">
      <c r="B33" s="18" t="s">
        <v>97</v>
      </c>
      <c r="C33" s="18"/>
      <c r="D33" s="18" t="s">
        <v>88</v>
      </c>
      <c r="E33" s="14" t="s">
        <v>33</v>
      </c>
      <c r="F33" s="14" t="s">
        <v>86</v>
      </c>
      <c r="G33" s="14" t="s">
        <v>29</v>
      </c>
      <c r="H33" s="12">
        <v>21.1</v>
      </c>
      <c r="I33" s="15" t="s">
        <v>89</v>
      </c>
      <c r="J33" s="25">
        <v>18.399999999999999</v>
      </c>
      <c r="K33" s="15" t="s">
        <v>130</v>
      </c>
    </row>
    <row r="34" spans="2:11" ht="14" x14ac:dyDescent="0.2">
      <c r="B34" s="18" t="s">
        <v>98</v>
      </c>
      <c r="C34" s="18"/>
      <c r="D34" s="18" t="s">
        <v>88</v>
      </c>
      <c r="E34" s="14" t="s">
        <v>33</v>
      </c>
      <c r="F34" s="14" t="s">
        <v>86</v>
      </c>
      <c r="G34" s="14" t="s">
        <v>29</v>
      </c>
      <c r="H34" s="12">
        <v>3.41</v>
      </c>
      <c r="I34" s="15" t="s">
        <v>89</v>
      </c>
      <c r="J34" s="25">
        <v>3.23</v>
      </c>
      <c r="K34" s="15" t="s">
        <v>130</v>
      </c>
    </row>
    <row r="35" spans="2:11" ht="14" x14ac:dyDescent="0.2">
      <c r="B35" s="18" t="s">
        <v>99</v>
      </c>
      <c r="C35" s="18"/>
      <c r="D35" s="18" t="s">
        <v>88</v>
      </c>
      <c r="E35" s="14" t="s">
        <v>33</v>
      </c>
      <c r="F35" s="14" t="s">
        <v>86</v>
      </c>
      <c r="G35" s="14" t="s">
        <v>29</v>
      </c>
      <c r="H35" s="12"/>
      <c r="I35" s="15" t="s">
        <v>89</v>
      </c>
      <c r="J35" s="25">
        <v>3.45</v>
      </c>
      <c r="K35" s="15" t="s">
        <v>130</v>
      </c>
    </row>
    <row r="36" spans="2:11" ht="13.5" customHeight="1" x14ac:dyDescent="0.2">
      <c r="B36" s="18" t="s">
        <v>100</v>
      </c>
      <c r="C36" s="18"/>
      <c r="D36" s="18" t="s">
        <v>88</v>
      </c>
      <c r="E36" s="14" t="s">
        <v>33</v>
      </c>
      <c r="F36" s="14" t="s">
        <v>86</v>
      </c>
      <c r="G36" s="14" t="s">
        <v>29</v>
      </c>
      <c r="H36" s="12">
        <v>8.41</v>
      </c>
      <c r="I36" s="15" t="s">
        <v>89</v>
      </c>
      <c r="J36" s="25">
        <v>7.53</v>
      </c>
      <c r="K36" s="15" t="s">
        <v>130</v>
      </c>
    </row>
    <row r="37" spans="2:11" ht="13.5" customHeight="1" x14ac:dyDescent="0.2">
      <c r="B37" s="25" t="s">
        <v>54</v>
      </c>
      <c r="C37" s="19"/>
      <c r="D37" s="19" t="s">
        <v>86</v>
      </c>
      <c r="E37" s="19" t="s">
        <v>29</v>
      </c>
      <c r="F37" s="14" t="s">
        <v>86</v>
      </c>
      <c r="G37" s="14" t="s">
        <v>29</v>
      </c>
      <c r="H37" s="22">
        <v>45</v>
      </c>
      <c r="I37" s="22" t="s">
        <v>101</v>
      </c>
      <c r="J37" s="25">
        <f>IF('別紙１ 原油換算エネルギー使用量に関する報告書（様式）'!L49="",40,'別紙１ 原油換算エネルギー使用量に関する報告書（様式）'!L49)</f>
        <v>40</v>
      </c>
      <c r="K37" s="15" t="s">
        <v>130</v>
      </c>
    </row>
    <row r="38" spans="2:11" ht="13.5" customHeight="1" x14ac:dyDescent="0.2">
      <c r="B38" s="25" t="s">
        <v>102</v>
      </c>
      <c r="C38" s="18"/>
      <c r="D38" s="18" t="s">
        <v>86</v>
      </c>
      <c r="E38" s="18" t="s">
        <v>29</v>
      </c>
      <c r="F38" s="14"/>
      <c r="G38" s="14"/>
      <c r="H38" s="21"/>
      <c r="I38" s="21"/>
      <c r="J38" s="25"/>
      <c r="K38" s="25"/>
    </row>
    <row r="39" spans="2:11" ht="13.5" customHeight="1" x14ac:dyDescent="0.2">
      <c r="B39" s="19" t="s">
        <v>103</v>
      </c>
      <c r="C39" s="18"/>
      <c r="D39" s="18" t="s">
        <v>104</v>
      </c>
      <c r="E39" s="18" t="s">
        <v>59</v>
      </c>
      <c r="F39" s="18"/>
      <c r="G39" s="18"/>
      <c r="H39" s="21">
        <v>1.02</v>
      </c>
      <c r="I39" s="21" t="s">
        <v>105</v>
      </c>
      <c r="J39" s="25">
        <v>1.17</v>
      </c>
      <c r="K39" s="21" t="s">
        <v>105</v>
      </c>
    </row>
    <row r="40" spans="2:11" ht="13.5" customHeight="1" x14ac:dyDescent="0.2">
      <c r="B40" s="19" t="s">
        <v>58</v>
      </c>
      <c r="C40" s="18"/>
      <c r="D40" s="18" t="s">
        <v>104</v>
      </c>
      <c r="E40" s="18" t="s">
        <v>59</v>
      </c>
      <c r="F40" s="18"/>
      <c r="G40" s="18"/>
      <c r="H40" s="21">
        <v>1.36</v>
      </c>
      <c r="I40" s="21" t="s">
        <v>105</v>
      </c>
      <c r="J40" s="25">
        <v>1.19</v>
      </c>
      <c r="K40" s="21" t="s">
        <v>105</v>
      </c>
    </row>
    <row r="41" spans="2:11" ht="13.5" customHeight="1" x14ac:dyDescent="0.2">
      <c r="B41" s="19" t="s">
        <v>106</v>
      </c>
      <c r="C41" s="18"/>
      <c r="D41" s="18" t="s">
        <v>104</v>
      </c>
      <c r="E41" s="18" t="s">
        <v>59</v>
      </c>
      <c r="F41" s="18"/>
      <c r="G41" s="18"/>
      <c r="H41" s="21">
        <v>1.36</v>
      </c>
      <c r="I41" s="21" t="s">
        <v>105</v>
      </c>
      <c r="J41" s="25">
        <v>1.19</v>
      </c>
      <c r="K41" s="21" t="s">
        <v>105</v>
      </c>
    </row>
    <row r="42" spans="2:11" ht="13.5" customHeight="1" x14ac:dyDescent="0.2">
      <c r="B42" s="19" t="s">
        <v>107</v>
      </c>
      <c r="C42" s="18"/>
      <c r="D42" s="18" t="s">
        <v>104</v>
      </c>
      <c r="E42" s="18" t="s">
        <v>59</v>
      </c>
      <c r="F42" s="18"/>
      <c r="G42" s="18"/>
      <c r="H42" s="21">
        <v>1.36</v>
      </c>
      <c r="I42" s="21" t="s">
        <v>105</v>
      </c>
      <c r="J42" s="25">
        <v>1.19</v>
      </c>
      <c r="K42" s="21" t="s">
        <v>105</v>
      </c>
    </row>
    <row r="43" spans="2:11" ht="13.5" customHeight="1" x14ac:dyDescent="0.2">
      <c r="B43" s="20"/>
      <c r="C43" s="76"/>
      <c r="D43" s="76"/>
      <c r="E43" s="76"/>
      <c r="F43" s="76"/>
      <c r="G43" s="76"/>
      <c r="H43" s="77"/>
      <c r="I43" s="77"/>
    </row>
    <row r="44" spans="2:11" x14ac:dyDescent="0.2">
      <c r="B44" s="205" t="s">
        <v>108</v>
      </c>
      <c r="C44" s="208" t="s">
        <v>65</v>
      </c>
      <c r="D44" s="209"/>
      <c r="E44" s="209"/>
      <c r="F44" s="209"/>
      <c r="G44" s="210"/>
      <c r="H44" s="197" t="s">
        <v>66</v>
      </c>
      <c r="I44" s="198"/>
      <c r="J44" s="197" t="s">
        <v>66</v>
      </c>
      <c r="K44" s="198"/>
    </row>
    <row r="45" spans="2:11" ht="13.5" customHeight="1" x14ac:dyDescent="0.2">
      <c r="B45" s="206"/>
      <c r="C45" s="211"/>
      <c r="D45" s="212"/>
      <c r="E45" s="212"/>
      <c r="F45" s="212"/>
      <c r="G45" s="213"/>
      <c r="H45" s="199" t="s">
        <v>67</v>
      </c>
      <c r="I45" s="200"/>
      <c r="J45" s="199" t="s">
        <v>122</v>
      </c>
      <c r="K45" s="200"/>
    </row>
    <row r="46" spans="2:11" ht="14.25" customHeight="1" thickBot="1" x14ac:dyDescent="0.25">
      <c r="B46" s="207"/>
      <c r="C46" s="214"/>
      <c r="D46" s="215"/>
      <c r="E46" s="215"/>
      <c r="F46" s="215"/>
      <c r="G46" s="216"/>
      <c r="H46" s="201" t="s">
        <v>68</v>
      </c>
      <c r="I46" s="201"/>
      <c r="J46" s="196" t="s">
        <v>68</v>
      </c>
      <c r="K46" s="196"/>
    </row>
    <row r="47" spans="2:11" ht="13.5" customHeight="1" thickTop="1" x14ac:dyDescent="0.2">
      <c r="B47" s="19" t="s">
        <v>109</v>
      </c>
      <c r="C47" s="18"/>
      <c r="D47" s="18" t="s">
        <v>30</v>
      </c>
      <c r="E47" s="18" t="s">
        <v>110</v>
      </c>
      <c r="F47" s="18"/>
      <c r="G47" s="18"/>
      <c r="H47" s="12">
        <v>9.9700000000000006</v>
      </c>
      <c r="I47" s="15" t="s">
        <v>111</v>
      </c>
      <c r="J47" s="25" t="s">
        <v>133</v>
      </c>
      <c r="K47" s="25"/>
    </row>
    <row r="48" spans="2:11" ht="13.5" customHeight="1" x14ac:dyDescent="0.2">
      <c r="B48" s="19" t="s">
        <v>112</v>
      </c>
      <c r="C48" s="18"/>
      <c r="D48" s="18" t="s">
        <v>30</v>
      </c>
      <c r="E48" s="18" t="s">
        <v>110</v>
      </c>
      <c r="F48" s="18"/>
      <c r="G48" s="18"/>
      <c r="H48" s="21">
        <v>9.2799999999999994</v>
      </c>
      <c r="I48" s="15" t="s">
        <v>111</v>
      </c>
      <c r="J48" s="25" t="s">
        <v>133</v>
      </c>
      <c r="K48" s="25"/>
    </row>
    <row r="49" spans="2:11" ht="13.5" customHeight="1" x14ac:dyDescent="0.2">
      <c r="B49" s="19" t="s">
        <v>52</v>
      </c>
      <c r="C49" s="18"/>
      <c r="D49" s="18" t="s">
        <v>30</v>
      </c>
      <c r="E49" s="18" t="s">
        <v>110</v>
      </c>
      <c r="F49" s="18"/>
      <c r="G49" s="18"/>
      <c r="H49" s="21">
        <v>9.76</v>
      </c>
      <c r="I49" s="15" t="s">
        <v>111</v>
      </c>
      <c r="J49" s="25" t="s">
        <v>133</v>
      </c>
      <c r="K49" s="25"/>
    </row>
    <row r="50" spans="2:11" ht="13.5" customHeight="1" x14ac:dyDescent="0.2">
      <c r="B50" s="19" t="s">
        <v>129</v>
      </c>
      <c r="C50" s="18"/>
      <c r="D50" s="18" t="s">
        <v>30</v>
      </c>
      <c r="E50" s="18" t="s">
        <v>110</v>
      </c>
      <c r="F50" s="18"/>
      <c r="G50" s="18"/>
      <c r="H50" s="21" t="s">
        <v>133</v>
      </c>
      <c r="I50" s="15"/>
      <c r="J50" s="25">
        <v>8.64</v>
      </c>
      <c r="K50" s="15" t="s">
        <v>111</v>
      </c>
    </row>
    <row r="52" spans="2:11" x14ac:dyDescent="0.2">
      <c r="B52" s="64" t="s">
        <v>113</v>
      </c>
      <c r="C52"/>
      <c r="D52"/>
      <c r="E52"/>
      <c r="F52"/>
      <c r="G52"/>
    </row>
    <row r="53" spans="2:11" x14ac:dyDescent="0.2">
      <c r="B53" s="27" t="s">
        <v>114</v>
      </c>
      <c r="C53" s="202" t="s">
        <v>115</v>
      </c>
      <c r="D53" s="203"/>
      <c r="E53" s="204"/>
      <c r="F53"/>
    </row>
    <row r="54" spans="2:11" x14ac:dyDescent="0.2">
      <c r="B54" s="23" t="s">
        <v>116</v>
      </c>
      <c r="C54" s="25"/>
      <c r="D54" s="26" t="s">
        <v>24</v>
      </c>
      <c r="E54" s="26" t="s">
        <v>26</v>
      </c>
      <c r="F54"/>
      <c r="G54"/>
    </row>
    <row r="55" spans="2:11" x14ac:dyDescent="0.2">
      <c r="C55"/>
    </row>
    <row r="56" spans="2:11" x14ac:dyDescent="0.2">
      <c r="C56"/>
    </row>
    <row r="57" spans="2:11" x14ac:dyDescent="0.2">
      <c r="C57"/>
    </row>
    <row r="58" spans="2:11" x14ac:dyDescent="0.2">
      <c r="C58"/>
    </row>
    <row r="59" spans="2:11" x14ac:dyDescent="0.2">
      <c r="C59"/>
    </row>
    <row r="60" spans="2:11" x14ac:dyDescent="0.2">
      <c r="C60"/>
    </row>
    <row r="61" spans="2:11" x14ac:dyDescent="0.2">
      <c r="C61"/>
    </row>
    <row r="62" spans="2:11" x14ac:dyDescent="0.2">
      <c r="C62"/>
    </row>
    <row r="63" spans="2:11" x14ac:dyDescent="0.2">
      <c r="C63"/>
    </row>
    <row r="64" spans="2:11" x14ac:dyDescent="0.2">
      <c r="C64"/>
    </row>
    <row r="65" spans="3:3" x14ac:dyDescent="0.2">
      <c r="C65"/>
    </row>
    <row r="66" spans="3:3" x14ac:dyDescent="0.2">
      <c r="C66"/>
    </row>
    <row r="67" spans="3:3" x14ac:dyDescent="0.2">
      <c r="C67"/>
    </row>
    <row r="68" spans="3:3" x14ac:dyDescent="0.2">
      <c r="C68"/>
    </row>
    <row r="69" spans="3:3" x14ac:dyDescent="0.2">
      <c r="C69"/>
    </row>
    <row r="70" spans="3:3" x14ac:dyDescent="0.2">
      <c r="C70"/>
    </row>
    <row r="71" spans="3:3" x14ac:dyDescent="0.2">
      <c r="C71"/>
    </row>
    <row r="72" spans="3:3" x14ac:dyDescent="0.2">
      <c r="C72"/>
    </row>
    <row r="73" spans="3:3" x14ac:dyDescent="0.2">
      <c r="C73"/>
    </row>
  </sheetData>
  <sheetProtection algorithmName="SHA-512" hashValue="yscpq7lhjynXo+ahHu/TenvadN2KmktdyVjuFfYYJkBWyi7TS2hWEUkTTA5N9GcyEarkFq5sqR5/sQMCjB3org==" saltValue="ZI14Q3wXRIz3FSlj9Z/nWA==" spinCount="100000" sheet="1" objects="1" scenarios="1"/>
  <mergeCells count="17">
    <mergeCell ref="C53:E53"/>
    <mergeCell ref="B3:B5"/>
    <mergeCell ref="C3:G5"/>
    <mergeCell ref="H5:I5"/>
    <mergeCell ref="H3:I3"/>
    <mergeCell ref="H4:I4"/>
    <mergeCell ref="B44:B46"/>
    <mergeCell ref="C44:G46"/>
    <mergeCell ref="H44:I44"/>
    <mergeCell ref="H45:I45"/>
    <mergeCell ref="H46:I46"/>
    <mergeCell ref="J46:K46"/>
    <mergeCell ref="J3:K3"/>
    <mergeCell ref="J4:K4"/>
    <mergeCell ref="J5:K5"/>
    <mergeCell ref="J44:K44"/>
    <mergeCell ref="J45:K45"/>
  </mergeCells>
  <phoneticPr fontId="2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B2"/>
  <sheetViews>
    <sheetView workbookViewId="0">
      <selection activeCell="B3" sqref="B3"/>
    </sheetView>
  </sheetViews>
  <sheetFormatPr defaultRowHeight="13" x14ac:dyDescent="0.2"/>
  <cols>
    <col min="1" max="1" width="13.90625" customWidth="1"/>
    <col min="2" max="2" width="10.08984375" bestFit="1" customWidth="1"/>
  </cols>
  <sheetData>
    <row r="1" spans="1:2" x14ac:dyDescent="0.2">
      <c r="A1" s="163" t="s">
        <v>117</v>
      </c>
      <c r="B1" s="25" t="s">
        <v>118</v>
      </c>
    </row>
    <row r="2" spans="1:2" x14ac:dyDescent="0.2">
      <c r="A2" s="163" t="s">
        <v>119</v>
      </c>
      <c r="B2" s="25">
        <v>1</v>
      </c>
    </row>
  </sheetData>
  <sheetProtection algorithmName="SHA-512" hashValue="Si9xXvJJ6LoWrJqF9ir4DMYJroH7i3iReC++ZIDktGMsPoTKGnm/r76psBnSDQFfWbQ+vXVts2iulLHDr3sH8Q==" saltValue="FU8PwN3zyv1Ud3UOosg+8w==" spinCount="100000" sheet="1" formatCells="0"/>
  <phoneticPr fontId="20"/>
  <pageMargins left="0.75" right="0.75" top="1" bottom="1"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900B661449E3E4D9C30A4E0BFE24DAF" ma:contentTypeVersion="8" ma:contentTypeDescription="新しいドキュメントを作成します。" ma:contentTypeScope="" ma:versionID="277b45f565ba9680d079ba98b41357eb">
  <xsd:schema xmlns:xsd="http://www.w3.org/2001/XMLSchema" xmlns:xs="http://www.w3.org/2001/XMLSchema" xmlns:p="http://schemas.microsoft.com/office/2006/metadata/properties" xmlns:ns2="ecd1d43a-77a5-4f45-b618-a09234d4603d" targetNamespace="http://schemas.microsoft.com/office/2006/metadata/properties" ma:root="true" ma:fieldsID="4897d54aa9600d473509b02cb1770943" ns2:_="">
    <xsd:import namespace="ecd1d43a-77a5-4f45-b618-a09234d4603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d1d43a-77a5-4f45-b618-a09234d460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85B7C-A6F0-4668-996F-D904B96D44FD}">
  <ds:schemaRefs>
    <ds:schemaRef ds:uri="http://schemas.microsoft.com/sharepoint/v3/contenttype/forms"/>
  </ds:schemaRefs>
</ds:datastoreItem>
</file>

<file path=customXml/itemProps2.xml><?xml version="1.0" encoding="utf-8"?>
<ds:datastoreItem xmlns:ds="http://schemas.openxmlformats.org/officeDocument/2006/customXml" ds:itemID="{7E1362AE-7029-4B9A-BF00-1AF4E47F0D22}">
  <ds:schemaRefs>
    <ds:schemaRef ds:uri="http://schemas.microsoft.com/office/2006/metadata/properties"/>
    <ds:schemaRef ds:uri="http://schemas.microsoft.com/office/infopath/2007/PartnerControls"/>
    <ds:schemaRef ds:uri="http://schemas.openxmlformats.org/package/2006/metadata/core-properties"/>
    <ds:schemaRef ds:uri="http://purl.org/dc/terms/"/>
    <ds:schemaRef ds:uri="http://schemas.microsoft.com/office/2006/documentManagement/types"/>
    <ds:schemaRef ds:uri="http://purl.org/dc/elements/1.1/"/>
    <ds:schemaRef ds:uri="ecd1d43a-77a5-4f45-b618-a09234d4603d"/>
    <ds:schemaRef ds:uri="http://www.w3.org/XML/1998/namespace"/>
    <ds:schemaRef ds:uri="http://purl.org/dc/dcmitype/"/>
  </ds:schemaRefs>
</ds:datastoreItem>
</file>

<file path=customXml/itemProps3.xml><?xml version="1.0" encoding="utf-8"?>
<ds:datastoreItem xmlns:ds="http://schemas.openxmlformats.org/officeDocument/2006/customXml" ds:itemID="{C17144DB-FB0D-4749-A565-7D78C96941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d1d43a-77a5-4f45-b618-a09234d460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35</vt:i4>
      </vt:variant>
    </vt:vector>
  </HeadingPairs>
  <TitlesOfParts>
    <vt:vector size="39" baseType="lpstr">
      <vt:lpstr>別紙１ 原油換算エネルギー使用量に関する報告書（様式）</vt:lpstr>
      <vt:lpstr>別紙2 原油換算エネルギー使用量に関する報告書（記入例）</vt:lpstr>
      <vt:lpstr>リスト</vt:lpstr>
      <vt:lpstr>ver</vt:lpstr>
      <vt:lpstr>A重油</vt:lpstr>
      <vt:lpstr>B・C重油</vt:lpstr>
      <vt:lpstr>'別紙１ 原油換算エネルギー使用量に関する報告書（様式）'!Print_Area</vt:lpstr>
      <vt:lpstr>'別紙2 原油換算エネルギー使用量に関する報告書（記入例）'!Print_Area</vt:lpstr>
      <vt:lpstr>ガソリン</vt:lpstr>
      <vt:lpstr>コークス炉ガス</vt:lpstr>
      <vt:lpstr>コールタール</vt:lpstr>
      <vt:lpstr>ジェット燃料</vt:lpstr>
      <vt:lpstr>その他可燃性天然ガス</vt:lpstr>
      <vt:lpstr>ナフサ</vt:lpstr>
      <vt:lpstr>一般炭</vt:lpstr>
      <vt:lpstr>液化石油ガス_LPG</vt:lpstr>
      <vt:lpstr>液化天然ガス_LNG</vt:lpstr>
      <vt:lpstr>温水</vt:lpstr>
      <vt:lpstr>軽油</vt:lpstr>
      <vt:lpstr>原油</vt:lpstr>
      <vt:lpstr>原油のうちコンデンセート</vt:lpstr>
      <vt:lpstr>原料炭</vt:lpstr>
      <vt:lpstr>高炉ガス</vt:lpstr>
      <vt:lpstr>産業用以外の蒸気</vt:lpstr>
      <vt:lpstr>産業用蒸気</vt:lpstr>
      <vt:lpstr>潤滑油</vt:lpstr>
      <vt:lpstr>石炭コークス</vt:lpstr>
      <vt:lpstr>石油アスファルト</vt:lpstr>
      <vt:lpstr>石油コークス・FCCコークス</vt:lpstr>
      <vt:lpstr>石油系炭化水素ガス</vt:lpstr>
      <vt:lpstr>転炉ガス</vt:lpstr>
      <vt:lpstr>都市ガス13A</vt:lpstr>
      <vt:lpstr>都市ガス6A</vt:lpstr>
      <vt:lpstr>都市ガスメータ種</vt:lpstr>
      <vt:lpstr>灯油</vt:lpstr>
      <vt:lpstr>燃料等の種類</vt:lpstr>
      <vt:lpstr>発電用高炉ガス</vt:lpstr>
      <vt:lpstr>無煙炭</vt:lpstr>
      <vt:lpstr>冷水</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2020-03-31T11:38:28Z</dcterms:created>
  <dcterms:modified xsi:type="dcterms:W3CDTF">2026-04-23T00:56:26Z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0x0101000900B661449E3E4D9C30A4E0BFE24DAF</vt:lpwstr>
  </property>
</Properties>
</file>