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0E8F6E0F-7CB2-48FF-95E8-CFA0C821F0A2}" xr6:coauthVersionLast="47" xr6:coauthVersionMax="47" xr10:uidLastSave="{00000000-0000-0000-0000-000000000000}"/>
  <workbookProtection workbookAlgorithmName="SHA-512" workbookHashValue="diM11UDOJGaovBVtpkSKiSwRaqsUk4HnpoXbuBEhBPl6Y4lp9Bq4+/2RUz+sqJ7tu+KIFrjEbsjPzDgBzFyKEQ==" workbookSaltValue="hn7n3Ske/j0QdGKelTzMGw==" workbookSpinCount="100000" lockStructure="1"/>
  <bookViews>
    <workbookView xWindow="-108" yWindow="-108" windowWidth="23256" windowHeight="12456" tabRatio="828" xr2:uid="{00000000-000D-0000-FFFF-FFFF00000000}"/>
  </bookViews>
  <sheets>
    <sheet name="別紙１ 原油換算エネルギー使用量に関する報告書（様式）" sheetId="25" r:id="rId1"/>
    <sheet name="別紙2 原油換算エネルギー使用量に関する報告書（記入例）" sheetId="27" r:id="rId2"/>
    <sheet name="リスト" sheetId="15" state="hidden" r:id="rId3"/>
    <sheet name="ver" sheetId="28" state="hidden" r:id="rId4"/>
  </sheets>
  <externalReferences>
    <externalReference r:id="rId5"/>
  </externalReferences>
  <definedNames>
    <definedName name="A重油">リスト!$C$14:$E$14</definedName>
    <definedName name="B・C重油">リスト!$C$15:$E$15</definedName>
    <definedName name="_xlnm.Print_Area" localSheetId="0">'別紙１ 原油換算エネルギー使用量に関する報告書（様式）'!$A$1:$V$48</definedName>
    <definedName name="_xlnm.Print_Area" localSheetId="1">'別紙2 原油換算エネルギー使用量に関する報告書（記入例）'!$A$1:$V$48</definedName>
    <definedName name="ガソリン">リスト!$C$9:$E$9</definedName>
    <definedName name="コークス炉ガス">リスト!$C$28:$E$28</definedName>
    <definedName name="コールタール">リスト!$C$27:$E$27</definedName>
    <definedName name="ジェット燃料">リスト!$C$11:$E$11</definedName>
    <definedName name="その他可燃性天然ガス">リスト!$C$22:$E$22</definedName>
    <definedName name="ナフサ">リスト!$C$10:$E$10</definedName>
    <definedName name="一般炭">リスト!$C$24:$E$24</definedName>
    <definedName name="液化石油ガス_LPG">リスト!$C$19:$G$19</definedName>
    <definedName name="液化天然ガス_LNG">リスト!$C$21:$E$21</definedName>
    <definedName name="温水">リスト!$C$36:$E$36</definedName>
    <definedName name="軽油">リスト!$C$13:$E$13</definedName>
    <definedName name="原油">リスト!$C$7:$E$7</definedName>
    <definedName name="原油のうちコンデンセート">リスト!$C$8:$E$8</definedName>
    <definedName name="原料炭">リスト!$C$23:$E$23</definedName>
    <definedName name="高炉ガス">リスト!$C$29:$E$29</definedName>
    <definedName name="産業用以外の蒸気">リスト!$C$35:$E$35</definedName>
    <definedName name="産業用蒸気">リスト!$C$34:$E$34</definedName>
    <definedName name="潤滑油">リスト!$C$16:$E$16</definedName>
    <definedName name="石炭コークス">リスト!$C$26:$E$26</definedName>
    <definedName name="石油アスファルト">リスト!$C$17:$E$17</definedName>
    <definedName name="石油コークス・FCCコークス">リスト!$C$18:$E$18</definedName>
    <definedName name="石油系炭化水素ガス">リスト!$C$20:$E$20</definedName>
    <definedName name="転炉ガス">リスト!$C$31:$E$31</definedName>
    <definedName name="都市ガス13A">リスト!$C$32:$E$32</definedName>
    <definedName name="都市ガス6A">リスト!$C$33:$E$33</definedName>
    <definedName name="都市ガスメータ種" localSheetId="3">[1]リスト!$C$41:$E$41</definedName>
    <definedName name="都市ガスメータ種">リスト!$C$49:$E$49</definedName>
    <definedName name="灯油">リスト!$C$12:$E$12</definedName>
    <definedName name="燃料等の種類" localSheetId="3">[1]リスト!$B$6:$B$37</definedName>
    <definedName name="燃料等の種類">リスト!$B$6:$B$37</definedName>
    <definedName name="発電用高炉ガス">リスト!$C$30:$E$30</definedName>
    <definedName name="無煙炭">リスト!$C$25:$E$25</definedName>
    <definedName name="冷水">リスト!$C$37:$E$37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7" l="1"/>
  <c r="G30" i="27"/>
  <c r="G31" i="27"/>
  <c r="G32" i="27"/>
  <c r="G33" i="27"/>
  <c r="G34" i="27"/>
  <c r="G35" i="27"/>
  <c r="G36" i="27"/>
  <c r="G37" i="27"/>
  <c r="G38" i="27"/>
  <c r="G39" i="27"/>
  <c r="G40" i="27"/>
  <c r="G41" i="27"/>
  <c r="G42" i="27"/>
  <c r="G43" i="27"/>
  <c r="G44" i="27"/>
  <c r="G45" i="27"/>
  <c r="G27" i="27"/>
  <c r="G11" i="27"/>
  <c r="G12" i="27"/>
  <c r="G13" i="27"/>
  <c r="G14" i="27"/>
  <c r="G15" i="27"/>
  <c r="G16" i="27"/>
  <c r="G17" i="27"/>
  <c r="G18" i="27"/>
  <c r="G19" i="27"/>
  <c r="G20" i="27"/>
  <c r="G21" i="27"/>
  <c r="G22" i="27"/>
  <c r="G23" i="27"/>
  <c r="G24" i="27"/>
  <c r="G25" i="27"/>
  <c r="G7" i="27"/>
  <c r="G33" i="25"/>
  <c r="G34" i="25"/>
  <c r="G35" i="25"/>
  <c r="G36" i="25"/>
  <c r="G37" i="25"/>
  <c r="G38" i="25"/>
  <c r="G39" i="25"/>
  <c r="G40" i="25"/>
  <c r="G41" i="25"/>
  <c r="G42" i="25"/>
  <c r="G43" i="25"/>
  <c r="G44" i="25"/>
  <c r="G45" i="25"/>
  <c r="G28" i="25"/>
  <c r="G29" i="25"/>
  <c r="G30" i="25"/>
  <c r="G31" i="25"/>
  <c r="G32" i="25"/>
  <c r="J31" i="25"/>
  <c r="G27" i="25"/>
  <c r="G8" i="25"/>
  <c r="G9" i="25"/>
  <c r="G10" i="25"/>
  <c r="G11" i="25"/>
  <c r="G12" i="25"/>
  <c r="G13" i="25"/>
  <c r="G14" i="25"/>
  <c r="G15" i="25"/>
  <c r="G16" i="25"/>
  <c r="G18" i="25"/>
  <c r="G19" i="25"/>
  <c r="G20" i="25"/>
  <c r="G21" i="25"/>
  <c r="G22" i="25"/>
  <c r="G23" i="25"/>
  <c r="G24" i="25"/>
  <c r="G25" i="25"/>
  <c r="B87" i="27" l="1"/>
  <c r="B84" i="27"/>
  <c r="B83" i="27"/>
  <c r="B82" i="27"/>
  <c r="B81" i="27"/>
  <c r="B80" i="27"/>
  <c r="B79" i="27"/>
  <c r="B78" i="27"/>
  <c r="B77" i="27"/>
  <c r="B76" i="27"/>
  <c r="B75" i="27"/>
  <c r="B74" i="27"/>
  <c r="B73" i="27"/>
  <c r="B72" i="27"/>
  <c r="B71" i="27"/>
  <c r="B70" i="27"/>
  <c r="B69" i="27"/>
  <c r="B68" i="27"/>
  <c r="B67" i="27"/>
  <c r="B66" i="27"/>
  <c r="B65" i="27"/>
  <c r="B64" i="27"/>
  <c r="B63" i="27"/>
  <c r="B62" i="27"/>
  <c r="B61" i="27"/>
  <c r="B60" i="27"/>
  <c r="B59" i="27"/>
  <c r="B58" i="27"/>
  <c r="B57" i="27"/>
  <c r="B56" i="27"/>
  <c r="B55" i="27"/>
  <c r="N46" i="27"/>
  <c r="O45" i="27"/>
  <c r="P45" i="27" s="1"/>
  <c r="Q45" i="27" s="1"/>
  <c r="J45" i="27"/>
  <c r="K45" i="27" s="1"/>
  <c r="I45" i="27"/>
  <c r="H45" i="27"/>
  <c r="O44" i="27"/>
  <c r="P44" i="27" s="1"/>
  <c r="Q44" i="27" s="1"/>
  <c r="I44" i="27"/>
  <c r="H44" i="27"/>
  <c r="J44" i="27"/>
  <c r="K44" i="27" s="1"/>
  <c r="O43" i="27"/>
  <c r="P43" i="27" s="1"/>
  <c r="Q43" i="27" s="1"/>
  <c r="J43" i="27"/>
  <c r="K43" i="27" s="1"/>
  <c r="R43" i="27" s="1"/>
  <c r="I43" i="27"/>
  <c r="H43" i="27"/>
  <c r="O42" i="27"/>
  <c r="P42" i="27" s="1"/>
  <c r="Q42" i="27" s="1"/>
  <c r="J42" i="27"/>
  <c r="K42" i="27" s="1"/>
  <c r="I42" i="27"/>
  <c r="H42" i="27"/>
  <c r="O41" i="27"/>
  <c r="P41" i="27" s="1"/>
  <c r="Q41" i="27" s="1"/>
  <c r="J41" i="27"/>
  <c r="K41" i="27" s="1"/>
  <c r="I41" i="27"/>
  <c r="H41" i="27"/>
  <c r="O40" i="27"/>
  <c r="P40" i="27" s="1"/>
  <c r="Q40" i="27" s="1"/>
  <c r="J40" i="27"/>
  <c r="K40" i="27" s="1"/>
  <c r="I40" i="27"/>
  <c r="H40" i="27"/>
  <c r="O39" i="27"/>
  <c r="P39" i="27" s="1"/>
  <c r="Q39" i="27" s="1"/>
  <c r="I39" i="27"/>
  <c r="H39" i="27"/>
  <c r="J39" i="27"/>
  <c r="K39" i="27" s="1"/>
  <c r="P38" i="27"/>
  <c r="Q38" i="27" s="1"/>
  <c r="O38" i="27"/>
  <c r="J38" i="27"/>
  <c r="K38" i="27" s="1"/>
  <c r="I38" i="27"/>
  <c r="H38" i="27"/>
  <c r="O37" i="27"/>
  <c r="P37" i="27" s="1"/>
  <c r="Q37" i="27" s="1"/>
  <c r="J37" i="27"/>
  <c r="K37" i="27" s="1"/>
  <c r="I37" i="27"/>
  <c r="H37" i="27"/>
  <c r="O36" i="27"/>
  <c r="P36" i="27" s="1"/>
  <c r="Q36" i="27" s="1"/>
  <c r="I36" i="27"/>
  <c r="H36" i="27"/>
  <c r="J36" i="27"/>
  <c r="K36" i="27" s="1"/>
  <c r="O35" i="27"/>
  <c r="P35" i="27" s="1"/>
  <c r="Q35" i="27" s="1"/>
  <c r="J35" i="27"/>
  <c r="K35" i="27" s="1"/>
  <c r="I35" i="27"/>
  <c r="H35" i="27"/>
  <c r="O34" i="27"/>
  <c r="P34" i="27" s="1"/>
  <c r="Q34" i="27" s="1"/>
  <c r="I34" i="27"/>
  <c r="J34" i="27" s="1"/>
  <c r="K34" i="27" s="1"/>
  <c r="R34" i="27" s="1"/>
  <c r="H34" i="27"/>
  <c r="O33" i="27"/>
  <c r="P33" i="27" s="1"/>
  <c r="Q33" i="27" s="1"/>
  <c r="I33" i="27"/>
  <c r="H33" i="27"/>
  <c r="J33" i="27" s="1"/>
  <c r="K33" i="27" s="1"/>
  <c r="O32" i="27"/>
  <c r="P32" i="27" s="1"/>
  <c r="Q32" i="27" s="1"/>
  <c r="I32" i="27"/>
  <c r="J32" i="27" s="1"/>
  <c r="K32" i="27" s="1"/>
  <c r="R32" i="27" s="1"/>
  <c r="T32" i="27" s="1"/>
  <c r="H32" i="27"/>
  <c r="O31" i="27"/>
  <c r="P31" i="27" s="1"/>
  <c r="Q31" i="27" s="1"/>
  <c r="I31" i="27"/>
  <c r="H31" i="27"/>
  <c r="J31" i="27"/>
  <c r="K31" i="27" s="1"/>
  <c r="P30" i="27"/>
  <c r="Q30" i="27" s="1"/>
  <c r="O30" i="27"/>
  <c r="I30" i="27"/>
  <c r="J30" i="27" s="1"/>
  <c r="K30" i="27" s="1"/>
  <c r="H30" i="27"/>
  <c r="O29" i="27"/>
  <c r="P29" i="27" s="1"/>
  <c r="Q29" i="27" s="1"/>
  <c r="I29" i="27"/>
  <c r="H29" i="27"/>
  <c r="O28" i="27"/>
  <c r="P28" i="27" s="1"/>
  <c r="Q28" i="27" s="1"/>
  <c r="I28" i="27"/>
  <c r="H28" i="27"/>
  <c r="J28" i="27"/>
  <c r="K28" i="27" s="1"/>
  <c r="O27" i="27"/>
  <c r="P27" i="27" s="1"/>
  <c r="I27" i="27"/>
  <c r="J27" i="27" s="1"/>
  <c r="H27" i="27"/>
  <c r="N26" i="27"/>
  <c r="O25" i="27"/>
  <c r="P25" i="27" s="1"/>
  <c r="Q25" i="27" s="1"/>
  <c r="I25" i="27"/>
  <c r="H25" i="27"/>
  <c r="J25" i="27"/>
  <c r="K25" i="27" s="1"/>
  <c r="O24" i="27"/>
  <c r="P24" i="27" s="1"/>
  <c r="Q24" i="27" s="1"/>
  <c r="I24" i="27"/>
  <c r="J24" i="27" s="1"/>
  <c r="K24" i="27" s="1"/>
  <c r="R24" i="27" s="1"/>
  <c r="H24" i="27"/>
  <c r="O23" i="27"/>
  <c r="P23" i="27" s="1"/>
  <c r="Q23" i="27" s="1"/>
  <c r="I23" i="27"/>
  <c r="J23" i="27" s="1"/>
  <c r="K23" i="27" s="1"/>
  <c r="H23" i="27"/>
  <c r="P22" i="27"/>
  <c r="Q22" i="27" s="1"/>
  <c r="O22" i="27"/>
  <c r="I22" i="27"/>
  <c r="J22" i="27" s="1"/>
  <c r="K22" i="27" s="1"/>
  <c r="H22" i="27"/>
  <c r="O21" i="27"/>
  <c r="P21" i="27" s="1"/>
  <c r="Q21" i="27" s="1"/>
  <c r="I21" i="27"/>
  <c r="H21" i="27"/>
  <c r="J21" i="27" s="1"/>
  <c r="K21" i="27" s="1"/>
  <c r="O20" i="27"/>
  <c r="P20" i="27" s="1"/>
  <c r="Q20" i="27" s="1"/>
  <c r="I20" i="27"/>
  <c r="H20" i="27"/>
  <c r="J20" i="27"/>
  <c r="K20" i="27" s="1"/>
  <c r="O19" i="27"/>
  <c r="P19" i="27" s="1"/>
  <c r="Q19" i="27" s="1"/>
  <c r="I19" i="27"/>
  <c r="H19" i="27"/>
  <c r="J19" i="27" s="1"/>
  <c r="K19" i="27" s="1"/>
  <c r="P18" i="27"/>
  <c r="Q18" i="27" s="1"/>
  <c r="O18" i="27"/>
  <c r="I18" i="27"/>
  <c r="H18" i="27"/>
  <c r="J18" i="27" s="1"/>
  <c r="K18" i="27" s="1"/>
  <c r="O17" i="27"/>
  <c r="P17" i="27" s="1"/>
  <c r="Q17" i="27" s="1"/>
  <c r="I17" i="27"/>
  <c r="H17" i="27"/>
  <c r="J17" i="27"/>
  <c r="K17" i="27" s="1"/>
  <c r="O16" i="27"/>
  <c r="P16" i="27" s="1"/>
  <c r="Q16" i="27" s="1"/>
  <c r="I16" i="27"/>
  <c r="J16" i="27" s="1"/>
  <c r="K16" i="27" s="1"/>
  <c r="R16" i="27" s="1"/>
  <c r="H16" i="27"/>
  <c r="O15" i="27"/>
  <c r="P15" i="27" s="1"/>
  <c r="Q15" i="27" s="1"/>
  <c r="I15" i="27"/>
  <c r="J15" i="27" s="1"/>
  <c r="K15" i="27" s="1"/>
  <c r="H15" i="27"/>
  <c r="O14" i="27"/>
  <c r="P14" i="27" s="1"/>
  <c r="Q14" i="27" s="1"/>
  <c r="I14" i="27"/>
  <c r="J14" i="27" s="1"/>
  <c r="K14" i="27" s="1"/>
  <c r="H14" i="27"/>
  <c r="P13" i="27"/>
  <c r="Q13" i="27" s="1"/>
  <c r="O13" i="27"/>
  <c r="I13" i="27"/>
  <c r="H13" i="27"/>
  <c r="J13" i="27"/>
  <c r="K13" i="27" s="1"/>
  <c r="O12" i="27"/>
  <c r="P12" i="27" s="1"/>
  <c r="Q12" i="27" s="1"/>
  <c r="I12" i="27"/>
  <c r="H12" i="27"/>
  <c r="J12" i="27"/>
  <c r="K12" i="27" s="1"/>
  <c r="O11" i="27"/>
  <c r="P11" i="27" s="1"/>
  <c r="Q11" i="27" s="1"/>
  <c r="I11" i="27"/>
  <c r="H11" i="27"/>
  <c r="J11" i="27" s="1"/>
  <c r="K11" i="27" s="1"/>
  <c r="P10" i="27"/>
  <c r="Q10" i="27" s="1"/>
  <c r="O10" i="27"/>
  <c r="I10" i="27"/>
  <c r="H10" i="27"/>
  <c r="O9" i="27"/>
  <c r="P9" i="27" s="1"/>
  <c r="Q9" i="27" s="1"/>
  <c r="I9" i="27"/>
  <c r="H9" i="27"/>
  <c r="O8" i="27"/>
  <c r="P8" i="27" s="1"/>
  <c r="Q8" i="27" s="1"/>
  <c r="I8" i="27"/>
  <c r="H8" i="27"/>
  <c r="G8" i="27" s="1"/>
  <c r="O7" i="27"/>
  <c r="P7" i="27" s="1"/>
  <c r="I7" i="27"/>
  <c r="J7" i="27" s="1"/>
  <c r="H7" i="27"/>
  <c r="P10" i="25"/>
  <c r="P11" i="25"/>
  <c r="P13" i="25"/>
  <c r="P18" i="25"/>
  <c r="P19" i="25"/>
  <c r="P20" i="25"/>
  <c r="P24" i="25"/>
  <c r="P25" i="25"/>
  <c r="O8" i="25"/>
  <c r="P8" i="25" s="1"/>
  <c r="O9" i="25"/>
  <c r="P9" i="25" s="1"/>
  <c r="O10" i="25"/>
  <c r="O11" i="25"/>
  <c r="O12" i="25"/>
  <c r="P12" i="25" s="1"/>
  <c r="O13" i="25"/>
  <c r="O14" i="25"/>
  <c r="P14" i="25" s="1"/>
  <c r="O15" i="25"/>
  <c r="P15" i="25" s="1"/>
  <c r="O16" i="25"/>
  <c r="P16" i="25" s="1"/>
  <c r="O17" i="25"/>
  <c r="P17" i="25" s="1"/>
  <c r="O18" i="25"/>
  <c r="O19" i="25"/>
  <c r="O20" i="25"/>
  <c r="O21" i="25"/>
  <c r="P21" i="25" s="1"/>
  <c r="O22" i="25"/>
  <c r="P22" i="25" s="1"/>
  <c r="O23" i="25"/>
  <c r="P23" i="25" s="1"/>
  <c r="O24" i="25"/>
  <c r="O25" i="25"/>
  <c r="J8" i="27" l="1"/>
  <c r="K8" i="27" s="1"/>
  <c r="R25" i="27"/>
  <c r="R17" i="27"/>
  <c r="G9" i="27"/>
  <c r="J9" i="27" s="1"/>
  <c r="K9" i="27" s="1"/>
  <c r="R9" i="27" s="1"/>
  <c r="R13" i="27"/>
  <c r="R21" i="27"/>
  <c r="G10" i="27"/>
  <c r="J10" i="27" s="1"/>
  <c r="K10" i="27" s="1"/>
  <c r="R10" i="27" s="1"/>
  <c r="R14" i="27"/>
  <c r="R19" i="27"/>
  <c r="R11" i="27"/>
  <c r="R40" i="27"/>
  <c r="T40" i="27" s="1"/>
  <c r="R12" i="27"/>
  <c r="R15" i="27"/>
  <c r="R20" i="27"/>
  <c r="G29" i="27"/>
  <c r="J29" i="27" s="1"/>
  <c r="R37" i="27"/>
  <c r="T37" i="27" s="1"/>
  <c r="R28" i="27"/>
  <c r="R8" i="27"/>
  <c r="N47" i="27"/>
  <c r="R44" i="27"/>
  <c r="R30" i="27"/>
  <c r="R33" i="27"/>
  <c r="R35" i="27"/>
  <c r="K7" i="27"/>
  <c r="R18" i="27"/>
  <c r="R31" i="27"/>
  <c r="K27" i="27"/>
  <c r="R41" i="27"/>
  <c r="T41" i="27" s="1"/>
  <c r="R22" i="27"/>
  <c r="P46" i="27"/>
  <c r="Q27" i="27"/>
  <c r="Q46" i="27" s="1"/>
  <c r="R38" i="27"/>
  <c r="T38" i="27" s="1"/>
  <c r="R36" i="27"/>
  <c r="R39" i="27"/>
  <c r="T39" i="27" s="1"/>
  <c r="R23" i="27"/>
  <c r="R45" i="27"/>
  <c r="T45" i="27" s="1"/>
  <c r="R42" i="27"/>
  <c r="P26" i="27"/>
  <c r="Q7" i="27"/>
  <c r="Q26" i="27" s="1"/>
  <c r="B85" i="27"/>
  <c r="K29" i="27" l="1"/>
  <c r="R29" i="27" s="1"/>
  <c r="J46" i="27"/>
  <c r="Q47" i="27"/>
  <c r="P47" i="27"/>
  <c r="J26" i="27"/>
  <c r="J47" i="27" s="1"/>
  <c r="R27" i="27"/>
  <c r="K46" i="27"/>
  <c r="R7" i="27"/>
  <c r="K26" i="27"/>
  <c r="K47" i="27" l="1"/>
  <c r="R26" i="27"/>
  <c r="B86" i="27" s="1"/>
  <c r="R46" i="27"/>
  <c r="R47" i="27" l="1"/>
  <c r="J86" i="27" s="1"/>
  <c r="B88" i="27"/>
  <c r="T26" i="27" l="1"/>
  <c r="J87" i="27"/>
  <c r="J81" i="27"/>
  <c r="J65" i="27"/>
  <c r="J80" i="27"/>
  <c r="J64" i="27"/>
  <c r="J69" i="27"/>
  <c r="J79" i="27"/>
  <c r="J63" i="27"/>
  <c r="J84" i="27"/>
  <c r="J68" i="27"/>
  <c r="J73" i="27"/>
  <c r="J57" i="27"/>
  <c r="J72" i="27"/>
  <c r="J56" i="27"/>
  <c r="J82" i="27"/>
  <c r="J66" i="27"/>
  <c r="T20" i="27"/>
  <c r="T44" i="27"/>
  <c r="T28" i="27"/>
  <c r="T33" i="27"/>
  <c r="T16" i="27"/>
  <c r="J59" i="27"/>
  <c r="T12" i="27"/>
  <c r="J70" i="27"/>
  <c r="J75" i="27"/>
  <c r="T9" i="27"/>
  <c r="J67" i="27"/>
  <c r="T25" i="27"/>
  <c r="T14" i="27"/>
  <c r="T21" i="27"/>
  <c r="J83" i="27"/>
  <c r="J55" i="27"/>
  <c r="T17" i="27"/>
  <c r="T11" i="27"/>
  <c r="J71" i="27"/>
  <c r="T29" i="27"/>
  <c r="T8" i="27"/>
  <c r="J60" i="27"/>
  <c r="T24" i="27"/>
  <c r="T13" i="27"/>
  <c r="J76" i="27"/>
  <c r="J62" i="27"/>
  <c r="T19" i="27"/>
  <c r="J58" i="27"/>
  <c r="T30" i="27"/>
  <c r="T15" i="27"/>
  <c r="J78" i="27"/>
  <c r="T34" i="27"/>
  <c r="J74" i="27"/>
  <c r="J61" i="27"/>
  <c r="J77" i="27"/>
  <c r="T43" i="27"/>
  <c r="T35" i="27"/>
  <c r="T42" i="27"/>
  <c r="T23" i="27"/>
  <c r="T10" i="27"/>
  <c r="T22" i="27"/>
  <c r="T36" i="27"/>
  <c r="T31" i="27"/>
  <c r="T18" i="27"/>
  <c r="T7" i="27"/>
  <c r="T27" i="27"/>
  <c r="T46" i="27"/>
  <c r="K56" i="27" l="1"/>
  <c r="J85" i="27"/>
  <c r="J88" i="27" s="1"/>
  <c r="K55" i="27"/>
  <c r="K57" i="27"/>
  <c r="K78" i="27"/>
  <c r="K73" i="27"/>
  <c r="K82" i="27"/>
  <c r="K72" i="27"/>
  <c r="K62" i="27"/>
  <c r="K68" i="27"/>
  <c r="K66" i="27"/>
  <c r="K83" i="27"/>
  <c r="K58" i="27"/>
  <c r="K67" i="27"/>
  <c r="K76" i="27"/>
  <c r="K75" i="27"/>
  <c r="K84" i="27"/>
  <c r="K70" i="27"/>
  <c r="K63" i="27"/>
  <c r="K79" i="27"/>
  <c r="K60" i="27"/>
  <c r="K59" i="27"/>
  <c r="K69" i="27"/>
  <c r="K64" i="27"/>
  <c r="K80" i="27"/>
  <c r="K77" i="27"/>
  <c r="K71" i="27"/>
  <c r="K65" i="27"/>
  <c r="K61" i="27"/>
  <c r="K81" i="27"/>
  <c r="K74" i="27"/>
  <c r="O45" i="25" l="1"/>
  <c r="P45" i="25" s="1"/>
  <c r="O29" i="25"/>
  <c r="P29" i="25" s="1"/>
  <c r="O30" i="25"/>
  <c r="P30" i="25" s="1"/>
  <c r="O31" i="25"/>
  <c r="P31" i="25" s="1"/>
  <c r="O32" i="25"/>
  <c r="P32" i="25" s="1"/>
  <c r="O33" i="25"/>
  <c r="P33" i="25" s="1"/>
  <c r="O34" i="25"/>
  <c r="P34" i="25" s="1"/>
  <c r="O35" i="25"/>
  <c r="P35" i="25" s="1"/>
  <c r="O36" i="25"/>
  <c r="P36" i="25" s="1"/>
  <c r="O37" i="25"/>
  <c r="P37" i="25" s="1"/>
  <c r="O38" i="25"/>
  <c r="P38" i="25" s="1"/>
  <c r="O39" i="25"/>
  <c r="P39" i="25" s="1"/>
  <c r="O40" i="25"/>
  <c r="P40" i="25" s="1"/>
  <c r="O41" i="25"/>
  <c r="P41" i="25" s="1"/>
  <c r="O42" i="25"/>
  <c r="P42" i="25" s="1"/>
  <c r="O43" i="25"/>
  <c r="P43" i="25" s="1"/>
  <c r="O44" i="25"/>
  <c r="P44" i="25" s="1"/>
  <c r="O28" i="25"/>
  <c r="P28" i="25" s="1"/>
  <c r="O27" i="25"/>
  <c r="P27" i="25" s="1"/>
  <c r="O7" i="25"/>
  <c r="P7" i="25" s="1"/>
  <c r="P26" i="25" s="1"/>
  <c r="P46" i="25" l="1"/>
  <c r="P47" i="25" s="1"/>
  <c r="Q45" i="25"/>
  <c r="I45" i="25"/>
  <c r="H45" i="25"/>
  <c r="J45" i="25"/>
  <c r="K45" i="25" s="1"/>
  <c r="Q44" i="25"/>
  <c r="I44" i="25"/>
  <c r="H44" i="25"/>
  <c r="J44" i="25"/>
  <c r="K44" i="25" s="1"/>
  <c r="Q43" i="25"/>
  <c r="I43" i="25"/>
  <c r="H43" i="25"/>
  <c r="J43" i="25"/>
  <c r="K43" i="25" s="1"/>
  <c r="Q42" i="25"/>
  <c r="I42" i="25"/>
  <c r="H42" i="25"/>
  <c r="J42" i="25"/>
  <c r="K42" i="25" s="1"/>
  <c r="Q41" i="25"/>
  <c r="I41" i="25"/>
  <c r="H41" i="25"/>
  <c r="J41" i="25"/>
  <c r="K41" i="25" s="1"/>
  <c r="Q40" i="25"/>
  <c r="I40" i="25"/>
  <c r="H40" i="25"/>
  <c r="J40" i="25"/>
  <c r="K40" i="25" s="1"/>
  <c r="Q39" i="25"/>
  <c r="I39" i="25"/>
  <c r="H39" i="25"/>
  <c r="J39" i="25"/>
  <c r="K39" i="25" s="1"/>
  <c r="Q38" i="25"/>
  <c r="I38" i="25"/>
  <c r="H38" i="25"/>
  <c r="J38" i="25"/>
  <c r="K38" i="25" s="1"/>
  <c r="Q37" i="25"/>
  <c r="I37" i="25"/>
  <c r="H37" i="25"/>
  <c r="J37" i="25"/>
  <c r="K37" i="25" s="1"/>
  <c r="Q36" i="25"/>
  <c r="I36" i="25"/>
  <c r="J36" i="25" s="1"/>
  <c r="K36" i="25" s="1"/>
  <c r="H36" i="25"/>
  <c r="Q35" i="25"/>
  <c r="I35" i="25"/>
  <c r="J35" i="25" s="1"/>
  <c r="K35" i="25" s="1"/>
  <c r="H35" i="25"/>
  <c r="Q34" i="25"/>
  <c r="I34" i="25"/>
  <c r="H34" i="25"/>
  <c r="Q33" i="25"/>
  <c r="I33" i="25"/>
  <c r="H33" i="25"/>
  <c r="Q32" i="25"/>
  <c r="I32" i="25"/>
  <c r="J32" i="25" s="1"/>
  <c r="K32" i="25" s="1"/>
  <c r="H32" i="25"/>
  <c r="Q31" i="25"/>
  <c r="I31" i="25"/>
  <c r="H31" i="25"/>
  <c r="Q30" i="25"/>
  <c r="I30" i="25"/>
  <c r="H30" i="25"/>
  <c r="Q29" i="25"/>
  <c r="I29" i="25"/>
  <c r="J29" i="25" s="1"/>
  <c r="H29" i="25"/>
  <c r="Q28" i="25"/>
  <c r="I28" i="25"/>
  <c r="H28" i="25"/>
  <c r="Q27" i="25"/>
  <c r="I27" i="25"/>
  <c r="H27" i="25"/>
  <c r="H8" i="25"/>
  <c r="I8" i="25"/>
  <c r="Q8" i="25"/>
  <c r="H9" i="25"/>
  <c r="I9" i="25"/>
  <c r="Q9" i="25"/>
  <c r="H10" i="25"/>
  <c r="I10" i="25"/>
  <c r="Q10" i="25"/>
  <c r="H11" i="25"/>
  <c r="I11" i="25"/>
  <c r="J11" i="25" s="1"/>
  <c r="K11" i="25" s="1"/>
  <c r="Q11" i="25"/>
  <c r="H12" i="25"/>
  <c r="I12" i="25"/>
  <c r="J12" i="25" s="1"/>
  <c r="K12" i="25" s="1"/>
  <c r="Q12" i="25"/>
  <c r="H13" i="25"/>
  <c r="I13" i="25"/>
  <c r="J13" i="25" s="1"/>
  <c r="K13" i="25" s="1"/>
  <c r="Q13" i="25"/>
  <c r="H14" i="25"/>
  <c r="I14" i="25"/>
  <c r="J14" i="25" s="1"/>
  <c r="K14" i="25" s="1"/>
  <c r="Q14" i="25"/>
  <c r="H15" i="25"/>
  <c r="I15" i="25"/>
  <c r="J15" i="25" s="1"/>
  <c r="K15" i="25" s="1"/>
  <c r="Q15" i="25"/>
  <c r="H16" i="25"/>
  <c r="I16" i="25"/>
  <c r="J16" i="25" s="1"/>
  <c r="K16" i="25" s="1"/>
  <c r="Q16" i="25"/>
  <c r="H17" i="25"/>
  <c r="I17" i="25"/>
  <c r="Q17" i="25"/>
  <c r="H18" i="25"/>
  <c r="I18" i="25"/>
  <c r="J18" i="25" s="1"/>
  <c r="K18" i="25" s="1"/>
  <c r="Q18" i="25"/>
  <c r="H19" i="25"/>
  <c r="I19" i="25"/>
  <c r="J19" i="25" s="1"/>
  <c r="K19" i="25" s="1"/>
  <c r="Q19" i="25"/>
  <c r="H20" i="25"/>
  <c r="I20" i="25"/>
  <c r="J20" i="25" s="1"/>
  <c r="K20" i="25" s="1"/>
  <c r="Q20" i="25"/>
  <c r="H21" i="25"/>
  <c r="I21" i="25"/>
  <c r="J21" i="25" s="1"/>
  <c r="K21" i="25" s="1"/>
  <c r="Q21" i="25"/>
  <c r="H22" i="25"/>
  <c r="I22" i="25"/>
  <c r="J22" i="25" s="1"/>
  <c r="K22" i="25" s="1"/>
  <c r="Q22" i="25"/>
  <c r="H23" i="25"/>
  <c r="I23" i="25"/>
  <c r="J23" i="25" s="1"/>
  <c r="K23" i="25" s="1"/>
  <c r="Q23" i="25"/>
  <c r="H24" i="25"/>
  <c r="I24" i="25"/>
  <c r="J24" i="25" s="1"/>
  <c r="K24" i="25" s="1"/>
  <c r="Q24" i="25"/>
  <c r="H25" i="25"/>
  <c r="I25" i="25"/>
  <c r="J25" i="25" s="1"/>
  <c r="K25" i="25" s="1"/>
  <c r="Q25" i="25"/>
  <c r="G17" i="25" l="1"/>
  <c r="J17" i="25" s="1"/>
  <c r="J34" i="25"/>
  <c r="K34" i="25" s="1"/>
  <c r="R34" i="25" s="1"/>
  <c r="J10" i="25"/>
  <c r="K10" i="25" s="1"/>
  <c r="R10" i="25" s="1"/>
  <c r="J30" i="25"/>
  <c r="K30" i="25" s="1"/>
  <c r="R30" i="25" s="1"/>
  <c r="J9" i="25"/>
  <c r="K9" i="25" s="1"/>
  <c r="R9" i="25" s="1"/>
  <c r="K31" i="25"/>
  <c r="R31" i="25" s="1"/>
  <c r="J8" i="25"/>
  <c r="K8" i="25" s="1"/>
  <c r="R8" i="25" s="1"/>
  <c r="J27" i="25"/>
  <c r="K27" i="25" s="1"/>
  <c r="R27" i="25" s="1"/>
  <c r="J33" i="25"/>
  <c r="K33" i="25" s="1"/>
  <c r="R33" i="25" s="1"/>
  <c r="J28" i="25"/>
  <c r="K28" i="25" s="1"/>
  <c r="R28" i="25" s="1"/>
  <c r="K29" i="25"/>
  <c r="R29" i="25" s="1"/>
  <c r="R24" i="25"/>
  <c r="R23" i="25"/>
  <c r="R16" i="25"/>
  <c r="R15" i="25"/>
  <c r="R18" i="25"/>
  <c r="R22" i="25"/>
  <c r="R14" i="25"/>
  <c r="R20" i="25"/>
  <c r="R12" i="25"/>
  <c r="R38" i="25"/>
  <c r="T38" i="25" s="1"/>
  <c r="R42" i="25"/>
  <c r="R43" i="25"/>
  <c r="R19" i="25"/>
  <c r="R11" i="25"/>
  <c r="R37" i="25"/>
  <c r="T37" i="25" s="1"/>
  <c r="R41" i="25"/>
  <c r="T41" i="25" s="1"/>
  <c r="R44" i="25"/>
  <c r="R45" i="25"/>
  <c r="T45" i="25" s="1"/>
  <c r="R32" i="25"/>
  <c r="T32" i="25" s="1"/>
  <c r="R36" i="25"/>
  <c r="R40" i="25"/>
  <c r="T40" i="25" s="1"/>
  <c r="R35" i="25"/>
  <c r="R39" i="25"/>
  <c r="T39" i="25" s="1"/>
  <c r="R25" i="25"/>
  <c r="R21" i="25"/>
  <c r="R13" i="25"/>
  <c r="H7" i="25"/>
  <c r="I7" i="25"/>
  <c r="G7" i="25" l="1"/>
  <c r="J7" i="25" s="1"/>
  <c r="K7" i="25" s="1"/>
  <c r="K17" i="25"/>
  <c r="R17" i="25" s="1"/>
  <c r="K46" i="25"/>
  <c r="J46" i="25"/>
  <c r="Q46" i="25"/>
  <c r="Q7" i="25"/>
  <c r="R7" i="25" l="1"/>
  <c r="J26" i="25"/>
  <c r="J47" i="25" s="1"/>
  <c r="R26" i="25" l="1"/>
  <c r="Q26" i="25"/>
  <c r="R46" i="25"/>
  <c r="K26" i="25"/>
  <c r="Q47" i="25" l="1"/>
  <c r="R47" i="25"/>
  <c r="N26" i="25"/>
  <c r="N46"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7" i="25"/>
  <c r="T44" i="25" l="1"/>
  <c r="T7" i="25"/>
  <c r="T42" i="25"/>
  <c r="T43" i="25"/>
  <c r="T26" i="25"/>
  <c r="T35" i="25"/>
  <c r="T36" i="25"/>
  <c r="T33" i="25"/>
  <c r="T34" i="25"/>
  <c r="T30" i="25"/>
  <c r="T31" i="25"/>
  <c r="T28" i="25"/>
  <c r="T29" i="25"/>
  <c r="T25" i="25"/>
  <c r="T27" i="25"/>
  <c r="T23" i="25"/>
  <c r="T24" i="25"/>
  <c r="T21" i="25"/>
  <c r="T22" i="25"/>
  <c r="T19" i="25"/>
  <c r="T20" i="25"/>
  <c r="T17" i="25"/>
  <c r="T18" i="25"/>
  <c r="T15" i="25"/>
  <c r="T16" i="25"/>
  <c r="T11" i="25"/>
  <c r="T13" i="25"/>
  <c r="T14" i="25"/>
  <c r="T9" i="25"/>
  <c r="T10" i="25"/>
  <c r="T12" i="25"/>
  <c r="T8" i="25"/>
  <c r="T46" i="25"/>
  <c r="N47" i="25"/>
  <c r="B85" i="25"/>
  <c r="K47" i="25" l="1"/>
  <c r="B86" i="25"/>
  <c r="B88" i="25" l="1"/>
  <c r="J56" i="25" l="1"/>
  <c r="J57" i="25"/>
  <c r="J61" i="25"/>
  <c r="J75" i="25"/>
  <c r="J84" i="25"/>
  <c r="J65" i="25"/>
  <c r="J68" i="25"/>
  <c r="J69" i="25"/>
  <c r="J79" i="25"/>
  <c r="J73" i="25"/>
  <c r="J77" i="25"/>
  <c r="J81" i="25"/>
  <c r="J87" i="25"/>
  <c r="J67" i="25"/>
  <c r="J80" i="25"/>
  <c r="J64" i="25"/>
  <c r="J71" i="25"/>
  <c r="J86" i="25"/>
  <c r="J58" i="25"/>
  <c r="J62" i="25"/>
  <c r="J66" i="25"/>
  <c r="J70" i="25"/>
  <c r="J63" i="25"/>
  <c r="J76" i="25"/>
  <c r="J60" i="25"/>
  <c r="J59" i="25"/>
  <c r="J74" i="25"/>
  <c r="J78" i="25"/>
  <c r="J82" i="25"/>
  <c r="J83" i="25"/>
  <c r="J55" i="25"/>
  <c r="J72" i="25"/>
  <c r="K72" i="25" l="1"/>
  <c r="K78" i="25"/>
  <c r="K76" i="25"/>
  <c r="K62" i="25"/>
  <c r="K64" i="25"/>
  <c r="K81" i="25"/>
  <c r="K69" i="25"/>
  <c r="K75" i="25"/>
  <c r="K56" i="25"/>
  <c r="J85" i="25"/>
  <c r="J88" i="25" s="1"/>
  <c r="K74" i="25"/>
  <c r="K63" i="25"/>
  <c r="K58" i="25"/>
  <c r="K80" i="25"/>
  <c r="K77" i="25"/>
  <c r="K68" i="25"/>
  <c r="K61" i="25"/>
  <c r="K83" i="25"/>
  <c r="K59" i="25"/>
  <c r="K70" i="25"/>
  <c r="K67" i="25"/>
  <c r="K73" i="25"/>
  <c r="K65" i="25"/>
  <c r="K57" i="25"/>
  <c r="K82" i="25"/>
  <c r="K60" i="25"/>
  <c r="K66" i="25"/>
  <c r="K71" i="25"/>
  <c r="K79" i="25"/>
  <c r="K84" i="25"/>
  <c r="K55" i="25"/>
</calcChain>
</file>

<file path=xl/sharedStrings.xml><?xml version="1.0" encoding="utf-8"?>
<sst xmlns="http://schemas.openxmlformats.org/spreadsheetml/2006/main" count="322" uniqueCount="126">
  <si>
    <t>原油換算エネルギー使用量に関する報告書</t>
    <rPh sb="0" eb="2">
      <t>ゲンユ</t>
    </rPh>
    <rPh sb="2" eb="4">
      <t>カンザン</t>
    </rPh>
    <rPh sb="9" eb="12">
      <t>シヨウリョウ</t>
    </rPh>
    <rPh sb="13" eb="14">
      <t>カン</t>
    </rPh>
    <rPh sb="16" eb="18">
      <t>ホウコク</t>
    </rPh>
    <rPh sb="18" eb="19">
      <t>ショ</t>
    </rPh>
    <phoneticPr fontId="20"/>
  </si>
  <si>
    <t>　　　　　年度分</t>
    <rPh sb="5" eb="8">
      <t>ネンドブン</t>
    </rPh>
    <phoneticPr fontId="20"/>
  </si>
  <si>
    <t>用途</t>
    <rPh sb="0" eb="2">
      <t>ヨウト</t>
    </rPh>
    <phoneticPr fontId="20"/>
  </si>
  <si>
    <t>使用場所・機器</t>
    <rPh sb="0" eb="2">
      <t>シヨウ</t>
    </rPh>
    <rPh sb="2" eb="4">
      <t>バショ</t>
    </rPh>
    <rPh sb="5" eb="7">
      <t>キキ</t>
    </rPh>
    <phoneticPr fontId="20"/>
  </si>
  <si>
    <t>原油換算エネルギー使用量</t>
    <rPh sb="0" eb="4">
      <t>ゲンユカンザン</t>
    </rPh>
    <rPh sb="9" eb="12">
      <t>シヨウリョウ</t>
    </rPh>
    <phoneticPr fontId="20"/>
  </si>
  <si>
    <t>原油換算エネルギー使用量割合（％）</t>
    <rPh sb="0" eb="4">
      <t>ゲンユカンザン</t>
    </rPh>
    <rPh sb="9" eb="12">
      <t>シヨウリョウ</t>
    </rPh>
    <rPh sb="11" eb="12">
      <t>リョウ</t>
    </rPh>
    <rPh sb="12" eb="14">
      <t>ワリアイ</t>
    </rPh>
    <phoneticPr fontId="20"/>
  </si>
  <si>
    <t>個票番号</t>
    <rPh sb="0" eb="1">
      <t>コ</t>
    </rPh>
    <rPh sb="1" eb="2">
      <t>ヒョウ</t>
    </rPh>
    <rPh sb="2" eb="4">
      <t>バンゴウ</t>
    </rPh>
    <phoneticPr fontId="20"/>
  </si>
  <si>
    <t>燃料及び熱</t>
    <rPh sb="0" eb="2">
      <t>ネンリョウ</t>
    </rPh>
    <rPh sb="2" eb="3">
      <t>オヨ</t>
    </rPh>
    <rPh sb="4" eb="5">
      <t>ネツ</t>
    </rPh>
    <phoneticPr fontId="20"/>
  </si>
  <si>
    <t>電気</t>
    <rPh sb="0" eb="2">
      <t>デンキ</t>
    </rPh>
    <phoneticPr fontId="20"/>
  </si>
  <si>
    <t>合計</t>
    <rPh sb="0" eb="2">
      <t>ゴウケイ</t>
    </rPh>
    <phoneticPr fontId="20"/>
  </si>
  <si>
    <t>燃料の種類</t>
    <rPh sb="0" eb="2">
      <t>ネンリョウ</t>
    </rPh>
    <rPh sb="3" eb="5">
      <t>シュルイ</t>
    </rPh>
    <phoneticPr fontId="20"/>
  </si>
  <si>
    <t>都市ガス
メーター種</t>
    <phoneticPr fontId="20"/>
  </si>
  <si>
    <t>使用量</t>
    <rPh sb="0" eb="3">
      <t>シヨウリョウ</t>
    </rPh>
    <phoneticPr fontId="20"/>
  </si>
  <si>
    <t>単位</t>
    <rPh sb="0" eb="2">
      <t>タンイ</t>
    </rPh>
    <phoneticPr fontId="20"/>
  </si>
  <si>
    <t>kg→t等補正</t>
    <phoneticPr fontId="20"/>
  </si>
  <si>
    <t>都市ガス圧力補正</t>
    <rPh sb="0" eb="2">
      <t>トシ</t>
    </rPh>
    <rPh sb="4" eb="8">
      <t>アツリョクホセイ</t>
    </rPh>
    <phoneticPr fontId="20"/>
  </si>
  <si>
    <t>LPG基準産気率</t>
    <rPh sb="3" eb="8">
      <t>キジュンサンケリツ</t>
    </rPh>
    <phoneticPr fontId="20"/>
  </si>
  <si>
    <t>GJ</t>
    <phoneticPr fontId="20"/>
  </si>
  <si>
    <t>ｋｌ</t>
    <phoneticPr fontId="20"/>
  </si>
  <si>
    <t>区分</t>
    <rPh sb="0" eb="2">
      <t>クブン</t>
    </rPh>
    <phoneticPr fontId="20"/>
  </si>
  <si>
    <t>kWh→千kWh補正</t>
    <rPh sb="4" eb="5">
      <t>セン</t>
    </rPh>
    <phoneticPr fontId="20"/>
  </si>
  <si>
    <t>＊</t>
    <phoneticPr fontId="20"/>
  </si>
  <si>
    <t>事務所等</t>
    <rPh sb="0" eb="2">
      <t>ジム</t>
    </rPh>
    <rPh sb="2" eb="3">
      <t>ショ</t>
    </rPh>
    <rPh sb="3" eb="4">
      <t>ナド</t>
    </rPh>
    <phoneticPr fontId="20"/>
  </si>
  <si>
    <t>L</t>
    <phoneticPr fontId="20"/>
  </si>
  <si>
    <t>kg</t>
    <phoneticPr fontId="20"/>
  </si>
  <si>
    <t>圧力補正有り</t>
    <rPh sb="0" eb="2">
      <t>アツリョク</t>
    </rPh>
    <rPh sb="2" eb="4">
      <t>ホセイ</t>
    </rPh>
    <rPh sb="4" eb="5">
      <t>ア</t>
    </rPh>
    <phoneticPr fontId="20"/>
  </si>
  <si>
    <t>t</t>
    <phoneticPr fontId="20"/>
  </si>
  <si>
    <t>圧力補正無し</t>
    <rPh sb="0" eb="2">
      <t>アツリョク</t>
    </rPh>
    <rPh sb="2" eb="4">
      <t>ホセイ</t>
    </rPh>
    <rPh sb="4" eb="5">
      <t>ナ</t>
    </rPh>
    <phoneticPr fontId="20"/>
  </si>
  <si>
    <r>
      <t>m</t>
    </r>
    <r>
      <rPr>
        <vertAlign val="superscript"/>
        <sz val="10"/>
        <rFont val="ＭＳ 明朝"/>
        <family val="1"/>
        <charset val="128"/>
      </rPr>
      <t>3</t>
    </r>
    <phoneticPr fontId="20"/>
  </si>
  <si>
    <r>
      <t>Nm</t>
    </r>
    <r>
      <rPr>
        <vertAlign val="superscript"/>
        <sz val="10"/>
        <rFont val="ＭＳ 明朝"/>
        <family val="1"/>
        <charset val="128"/>
      </rPr>
      <t>3</t>
    </r>
    <phoneticPr fontId="20"/>
  </si>
  <si>
    <r>
      <t>千m</t>
    </r>
    <r>
      <rPr>
        <vertAlign val="superscript"/>
        <sz val="10"/>
        <rFont val="ＭＳ 明朝"/>
        <family val="1"/>
        <charset val="128"/>
      </rPr>
      <t>3</t>
    </r>
    <rPh sb="0" eb="1">
      <t>セン</t>
    </rPh>
    <phoneticPr fontId="20"/>
  </si>
  <si>
    <t>kWh</t>
    <phoneticPr fontId="20"/>
  </si>
  <si>
    <t>MJ</t>
    <phoneticPr fontId="20"/>
  </si>
  <si>
    <t>kl</t>
    <phoneticPr fontId="20"/>
  </si>
  <si>
    <r>
      <t>千Nm</t>
    </r>
    <r>
      <rPr>
        <vertAlign val="superscript"/>
        <sz val="10"/>
        <rFont val="ＭＳ 明朝"/>
        <family val="1"/>
        <charset val="128"/>
      </rPr>
      <t>3</t>
    </r>
    <rPh sb="0" eb="1">
      <t>セン</t>
    </rPh>
    <phoneticPr fontId="20"/>
  </si>
  <si>
    <t>千kWh</t>
  </si>
  <si>
    <t>小    計</t>
    <rPh sb="0" eb="1">
      <t>ショウ</t>
    </rPh>
    <rPh sb="5" eb="6">
      <t>ケイ</t>
    </rPh>
    <phoneticPr fontId="20"/>
  </si>
  <si>
    <t>工場その他</t>
    <rPh sb="0" eb="2">
      <t>コウジョウ</t>
    </rPh>
    <rPh sb="4" eb="5">
      <t>タ</t>
    </rPh>
    <phoneticPr fontId="20"/>
  </si>
  <si>
    <t>合　計</t>
    <rPh sb="0" eb="1">
      <t>ゴウ</t>
    </rPh>
    <rPh sb="2" eb="3">
      <t>ケイ</t>
    </rPh>
    <phoneticPr fontId="20"/>
  </si>
  <si>
    <t>総　　計</t>
    <rPh sb="0" eb="1">
      <t>ソウ</t>
    </rPh>
    <rPh sb="3" eb="4">
      <t>ゴウケイ</t>
    </rPh>
    <phoneticPr fontId="20"/>
  </si>
  <si>
    <t>※１．推計値の場合は原油換算エネルギー使用量の右欄に＊印を付けてください。</t>
    <rPh sb="10" eb="14">
      <t>ゲンユカンザン</t>
    </rPh>
    <rPh sb="19" eb="22">
      <t>シヨウリョウ</t>
    </rPh>
    <phoneticPr fontId="20"/>
  </si>
  <si>
    <t>Ver1.1</t>
    <phoneticPr fontId="20"/>
  </si>
  <si>
    <t>エネルギー使用量集計表</t>
    <rPh sb="5" eb="7">
      <t>シヨウ</t>
    </rPh>
    <rPh sb="7" eb="8">
      <t>リョウ</t>
    </rPh>
    <rPh sb="8" eb="10">
      <t>シュウケイ</t>
    </rPh>
    <rPh sb="10" eb="11">
      <t>ヒョウ</t>
    </rPh>
    <phoneticPr fontId="20"/>
  </si>
  <si>
    <t>個票№</t>
    <rPh sb="0" eb="1">
      <t>コ</t>
    </rPh>
    <rPh sb="1" eb="2">
      <t>ヒョウ</t>
    </rPh>
    <phoneticPr fontId="20"/>
  </si>
  <si>
    <t>集計値</t>
    <rPh sb="0" eb="2">
      <t>シュウケイ</t>
    </rPh>
    <rPh sb="2" eb="3">
      <t>チ</t>
    </rPh>
    <phoneticPr fontId="20"/>
  </si>
  <si>
    <t>検算値</t>
    <rPh sb="0" eb="2">
      <t>ケンザン</t>
    </rPh>
    <rPh sb="2" eb="3">
      <t>チ</t>
    </rPh>
    <phoneticPr fontId="20"/>
  </si>
  <si>
    <t>順位</t>
    <rPh sb="0" eb="2">
      <t>ジュンイ</t>
    </rPh>
    <phoneticPr fontId="20"/>
  </si>
  <si>
    <t>％</t>
    <phoneticPr fontId="20"/>
  </si>
  <si>
    <t>小計</t>
    <rPh sb="0" eb="2">
      <t>ショウケイ</t>
    </rPh>
    <phoneticPr fontId="20"/>
  </si>
  <si>
    <t>＃＃</t>
    <phoneticPr fontId="20"/>
  </si>
  <si>
    <t>番号なし</t>
    <rPh sb="0" eb="2">
      <t>バンゴウ</t>
    </rPh>
    <phoneticPr fontId="20"/>
  </si>
  <si>
    <t>その他</t>
    <rPh sb="2" eb="3">
      <t>タ</t>
    </rPh>
    <phoneticPr fontId="20"/>
  </si>
  <si>
    <t>計</t>
    <rPh sb="0" eb="1">
      <t>ケイ</t>
    </rPh>
    <phoneticPr fontId="20"/>
  </si>
  <si>
    <t>事業所名　東京都自動車株式会社　本社工場</t>
    <rPh sb="0" eb="2">
      <t>ジギョウ</t>
    </rPh>
    <rPh sb="2" eb="3">
      <t>ショ</t>
    </rPh>
    <rPh sb="3" eb="4">
      <t>メイ</t>
    </rPh>
    <phoneticPr fontId="20"/>
  </si>
  <si>
    <t>　令和６年度分</t>
    <rPh sb="1" eb="3">
      <t>レイワ</t>
    </rPh>
    <rPh sb="4" eb="7">
      <t>ネンドブン</t>
    </rPh>
    <phoneticPr fontId="20"/>
  </si>
  <si>
    <r>
      <t>本社ビル（</t>
    </r>
    <r>
      <rPr>
        <sz val="8"/>
        <rFont val="ＭＳ Ｐゴシック"/>
        <family val="3"/>
        <charset val="128"/>
      </rPr>
      <t>事務フロア分）</t>
    </r>
    <rPh sb="0" eb="2">
      <t>ホンシャ</t>
    </rPh>
    <rPh sb="5" eb="7">
      <t>ジム</t>
    </rPh>
    <rPh sb="10" eb="11">
      <t>ブン</t>
    </rPh>
    <phoneticPr fontId="4"/>
  </si>
  <si>
    <t>昼夜不明またはその他からの買電</t>
    <rPh sb="0" eb="2">
      <t>チュウヤ</t>
    </rPh>
    <rPh sb="2" eb="4">
      <t>フメイ</t>
    </rPh>
    <rPh sb="9" eb="10">
      <t>ホカ</t>
    </rPh>
    <rPh sb="13" eb="15">
      <t>バイデン</t>
    </rPh>
    <phoneticPr fontId="20"/>
  </si>
  <si>
    <t>本社ビル　都市ガス</t>
    <rPh sb="0" eb="2">
      <t>ホンシャ</t>
    </rPh>
    <rPh sb="5" eb="7">
      <t>トシ</t>
    </rPh>
    <phoneticPr fontId="4"/>
  </si>
  <si>
    <t>都市ガス13A</t>
    <rPh sb="0" eb="2">
      <t>トシ</t>
    </rPh>
    <phoneticPr fontId="21"/>
  </si>
  <si>
    <t>本社ビル　Ａ重油</t>
    <rPh sb="0" eb="2">
      <t>ホンシャ</t>
    </rPh>
    <rPh sb="6" eb="8">
      <t>ジュウユ</t>
    </rPh>
    <phoneticPr fontId="4"/>
  </si>
  <si>
    <t>A重油</t>
  </si>
  <si>
    <t>kl</t>
  </si>
  <si>
    <t>地域冷暖房（本社ビルのみ）</t>
    <rPh sb="0" eb="2">
      <t>チイキ</t>
    </rPh>
    <rPh sb="2" eb="5">
      <t>レイダンボウ</t>
    </rPh>
    <rPh sb="6" eb="7">
      <t>ホン</t>
    </rPh>
    <rPh sb="7" eb="8">
      <t>シャ</t>
    </rPh>
    <phoneticPr fontId="4"/>
  </si>
  <si>
    <t>産業用以外の蒸気</t>
  </si>
  <si>
    <t>GJ</t>
  </si>
  <si>
    <r>
      <t>本社ビル（</t>
    </r>
    <r>
      <rPr>
        <sz val="8"/>
        <rFont val="ＭＳ Ｐゴシック"/>
        <family val="3"/>
        <charset val="128"/>
      </rPr>
      <t>１階工場用途分）</t>
    </r>
    <rPh sb="0" eb="1">
      <t>ホン</t>
    </rPh>
    <rPh sb="1" eb="2">
      <t>シャ</t>
    </rPh>
    <rPh sb="6" eb="7">
      <t>カイ</t>
    </rPh>
    <rPh sb="7" eb="9">
      <t>コウジョウ</t>
    </rPh>
    <rPh sb="9" eb="11">
      <t>ヨウト</t>
    </rPh>
    <rPh sb="11" eb="12">
      <t>ブン</t>
    </rPh>
    <phoneticPr fontId="4"/>
  </si>
  <si>
    <t>工場棟　電力</t>
    <rPh sb="0" eb="2">
      <t>コウジョウ</t>
    </rPh>
    <rPh sb="2" eb="3">
      <t>トウ</t>
    </rPh>
    <rPh sb="4" eb="6">
      <t>デンリョク</t>
    </rPh>
    <phoneticPr fontId="4"/>
  </si>
  <si>
    <t>工場棟　都市ガス</t>
    <rPh sb="0" eb="2">
      <t>コウジョウ</t>
    </rPh>
    <rPh sb="2" eb="3">
      <t>トウ</t>
    </rPh>
    <rPh sb="4" eb="6">
      <t>トシ</t>
    </rPh>
    <phoneticPr fontId="4"/>
  </si>
  <si>
    <t>【単位発熱量】</t>
    <rPh sb="1" eb="3">
      <t>タンイ</t>
    </rPh>
    <rPh sb="3" eb="5">
      <t>ハツネツ</t>
    </rPh>
    <rPh sb="5" eb="6">
      <t>リョウ</t>
    </rPh>
    <phoneticPr fontId="20"/>
  </si>
  <si>
    <t>燃料等の種類</t>
    <rPh sb="0" eb="3">
      <t>ネンリョウトウ</t>
    </rPh>
    <rPh sb="4" eb="6">
      <t>シュルイ</t>
    </rPh>
    <phoneticPr fontId="20"/>
  </si>
  <si>
    <t>単位（プルダウン選択用）</t>
    <rPh sb="8" eb="10">
      <t>センタク</t>
    </rPh>
    <rPh sb="10" eb="11">
      <t>ヨウ</t>
    </rPh>
    <phoneticPr fontId="20"/>
  </si>
  <si>
    <t>単位発熱量/一次エネ換算係数</t>
    <rPh sb="0" eb="5">
      <t>タンイハツネツリョウ</t>
    </rPh>
    <rPh sb="6" eb="8">
      <t>イチジ</t>
    </rPh>
    <rPh sb="10" eb="12">
      <t>カンザン</t>
    </rPh>
    <rPh sb="12" eb="14">
      <t>ケイスウ</t>
    </rPh>
    <phoneticPr fontId="20"/>
  </si>
  <si>
    <t>第三計画期間</t>
    <rPh sb="1" eb="2">
      <t>サン</t>
    </rPh>
    <phoneticPr fontId="25"/>
  </si>
  <si>
    <t>(基準年度排出量算定用）</t>
    <phoneticPr fontId="25"/>
  </si>
  <si>
    <t>原油</t>
  </si>
  <si>
    <t>L</t>
  </si>
  <si>
    <t>［GJ/kL］</t>
  </si>
  <si>
    <t>原油のうちコンデンセート</t>
    <phoneticPr fontId="20"/>
  </si>
  <si>
    <t>ガソリン</t>
    <phoneticPr fontId="20"/>
  </si>
  <si>
    <t>ナフサ</t>
  </si>
  <si>
    <t>ジェット燃料</t>
    <phoneticPr fontId="20"/>
  </si>
  <si>
    <t>灯油</t>
  </si>
  <si>
    <t>軽油</t>
  </si>
  <si>
    <t>B・C重油</t>
  </si>
  <si>
    <t>潤滑油</t>
    <rPh sb="0" eb="3">
      <t>ジュンカツユ</t>
    </rPh>
    <phoneticPr fontId="20"/>
  </si>
  <si>
    <t>石油アスファルト</t>
  </si>
  <si>
    <t>kg</t>
  </si>
  <si>
    <t>t</t>
  </si>
  <si>
    <t>［GJ/t］</t>
  </si>
  <si>
    <t>石油コークス</t>
    <phoneticPr fontId="20"/>
  </si>
  <si>
    <t>液化石油ガス_LPG</t>
    <phoneticPr fontId="20"/>
  </si>
  <si>
    <t>m3</t>
  </si>
  <si>
    <t>石油系炭化水素ガス</t>
  </si>
  <si>
    <t>Nm3</t>
  </si>
  <si>
    <t>［GJ/千Nm3］</t>
  </si>
  <si>
    <t>液化天然ガス_LNG</t>
    <phoneticPr fontId="20"/>
  </si>
  <si>
    <t>その他可燃性天然ガス</t>
  </si>
  <si>
    <t>原料炭</t>
  </si>
  <si>
    <t>一般炭</t>
  </si>
  <si>
    <t>無煙炭</t>
    <phoneticPr fontId="20"/>
  </si>
  <si>
    <t>石炭コークス</t>
  </si>
  <si>
    <t>コールタール</t>
  </si>
  <si>
    <t>コークス炉ガス</t>
  </si>
  <si>
    <t>高炉ガス</t>
  </si>
  <si>
    <t>発電用高炉ガス</t>
  </si>
  <si>
    <t>転炉ガス</t>
  </si>
  <si>
    <t>[（GJ/千Nm3]</t>
    <phoneticPr fontId="20"/>
  </si>
  <si>
    <t>都市ガス6A</t>
    <rPh sb="0" eb="2">
      <t>トシ</t>
    </rPh>
    <phoneticPr fontId="21"/>
  </si>
  <si>
    <t>産業用蒸気</t>
  </si>
  <si>
    <t>MJ</t>
  </si>
  <si>
    <t xml:space="preserve"> [GJ/GJ]</t>
    <phoneticPr fontId="20"/>
  </si>
  <si>
    <t>温水</t>
  </si>
  <si>
    <t>冷水</t>
  </si>
  <si>
    <t>電気の区分</t>
    <rPh sb="0" eb="2">
      <t>デンキ</t>
    </rPh>
    <rPh sb="3" eb="5">
      <t>クブン</t>
    </rPh>
    <phoneticPr fontId="20"/>
  </si>
  <si>
    <t>一般送配電事業者の電線路を介した買電_昼間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ヒルマ</t>
    </rPh>
    <phoneticPr fontId="20"/>
  </si>
  <si>
    <t>千kWh</t>
    <rPh sb="0" eb="1">
      <t>セン</t>
    </rPh>
    <phoneticPr fontId="20"/>
  </si>
  <si>
    <t>［GJ/千kWh］</t>
    <phoneticPr fontId="20"/>
  </si>
  <si>
    <t>一般送配電事業者の電線路を介した買電_夜間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ヤカン</t>
    </rPh>
    <phoneticPr fontId="20"/>
  </si>
  <si>
    <t>【その他】</t>
    <rPh sb="3" eb="4">
      <t>タ</t>
    </rPh>
    <phoneticPr fontId="20"/>
  </si>
  <si>
    <t>名前</t>
    <rPh sb="0" eb="2">
      <t>ナマエ</t>
    </rPh>
    <phoneticPr fontId="20"/>
  </si>
  <si>
    <t>リスト</t>
    <phoneticPr fontId="20"/>
  </si>
  <si>
    <t>都市ガスメータ種</t>
    <phoneticPr fontId="20"/>
  </si>
  <si>
    <t>様式ID</t>
    <rPh sb="0" eb="2">
      <t>ヨウシキ</t>
    </rPh>
    <phoneticPr fontId="20"/>
  </si>
  <si>
    <t>YSK00009</t>
    <phoneticPr fontId="20"/>
  </si>
  <si>
    <t>様式バージョン</t>
    <rPh sb="0" eb="2">
      <t>ヨウシキ</t>
    </rPh>
    <phoneticPr fontId="20"/>
  </si>
  <si>
    <t>事業所名　</t>
    <rPh sb="0" eb="3">
      <t>ジギョウショ</t>
    </rPh>
    <rPh sb="3" eb="4">
      <t>メイ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</si>
</sst>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_ "/>
    <numFmt numFmtId="179" formatCode="#,##0.0_);[Red]\(#,##0.0\)"/>
  </numFmts>
  <fonts count="32"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vertAlign val="superscript"/>
      <sz val="10"/>
      <name val="ＭＳ 明朝"/>
      <family val="1"/>
      <charset val="128"/>
    </font>
    <font>
      <sz val="11"/>
      <color rgb="FFFF0000"/>
      <name val="ＭＳ Ｐゴシック"/>
      <family val="3"/>
      <charset val="128"/>
    </font>
    <font>
      <sz val="10"/>
      <color theme="1"/>
      <name val="ＭＳ 明朝"/>
      <family val="1"/>
      <charset val="128"/>
    </font>
    <font>
      <sz val="6"/>
      <name val="ＭＳ Ｐゴシック"/>
      <family val="3"/>
      <charset val="128"/>
      <scheme val="minor"/>
    </font>
    <font>
      <sz val="11"/>
      <color theme="1"/>
      <name val="ＭＳ Ｐゴシック"/>
      <family val="3"/>
      <charset val="128"/>
    </font>
    <font>
      <sz val="11"/>
      <name val="HG丸ｺﾞｼｯｸM-PRO"/>
      <family val="3"/>
      <charset val="128"/>
    </font>
    <font>
      <u/>
      <sz val="11"/>
      <name val="ＭＳ Ｐゴシック"/>
      <family val="3"/>
      <charset val="128"/>
    </font>
    <font>
      <sz val="9"/>
      <name val="ＭＳ Ｐゴシック"/>
      <family val="3"/>
      <charset val="128"/>
    </font>
    <font>
      <b/>
      <sz val="12"/>
      <name val="ＭＳ Ｐゴシック"/>
      <family val="3"/>
      <charset val="128"/>
    </font>
    <font>
      <sz val="8"/>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indexed="13"/>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double">
        <color indexed="64"/>
      </bottom>
      <diagonal/>
    </border>
    <border>
      <left style="hair">
        <color indexed="64"/>
      </left>
      <right style="thin">
        <color indexed="64"/>
      </right>
      <top style="thin">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s>
  <cellStyleXfs count="47">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19" fillId="4" borderId="0" applyNumberFormat="0" applyBorder="0" applyAlignment="0" applyProtection="0">
      <alignment vertical="center"/>
    </xf>
    <xf numFmtId="0" fontId="1" fillId="0" borderId="0">
      <alignment vertical="center"/>
    </xf>
    <xf numFmtId="0" fontId="7" fillId="0" borderId="0"/>
    <xf numFmtId="38" fontId="27" fillId="0" borderId="0" applyFont="0" applyFill="0" applyBorder="0" applyAlignment="0" applyProtection="0">
      <alignment vertical="center"/>
    </xf>
  </cellStyleXfs>
  <cellXfs count="207">
    <xf numFmtId="0" fontId="0" fillId="0" borderId="0" xfId="0"/>
    <xf numFmtId="0" fontId="21" fillId="0" borderId="0" xfId="42" applyFont="1" applyAlignment="1">
      <alignment vertical="center"/>
    </xf>
    <xf numFmtId="0" fontId="21" fillId="0" borderId="0" xfId="42" applyFont="1" applyAlignment="1">
      <alignment vertical="center" shrinkToFit="1"/>
    </xf>
    <xf numFmtId="0" fontId="21" fillId="0" borderId="27" xfId="42" applyFont="1" applyBorder="1" applyAlignment="1">
      <alignment vertical="center"/>
    </xf>
    <xf numFmtId="0" fontId="21" fillId="0" borderId="28" xfId="42" applyFont="1" applyBorder="1" applyAlignment="1">
      <alignment vertical="center" shrinkToFit="1"/>
    </xf>
    <xf numFmtId="0" fontId="21" fillId="0" borderId="29" xfId="42" applyFont="1" applyBorder="1" applyAlignment="1">
      <alignment vertical="center"/>
    </xf>
    <xf numFmtId="0" fontId="21" fillId="0" borderId="30" xfId="42" applyFont="1" applyBorder="1" applyAlignment="1">
      <alignment vertical="center" shrinkToFit="1"/>
    </xf>
    <xf numFmtId="0" fontId="21" fillId="0" borderId="29" xfId="42" applyFont="1" applyBorder="1" applyAlignment="1">
      <alignment vertical="center" shrinkToFit="1"/>
    </xf>
    <xf numFmtId="0" fontId="21" fillId="0" borderId="31" xfId="42" applyFont="1" applyBorder="1" applyAlignment="1">
      <alignment vertical="center"/>
    </xf>
    <xf numFmtId="0" fontId="21" fillId="0" borderId="32" xfId="42" applyFont="1" applyBorder="1" applyAlignment="1">
      <alignment vertical="center" shrinkToFit="1"/>
    </xf>
    <xf numFmtId="0" fontId="21" fillId="0" borderId="28" xfId="42" applyFont="1" applyBorder="1" applyAlignment="1">
      <alignment vertical="center"/>
    </xf>
    <xf numFmtId="0" fontId="21" fillId="0" borderId="32" xfId="42" applyFont="1" applyBorder="1" applyAlignment="1">
      <alignment vertical="center"/>
    </xf>
    <xf numFmtId="0" fontId="0" fillId="25" borderId="55" xfId="0" applyFill="1" applyBorder="1" applyAlignment="1">
      <alignment vertical="center"/>
    </xf>
    <xf numFmtId="0" fontId="0" fillId="0" borderId="17" xfId="0" applyBorder="1" applyAlignment="1">
      <alignment horizontal="left" vertical="center"/>
    </xf>
    <xf numFmtId="0" fontId="0" fillId="0" borderId="20" xfId="0" applyBorder="1" applyAlignment="1">
      <alignment horizontal="left" vertical="center"/>
    </xf>
    <xf numFmtId="0" fontId="0" fillId="25" borderId="57" xfId="0" applyFill="1" applyBorder="1" applyAlignment="1">
      <alignment vertical="center"/>
    </xf>
    <xf numFmtId="0" fontId="0" fillId="0" borderId="55" xfId="0" applyBorder="1" applyAlignment="1">
      <alignment vertical="center"/>
    </xf>
    <xf numFmtId="0" fontId="0" fillId="0" borderId="57" xfId="0" applyBorder="1" applyAlignment="1">
      <alignment vertical="center"/>
    </xf>
    <xf numFmtId="0" fontId="0" fillId="0" borderId="22" xfId="0" applyBorder="1" applyAlignment="1">
      <alignment horizontal="left" vertical="center"/>
    </xf>
    <xf numFmtId="0" fontId="0" fillId="0" borderId="22" xfId="0" applyBorder="1" applyAlignment="1">
      <alignment horizontal="left"/>
    </xf>
    <xf numFmtId="0" fontId="0" fillId="0" borderId="0" xfId="0" applyAlignment="1">
      <alignment horizontal="left"/>
    </xf>
    <xf numFmtId="0" fontId="26" fillId="0" borderId="22" xfId="0" applyFont="1" applyBorder="1" applyAlignment="1">
      <alignment vertical="center"/>
    </xf>
    <xf numFmtId="0" fontId="26" fillId="0" borderId="22" xfId="0" applyFont="1" applyBorder="1"/>
    <xf numFmtId="0" fontId="0" fillId="0" borderId="22" xfId="0" applyBorder="1" applyAlignment="1">
      <alignment vertical="center" wrapText="1"/>
    </xf>
    <xf numFmtId="0" fontId="0" fillId="0" borderId="40" xfId="0" applyBorder="1" applyAlignment="1">
      <alignment horizontal="left" vertical="center"/>
    </xf>
    <xf numFmtId="0" fontId="0" fillId="0" borderId="22" xfId="0" applyBorder="1"/>
    <xf numFmtId="0" fontId="0" fillId="0" borderId="22" xfId="0" applyBorder="1" applyAlignment="1">
      <alignment vertical="center"/>
    </xf>
    <xf numFmtId="0" fontId="0" fillId="28" borderId="22" xfId="0" applyFill="1" applyBorder="1" applyAlignment="1">
      <alignment horizontal="center" vertical="center"/>
    </xf>
    <xf numFmtId="0" fontId="7" fillId="0" borderId="0" xfId="45" applyAlignment="1">
      <alignment vertical="center"/>
    </xf>
    <xf numFmtId="0" fontId="7" fillId="0" borderId="0" xfId="45" applyAlignment="1">
      <alignment horizontal="center" vertical="center"/>
    </xf>
    <xf numFmtId="0" fontId="7" fillId="0" borderId="0" xfId="45" applyAlignment="1">
      <alignment horizontal="right"/>
    </xf>
    <xf numFmtId="0" fontId="7" fillId="0" borderId="22" xfId="45" applyBorder="1" applyAlignment="1">
      <alignment horizontal="right"/>
    </xf>
    <xf numFmtId="178" fontId="7" fillId="0" borderId="22" xfId="45" applyNumberFormat="1" applyBorder="1" applyAlignment="1">
      <alignment vertical="center"/>
    </xf>
    <xf numFmtId="177" fontId="7" fillId="0" borderId="22" xfId="45" applyNumberFormat="1" applyBorder="1" applyAlignment="1">
      <alignment vertical="center"/>
    </xf>
    <xf numFmtId="0" fontId="7" fillId="0" borderId="22" xfId="45" applyBorder="1" applyAlignment="1">
      <alignment horizontal="right" vertical="center"/>
    </xf>
    <xf numFmtId="0" fontId="7" fillId="0" borderId="22" xfId="45" applyBorder="1"/>
    <xf numFmtId="0" fontId="7" fillId="0" borderId="22" xfId="45" applyBorder="1" applyAlignment="1">
      <alignment vertical="center"/>
    </xf>
    <xf numFmtId="0" fontId="7" fillId="0" borderId="22" xfId="45" applyBorder="1" applyAlignment="1">
      <alignment horizontal="center" vertical="center"/>
    </xf>
    <xf numFmtId="0" fontId="7" fillId="0" borderId="0" xfId="45"/>
    <xf numFmtId="0" fontId="0" fillId="25" borderId="61" xfId="0" applyFill="1" applyBorder="1" applyAlignment="1">
      <alignment vertical="center"/>
    </xf>
    <xf numFmtId="0" fontId="0" fillId="25" borderId="62" xfId="0" applyFill="1" applyBorder="1" applyAlignment="1">
      <alignment vertical="center"/>
    </xf>
    <xf numFmtId="0" fontId="0" fillId="0" borderId="43" xfId="0" applyBorder="1" applyAlignment="1">
      <alignment horizontal="center" vertical="center"/>
    </xf>
    <xf numFmtId="0" fontId="23" fillId="0" borderId="41" xfId="0" applyFont="1" applyBorder="1" applyAlignment="1">
      <alignment horizontal="center" vertical="center"/>
    </xf>
    <xf numFmtId="0" fontId="23" fillId="0" borderId="54" xfId="0" applyFont="1" applyBorder="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7" fillId="24" borderId="19" xfId="45" applyFill="1" applyBorder="1" applyAlignment="1" applyProtection="1">
      <alignment vertical="center" shrinkToFit="1"/>
      <protection locked="0"/>
    </xf>
    <xf numFmtId="0" fontId="7" fillId="24" borderId="22" xfId="45" applyFill="1" applyBorder="1" applyAlignment="1" applyProtection="1">
      <alignment vertical="center" shrinkToFit="1"/>
      <protection locked="0"/>
    </xf>
    <xf numFmtId="38" fontId="7" fillId="0" borderId="0" xfId="33" applyAlignment="1">
      <alignment vertical="center"/>
    </xf>
    <xf numFmtId="38" fontId="7" fillId="0" borderId="22" xfId="33" applyBorder="1" applyAlignment="1">
      <alignment horizontal="center" vertical="center"/>
    </xf>
    <xf numFmtId="38" fontId="7" fillId="0" borderId="22" xfId="33" applyBorder="1" applyAlignment="1">
      <alignment vertical="center"/>
    </xf>
    <xf numFmtId="0" fontId="7" fillId="24" borderId="50" xfId="45" applyFill="1" applyBorder="1" applyAlignment="1" applyProtection="1">
      <alignment vertical="center" shrinkToFit="1"/>
      <protection locked="0"/>
    </xf>
    <xf numFmtId="38" fontId="7" fillId="24" borderId="45" xfId="33" applyFont="1" applyFill="1" applyBorder="1" applyAlignment="1" applyProtection="1">
      <alignment vertical="center" shrinkToFit="1"/>
      <protection locked="0"/>
    </xf>
    <xf numFmtId="179" fontId="7" fillId="0" borderId="23" xfId="46" applyNumberFormat="1" applyFont="1" applyFill="1" applyBorder="1" applyAlignment="1" applyProtection="1">
      <alignment horizontal="right" vertical="center" shrinkToFit="1"/>
    </xf>
    <xf numFmtId="0" fontId="7" fillId="24" borderId="50" xfId="45" applyFill="1" applyBorder="1" applyAlignment="1" applyProtection="1">
      <alignment horizontal="left" vertical="center" shrinkToFit="1"/>
      <protection locked="0"/>
    </xf>
    <xf numFmtId="38" fontId="7" fillId="24" borderId="19" xfId="33" applyFont="1" applyFill="1" applyBorder="1" applyAlignment="1" applyProtection="1">
      <alignment vertical="center" shrinkToFit="1"/>
      <protection locked="0"/>
    </xf>
    <xf numFmtId="179" fontId="7" fillId="0" borderId="50" xfId="46" applyNumberFormat="1" applyFont="1" applyFill="1" applyBorder="1" applyAlignment="1" applyProtection="1">
      <alignment horizontal="right" vertical="center" shrinkToFit="1"/>
    </xf>
    <xf numFmtId="0" fontId="7" fillId="24" borderId="24" xfId="45" applyFill="1" applyBorder="1" applyAlignment="1" applyProtection="1">
      <alignment horizontal="left" vertical="center" shrinkToFit="1"/>
      <protection locked="0"/>
    </xf>
    <xf numFmtId="38" fontId="7" fillId="24" borderId="22" xfId="33" applyFont="1" applyFill="1" applyBorder="1" applyAlignment="1" applyProtection="1">
      <alignment vertical="center" shrinkToFit="1"/>
      <protection locked="0"/>
    </xf>
    <xf numFmtId="179" fontId="7" fillId="0" borderId="51" xfId="46" applyNumberFormat="1" applyFont="1" applyFill="1" applyBorder="1" applyAlignment="1" applyProtection="1">
      <alignment horizontal="right" vertical="center" shrinkToFit="1"/>
    </xf>
    <xf numFmtId="38" fontId="7" fillId="24" borderId="14" xfId="33" applyFont="1" applyFill="1" applyBorder="1" applyAlignment="1" applyProtection="1">
      <alignment vertical="center" shrinkToFit="1"/>
      <protection locked="0"/>
    </xf>
    <xf numFmtId="0" fontId="7" fillId="24" borderId="14" xfId="45" applyFill="1" applyBorder="1" applyAlignment="1" applyProtection="1">
      <alignment vertical="center" shrinkToFit="1"/>
      <protection locked="0"/>
    </xf>
    <xf numFmtId="179" fontId="7" fillId="0" borderId="59" xfId="46" applyNumberFormat="1" applyFont="1" applyFill="1" applyBorder="1" applyAlignment="1" applyProtection="1">
      <alignment horizontal="right" vertical="center" shrinkToFit="1"/>
    </xf>
    <xf numFmtId="179" fontId="7" fillId="0" borderId="38" xfId="46" applyNumberFormat="1" applyFont="1" applyFill="1" applyBorder="1" applyAlignment="1" applyProtection="1">
      <alignment horizontal="right" vertical="center" shrinkToFit="1"/>
    </xf>
    <xf numFmtId="0" fontId="24" fillId="0" borderId="0" xfId="42" applyFont="1" applyAlignment="1">
      <alignment vertical="center" wrapText="1"/>
    </xf>
    <xf numFmtId="0" fontId="7" fillId="24" borderId="19" xfId="45" applyFill="1" applyBorder="1" applyAlignment="1" applyProtection="1">
      <alignment horizontal="center" vertical="center" shrinkToFit="1"/>
      <protection locked="0"/>
    </xf>
    <xf numFmtId="0" fontId="7" fillId="24" borderId="22" xfId="45" applyFill="1" applyBorder="1" applyAlignment="1" applyProtection="1">
      <alignment horizontal="center" vertical="center" shrinkToFit="1"/>
      <protection locked="0"/>
    </xf>
    <xf numFmtId="0" fontId="7" fillId="24" borderId="14" xfId="45" applyFill="1" applyBorder="1" applyAlignment="1" applyProtection="1">
      <alignment horizontal="center" vertical="center" shrinkToFit="1"/>
      <protection locked="0"/>
    </xf>
    <xf numFmtId="177" fontId="7" fillId="0" borderId="22" xfId="45" applyNumberFormat="1" applyBorder="1" applyAlignment="1">
      <alignment horizontal="center" vertical="center"/>
    </xf>
    <xf numFmtId="176" fontId="7" fillId="24" borderId="22" xfId="45" applyNumberFormat="1" applyFill="1" applyBorder="1" applyAlignment="1" applyProtection="1">
      <alignment horizontal="center" vertical="center" shrinkToFit="1"/>
      <protection locked="0"/>
    </xf>
    <xf numFmtId="176" fontId="7" fillId="24" borderId="47" xfId="45" applyNumberFormat="1" applyFill="1" applyBorder="1" applyAlignment="1" applyProtection="1">
      <alignment horizontal="center" vertical="center" shrinkToFit="1"/>
      <protection locked="0"/>
    </xf>
    <xf numFmtId="0" fontId="0" fillId="24" borderId="19" xfId="45" applyFont="1" applyFill="1" applyBorder="1" applyAlignment="1" applyProtection="1">
      <alignment horizontal="center" vertical="center" shrinkToFit="1"/>
      <protection locked="0"/>
    </xf>
    <xf numFmtId="0" fontId="7" fillId="0" borderId="20" xfId="45" applyBorder="1" applyAlignment="1">
      <alignment horizontal="center" vertical="center"/>
    </xf>
    <xf numFmtId="0" fontId="7" fillId="0" borderId="21" xfId="45" applyBorder="1" applyAlignment="1">
      <alignment horizontal="center" vertical="center"/>
    </xf>
    <xf numFmtId="0" fontId="7" fillId="0" borderId="15" xfId="45" applyBorder="1" applyAlignment="1">
      <alignment horizontal="center" vertical="center"/>
    </xf>
    <xf numFmtId="40" fontId="7" fillId="24" borderId="22" xfId="33" applyNumberFormat="1" applyFont="1" applyFill="1" applyBorder="1" applyAlignment="1" applyProtection="1">
      <alignment vertical="center" shrinkToFit="1"/>
      <protection locked="0"/>
    </xf>
    <xf numFmtId="0" fontId="0" fillId="0" borderId="0" xfId="0" applyAlignment="1">
      <alignment horizontal="left" vertical="center"/>
    </xf>
    <xf numFmtId="0" fontId="26" fillId="0" borderId="0" xfId="0" applyFont="1" applyAlignment="1">
      <alignment vertical="center"/>
    </xf>
    <xf numFmtId="0" fontId="30" fillId="0" borderId="0" xfId="45" applyFont="1"/>
    <xf numFmtId="38" fontId="7" fillId="0" borderId="0" xfId="33" applyAlignment="1" applyProtection="1">
      <alignment vertical="center"/>
    </xf>
    <xf numFmtId="0" fontId="7" fillId="0" borderId="0" xfId="45" applyAlignment="1">
      <alignment horizontal="center"/>
    </xf>
    <xf numFmtId="0" fontId="7" fillId="0" borderId="0" xfId="45" applyAlignment="1">
      <alignment horizontal="left"/>
    </xf>
    <xf numFmtId="0" fontId="23" fillId="0" borderId="26" xfId="45" applyFont="1" applyBorder="1" applyAlignment="1">
      <alignment vertical="center" wrapText="1"/>
    </xf>
    <xf numFmtId="0" fontId="7" fillId="0" borderId="22" xfId="45" applyBorder="1" applyAlignment="1">
      <alignment horizontal="center" vertical="center" wrapText="1"/>
    </xf>
    <xf numFmtId="0" fontId="7" fillId="0" borderId="60" xfId="45" applyBorder="1" applyAlignment="1">
      <alignment horizontal="center" vertical="center" wrapText="1"/>
    </xf>
    <xf numFmtId="0" fontId="29" fillId="0" borderId="31" xfId="45" applyFont="1" applyBorder="1" applyAlignment="1">
      <alignment horizontal="center" vertical="center" wrapText="1"/>
    </xf>
    <xf numFmtId="0" fontId="29" fillId="0" borderId="46" xfId="45" applyFont="1" applyBorder="1" applyAlignment="1">
      <alignment horizontal="center" vertical="center" wrapText="1"/>
    </xf>
    <xf numFmtId="38" fontId="7" fillId="0" borderId="16" xfId="33" applyFont="1" applyBorder="1" applyAlignment="1" applyProtection="1">
      <alignment horizontal="center" vertical="center" wrapText="1"/>
    </xf>
    <xf numFmtId="0" fontId="7" fillId="0" borderId="16" xfId="45" applyBorder="1" applyAlignment="1">
      <alignment horizontal="center" vertical="center" wrapText="1"/>
    </xf>
    <xf numFmtId="0" fontId="7" fillId="27" borderId="16" xfId="45" applyFill="1" applyBorder="1" applyAlignment="1">
      <alignment horizontal="center" vertical="center" wrapText="1"/>
    </xf>
    <xf numFmtId="0" fontId="7" fillId="0" borderId="46" xfId="45" applyBorder="1" applyAlignment="1">
      <alignment horizontal="center" vertical="center" wrapText="1" shrinkToFit="1"/>
    </xf>
    <xf numFmtId="0" fontId="7" fillId="0" borderId="46" xfId="45" applyBorder="1" applyAlignment="1">
      <alignment horizontal="center" vertical="center" shrinkToFit="1"/>
    </xf>
    <xf numFmtId="0" fontId="7" fillId="0" borderId="34" xfId="45" applyBorder="1" applyAlignment="1">
      <alignment horizontal="center" vertical="center" shrinkToFit="1"/>
    </xf>
    <xf numFmtId="0" fontId="7" fillId="0" borderId="36" xfId="45" applyBorder="1" applyAlignment="1">
      <alignment horizontal="center" vertical="center" wrapText="1"/>
    </xf>
    <xf numFmtId="0" fontId="7" fillId="0" borderId="19" xfId="45" applyBorder="1" applyAlignment="1">
      <alignment vertical="center" shrinkToFit="1"/>
    </xf>
    <xf numFmtId="176" fontId="7" fillId="0" borderId="45" xfId="45" applyNumberFormat="1" applyBorder="1" applyAlignment="1">
      <alignment horizontal="right" vertical="center" shrinkToFit="1"/>
    </xf>
    <xf numFmtId="176" fontId="7" fillId="0" borderId="22" xfId="45" applyNumberFormat="1" applyBorder="1" applyAlignment="1">
      <alignment horizontal="right" vertical="center" shrinkToFit="1"/>
    </xf>
    <xf numFmtId="176" fontId="7" fillId="0" borderId="40" xfId="45" applyNumberFormat="1" applyBorder="1" applyAlignment="1">
      <alignment horizontal="right" vertical="center" shrinkToFit="1"/>
    </xf>
    <xf numFmtId="0" fontId="7" fillId="0" borderId="22" xfId="45" applyBorder="1" applyAlignment="1">
      <alignment vertical="center" shrinkToFit="1"/>
    </xf>
    <xf numFmtId="176" fontId="7" fillId="0" borderId="47" xfId="45" applyNumberFormat="1" applyBorder="1" applyAlignment="1">
      <alignment horizontal="right" vertical="center" shrinkToFit="1"/>
    </xf>
    <xf numFmtId="0" fontId="7" fillId="0" borderId="14" xfId="45" applyBorder="1" applyAlignment="1">
      <alignment vertical="center" shrinkToFit="1"/>
    </xf>
    <xf numFmtId="176" fontId="7" fillId="0" borderId="46" xfId="45" applyNumberFormat="1" applyBorder="1" applyAlignment="1">
      <alignment horizontal="right" vertical="center" shrinkToFit="1"/>
    </xf>
    <xf numFmtId="0" fontId="28" fillId="0" borderId="35" xfId="45" applyFont="1" applyBorder="1" applyAlignment="1">
      <alignment horizontal="center" vertical="center" wrapText="1"/>
    </xf>
    <xf numFmtId="0" fontId="7" fillId="0" borderId="38" xfId="45" applyBorder="1" applyAlignment="1">
      <alignment vertical="center" shrinkToFit="1"/>
    </xf>
    <xf numFmtId="176" fontId="7" fillId="0" borderId="63" xfId="45" applyNumberFormat="1" applyBorder="1" applyAlignment="1">
      <alignment horizontal="right" vertical="center" shrinkToFit="1"/>
    </xf>
    <xf numFmtId="38" fontId="7" fillId="0" borderId="63" xfId="33" applyFont="1" applyFill="1" applyBorder="1" applyAlignment="1" applyProtection="1">
      <alignment horizontal="right" vertical="center" shrinkToFit="1"/>
    </xf>
    <xf numFmtId="176" fontId="7" fillId="0" borderId="63" xfId="45" applyNumberFormat="1" applyBorder="1" applyAlignment="1">
      <alignment horizontal="center" vertical="center" shrinkToFit="1"/>
    </xf>
    <xf numFmtId="176" fontId="7" fillId="0" borderId="52" xfId="45" applyNumberFormat="1" applyBorder="1" applyAlignment="1">
      <alignment horizontal="right" vertical="center" shrinkToFit="1"/>
    </xf>
    <xf numFmtId="176" fontId="7" fillId="0" borderId="48" xfId="45" applyNumberFormat="1" applyBorder="1" applyAlignment="1">
      <alignment horizontal="right" vertical="center" shrinkToFit="1"/>
    </xf>
    <xf numFmtId="176" fontId="7" fillId="0" borderId="65" xfId="45" applyNumberFormat="1" applyBorder="1" applyAlignment="1">
      <alignment horizontal="right" vertical="center" shrinkToFit="1"/>
    </xf>
    <xf numFmtId="176" fontId="7" fillId="0" borderId="65" xfId="45" applyNumberFormat="1" applyBorder="1" applyAlignment="1">
      <alignment horizontal="center" vertical="center" shrinkToFit="1"/>
    </xf>
    <xf numFmtId="0" fontId="7" fillId="0" borderId="58" xfId="45" applyBorder="1" applyAlignment="1">
      <alignment horizontal="center" vertical="center" shrinkToFit="1"/>
    </xf>
    <xf numFmtId="179" fontId="7" fillId="0" borderId="38" xfId="46" applyNumberFormat="1" applyFont="1" applyFill="1" applyBorder="1" applyAlignment="1" applyProtection="1">
      <alignment horizontal="center" vertical="center" shrinkToFit="1"/>
    </xf>
    <xf numFmtId="0" fontId="7" fillId="0" borderId="38" xfId="45" applyBorder="1" applyAlignment="1">
      <alignment horizontal="center"/>
    </xf>
    <xf numFmtId="0" fontId="7" fillId="0" borderId="38" xfId="45" applyBorder="1" applyAlignment="1">
      <alignment shrinkToFit="1"/>
    </xf>
    <xf numFmtId="0" fontId="7" fillId="0" borderId="63" xfId="45" applyBorder="1" applyAlignment="1">
      <alignment shrinkToFit="1"/>
    </xf>
    <xf numFmtId="38" fontId="7" fillId="0" borderId="63" xfId="33" applyFont="1" applyFill="1" applyBorder="1" applyAlignment="1" applyProtection="1">
      <alignment vertical="center" shrinkToFit="1"/>
    </xf>
    <xf numFmtId="0" fontId="7" fillId="0" borderId="63" xfId="45" applyBorder="1" applyAlignment="1">
      <alignment horizontal="center" shrinkToFit="1"/>
    </xf>
    <xf numFmtId="0" fontId="7" fillId="0" borderId="52" xfId="45" applyBorder="1" applyAlignment="1">
      <alignment shrinkToFit="1"/>
    </xf>
    <xf numFmtId="179" fontId="7" fillId="0" borderId="35" xfId="46" applyNumberFormat="1" applyFont="1" applyFill="1" applyBorder="1" applyAlignment="1" applyProtection="1">
      <alignment horizontal="center" vertical="center" shrinkToFit="1"/>
    </xf>
    <xf numFmtId="0" fontId="0" fillId="0" borderId="0" xfId="45" applyFont="1" applyAlignment="1">
      <alignment horizontal="right" vertical="center"/>
    </xf>
    <xf numFmtId="38" fontId="7" fillId="0" borderId="22" xfId="33" applyBorder="1" applyAlignment="1" applyProtection="1">
      <alignment horizontal="center" vertical="center"/>
    </xf>
    <xf numFmtId="38" fontId="7" fillId="0" borderId="22" xfId="33" applyBorder="1" applyAlignment="1" applyProtection="1">
      <alignment vertical="center"/>
    </xf>
    <xf numFmtId="176" fontId="31" fillId="24" borderId="45" xfId="45" applyNumberFormat="1" applyFont="1" applyFill="1" applyBorder="1" applyAlignment="1" applyProtection="1">
      <alignment horizontal="left" vertical="center" wrapText="1" shrinkToFit="1"/>
      <protection locked="0"/>
    </xf>
    <xf numFmtId="176" fontId="7" fillId="24" borderId="45" xfId="45" applyNumberFormat="1" applyFill="1" applyBorder="1" applyAlignment="1" applyProtection="1">
      <alignment horizontal="right" vertical="center" shrinkToFit="1"/>
      <protection locked="0"/>
    </xf>
    <xf numFmtId="176" fontId="31" fillId="24" borderId="22" xfId="45" applyNumberFormat="1" applyFont="1" applyFill="1" applyBorder="1" applyAlignment="1" applyProtection="1">
      <alignment horizontal="left" vertical="center" wrapText="1" shrinkToFit="1"/>
      <protection locked="0"/>
    </xf>
    <xf numFmtId="176" fontId="7" fillId="24" borderId="22" xfId="45" applyNumberFormat="1" applyFill="1" applyBorder="1" applyAlignment="1" applyProtection="1">
      <alignment horizontal="right" vertical="center" shrinkToFit="1"/>
      <protection locked="0"/>
    </xf>
    <xf numFmtId="176" fontId="31" fillId="24" borderId="47" xfId="45" applyNumberFormat="1" applyFont="1" applyFill="1" applyBorder="1" applyAlignment="1" applyProtection="1">
      <alignment horizontal="left" vertical="center" wrapText="1" shrinkToFit="1"/>
      <protection locked="0"/>
    </xf>
    <xf numFmtId="176" fontId="7" fillId="24" borderId="47" xfId="45" applyNumberFormat="1" applyFill="1" applyBorder="1" applyAlignment="1" applyProtection="1">
      <alignment horizontal="right" vertical="center" shrinkToFit="1"/>
      <protection locked="0"/>
    </xf>
    <xf numFmtId="176" fontId="7" fillId="24" borderId="19" xfId="45" applyNumberFormat="1" applyFill="1" applyBorder="1" applyAlignment="1" applyProtection="1">
      <alignment horizontal="right" vertical="center" shrinkToFit="1"/>
      <protection locked="0"/>
    </xf>
    <xf numFmtId="38" fontId="7" fillId="24" borderId="59" xfId="46" applyFont="1" applyFill="1" applyBorder="1" applyAlignment="1" applyProtection="1">
      <alignment horizontal="center" vertical="center" shrinkToFit="1"/>
      <protection locked="0"/>
    </xf>
    <xf numFmtId="38" fontId="7" fillId="24" borderId="50" xfId="46" applyFont="1" applyFill="1" applyBorder="1" applyAlignment="1" applyProtection="1">
      <alignment horizontal="center" vertical="center" shrinkToFit="1"/>
      <protection locked="0"/>
    </xf>
    <xf numFmtId="38" fontId="7" fillId="24" borderId="24" xfId="46" applyFont="1" applyFill="1" applyBorder="1" applyAlignment="1" applyProtection="1">
      <alignment horizontal="center" vertical="center" shrinkToFit="1"/>
      <protection locked="0"/>
    </xf>
    <xf numFmtId="38" fontId="7" fillId="24" borderId="28" xfId="46" applyFont="1" applyFill="1" applyBorder="1" applyAlignment="1" applyProtection="1">
      <alignment horizontal="center" vertical="center" shrinkToFit="1"/>
      <protection locked="0"/>
    </xf>
    <xf numFmtId="38" fontId="7" fillId="24" borderId="30" xfId="46" applyFont="1" applyFill="1" applyBorder="1" applyAlignment="1" applyProtection="1">
      <alignment horizontal="center" vertical="center" shrinkToFit="1"/>
      <protection locked="0"/>
    </xf>
    <xf numFmtId="38" fontId="7" fillId="24" borderId="37" xfId="46" applyFont="1" applyFill="1" applyBorder="1" applyAlignment="1" applyProtection="1">
      <alignment horizontal="center" vertical="center" shrinkToFit="1"/>
      <protection locked="0"/>
    </xf>
    <xf numFmtId="0" fontId="0" fillId="24" borderId="50" xfId="45" applyFont="1" applyFill="1" applyBorder="1" applyAlignment="1">
      <alignment vertical="center" shrinkToFit="1"/>
    </xf>
    <xf numFmtId="0" fontId="7" fillId="24" borderId="19" xfId="45" applyFill="1" applyBorder="1" applyAlignment="1">
      <alignment vertical="center" shrinkToFit="1"/>
    </xf>
    <xf numFmtId="38" fontId="7" fillId="24" borderId="45" xfId="33" applyFont="1" applyFill="1" applyBorder="1" applyAlignment="1" applyProtection="1">
      <alignment vertical="center" shrinkToFit="1"/>
    </xf>
    <xf numFmtId="0" fontId="7" fillId="24" borderId="19" xfId="45" applyFill="1" applyBorder="1" applyAlignment="1">
      <alignment horizontal="center" vertical="center" shrinkToFit="1"/>
    </xf>
    <xf numFmtId="176" fontId="31" fillId="24" borderId="45" xfId="45" applyNumberFormat="1" applyFont="1" applyFill="1" applyBorder="1" applyAlignment="1">
      <alignment horizontal="left" vertical="center" wrapText="1" shrinkToFit="1"/>
    </xf>
    <xf numFmtId="176" fontId="7" fillId="24" borderId="45" xfId="45" applyNumberFormat="1" applyFill="1" applyBorder="1" applyAlignment="1">
      <alignment horizontal="right" vertical="center" shrinkToFit="1"/>
    </xf>
    <xf numFmtId="38" fontId="7" fillId="24" borderId="28" xfId="46" applyFont="1" applyFill="1" applyBorder="1" applyAlignment="1" applyProtection="1">
      <alignment horizontal="center" vertical="center" shrinkToFit="1"/>
    </xf>
    <xf numFmtId="38" fontId="7" fillId="24" borderId="59" xfId="46" applyFont="1" applyFill="1" applyBorder="1" applyAlignment="1" applyProtection="1">
      <alignment horizontal="center" vertical="center" shrinkToFit="1"/>
    </xf>
    <xf numFmtId="0" fontId="7" fillId="24" borderId="50" xfId="45" applyFill="1" applyBorder="1" applyAlignment="1">
      <alignment horizontal="left" vertical="center" shrinkToFit="1"/>
    </xf>
    <xf numFmtId="38" fontId="7" fillId="24" borderId="19" xfId="33" applyFont="1" applyFill="1" applyBorder="1" applyAlignment="1" applyProtection="1">
      <alignment vertical="center" shrinkToFit="1"/>
    </xf>
    <xf numFmtId="176" fontId="31" fillId="24" borderId="22" xfId="45" applyNumberFormat="1" applyFont="1" applyFill="1" applyBorder="1" applyAlignment="1">
      <alignment horizontal="left" vertical="center" wrapText="1" shrinkToFit="1"/>
    </xf>
    <xf numFmtId="176" fontId="7" fillId="24" borderId="22" xfId="45" applyNumberFormat="1" applyFill="1" applyBorder="1" applyAlignment="1">
      <alignment horizontal="right" vertical="center" shrinkToFit="1"/>
    </xf>
    <xf numFmtId="176" fontId="7" fillId="24" borderId="22" xfId="45" applyNumberFormat="1" applyFill="1" applyBorder="1" applyAlignment="1">
      <alignment horizontal="center" vertical="center" shrinkToFit="1"/>
    </xf>
    <xf numFmtId="38" fontId="7" fillId="24" borderId="30" xfId="46" applyFont="1" applyFill="1" applyBorder="1" applyAlignment="1" applyProtection="1">
      <alignment horizontal="center" vertical="center" shrinkToFit="1"/>
    </xf>
    <xf numFmtId="38" fontId="7" fillId="24" borderId="50" xfId="46" applyFont="1" applyFill="1" applyBorder="1" applyAlignment="1" applyProtection="1">
      <alignment horizontal="center" vertical="center" shrinkToFit="1"/>
    </xf>
    <xf numFmtId="0" fontId="0" fillId="24" borderId="19" xfId="45" applyFont="1" applyFill="1" applyBorder="1" applyAlignment="1">
      <alignment horizontal="center" vertical="center" shrinkToFit="1"/>
    </xf>
    <xf numFmtId="0" fontId="7" fillId="24" borderId="24" xfId="45" applyFill="1" applyBorder="1" applyAlignment="1">
      <alignment horizontal="left" vertical="center" shrinkToFit="1"/>
    </xf>
    <xf numFmtId="0" fontId="7" fillId="24" borderId="22" xfId="45" applyFill="1" applyBorder="1" applyAlignment="1">
      <alignment vertical="center" shrinkToFit="1"/>
    </xf>
    <xf numFmtId="38" fontId="7" fillId="24" borderId="22" xfId="33" applyFont="1" applyFill="1" applyBorder="1" applyAlignment="1" applyProtection="1">
      <alignment vertical="center" shrinkToFit="1"/>
    </xf>
    <xf numFmtId="0" fontId="7" fillId="24" borderId="22" xfId="45" applyFill="1" applyBorder="1" applyAlignment="1">
      <alignment horizontal="center" vertical="center" shrinkToFit="1"/>
    </xf>
    <xf numFmtId="38" fontId="7" fillId="24" borderId="37" xfId="46" applyFont="1" applyFill="1" applyBorder="1" applyAlignment="1" applyProtection="1">
      <alignment horizontal="center" vertical="center" shrinkToFit="1"/>
    </xf>
    <xf numFmtId="38" fontId="7" fillId="24" borderId="24" xfId="46" applyFont="1" applyFill="1" applyBorder="1" applyAlignment="1" applyProtection="1">
      <alignment horizontal="center" vertical="center" shrinkToFit="1"/>
    </xf>
    <xf numFmtId="0" fontId="7" fillId="24" borderId="50" xfId="45" applyFill="1" applyBorder="1" applyAlignment="1">
      <alignment vertical="center" shrinkToFit="1"/>
    </xf>
    <xf numFmtId="40" fontId="7" fillId="24" borderId="22" xfId="33" applyNumberFormat="1" applyFont="1" applyFill="1" applyBorder="1" applyAlignment="1" applyProtection="1">
      <alignment vertical="center" shrinkToFit="1"/>
    </xf>
    <xf numFmtId="0" fontId="7" fillId="24" borderId="14" xfId="45" applyFill="1" applyBorder="1" applyAlignment="1">
      <alignment vertical="center" shrinkToFit="1"/>
    </xf>
    <xf numFmtId="38" fontId="7" fillId="24" borderId="14" xfId="33" applyFont="1" applyFill="1" applyBorder="1" applyAlignment="1" applyProtection="1">
      <alignment vertical="center" shrinkToFit="1"/>
    </xf>
    <xf numFmtId="0" fontId="7" fillId="24" borderId="14" xfId="45" applyFill="1" applyBorder="1" applyAlignment="1">
      <alignment horizontal="center" vertical="center" shrinkToFit="1"/>
    </xf>
    <xf numFmtId="176" fontId="31" fillId="24" borderId="47" xfId="45" applyNumberFormat="1" applyFont="1" applyFill="1" applyBorder="1" applyAlignment="1">
      <alignment horizontal="left" vertical="center" wrapText="1" shrinkToFit="1"/>
    </xf>
    <xf numFmtId="176" fontId="7" fillId="24" borderId="47" xfId="45" applyNumberFormat="1" applyFill="1" applyBorder="1" applyAlignment="1">
      <alignment horizontal="right" vertical="center" shrinkToFit="1"/>
    </xf>
    <xf numFmtId="176" fontId="7" fillId="24" borderId="47" xfId="45" applyNumberFormat="1" applyFill="1" applyBorder="1" applyAlignment="1">
      <alignment horizontal="center" vertical="center" shrinkToFit="1"/>
    </xf>
    <xf numFmtId="176" fontId="7" fillId="24" borderId="19" xfId="45" applyNumberFormat="1" applyFill="1" applyBorder="1" applyAlignment="1">
      <alignment horizontal="right" vertical="center" shrinkToFit="1"/>
    </xf>
    <xf numFmtId="0" fontId="0" fillId="29" borderId="22" xfId="0" applyFill="1" applyBorder="1"/>
    <xf numFmtId="0" fontId="7" fillId="0" borderId="23" xfId="45" applyBorder="1" applyAlignment="1">
      <alignment horizontal="center" vertical="center" textRotation="255" wrapText="1"/>
    </xf>
    <xf numFmtId="0" fontId="7" fillId="0" borderId="25" xfId="45" applyBorder="1" applyAlignment="1">
      <alignment horizontal="center" vertical="center" textRotation="255" wrapText="1"/>
    </xf>
    <xf numFmtId="0" fontId="7" fillId="0" borderId="35" xfId="45" applyBorder="1" applyAlignment="1">
      <alignment horizontal="center" vertical="center" textRotation="255" wrapText="1"/>
    </xf>
    <xf numFmtId="0" fontId="7" fillId="0" borderId="22" xfId="45" applyBorder="1" applyAlignment="1">
      <alignment horizontal="center" vertical="center" wrapText="1"/>
    </xf>
    <xf numFmtId="0" fontId="7" fillId="0" borderId="23" xfId="45" applyBorder="1" applyAlignment="1">
      <alignment horizontal="center" vertical="center" wrapText="1"/>
    </xf>
    <xf numFmtId="0" fontId="7" fillId="0" borderId="25" xfId="45" applyBorder="1" applyAlignment="1">
      <alignment horizontal="center" vertical="center" wrapText="1"/>
    </xf>
    <xf numFmtId="0" fontId="7" fillId="0" borderId="35" xfId="45" applyBorder="1" applyAlignment="1">
      <alignment horizontal="center" vertical="center" wrapText="1"/>
    </xf>
    <xf numFmtId="0" fontId="0" fillId="0" borderId="23" xfId="45" applyFont="1" applyBorder="1" applyAlignment="1">
      <alignment horizontal="center" vertical="center" wrapText="1"/>
    </xf>
    <xf numFmtId="0" fontId="0" fillId="0" borderId="18" xfId="45" applyFont="1" applyBorder="1" applyAlignment="1" applyProtection="1">
      <alignment horizontal="right"/>
      <protection locked="0"/>
    </xf>
    <xf numFmtId="0" fontId="7" fillId="0" borderId="18" xfId="45" applyBorder="1" applyAlignment="1" applyProtection="1">
      <alignment horizontal="right"/>
      <protection locked="0"/>
    </xf>
    <xf numFmtId="0" fontId="7" fillId="0" borderId="47" xfId="45" applyBorder="1" applyAlignment="1">
      <alignment horizontal="center" vertical="center" wrapText="1"/>
    </xf>
    <xf numFmtId="0" fontId="7" fillId="0" borderId="45" xfId="45" applyBorder="1" applyAlignment="1">
      <alignment horizontal="center" vertical="center" wrapText="1"/>
    </xf>
    <xf numFmtId="0" fontId="7" fillId="0" borderId="64" xfId="45" applyBorder="1" applyAlignment="1">
      <alignment horizontal="center" vertical="center" wrapText="1"/>
    </xf>
    <xf numFmtId="0" fontId="31" fillId="0" borderId="23" xfId="45" applyFont="1" applyBorder="1" applyAlignment="1">
      <alignment horizontal="center" vertical="center" wrapText="1"/>
    </xf>
    <xf numFmtId="0" fontId="31" fillId="0" borderId="25" xfId="45" applyFont="1" applyBorder="1" applyAlignment="1">
      <alignment vertical="center" wrapText="1"/>
    </xf>
    <xf numFmtId="0" fontId="31" fillId="0" borderId="35" xfId="45" applyFont="1" applyBorder="1" applyAlignment="1">
      <alignment vertical="center" wrapText="1"/>
    </xf>
    <xf numFmtId="0" fontId="0" fillId="0" borderId="18" xfId="45" applyFont="1" applyBorder="1" applyAlignment="1">
      <alignment horizontal="left"/>
    </xf>
    <xf numFmtId="0" fontId="7" fillId="0" borderId="18" xfId="45" applyBorder="1" applyAlignment="1">
      <alignment horizontal="right"/>
    </xf>
    <xf numFmtId="0" fontId="0" fillId="28" borderId="20" xfId="0" applyFill="1" applyBorder="1" applyAlignment="1">
      <alignment horizontal="center" vertical="center"/>
    </xf>
    <xf numFmtId="0" fontId="0" fillId="28" borderId="21" xfId="0" applyFill="1" applyBorder="1" applyAlignment="1">
      <alignment horizontal="center" vertical="center"/>
    </xf>
    <xf numFmtId="0" fontId="0" fillId="28" borderId="15" xfId="0" applyFill="1" applyBorder="1" applyAlignment="1">
      <alignment horizontal="center" vertical="center"/>
    </xf>
    <xf numFmtId="0" fontId="0" fillId="26" borderId="47" xfId="0" applyFill="1" applyBorder="1" applyAlignment="1">
      <alignment horizontal="center" vertical="center"/>
    </xf>
    <xf numFmtId="0" fontId="0" fillId="26" borderId="49" xfId="0" applyFill="1" applyBorder="1" applyAlignment="1">
      <alignment horizontal="center" vertical="center"/>
    </xf>
    <xf numFmtId="0" fontId="0" fillId="26" borderId="44" xfId="0" applyFill="1" applyBorder="1" applyAlignment="1">
      <alignment horizontal="center" vertical="center"/>
    </xf>
    <xf numFmtId="0" fontId="23" fillId="26" borderId="10" xfId="0" applyFont="1" applyFill="1" applyBorder="1" applyAlignment="1">
      <alignment horizontal="center" vertical="center"/>
    </xf>
    <xf numFmtId="0" fontId="23" fillId="26" borderId="11" xfId="0" applyFont="1" applyFill="1" applyBorder="1" applyAlignment="1">
      <alignment horizontal="center" vertical="center"/>
    </xf>
    <xf numFmtId="0" fontId="23" fillId="26" borderId="12" xfId="0" applyFont="1" applyFill="1" applyBorder="1" applyAlignment="1">
      <alignment horizontal="center" vertical="center"/>
    </xf>
    <xf numFmtId="0" fontId="23" fillId="26" borderId="13" xfId="0" applyFont="1" applyFill="1" applyBorder="1" applyAlignment="1">
      <alignment horizontal="center" vertical="center"/>
    </xf>
    <xf numFmtId="0" fontId="23" fillId="26" borderId="0" xfId="0" applyFont="1" applyFill="1" applyAlignment="1">
      <alignment horizontal="center" vertical="center"/>
    </xf>
    <xf numFmtId="0" fontId="23" fillId="26" borderId="14" xfId="0" applyFont="1" applyFill="1" applyBorder="1" applyAlignment="1">
      <alignment horizontal="center" vertical="center"/>
    </xf>
    <xf numFmtId="0" fontId="23" fillId="26" borderId="56" xfId="0" applyFont="1" applyFill="1" applyBorder="1" applyAlignment="1">
      <alignment horizontal="center" vertical="center"/>
    </xf>
    <xf numFmtId="0" fontId="23" fillId="26" borderId="53" xfId="0" applyFont="1" applyFill="1" applyBorder="1" applyAlignment="1">
      <alignment horizontal="center" vertical="center"/>
    </xf>
    <xf numFmtId="0" fontId="23" fillId="26" borderId="39" xfId="0" applyFont="1" applyFill="1" applyBorder="1" applyAlignment="1">
      <alignment horizontal="center" vertical="center"/>
    </xf>
    <xf numFmtId="0" fontId="0" fillId="27" borderId="33" xfId="0" applyFill="1" applyBorder="1" applyAlignment="1">
      <alignment horizontal="center" vertical="center" wrapText="1"/>
    </xf>
    <xf numFmtId="0" fontId="0" fillId="27" borderId="20" xfId="0" applyFill="1" applyBorder="1" applyAlignment="1">
      <alignment horizontal="center" vertical="center"/>
    </xf>
    <xf numFmtId="0" fontId="0" fillId="27" borderId="15" xfId="0" applyFill="1" applyBorder="1" applyAlignment="1">
      <alignment horizontal="center" vertical="center"/>
    </xf>
    <xf numFmtId="0" fontId="0" fillId="27" borderId="20" xfId="0" applyFill="1" applyBorder="1" applyAlignment="1">
      <alignment horizontal="center" vertical="center" wrapText="1"/>
    </xf>
    <xf numFmtId="0" fontId="0" fillId="27" borderId="15" xfId="0" applyFill="1" applyBorder="1" applyAlignment="1">
      <alignment horizontal="center" vertical="center" wrapText="1"/>
    </xf>
    <xf numFmtId="0" fontId="7" fillId="0" borderId="18" xfId="45" applyBorder="1" applyProtection="1">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4" xr:uid="{00000000-0005-0000-0000-00002B000000}"/>
    <cellStyle name="標準_03" xfId="45" xr:uid="{00000000-0005-0000-0000-00002C000000}"/>
    <cellStyle name="標準_170125地球温暖化対策計画書(山内修正案）_添付書類（概況確認書）" xfId="42" xr:uid="{00000000-0005-0000-0000-00002D000000}"/>
    <cellStyle name="良い" xfId="43" builtinId="26" customBuiltin="1"/>
  </cellStyles>
  <dxfs count="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colors>
    <mruColors>
      <color rgb="FFFFFF99"/>
      <color rgb="FFFFFF66"/>
      <color rgb="FFFF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22687</xdr:colOff>
      <xdr:row>8</xdr:row>
      <xdr:rowOff>91440</xdr:rowOff>
    </xdr:from>
    <xdr:to>
      <xdr:col>13</xdr:col>
      <xdr:colOff>403860</xdr:colOff>
      <xdr:row>13</xdr:row>
      <xdr:rowOff>137160</xdr:rowOff>
    </xdr:to>
    <xdr:sp macro="" textlink="">
      <xdr:nvSpPr>
        <xdr:cNvPr id="2" name="AutoShape 2">
          <a:extLst>
            <a:ext uri="{FF2B5EF4-FFF2-40B4-BE49-F238E27FC236}">
              <a16:creationId xmlns:a16="http://schemas.microsoft.com/office/drawing/2014/main" id="{8AE4C054-CC4A-482D-80EF-076B88EED579}"/>
            </a:ext>
          </a:extLst>
        </xdr:cNvPr>
        <xdr:cNvSpPr>
          <a:spLocks noChangeArrowheads="1"/>
        </xdr:cNvSpPr>
      </xdr:nvSpPr>
      <xdr:spPr bwMode="auto">
        <a:xfrm>
          <a:off x="5638627" y="2034540"/>
          <a:ext cx="2430953" cy="1264920"/>
        </a:xfrm>
        <a:prstGeom prst="wedgeRoundRectCallout">
          <a:avLst>
            <a:gd name="adj1" fmla="val 22465"/>
            <a:gd name="adj2" fmla="val -7382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この例の場合、本社ビルが事務所と工場用途が混在するため、算定報告書その５シートに入力した値から、工場用途分の電気使用量（子メーターで計測）を差し引いています。</a:t>
          </a:r>
        </a:p>
      </xdr:txBody>
    </xdr:sp>
    <xdr:clientData/>
  </xdr:twoCellAnchor>
  <xdr:twoCellAnchor>
    <xdr:from>
      <xdr:col>1</xdr:col>
      <xdr:colOff>411480</xdr:colOff>
      <xdr:row>11</xdr:row>
      <xdr:rowOff>86071</xdr:rowOff>
    </xdr:from>
    <xdr:to>
      <xdr:col>3</xdr:col>
      <xdr:colOff>525780</xdr:colOff>
      <xdr:row>14</xdr:row>
      <xdr:rowOff>167640</xdr:rowOff>
    </xdr:to>
    <xdr:sp macro="" textlink="">
      <xdr:nvSpPr>
        <xdr:cNvPr id="3" name="AutoShape 2">
          <a:extLst>
            <a:ext uri="{FF2B5EF4-FFF2-40B4-BE49-F238E27FC236}">
              <a16:creationId xmlns:a16="http://schemas.microsoft.com/office/drawing/2014/main" id="{4FF37AAF-14E5-4DF8-9E8F-80943EE78432}"/>
            </a:ext>
          </a:extLst>
        </xdr:cNvPr>
        <xdr:cNvSpPr>
          <a:spLocks noChangeArrowheads="1"/>
        </xdr:cNvSpPr>
      </xdr:nvSpPr>
      <xdr:spPr bwMode="auto">
        <a:xfrm>
          <a:off x="769620" y="2760691"/>
          <a:ext cx="2278380" cy="813089"/>
        </a:xfrm>
        <a:prstGeom prst="wedgeRoundRectCallout">
          <a:avLst>
            <a:gd name="adj1" fmla="val 22973"/>
            <a:gd name="adj2" fmla="val -818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算定報告書その５シートに入力した内容と同じように燃料の種類から単位までを転記してください。</a:t>
          </a:r>
        </a:p>
      </xdr:txBody>
    </xdr:sp>
    <xdr:clientData/>
  </xdr:twoCellAnchor>
  <xdr:twoCellAnchor>
    <xdr:from>
      <xdr:col>17</xdr:col>
      <xdr:colOff>175260</xdr:colOff>
      <xdr:row>10</xdr:row>
      <xdr:rowOff>238471</xdr:rowOff>
    </xdr:from>
    <xdr:to>
      <xdr:col>21</xdr:col>
      <xdr:colOff>114300</xdr:colOff>
      <xdr:row>16</xdr:row>
      <xdr:rowOff>154651</xdr:rowOff>
    </xdr:to>
    <xdr:sp macro="" textlink="">
      <xdr:nvSpPr>
        <xdr:cNvPr id="4" name="AutoShape 3">
          <a:extLst>
            <a:ext uri="{FF2B5EF4-FFF2-40B4-BE49-F238E27FC236}">
              <a16:creationId xmlns:a16="http://schemas.microsoft.com/office/drawing/2014/main" id="{444C68F7-46BD-495B-AD23-BC7E5529C5B2}"/>
            </a:ext>
          </a:extLst>
        </xdr:cNvPr>
        <xdr:cNvSpPr>
          <a:spLocks noChangeArrowheads="1"/>
        </xdr:cNvSpPr>
      </xdr:nvSpPr>
      <xdr:spPr bwMode="auto">
        <a:xfrm>
          <a:off x="9410700" y="2669251"/>
          <a:ext cx="1760220" cy="1379220"/>
        </a:xfrm>
        <a:prstGeom prst="wedgeRoundRectCallout">
          <a:avLst>
            <a:gd name="adj1" fmla="val -15820"/>
            <a:gd name="adj2" fmla="val -11650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算定報告書に記載されていない計測値を使用する場合は、「＊」を入力してください。この場合、計測値を記録した帳票などの根拠資料をご提出ください。</a:t>
          </a:r>
        </a:p>
      </xdr:txBody>
    </xdr:sp>
    <xdr:clientData/>
  </xdr:twoCellAnchor>
  <xdr:twoCellAnchor>
    <xdr:from>
      <xdr:col>10</xdr:col>
      <xdr:colOff>228427</xdr:colOff>
      <xdr:row>18</xdr:row>
      <xdr:rowOff>228600</xdr:rowOff>
    </xdr:from>
    <xdr:to>
      <xdr:col>12</xdr:col>
      <xdr:colOff>396240</xdr:colOff>
      <xdr:row>23</xdr:row>
      <xdr:rowOff>230851</xdr:rowOff>
    </xdr:to>
    <xdr:sp macro="" textlink="">
      <xdr:nvSpPr>
        <xdr:cNvPr id="5" name="AutoShape 2">
          <a:extLst>
            <a:ext uri="{FF2B5EF4-FFF2-40B4-BE49-F238E27FC236}">
              <a16:creationId xmlns:a16="http://schemas.microsoft.com/office/drawing/2014/main" id="{51476DAB-3531-4657-A3D5-595AB7732DAF}"/>
            </a:ext>
          </a:extLst>
        </xdr:cNvPr>
        <xdr:cNvSpPr>
          <a:spLocks noChangeArrowheads="1"/>
        </xdr:cNvSpPr>
      </xdr:nvSpPr>
      <xdr:spPr bwMode="auto">
        <a:xfrm>
          <a:off x="5242387" y="4610100"/>
          <a:ext cx="2042333" cy="1221451"/>
        </a:xfrm>
        <a:prstGeom prst="wedgeRoundRectCallout">
          <a:avLst>
            <a:gd name="adj1" fmla="val -2906"/>
            <a:gd name="adj2" fmla="val 852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この例の場合、本社ビルが事務所と工場用途が混在するため、工場用途分の電気使用量（子メーターで計測）を記載しています。</a:t>
          </a:r>
        </a:p>
      </xdr:txBody>
    </xdr:sp>
    <xdr:clientData/>
  </xdr:twoCellAnchor>
  <xdr:twoCellAnchor>
    <xdr:from>
      <xdr:col>11</xdr:col>
      <xdr:colOff>30480</xdr:colOff>
      <xdr:row>29</xdr:row>
      <xdr:rowOff>99060</xdr:rowOff>
    </xdr:from>
    <xdr:to>
      <xdr:col>12</xdr:col>
      <xdr:colOff>754379</xdr:colOff>
      <xdr:row>33</xdr:row>
      <xdr:rowOff>160020</xdr:rowOff>
    </xdr:to>
    <xdr:sp macro="" textlink="">
      <xdr:nvSpPr>
        <xdr:cNvPr id="6" name="AutoShape 2">
          <a:extLst>
            <a:ext uri="{FF2B5EF4-FFF2-40B4-BE49-F238E27FC236}">
              <a16:creationId xmlns:a16="http://schemas.microsoft.com/office/drawing/2014/main" id="{CF7D130D-2A60-4C02-B0C4-077B7D282837}"/>
            </a:ext>
          </a:extLst>
        </xdr:cNvPr>
        <xdr:cNvSpPr>
          <a:spLocks noChangeArrowheads="1"/>
        </xdr:cNvSpPr>
      </xdr:nvSpPr>
      <xdr:spPr bwMode="auto">
        <a:xfrm>
          <a:off x="5646420" y="7162800"/>
          <a:ext cx="1996439" cy="1036320"/>
        </a:xfrm>
        <a:prstGeom prst="wedgeRoundRectCallout">
          <a:avLst>
            <a:gd name="adj1" fmla="val 8434"/>
            <a:gd name="adj2" fmla="val -817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算定報告書その５シートに入力した内容と同じように区分から単位案でを転記してください。</a:t>
          </a:r>
        </a:p>
      </xdr:txBody>
    </xdr:sp>
    <xdr:clientData/>
  </xdr:twoCellAnchor>
  <xdr:twoCellAnchor>
    <xdr:from>
      <xdr:col>0</xdr:col>
      <xdr:colOff>350520</xdr:colOff>
      <xdr:row>1</xdr:row>
      <xdr:rowOff>60960</xdr:rowOff>
    </xdr:from>
    <xdr:to>
      <xdr:col>3</xdr:col>
      <xdr:colOff>525780</xdr:colOff>
      <xdr:row>4</xdr:row>
      <xdr:rowOff>45720</xdr:rowOff>
    </xdr:to>
    <xdr:sp macro="" textlink="">
      <xdr:nvSpPr>
        <xdr:cNvPr id="7" name="AutoShape 2">
          <a:extLst>
            <a:ext uri="{FF2B5EF4-FFF2-40B4-BE49-F238E27FC236}">
              <a16:creationId xmlns:a16="http://schemas.microsoft.com/office/drawing/2014/main" id="{52D1AC50-7C1E-B7FB-C3C8-FD6B73B06907}"/>
            </a:ext>
          </a:extLst>
        </xdr:cNvPr>
        <xdr:cNvSpPr>
          <a:spLocks noChangeArrowheads="1"/>
        </xdr:cNvSpPr>
      </xdr:nvSpPr>
      <xdr:spPr bwMode="auto">
        <a:xfrm>
          <a:off x="350520" y="243840"/>
          <a:ext cx="2697480" cy="571500"/>
        </a:xfrm>
        <a:prstGeom prst="wedgeRoundRectCallout">
          <a:avLst>
            <a:gd name="adj1" fmla="val 10880"/>
            <a:gd name="adj2" fmla="val 7721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算定報告書その５シートに入力した内容をもとに、黄色セルを入力してください。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4.202.22\b0&#37096;&#20849;&#26377;\&#12471;&#12473;&#12486;&#12512;&#38306;&#36899;&#20849;&#26377;&#36039;&#26009;\02_&#32207;&#37327;&#21066;&#28187;&#32681;&#21209;&#12392;&#25490;&#20986;&#37327;&#21462;&#24341;&#12471;&#12473;&#12486;&#12512;\2&#26399;(2015&#24180;)&#20197;&#38477;_&#23500;&#22763;&#36890;FIP\R6_3&#26399;&#12471;&#12473;&#12486;&#12512;&#20445;&#23432;&#65288;24&#24180;4&#26376;-25&#24180;3&#26376;&#65289;\51_2025&#24180;&#24230;&#27096;&#24335;&#12395;&#12388;&#12356;&#12390;&#21839;&#38988;&#12394;&#12356;&#12363;&#23500;&#22763;&#36890;&#30906;&#35469;\6_2&#12456;&#12521;&#12540;&#27096;&#24335;&#12398;&#30906;&#35469;_&#65299;&#27096;&#24335;0402\&#23500;&#22763;&#36890;4&#26399;&#38283;&#30330;&#27096;&#24335;\&#21407;&#27833;&#25563;&#31639;&#12456;&#12493;&#12523;&#12462;&#12540;&#20351;&#29992;&#37327;&#12395;&#38306;&#12377;&#12427;&#22577;&#21578;&#26360;ver4(&#25968;&#24335;&#12539;&#21336;&#20301;&#35211;&#30452;&#12375;&#24460;.xlsx" TargetMode="External"/><Relationship Id="rId1" Type="http://schemas.openxmlformats.org/officeDocument/2006/relationships/externalLinkPath" Target="/&#12471;&#12473;&#12486;&#12512;&#38306;&#36899;&#20849;&#26377;&#36039;&#26009;/02_&#32207;&#37327;&#21066;&#28187;&#32681;&#21209;&#12392;&#25490;&#20986;&#37327;&#21462;&#24341;&#12471;&#12473;&#12486;&#12512;/2&#26399;(2015&#24180;)&#20197;&#38477;_&#23500;&#22763;&#36890;FIP/R6_3&#26399;&#12471;&#12473;&#12486;&#12512;&#20445;&#23432;&#65288;24&#24180;4&#26376;-25&#24180;3&#26376;&#65289;/51_2025&#24180;&#24230;&#27096;&#24335;&#12395;&#12388;&#12356;&#12390;&#21839;&#38988;&#12394;&#12356;&#12363;&#23500;&#22763;&#36890;&#30906;&#35469;/6_2&#12456;&#12521;&#12540;&#27096;&#24335;&#12398;&#30906;&#35469;_&#65299;&#27096;&#24335;0402/&#23500;&#22763;&#36890;4&#26399;&#38283;&#30330;&#27096;&#24335;/&#21407;&#27833;&#25563;&#31639;&#12456;&#12493;&#12523;&#12462;&#12540;&#20351;&#29992;&#37327;&#12395;&#38306;&#12377;&#12427;&#22577;&#21578;&#26360;ver4(&#25968;&#24335;&#12539;&#21336;&#20301;&#35211;&#30452;&#12375;&#24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 原油換算エネルギー使用量に関する報告書（様式）"/>
      <sheetName val="別紙2 原油換算エネルギー使用量に関する報告書（記入例）"/>
      <sheetName val="リスト"/>
      <sheetName val="ver"/>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88"/>
  <sheetViews>
    <sheetView showZeros="0" tabSelected="1" zoomScaleNormal="100" zoomScaleSheetLayoutView="85" workbookViewId="0">
      <selection activeCell="B7" sqref="B7"/>
    </sheetView>
  </sheetViews>
  <sheetFormatPr defaultColWidth="9" defaultRowHeight="15" customHeight="1" x14ac:dyDescent="0.2"/>
  <cols>
    <col min="1" max="1" width="5.33203125" style="28" customWidth="1"/>
    <col min="2" max="2" width="14.88671875" style="28" customWidth="1"/>
    <col min="3" max="3" width="16.6640625" style="28" customWidth="1"/>
    <col min="4" max="4" width="8.33203125" style="28" bestFit="1" customWidth="1"/>
    <col min="5" max="5" width="11.33203125" style="79" customWidth="1"/>
    <col min="6" max="6" width="8" style="29" customWidth="1"/>
    <col min="7" max="7" width="11.44140625" style="28" hidden="1" customWidth="1"/>
    <col min="8" max="8" width="16.88671875" style="28" hidden="1" customWidth="1"/>
    <col min="9" max="9" width="14.88671875" style="28" hidden="1" customWidth="1"/>
    <col min="10" max="11" width="8.6640625" style="28" customWidth="1"/>
    <col min="12" max="12" width="18.44140625" style="28" customWidth="1"/>
    <col min="13" max="13" width="11.33203125" style="28" customWidth="1"/>
    <col min="14" max="14" width="6.6640625" style="29" bestFit="1" customWidth="1"/>
    <col min="15" max="15" width="16.109375" style="28" hidden="1" customWidth="1"/>
    <col min="16" max="16" width="7.44140625" style="28" bestFit="1" customWidth="1"/>
    <col min="17" max="18" width="8.6640625" style="28" customWidth="1"/>
    <col min="19" max="19" width="3.33203125" style="29" customWidth="1"/>
    <col min="20" max="20" width="9.6640625" style="28" customWidth="1"/>
    <col min="21" max="21" width="4.6640625" style="29" customWidth="1"/>
    <col min="22" max="22" width="2.6640625" style="28" customWidth="1"/>
    <col min="23" max="23" width="12" customWidth="1"/>
    <col min="24" max="24" width="12" hidden="1" customWidth="1"/>
    <col min="25" max="25" width="9" style="28" hidden="1" customWidth="1"/>
    <col min="26" max="26" width="2.44140625" style="28" hidden="1" customWidth="1"/>
    <col min="27" max="28" width="9" style="28" hidden="1" customWidth="1"/>
    <col min="29" max="29" width="2.6640625" style="28" hidden="1" customWidth="1"/>
    <col min="30" max="31" width="9" style="28" hidden="1" customWidth="1"/>
    <col min="32" max="16384" width="9" style="28"/>
  </cols>
  <sheetData>
    <row r="1" spans="1:31" s="38" customFormat="1" ht="14.4" x14ac:dyDescent="0.2">
      <c r="A1" s="78" t="s">
        <v>0</v>
      </c>
      <c r="E1" s="79"/>
      <c r="F1" s="80"/>
      <c r="M1" s="206" t="s">
        <v>125</v>
      </c>
      <c r="N1" s="206"/>
      <c r="O1" s="206"/>
      <c r="P1" s="206"/>
      <c r="Q1" s="206"/>
      <c r="R1" s="206"/>
      <c r="S1" s="206"/>
      <c r="T1" s="206"/>
      <c r="U1" s="206"/>
      <c r="W1"/>
      <c r="X1"/>
    </row>
    <row r="2" spans="1:31" s="38" customFormat="1" ht="14.4" x14ac:dyDescent="0.2">
      <c r="A2" s="78"/>
      <c r="E2" s="79"/>
      <c r="F2" s="80"/>
      <c r="N2" s="80"/>
      <c r="Q2" s="81"/>
      <c r="T2" s="176" t="s">
        <v>1</v>
      </c>
      <c r="U2" s="177"/>
      <c r="W2"/>
      <c r="X2"/>
    </row>
    <row r="3" spans="1:31" s="38" customFormat="1" ht="13.8" thickBot="1" x14ac:dyDescent="0.25">
      <c r="E3" s="79"/>
      <c r="F3" s="80"/>
      <c r="N3" s="80"/>
      <c r="S3" s="30"/>
      <c r="W3"/>
      <c r="X3"/>
    </row>
    <row r="4" spans="1:31" ht="18" customHeight="1" x14ac:dyDescent="0.2">
      <c r="A4" s="172" t="s">
        <v>2</v>
      </c>
      <c r="B4" s="175" t="s">
        <v>3</v>
      </c>
      <c r="C4" s="179" t="s">
        <v>4</v>
      </c>
      <c r="D4" s="179"/>
      <c r="E4" s="179"/>
      <c r="F4" s="179"/>
      <c r="G4" s="179"/>
      <c r="H4" s="179"/>
      <c r="I4" s="179"/>
      <c r="J4" s="179"/>
      <c r="K4" s="179"/>
      <c r="L4" s="179"/>
      <c r="M4" s="179"/>
      <c r="N4" s="179"/>
      <c r="O4" s="179"/>
      <c r="P4" s="179"/>
      <c r="Q4" s="179"/>
      <c r="R4" s="180"/>
      <c r="S4" s="82"/>
      <c r="T4" s="181" t="s">
        <v>5</v>
      </c>
      <c r="U4" s="172" t="s">
        <v>6</v>
      </c>
    </row>
    <row r="5" spans="1:31" ht="21" customHeight="1" x14ac:dyDescent="0.2">
      <c r="A5" s="173"/>
      <c r="B5" s="173"/>
      <c r="C5" s="178" t="s">
        <v>7</v>
      </c>
      <c r="D5" s="178"/>
      <c r="E5" s="178"/>
      <c r="F5" s="178"/>
      <c r="G5" s="178"/>
      <c r="H5" s="178"/>
      <c r="I5" s="178"/>
      <c r="J5" s="178"/>
      <c r="K5" s="178"/>
      <c r="L5" s="171" t="s">
        <v>8</v>
      </c>
      <c r="M5" s="171"/>
      <c r="N5" s="171"/>
      <c r="O5" s="171"/>
      <c r="P5" s="171"/>
      <c r="Q5" s="171"/>
      <c r="R5" s="83" t="s">
        <v>9</v>
      </c>
      <c r="S5" s="84"/>
      <c r="T5" s="182"/>
      <c r="U5" s="173"/>
    </row>
    <row r="6" spans="1:31" ht="33" customHeight="1" thickBot="1" x14ac:dyDescent="0.25">
      <c r="A6" s="174"/>
      <c r="B6" s="174"/>
      <c r="C6" s="85" t="s">
        <v>10</v>
      </c>
      <c r="D6" s="86" t="s">
        <v>11</v>
      </c>
      <c r="E6" s="87" t="s">
        <v>12</v>
      </c>
      <c r="F6" s="88" t="s">
        <v>13</v>
      </c>
      <c r="G6" s="89" t="s">
        <v>14</v>
      </c>
      <c r="H6" s="89" t="s">
        <v>15</v>
      </c>
      <c r="I6" s="89" t="s">
        <v>16</v>
      </c>
      <c r="J6" s="90" t="s">
        <v>17</v>
      </c>
      <c r="K6" s="91" t="s">
        <v>18</v>
      </c>
      <c r="L6" s="92" t="s">
        <v>19</v>
      </c>
      <c r="M6" s="92" t="s">
        <v>12</v>
      </c>
      <c r="N6" s="91" t="s">
        <v>13</v>
      </c>
      <c r="O6" s="89" t="s">
        <v>20</v>
      </c>
      <c r="P6" s="90" t="s">
        <v>17</v>
      </c>
      <c r="Q6" s="92" t="s">
        <v>18</v>
      </c>
      <c r="R6" s="92" t="s">
        <v>18</v>
      </c>
      <c r="S6" s="93" t="s">
        <v>21</v>
      </c>
      <c r="T6" s="183"/>
      <c r="U6" s="174"/>
    </row>
    <row r="7" spans="1:31" ht="19.5" customHeight="1" x14ac:dyDescent="0.2">
      <c r="A7" s="168" t="s">
        <v>22</v>
      </c>
      <c r="B7" s="51"/>
      <c r="C7" s="46"/>
      <c r="D7" s="46"/>
      <c r="E7" s="52"/>
      <c r="F7" s="65"/>
      <c r="G7" s="94">
        <f>IF(OR(E7="",F7=""),0,E7/VLOOKUP(F7,$X$7:$Y$18,2,FALSE)*H7/I7)</f>
        <v>0</v>
      </c>
      <c r="H7" s="94">
        <f>IF(COUNTIF(C7,"都市ガス*")=0,1,(101.325+VLOOKUP(D7,$AD$7:$AE$8,2,FALSE))/101.325*273.15/288.15)</f>
        <v>1</v>
      </c>
      <c r="I7" s="94">
        <f>IF(COUNTIF(C7,"液化石油ガス*")=0,1,VLOOKUP(F7,$AA$7:$AB$10,2,FALSE))</f>
        <v>1</v>
      </c>
      <c r="J7" s="95">
        <f>IF(G7=0,0,G7*VLOOKUP(C7,リスト!$B:$K,7,FALSE))</f>
        <v>0</v>
      </c>
      <c r="K7" s="95">
        <f>IF(J7="",0,J7*0.0258)</f>
        <v>0</v>
      </c>
      <c r="L7" s="123"/>
      <c r="M7" s="124"/>
      <c r="N7" s="65"/>
      <c r="O7" s="95">
        <f>IF(OR(M7="",N7=""),0,M7/VLOOKUP(N7,$X$7:$Y$18,2,FALSE))</f>
        <v>0</v>
      </c>
      <c r="P7" s="95">
        <f>IF(O7=0,0,O7*VLOOKUP(L7,リスト!$B$42:$K$44,7,FALSE))</f>
        <v>0</v>
      </c>
      <c r="Q7" s="95">
        <f>IF(P7="",0,P7*0.0258)</f>
        <v>0</v>
      </c>
      <c r="R7" s="95">
        <f>IF(AND(K7="",Q7=""),0,SUM(K7+Q7))</f>
        <v>0</v>
      </c>
      <c r="S7" s="133"/>
      <c r="T7" s="53">
        <f>IF(R7=0,0,R7/$R$47*100)</f>
        <v>0</v>
      </c>
      <c r="U7" s="130"/>
      <c r="X7" s="3" t="s">
        <v>23</v>
      </c>
      <c r="Y7" s="4">
        <v>1000</v>
      </c>
      <c r="AA7" s="3" t="s">
        <v>24</v>
      </c>
      <c r="AB7" s="4">
        <v>1</v>
      </c>
      <c r="AD7" s="3" t="s">
        <v>25</v>
      </c>
      <c r="AE7" s="10">
        <v>0.98099999999999998</v>
      </c>
    </row>
    <row r="8" spans="1:31" ht="19.5" customHeight="1" thickBot="1" x14ac:dyDescent="0.25">
      <c r="A8" s="169"/>
      <c r="B8" s="54"/>
      <c r="C8" s="46"/>
      <c r="D8" s="46"/>
      <c r="E8" s="55"/>
      <c r="F8" s="65"/>
      <c r="G8" s="94">
        <f t="shared" ref="G8:G25" si="0">IF(OR(E8="",F8=""),0,E8/VLOOKUP(F8,$X$7:$Y$18,2,FALSE)*H8/I8)</f>
        <v>0</v>
      </c>
      <c r="H8" s="94">
        <f t="shared" ref="H8:H25" si="1">IF(COUNTIF(C8,"都市ガス*")=0,1,(101.325+VLOOKUP(D8,$AD$7:$AE$8,2,FALSE))/101.325*273.15/288.15)</f>
        <v>1</v>
      </c>
      <c r="I8" s="94">
        <f t="shared" ref="I8:I25" si="2">IF(COUNTIF(C8,"液化石油ガス*")=0,1,VLOOKUP(F8,$AA$7:$AB$10,2,FALSE))</f>
        <v>1</v>
      </c>
      <c r="J8" s="96">
        <f>IF(G8=0,0,G8*VLOOKUP(C8,リスト!$B:$K,7,FALSE))</f>
        <v>0</v>
      </c>
      <c r="K8" s="96">
        <f>IF(J8="",0,J8*0.0258)</f>
        <v>0</v>
      </c>
      <c r="L8" s="125"/>
      <c r="M8" s="126"/>
      <c r="N8" s="69"/>
      <c r="O8" s="96">
        <f>IF(OR(M8="",N8=""),0,M8/VLOOKUP(N8,$X$7:$Y$18,2,FALSE))</f>
        <v>0</v>
      </c>
      <c r="P8" s="96">
        <f>IF(O8=0,0,O8*VLOOKUP(L8,リスト!$B$42:$K$44,7,FALSE))</f>
        <v>0</v>
      </c>
      <c r="Q8" s="96">
        <f>IF(P8="",0,P8*0.0258)</f>
        <v>0</v>
      </c>
      <c r="R8" s="97">
        <f t="shared" ref="R8:R25" si="3">IF(AND(K8="",Q8=""),0,SUM(K8+Q8))</f>
        <v>0</v>
      </c>
      <c r="S8" s="134"/>
      <c r="T8" s="56">
        <f t="shared" ref="T8:T25" si="4">IF(R8=0,0,R8/$R$47*100)</f>
        <v>0</v>
      </c>
      <c r="U8" s="131"/>
      <c r="X8" s="5" t="s">
        <v>24</v>
      </c>
      <c r="Y8" s="6">
        <v>1000</v>
      </c>
      <c r="AA8" s="5" t="s">
        <v>26</v>
      </c>
      <c r="AB8" s="6">
        <v>1</v>
      </c>
      <c r="AD8" s="8" t="s">
        <v>27</v>
      </c>
      <c r="AE8" s="11">
        <v>2</v>
      </c>
    </row>
    <row r="9" spans="1:31" ht="19.5" customHeight="1" x14ac:dyDescent="0.2">
      <c r="A9" s="169"/>
      <c r="B9" s="54"/>
      <c r="C9" s="46"/>
      <c r="D9" s="46"/>
      <c r="E9" s="55"/>
      <c r="F9" s="71"/>
      <c r="G9" s="94">
        <f t="shared" si="0"/>
        <v>0</v>
      </c>
      <c r="H9" s="94">
        <f t="shared" si="1"/>
        <v>1</v>
      </c>
      <c r="I9" s="94">
        <f t="shared" si="2"/>
        <v>1</v>
      </c>
      <c r="J9" s="96">
        <f>IF(G9=0,0,G9*VLOOKUP(C9,リスト!$B:$K,7,FALSE))</f>
        <v>0</v>
      </c>
      <c r="K9" s="96">
        <f t="shared" ref="K9:K45" si="5">IF(J9="",0,J9*0.0258)</f>
        <v>0</v>
      </c>
      <c r="L9" s="125"/>
      <c r="M9" s="126"/>
      <c r="N9" s="69"/>
      <c r="O9" s="96">
        <f t="shared" ref="O9:O25" si="6">IF(OR(M9="",N9=""),0,M9/VLOOKUP(N9,$X$7:$Y$18,2,FALSE))</f>
        <v>0</v>
      </c>
      <c r="P9" s="96">
        <f>IF(O9=0,0,O9*VLOOKUP(L9,リスト!$B$42:$K$44,7,FALSE))</f>
        <v>0</v>
      </c>
      <c r="Q9" s="96">
        <f t="shared" ref="Q9:Q25" si="7">IF(P9="",0,P9*0.0258)</f>
        <v>0</v>
      </c>
      <c r="R9" s="97">
        <f t="shared" si="3"/>
        <v>0</v>
      </c>
      <c r="S9" s="134"/>
      <c r="T9" s="56">
        <f t="shared" si="4"/>
        <v>0</v>
      </c>
      <c r="U9" s="131"/>
      <c r="X9" s="7" t="s">
        <v>28</v>
      </c>
      <c r="Y9" s="6">
        <v>1000</v>
      </c>
      <c r="AA9" s="5" t="s">
        <v>28</v>
      </c>
      <c r="AB9" s="6">
        <v>0.48199999999999998</v>
      </c>
    </row>
    <row r="10" spans="1:31" ht="19.5" customHeight="1" thickBot="1" x14ac:dyDescent="0.25">
      <c r="A10" s="169"/>
      <c r="B10" s="54"/>
      <c r="C10" s="46"/>
      <c r="D10" s="46"/>
      <c r="E10" s="55"/>
      <c r="F10" s="65"/>
      <c r="G10" s="94">
        <f t="shared" si="0"/>
        <v>0</v>
      </c>
      <c r="H10" s="94">
        <f t="shared" si="1"/>
        <v>1</v>
      </c>
      <c r="I10" s="94">
        <f t="shared" si="2"/>
        <v>1</v>
      </c>
      <c r="J10" s="96">
        <f>IF(G10=0,0,G10*VLOOKUP(C10,リスト!$B:$K,7,FALSE))</f>
        <v>0</v>
      </c>
      <c r="K10" s="96">
        <f t="shared" si="5"/>
        <v>0</v>
      </c>
      <c r="L10" s="125"/>
      <c r="M10" s="126"/>
      <c r="N10" s="69"/>
      <c r="O10" s="96">
        <f t="shared" si="6"/>
        <v>0</v>
      </c>
      <c r="P10" s="96">
        <f>IF(O10=0,0,O10*VLOOKUP(L10,リスト!$B$42:$K$44,7,FALSE))</f>
        <v>0</v>
      </c>
      <c r="Q10" s="96">
        <f t="shared" si="7"/>
        <v>0</v>
      </c>
      <c r="R10" s="97">
        <f t="shared" si="3"/>
        <v>0</v>
      </c>
      <c r="S10" s="134"/>
      <c r="T10" s="56">
        <f t="shared" si="4"/>
        <v>0</v>
      </c>
      <c r="U10" s="131"/>
      <c r="X10" s="5" t="s">
        <v>29</v>
      </c>
      <c r="Y10" s="6">
        <v>1000</v>
      </c>
      <c r="AA10" s="8" t="s">
        <v>30</v>
      </c>
      <c r="AB10" s="9">
        <v>0.48199999999999998</v>
      </c>
    </row>
    <row r="11" spans="1:31" ht="19.5" customHeight="1" x14ac:dyDescent="0.2">
      <c r="A11" s="169"/>
      <c r="B11" s="54"/>
      <c r="C11" s="46"/>
      <c r="D11" s="46"/>
      <c r="E11" s="55"/>
      <c r="F11" s="65"/>
      <c r="G11" s="94">
        <f t="shared" si="0"/>
        <v>0</v>
      </c>
      <c r="H11" s="94">
        <f t="shared" si="1"/>
        <v>1</v>
      </c>
      <c r="I11" s="94">
        <f t="shared" si="2"/>
        <v>1</v>
      </c>
      <c r="J11" s="96">
        <f>IF(G11=0,0,G11*VLOOKUP(C11,リスト!$B:$K,7,FALSE))</f>
        <v>0</v>
      </c>
      <c r="K11" s="96">
        <f t="shared" si="5"/>
        <v>0</v>
      </c>
      <c r="L11" s="125"/>
      <c r="M11" s="126"/>
      <c r="N11" s="69"/>
      <c r="O11" s="96">
        <f t="shared" si="6"/>
        <v>0</v>
      </c>
      <c r="P11" s="96">
        <f>IF(O11=0,0,O11*VLOOKUP(L11,リスト!$B$42:$K$44,7,FALSE))</f>
        <v>0</v>
      </c>
      <c r="Q11" s="96">
        <f t="shared" si="7"/>
        <v>0</v>
      </c>
      <c r="R11" s="97">
        <f t="shared" si="3"/>
        <v>0</v>
      </c>
      <c r="S11" s="134"/>
      <c r="T11" s="56">
        <f t="shared" si="4"/>
        <v>0</v>
      </c>
      <c r="U11" s="131"/>
      <c r="X11" s="5" t="s">
        <v>31</v>
      </c>
      <c r="Y11" s="6">
        <v>1000</v>
      </c>
    </row>
    <row r="12" spans="1:31" ht="19.5" customHeight="1" x14ac:dyDescent="0.2">
      <c r="A12" s="169"/>
      <c r="B12" s="54"/>
      <c r="C12" s="46"/>
      <c r="D12" s="46"/>
      <c r="E12" s="55"/>
      <c r="F12" s="65"/>
      <c r="G12" s="94">
        <f t="shared" si="0"/>
        <v>0</v>
      </c>
      <c r="H12" s="94">
        <f t="shared" si="1"/>
        <v>1</v>
      </c>
      <c r="I12" s="94">
        <f t="shared" si="2"/>
        <v>1</v>
      </c>
      <c r="J12" s="96">
        <f>IF(G12=0,0,G12*VLOOKUP(C12,リスト!$B:$K,7,FALSE))</f>
        <v>0</v>
      </c>
      <c r="K12" s="96">
        <f t="shared" si="5"/>
        <v>0</v>
      </c>
      <c r="L12" s="125"/>
      <c r="M12" s="126"/>
      <c r="N12" s="69"/>
      <c r="O12" s="96">
        <f t="shared" si="6"/>
        <v>0</v>
      </c>
      <c r="P12" s="96">
        <f>IF(O12=0,0,O12*VLOOKUP(L12,リスト!$B$42:$K$44,7,FALSE))</f>
        <v>0</v>
      </c>
      <c r="Q12" s="96">
        <f t="shared" si="7"/>
        <v>0</v>
      </c>
      <c r="R12" s="97">
        <f t="shared" si="3"/>
        <v>0</v>
      </c>
      <c r="S12" s="134"/>
      <c r="T12" s="56">
        <f t="shared" si="4"/>
        <v>0</v>
      </c>
      <c r="U12" s="131"/>
      <c r="X12" s="5" t="s">
        <v>32</v>
      </c>
      <c r="Y12" s="6">
        <v>1000</v>
      </c>
    </row>
    <row r="13" spans="1:31" ht="19.5" customHeight="1" x14ac:dyDescent="0.2">
      <c r="A13" s="169"/>
      <c r="B13" s="54"/>
      <c r="C13" s="46"/>
      <c r="D13" s="46"/>
      <c r="E13" s="55"/>
      <c r="F13" s="65"/>
      <c r="G13" s="94">
        <f t="shared" si="0"/>
        <v>0</v>
      </c>
      <c r="H13" s="94">
        <f t="shared" si="1"/>
        <v>1</v>
      </c>
      <c r="I13" s="94">
        <f t="shared" si="2"/>
        <v>1</v>
      </c>
      <c r="J13" s="96">
        <f>IF(G13=0,0,G13*VLOOKUP(C13,リスト!$B:$K,7,FALSE))</f>
        <v>0</v>
      </c>
      <c r="K13" s="96">
        <f t="shared" si="5"/>
        <v>0</v>
      </c>
      <c r="L13" s="125"/>
      <c r="M13" s="126"/>
      <c r="N13" s="69"/>
      <c r="O13" s="96">
        <f t="shared" si="6"/>
        <v>0</v>
      </c>
      <c r="P13" s="96">
        <f>IF(O13=0,0,O13*VLOOKUP(L13,リスト!$B$42:$K$44,7,FALSE))</f>
        <v>0</v>
      </c>
      <c r="Q13" s="96">
        <f t="shared" si="7"/>
        <v>0</v>
      </c>
      <c r="R13" s="97">
        <f t="shared" si="3"/>
        <v>0</v>
      </c>
      <c r="S13" s="134"/>
      <c r="T13" s="56">
        <f t="shared" si="4"/>
        <v>0</v>
      </c>
      <c r="U13" s="131"/>
      <c r="X13" s="5" t="s">
        <v>33</v>
      </c>
      <c r="Y13" s="6">
        <v>1</v>
      </c>
    </row>
    <row r="14" spans="1:31" ht="19.5" customHeight="1" x14ac:dyDescent="0.2">
      <c r="A14" s="169"/>
      <c r="B14" s="57"/>
      <c r="C14" s="47"/>
      <c r="D14" s="47"/>
      <c r="E14" s="58"/>
      <c r="F14" s="66"/>
      <c r="G14" s="98">
        <f t="shared" si="0"/>
        <v>0</v>
      </c>
      <c r="H14" s="98">
        <f t="shared" si="1"/>
        <v>1</v>
      </c>
      <c r="I14" s="98">
        <f t="shared" si="2"/>
        <v>1</v>
      </c>
      <c r="J14" s="99">
        <f>IF(G14=0,0,G14*VLOOKUP(C14,リスト!$B:$K,7,FALSE))</f>
        <v>0</v>
      </c>
      <c r="K14" s="96">
        <f t="shared" si="5"/>
        <v>0</v>
      </c>
      <c r="L14" s="125"/>
      <c r="M14" s="126"/>
      <c r="N14" s="69"/>
      <c r="O14" s="96">
        <f t="shared" si="6"/>
        <v>0</v>
      </c>
      <c r="P14" s="96">
        <f>IF(O14=0,0,O14*VLOOKUP(L14,リスト!$B$42:$K$44,7,FALSE))</f>
        <v>0</v>
      </c>
      <c r="Q14" s="96">
        <f t="shared" si="7"/>
        <v>0</v>
      </c>
      <c r="R14" s="97">
        <f t="shared" si="3"/>
        <v>0</v>
      </c>
      <c r="S14" s="135"/>
      <c r="T14" s="59">
        <f t="shared" si="4"/>
        <v>0</v>
      </c>
      <c r="U14" s="132"/>
      <c r="X14" s="5" t="s">
        <v>26</v>
      </c>
      <c r="Y14" s="6">
        <v>1</v>
      </c>
    </row>
    <row r="15" spans="1:31" ht="19.5" customHeight="1" x14ac:dyDescent="0.2">
      <c r="A15" s="169"/>
      <c r="B15" s="54"/>
      <c r="C15" s="47"/>
      <c r="D15" s="47"/>
      <c r="E15" s="58"/>
      <c r="F15" s="66"/>
      <c r="G15" s="98">
        <f t="shared" si="0"/>
        <v>0</v>
      </c>
      <c r="H15" s="98">
        <f t="shared" si="1"/>
        <v>1</v>
      </c>
      <c r="I15" s="98">
        <f t="shared" si="2"/>
        <v>1</v>
      </c>
      <c r="J15" s="96">
        <f>IF(G15=0,0,G15*VLOOKUP(C15,リスト!$B:$K,7,FALSE))</f>
        <v>0</v>
      </c>
      <c r="K15" s="96">
        <f t="shared" si="5"/>
        <v>0</v>
      </c>
      <c r="L15" s="125"/>
      <c r="M15" s="126"/>
      <c r="N15" s="69"/>
      <c r="O15" s="96">
        <f t="shared" si="6"/>
        <v>0</v>
      </c>
      <c r="P15" s="96">
        <f>IF(O15=0,0,O15*VLOOKUP(L15,リスト!$B$42:$K$44,7,FALSE))</f>
        <v>0</v>
      </c>
      <c r="Q15" s="96">
        <f t="shared" si="7"/>
        <v>0</v>
      </c>
      <c r="R15" s="97">
        <f t="shared" si="3"/>
        <v>0</v>
      </c>
      <c r="S15" s="134"/>
      <c r="T15" s="56">
        <f t="shared" si="4"/>
        <v>0</v>
      </c>
      <c r="U15" s="131"/>
      <c r="X15" s="5" t="s">
        <v>34</v>
      </c>
      <c r="Y15" s="6">
        <v>1</v>
      </c>
    </row>
    <row r="16" spans="1:31" ht="19.5" customHeight="1" x14ac:dyDescent="0.2">
      <c r="A16" s="169"/>
      <c r="B16" s="54"/>
      <c r="C16" s="47"/>
      <c r="D16" s="47"/>
      <c r="E16" s="58"/>
      <c r="F16" s="66"/>
      <c r="G16" s="98">
        <f t="shared" si="0"/>
        <v>0</v>
      </c>
      <c r="H16" s="98">
        <f t="shared" si="1"/>
        <v>1</v>
      </c>
      <c r="I16" s="98">
        <f t="shared" si="2"/>
        <v>1</v>
      </c>
      <c r="J16" s="96">
        <f>IF(G16=0,0,G16*VLOOKUP(C16,リスト!$B:$K,7,FALSE))</f>
        <v>0</v>
      </c>
      <c r="K16" s="96">
        <f t="shared" si="5"/>
        <v>0</v>
      </c>
      <c r="L16" s="125"/>
      <c r="M16" s="126"/>
      <c r="N16" s="69"/>
      <c r="O16" s="96">
        <f t="shared" si="6"/>
        <v>0</v>
      </c>
      <c r="P16" s="96">
        <f>IF(O16=0,0,O16*VLOOKUP(L16,リスト!$B$42:$K$44,7,FALSE))</f>
        <v>0</v>
      </c>
      <c r="Q16" s="96">
        <f t="shared" si="7"/>
        <v>0</v>
      </c>
      <c r="R16" s="97">
        <f t="shared" si="3"/>
        <v>0</v>
      </c>
      <c r="S16" s="134"/>
      <c r="T16" s="56">
        <f t="shared" si="4"/>
        <v>0</v>
      </c>
      <c r="U16" s="131"/>
      <c r="X16" s="7" t="s">
        <v>30</v>
      </c>
      <c r="Y16" s="6">
        <v>1</v>
      </c>
    </row>
    <row r="17" spans="1:25" ht="19.5" customHeight="1" x14ac:dyDescent="0.2">
      <c r="A17" s="169"/>
      <c r="B17" s="54"/>
      <c r="C17" s="47"/>
      <c r="D17" s="47"/>
      <c r="E17" s="58"/>
      <c r="F17" s="66"/>
      <c r="G17" s="98">
        <f t="shared" si="0"/>
        <v>0</v>
      </c>
      <c r="H17" s="98">
        <f t="shared" si="1"/>
        <v>1</v>
      </c>
      <c r="I17" s="98">
        <f t="shared" si="2"/>
        <v>1</v>
      </c>
      <c r="J17" s="96">
        <f>IF(G17=0,0,G17*VLOOKUP(C17,リスト!$B:$K,7,FALSE))</f>
        <v>0</v>
      </c>
      <c r="K17" s="96">
        <f>IF(J17="",0,J17*0.0258)</f>
        <v>0</v>
      </c>
      <c r="L17" s="125"/>
      <c r="M17" s="126"/>
      <c r="N17" s="69"/>
      <c r="O17" s="96">
        <f t="shared" si="6"/>
        <v>0</v>
      </c>
      <c r="P17" s="96">
        <f>IF(O17=0,0,O17*VLOOKUP(L17,リスト!$B$42:$K$44,7,FALSE))</f>
        <v>0</v>
      </c>
      <c r="Q17" s="96">
        <f t="shared" si="7"/>
        <v>0</v>
      </c>
      <c r="R17" s="97">
        <f t="shared" si="3"/>
        <v>0</v>
      </c>
      <c r="S17" s="134"/>
      <c r="T17" s="56">
        <f t="shared" si="4"/>
        <v>0</v>
      </c>
      <c r="U17" s="131"/>
      <c r="X17" s="5" t="s">
        <v>35</v>
      </c>
      <c r="Y17" s="6">
        <v>1</v>
      </c>
    </row>
    <row r="18" spans="1:25" ht="19.5" customHeight="1" thickBot="1" x14ac:dyDescent="0.25">
      <c r="A18" s="169"/>
      <c r="B18" s="54"/>
      <c r="C18" s="47"/>
      <c r="D18" s="47"/>
      <c r="E18" s="58"/>
      <c r="F18" s="66"/>
      <c r="G18" s="98">
        <f t="shared" si="0"/>
        <v>0</v>
      </c>
      <c r="H18" s="98">
        <f t="shared" si="1"/>
        <v>1</v>
      </c>
      <c r="I18" s="98">
        <f t="shared" si="2"/>
        <v>1</v>
      </c>
      <c r="J18" s="96">
        <f>IF(G18=0,0,G18*VLOOKUP(C18,リスト!$B:$K,7,FALSE))</f>
        <v>0</v>
      </c>
      <c r="K18" s="96">
        <f t="shared" si="5"/>
        <v>0</v>
      </c>
      <c r="L18" s="125"/>
      <c r="M18" s="126"/>
      <c r="N18" s="69"/>
      <c r="O18" s="96">
        <f t="shared" si="6"/>
        <v>0</v>
      </c>
      <c r="P18" s="96">
        <f>IF(O18=0,0,O18*VLOOKUP(L18,リスト!$B$42:$K$44,7,FALSE))</f>
        <v>0</v>
      </c>
      <c r="Q18" s="96">
        <f t="shared" si="7"/>
        <v>0</v>
      </c>
      <c r="R18" s="97">
        <f t="shared" si="3"/>
        <v>0</v>
      </c>
      <c r="S18" s="134"/>
      <c r="T18" s="56">
        <f t="shared" si="4"/>
        <v>0</v>
      </c>
      <c r="U18" s="131"/>
      <c r="X18" s="8" t="s">
        <v>17</v>
      </c>
      <c r="Y18" s="9">
        <v>1</v>
      </c>
    </row>
    <row r="19" spans="1:25" ht="19.5" customHeight="1" x14ac:dyDescent="0.2">
      <c r="A19" s="169"/>
      <c r="B19" s="54"/>
      <c r="C19" s="47"/>
      <c r="D19" s="47"/>
      <c r="E19" s="58"/>
      <c r="F19" s="66"/>
      <c r="G19" s="98">
        <f t="shared" si="0"/>
        <v>0</v>
      </c>
      <c r="H19" s="98">
        <f t="shared" si="1"/>
        <v>1</v>
      </c>
      <c r="I19" s="98">
        <f t="shared" si="2"/>
        <v>1</v>
      </c>
      <c r="J19" s="96">
        <f>IF(G19=0,0,G19*VLOOKUP(C19,リスト!$B:$K,7,FALSE))</f>
        <v>0</v>
      </c>
      <c r="K19" s="96">
        <f t="shared" si="5"/>
        <v>0</v>
      </c>
      <c r="L19" s="125"/>
      <c r="M19" s="126"/>
      <c r="N19" s="69"/>
      <c r="O19" s="96">
        <f t="shared" si="6"/>
        <v>0</v>
      </c>
      <c r="P19" s="96">
        <f>IF(O19=0,0,O19*VLOOKUP(L19,リスト!$B$42:$K$44,7,FALSE))</f>
        <v>0</v>
      </c>
      <c r="Q19" s="96">
        <f t="shared" si="7"/>
        <v>0</v>
      </c>
      <c r="R19" s="97">
        <f t="shared" si="3"/>
        <v>0</v>
      </c>
      <c r="S19" s="134"/>
      <c r="T19" s="56">
        <f t="shared" si="4"/>
        <v>0</v>
      </c>
      <c r="U19" s="131"/>
      <c r="X19" s="2"/>
      <c r="Y19" s="2"/>
    </row>
    <row r="20" spans="1:25" ht="19.5" customHeight="1" x14ac:dyDescent="0.2">
      <c r="A20" s="169"/>
      <c r="B20" s="54"/>
      <c r="C20" s="47"/>
      <c r="D20" s="47"/>
      <c r="E20" s="58"/>
      <c r="F20" s="66"/>
      <c r="G20" s="98">
        <f t="shared" si="0"/>
        <v>0</v>
      </c>
      <c r="H20" s="98">
        <f t="shared" si="1"/>
        <v>1</v>
      </c>
      <c r="I20" s="98">
        <f t="shared" si="2"/>
        <v>1</v>
      </c>
      <c r="J20" s="96">
        <f>IF(G20=0,0,G20*VLOOKUP(C20,リスト!$B:$K,7,FALSE))</f>
        <v>0</v>
      </c>
      <c r="K20" s="96">
        <f t="shared" si="5"/>
        <v>0</v>
      </c>
      <c r="L20" s="125"/>
      <c r="M20" s="126"/>
      <c r="N20" s="69"/>
      <c r="O20" s="96">
        <f t="shared" si="6"/>
        <v>0</v>
      </c>
      <c r="P20" s="96">
        <f>IF(O20=0,0,O20*VLOOKUP(L20,リスト!$B$42:$K$44,7,FALSE))</f>
        <v>0</v>
      </c>
      <c r="Q20" s="96">
        <f t="shared" si="7"/>
        <v>0</v>
      </c>
      <c r="R20" s="97">
        <f t="shared" si="3"/>
        <v>0</v>
      </c>
      <c r="S20" s="134"/>
      <c r="T20" s="56">
        <f t="shared" si="4"/>
        <v>0</v>
      </c>
      <c r="U20" s="131"/>
      <c r="Y20"/>
    </row>
    <row r="21" spans="1:25" ht="19.5" customHeight="1" x14ac:dyDescent="0.2">
      <c r="A21" s="169"/>
      <c r="B21" s="54"/>
      <c r="C21" s="47"/>
      <c r="D21" s="47"/>
      <c r="E21" s="58"/>
      <c r="F21" s="66"/>
      <c r="G21" s="98">
        <f t="shared" si="0"/>
        <v>0</v>
      </c>
      <c r="H21" s="98">
        <f t="shared" si="1"/>
        <v>1</v>
      </c>
      <c r="I21" s="98">
        <f t="shared" si="2"/>
        <v>1</v>
      </c>
      <c r="J21" s="96">
        <f>IF(G21=0,0,G21*VLOOKUP(C21,リスト!$B:$K,7,FALSE))</f>
        <v>0</v>
      </c>
      <c r="K21" s="96">
        <f t="shared" si="5"/>
        <v>0</v>
      </c>
      <c r="L21" s="125"/>
      <c r="M21" s="126"/>
      <c r="N21" s="69"/>
      <c r="O21" s="96">
        <f t="shared" si="6"/>
        <v>0</v>
      </c>
      <c r="P21" s="96">
        <f>IF(O21=0,0,O21*VLOOKUP(L21,リスト!$B$42:$K$44,7,FALSE))</f>
        <v>0</v>
      </c>
      <c r="Q21" s="96">
        <f t="shared" si="7"/>
        <v>0</v>
      </c>
      <c r="R21" s="97">
        <f t="shared" si="3"/>
        <v>0</v>
      </c>
      <c r="S21" s="134"/>
      <c r="T21" s="56">
        <f t="shared" si="4"/>
        <v>0</v>
      </c>
      <c r="U21" s="131"/>
      <c r="Y21"/>
    </row>
    <row r="22" spans="1:25" ht="19.5" customHeight="1" x14ac:dyDescent="0.2">
      <c r="A22" s="169"/>
      <c r="B22" s="54"/>
      <c r="C22" s="47"/>
      <c r="D22" s="47"/>
      <c r="E22" s="58"/>
      <c r="F22" s="66"/>
      <c r="G22" s="98">
        <f t="shared" si="0"/>
        <v>0</v>
      </c>
      <c r="H22" s="98">
        <f t="shared" si="1"/>
        <v>1</v>
      </c>
      <c r="I22" s="98">
        <f t="shared" si="2"/>
        <v>1</v>
      </c>
      <c r="J22" s="96">
        <f>IF(G22=0,0,G22*VLOOKUP(C22,リスト!$B:$K,7,FALSE))</f>
        <v>0</v>
      </c>
      <c r="K22" s="96">
        <f t="shared" si="5"/>
        <v>0</v>
      </c>
      <c r="L22" s="125"/>
      <c r="M22" s="126"/>
      <c r="N22" s="69"/>
      <c r="O22" s="96">
        <f t="shared" si="6"/>
        <v>0</v>
      </c>
      <c r="P22" s="96">
        <f>IF(O22=0,0,O22*VLOOKUP(L22,リスト!$B$42:$K$44,7,FALSE))</f>
        <v>0</v>
      </c>
      <c r="Q22" s="96">
        <f t="shared" si="7"/>
        <v>0</v>
      </c>
      <c r="R22" s="97">
        <f t="shared" si="3"/>
        <v>0</v>
      </c>
      <c r="S22" s="134"/>
      <c r="T22" s="56">
        <f t="shared" si="4"/>
        <v>0</v>
      </c>
      <c r="U22" s="131"/>
      <c r="X22" s="1"/>
      <c r="Y22" s="1"/>
    </row>
    <row r="23" spans="1:25" ht="19.5" customHeight="1" x14ac:dyDescent="0.2">
      <c r="A23" s="169"/>
      <c r="B23" s="51"/>
      <c r="C23" s="47"/>
      <c r="D23" s="47"/>
      <c r="E23" s="58"/>
      <c r="F23" s="66"/>
      <c r="G23" s="98">
        <f t="shared" si="0"/>
        <v>0</v>
      </c>
      <c r="H23" s="98">
        <f t="shared" si="1"/>
        <v>1</v>
      </c>
      <c r="I23" s="98">
        <f t="shared" si="2"/>
        <v>1</v>
      </c>
      <c r="J23" s="96">
        <f>IF(G23=0,0,G23*VLOOKUP(C23,リスト!$B:$K,7,FALSE))</f>
        <v>0</v>
      </c>
      <c r="K23" s="96">
        <f t="shared" si="5"/>
        <v>0</v>
      </c>
      <c r="L23" s="125"/>
      <c r="M23" s="126"/>
      <c r="N23" s="69"/>
      <c r="O23" s="96">
        <f t="shared" si="6"/>
        <v>0</v>
      </c>
      <c r="P23" s="96">
        <f>IF(O23=0,0,O23*VLOOKUP(L23,リスト!$B$42:$K$44,7,FALSE))</f>
        <v>0</v>
      </c>
      <c r="Q23" s="96">
        <f t="shared" si="7"/>
        <v>0</v>
      </c>
      <c r="R23" s="97">
        <f t="shared" si="3"/>
        <v>0</v>
      </c>
      <c r="S23" s="134"/>
      <c r="T23" s="56">
        <f t="shared" si="4"/>
        <v>0</v>
      </c>
      <c r="U23" s="131"/>
      <c r="X23" s="1"/>
      <c r="Y23" s="1"/>
    </row>
    <row r="24" spans="1:25" ht="19.5" customHeight="1" x14ac:dyDescent="0.2">
      <c r="A24" s="169"/>
      <c r="B24" s="51"/>
      <c r="C24" s="47"/>
      <c r="D24" s="47"/>
      <c r="E24" s="58"/>
      <c r="F24" s="66"/>
      <c r="G24" s="98">
        <f t="shared" si="0"/>
        <v>0</v>
      </c>
      <c r="H24" s="98">
        <f t="shared" si="1"/>
        <v>1</v>
      </c>
      <c r="I24" s="98">
        <f t="shared" si="2"/>
        <v>1</v>
      </c>
      <c r="J24" s="96">
        <f>IF(G24=0,0,G24*VLOOKUP(C24,リスト!$B:$K,7,FALSE))</f>
        <v>0</v>
      </c>
      <c r="K24" s="96">
        <f t="shared" si="5"/>
        <v>0</v>
      </c>
      <c r="L24" s="125"/>
      <c r="M24" s="126"/>
      <c r="N24" s="69"/>
      <c r="O24" s="96">
        <f t="shared" si="6"/>
        <v>0</v>
      </c>
      <c r="P24" s="96">
        <f>IF(O24=0,0,O24*VLOOKUP(L24,リスト!$B$42:$K$44,7,FALSE))</f>
        <v>0</v>
      </c>
      <c r="Q24" s="97">
        <f t="shared" si="7"/>
        <v>0</v>
      </c>
      <c r="R24" s="97">
        <f t="shared" si="3"/>
        <v>0</v>
      </c>
      <c r="S24" s="134"/>
      <c r="T24" s="56">
        <f t="shared" si="4"/>
        <v>0</v>
      </c>
      <c r="U24" s="131"/>
      <c r="X24" s="1"/>
      <c r="Y24" s="1"/>
    </row>
    <row r="25" spans="1:25" ht="19.5" customHeight="1" thickBot="1" x14ac:dyDescent="0.25">
      <c r="A25" s="169"/>
      <c r="B25" s="51"/>
      <c r="C25" s="46"/>
      <c r="D25" s="61"/>
      <c r="E25" s="60"/>
      <c r="F25" s="67"/>
      <c r="G25" s="100">
        <f t="shared" si="0"/>
        <v>0</v>
      </c>
      <c r="H25" s="100">
        <f t="shared" si="1"/>
        <v>1</v>
      </c>
      <c r="I25" s="100">
        <f t="shared" si="2"/>
        <v>1</v>
      </c>
      <c r="J25" s="99">
        <f>IF(G25=0,0,G25*VLOOKUP(C25,リスト!$B:$K,7,FALSE))</f>
        <v>0</v>
      </c>
      <c r="K25" s="101">
        <f t="shared" si="5"/>
        <v>0</v>
      </c>
      <c r="L25" s="127"/>
      <c r="M25" s="128"/>
      <c r="N25" s="70"/>
      <c r="O25" s="101">
        <f t="shared" si="6"/>
        <v>0</v>
      </c>
      <c r="P25" s="101">
        <f>IF(O25=0,0,O25*VLOOKUP(L25,リスト!$B$42:$K$44,7,FALSE))</f>
        <v>0</v>
      </c>
      <c r="Q25" s="97">
        <f t="shared" si="7"/>
        <v>0</v>
      </c>
      <c r="R25" s="97">
        <f t="shared" si="3"/>
        <v>0</v>
      </c>
      <c r="S25" s="134"/>
      <c r="T25" s="59">
        <f t="shared" si="4"/>
        <v>0</v>
      </c>
      <c r="U25" s="131"/>
      <c r="X25" s="2"/>
      <c r="Y25" s="2"/>
    </row>
    <row r="26" spans="1:25" ht="19.5" customHeight="1" thickBot="1" x14ac:dyDescent="0.25">
      <c r="A26" s="102"/>
      <c r="B26" s="103" t="s">
        <v>36</v>
      </c>
      <c r="C26" s="104"/>
      <c r="D26" s="104"/>
      <c r="E26" s="105"/>
      <c r="F26" s="106"/>
      <c r="G26" s="107"/>
      <c r="H26" s="107"/>
      <c r="I26" s="107"/>
      <c r="J26" s="108">
        <f>SUM(J7:J25)</f>
        <v>0</v>
      </c>
      <c r="K26" s="108">
        <f>SUM(K7:K25)</f>
        <v>0</v>
      </c>
      <c r="L26" s="109"/>
      <c r="M26" s="109"/>
      <c r="N26" s="110">
        <f>SUM(N7:N25)</f>
        <v>0</v>
      </c>
      <c r="O26" s="108"/>
      <c r="P26" s="108">
        <f>SUM(P7:P25)</f>
        <v>0</v>
      </c>
      <c r="Q26" s="108">
        <f>SUM(Q7:Q25)</f>
        <v>0</v>
      </c>
      <c r="R26" s="108">
        <f>SUM(R7:R25)</f>
        <v>0</v>
      </c>
      <c r="S26" s="111"/>
      <c r="T26" s="62" t="str">
        <f>IF(K26+Q26=0,"",R26/$R$47*100)</f>
        <v/>
      </c>
      <c r="U26" s="112"/>
      <c r="X26" s="2"/>
      <c r="Y26" s="2"/>
    </row>
    <row r="27" spans="1:25" ht="19.5" customHeight="1" x14ac:dyDescent="0.2">
      <c r="A27" s="168" t="s">
        <v>37</v>
      </c>
      <c r="B27" s="51"/>
      <c r="C27" s="46"/>
      <c r="D27" s="46"/>
      <c r="E27" s="58"/>
      <c r="F27" s="65"/>
      <c r="G27" s="94">
        <f>IF(OR(E27="",F27=""),0,E27/VLOOKUP(F27,$X$7:$Y$18,2,FALSE)*H27/I27)</f>
        <v>0</v>
      </c>
      <c r="H27" s="94">
        <f>IF(COUNTIF(C27,"都市ガス*")=0,1,(101.325+VLOOKUP(D27,$AD$7:$AE$8,2,FALSE))/101.325*273.15/288.15)</f>
        <v>1</v>
      </c>
      <c r="I27" s="94">
        <f>IF(COUNTIF(C27,"液化石油ガス*")=0,1,VLOOKUP(F27,$AA$7:$AB$10,2,FALSE))</f>
        <v>1</v>
      </c>
      <c r="J27" s="95">
        <f>IF(G27=0,0,G27*VLOOKUP(C27,リスト!$B:$K,7,FALSE))</f>
        <v>0</v>
      </c>
      <c r="K27" s="95">
        <f t="shared" si="5"/>
        <v>0</v>
      </c>
      <c r="L27" s="123"/>
      <c r="M27" s="129"/>
      <c r="N27" s="65"/>
      <c r="O27" s="95">
        <f>IF(OR(M27="",N27=""),0,M27/VLOOKUP(N27,$X$7:$Y$18,2,FALSE))</f>
        <v>0</v>
      </c>
      <c r="P27" s="95">
        <f>IF(O27=0,0,O27*VLOOKUP(L27,リスト!$B$42:$K$44,7,FALSE))</f>
        <v>0</v>
      </c>
      <c r="Q27" s="95">
        <f t="shared" ref="Q27:Q45" si="8">IF(P27="",0,P27*0.0258)</f>
        <v>0</v>
      </c>
      <c r="R27" s="95">
        <f>IF(AND(K27="",Q27=""),0,SUM(K27+Q27))</f>
        <v>0</v>
      </c>
      <c r="S27" s="133"/>
      <c r="T27" s="53">
        <f>IF(R27=0,0,R27/$R$47*100)</f>
        <v>0</v>
      </c>
      <c r="U27" s="130"/>
      <c r="X27" s="2"/>
      <c r="Y27" s="2"/>
    </row>
    <row r="28" spans="1:25" ht="19.5" customHeight="1" x14ac:dyDescent="0.2">
      <c r="A28" s="169"/>
      <c r="B28" s="54"/>
      <c r="C28" s="46"/>
      <c r="D28" s="46"/>
      <c r="E28" s="58"/>
      <c r="F28" s="65"/>
      <c r="G28" s="94">
        <f t="shared" ref="G28:G45" si="9">IF(OR(E28="",F28=""),0,E28/VLOOKUP(F28,$X$7:$Y$18,2,FALSE)*H28/I28)</f>
        <v>0</v>
      </c>
      <c r="H28" s="94">
        <f t="shared" ref="H28:H45" si="10">IF(COUNTIF(C28,"都市ガス*")=0,1,(101.325+VLOOKUP(D28,$AD$7:$AE$8,2,FALSE))/101.325*273.15/288.15)</f>
        <v>1</v>
      </c>
      <c r="I28" s="94">
        <f t="shared" ref="I28:I45" si="11">IF(COUNTIF(C28,"液化石油ガス*")=0,1,VLOOKUP(F28,$AA$7:$AB$10,2,FALSE))</f>
        <v>1</v>
      </c>
      <c r="J28" s="96">
        <f>IF(G28=0,0,G28*VLOOKUP(C28,リスト!$B:$K,7,FALSE))</f>
        <v>0</v>
      </c>
      <c r="K28" s="96">
        <f t="shared" si="5"/>
        <v>0</v>
      </c>
      <c r="L28" s="125"/>
      <c r="M28" s="126"/>
      <c r="N28" s="69"/>
      <c r="O28" s="96">
        <f t="shared" ref="O28:O44" si="12">IF(OR(M28="",N28=""),0,M28/VLOOKUP(N28,$X$7:$Y$18,2,FALSE))</f>
        <v>0</v>
      </c>
      <c r="P28" s="96">
        <f>IF(O28=0,0,O28*VLOOKUP(L28,リスト!$B$42:$K$44,7,FALSE))</f>
        <v>0</v>
      </c>
      <c r="Q28" s="96">
        <f t="shared" si="8"/>
        <v>0</v>
      </c>
      <c r="R28" s="97">
        <f t="shared" ref="R28:R45" si="13">IF(AND(K28="",Q28=""),0,SUM(K28+Q28))</f>
        <v>0</v>
      </c>
      <c r="S28" s="134"/>
      <c r="T28" s="56">
        <f t="shared" ref="T28:T45" si="14">IF(R28=0,0,R28/$R$47*100)</f>
        <v>0</v>
      </c>
      <c r="U28" s="131"/>
      <c r="X28" s="28"/>
    </row>
    <row r="29" spans="1:25" ht="19.5" customHeight="1" x14ac:dyDescent="0.2">
      <c r="A29" s="169"/>
      <c r="B29" s="51"/>
      <c r="C29" s="46"/>
      <c r="D29" s="46"/>
      <c r="E29" s="58"/>
      <c r="F29" s="71"/>
      <c r="G29" s="94">
        <f t="shared" si="9"/>
        <v>0</v>
      </c>
      <c r="H29" s="94">
        <f t="shared" si="10"/>
        <v>1</v>
      </c>
      <c r="I29" s="94">
        <f t="shared" si="11"/>
        <v>1</v>
      </c>
      <c r="J29" s="96">
        <f>IF(G29=0,0,G29*VLOOKUP(C29,リスト!$B:$K,7,FALSE))</f>
        <v>0</v>
      </c>
      <c r="K29" s="96">
        <f t="shared" si="5"/>
        <v>0</v>
      </c>
      <c r="L29" s="125"/>
      <c r="M29" s="126"/>
      <c r="N29" s="69"/>
      <c r="O29" s="96">
        <f t="shared" si="12"/>
        <v>0</v>
      </c>
      <c r="P29" s="96">
        <f>IF(O29=0,0,O29*VLOOKUP(L29,リスト!$B$42:$K$44,7,FALSE))</f>
        <v>0</v>
      </c>
      <c r="Q29" s="96">
        <f t="shared" si="8"/>
        <v>0</v>
      </c>
      <c r="R29" s="97">
        <f t="shared" si="13"/>
        <v>0</v>
      </c>
      <c r="S29" s="134"/>
      <c r="T29" s="56">
        <f t="shared" si="14"/>
        <v>0</v>
      </c>
      <c r="U29" s="131"/>
      <c r="X29" s="28"/>
    </row>
    <row r="30" spans="1:25" ht="19.5" customHeight="1" x14ac:dyDescent="0.2">
      <c r="A30" s="169"/>
      <c r="B30" s="51"/>
      <c r="C30" s="46"/>
      <c r="D30" s="46"/>
      <c r="E30" s="58"/>
      <c r="F30" s="65"/>
      <c r="G30" s="94">
        <f t="shared" si="9"/>
        <v>0</v>
      </c>
      <c r="H30" s="94">
        <f t="shared" si="10"/>
        <v>1</v>
      </c>
      <c r="I30" s="94">
        <f t="shared" si="11"/>
        <v>1</v>
      </c>
      <c r="J30" s="96">
        <f>IF(G30=0,0,G30*VLOOKUP(C30,リスト!$B:$K,7,FALSE))</f>
        <v>0</v>
      </c>
      <c r="K30" s="96">
        <f t="shared" si="5"/>
        <v>0</v>
      </c>
      <c r="L30" s="125"/>
      <c r="M30" s="126"/>
      <c r="N30" s="69"/>
      <c r="O30" s="96">
        <f t="shared" si="12"/>
        <v>0</v>
      </c>
      <c r="P30" s="96">
        <f>IF(O30=0,0,O30*VLOOKUP(L30,リスト!$B$42:$K$44,7,FALSE))</f>
        <v>0</v>
      </c>
      <c r="Q30" s="96">
        <f t="shared" si="8"/>
        <v>0</v>
      </c>
      <c r="R30" s="97">
        <f t="shared" si="13"/>
        <v>0</v>
      </c>
      <c r="S30" s="134"/>
      <c r="T30" s="56">
        <f t="shared" si="14"/>
        <v>0</v>
      </c>
      <c r="U30" s="131"/>
      <c r="X30" s="28"/>
    </row>
    <row r="31" spans="1:25" ht="19.5" customHeight="1" x14ac:dyDescent="0.2">
      <c r="A31" s="169"/>
      <c r="B31" s="51"/>
      <c r="C31" s="46"/>
      <c r="D31" s="46"/>
      <c r="E31" s="58"/>
      <c r="F31" s="65"/>
      <c r="G31" s="94">
        <f t="shared" si="9"/>
        <v>0</v>
      </c>
      <c r="H31" s="94">
        <f t="shared" si="10"/>
        <v>1</v>
      </c>
      <c r="I31" s="94">
        <f t="shared" si="11"/>
        <v>1</v>
      </c>
      <c r="J31" s="96">
        <f>IF(G31=0,0,IF(C31="都市ガス*",G31*VLOOKUP(C31,リスト!$B:$K,7,FALSE)*H31,G31*VLOOKUP(C31,リスト!$B:$K,7,FALSE)))</f>
        <v>0</v>
      </c>
      <c r="K31" s="96">
        <f t="shared" si="5"/>
        <v>0</v>
      </c>
      <c r="L31" s="125"/>
      <c r="M31" s="126"/>
      <c r="N31" s="69"/>
      <c r="O31" s="96">
        <f t="shared" si="12"/>
        <v>0</v>
      </c>
      <c r="P31" s="96">
        <f>IF(O31=0,0,O31*VLOOKUP(L31,リスト!$B$42:$K$44,7,FALSE))</f>
        <v>0</v>
      </c>
      <c r="Q31" s="96">
        <f t="shared" si="8"/>
        <v>0</v>
      </c>
      <c r="R31" s="97">
        <f t="shared" si="13"/>
        <v>0</v>
      </c>
      <c r="S31" s="134"/>
      <c r="T31" s="56">
        <f t="shared" si="14"/>
        <v>0</v>
      </c>
      <c r="U31" s="131"/>
    </row>
    <row r="32" spans="1:25" ht="19.5" customHeight="1" x14ac:dyDescent="0.2">
      <c r="A32" s="169"/>
      <c r="B32" s="51"/>
      <c r="C32" s="46"/>
      <c r="D32" s="46"/>
      <c r="E32" s="58"/>
      <c r="F32" s="65"/>
      <c r="G32" s="94">
        <f t="shared" si="9"/>
        <v>0</v>
      </c>
      <c r="H32" s="94">
        <f t="shared" si="10"/>
        <v>1</v>
      </c>
      <c r="I32" s="94">
        <f t="shared" si="11"/>
        <v>1</v>
      </c>
      <c r="J32" s="96">
        <f>IF(G32=0,0,G32*VLOOKUP(C32,リスト!$B:$K,7,FALSE))</f>
        <v>0</v>
      </c>
      <c r="K32" s="96">
        <f t="shared" si="5"/>
        <v>0</v>
      </c>
      <c r="L32" s="125"/>
      <c r="M32" s="126"/>
      <c r="N32" s="69"/>
      <c r="O32" s="96">
        <f t="shared" si="12"/>
        <v>0</v>
      </c>
      <c r="P32" s="96">
        <f>IF(O32=0,0,O32*VLOOKUP(L32,リスト!$B$42:$K$44,7,FALSE))</f>
        <v>0</v>
      </c>
      <c r="Q32" s="96">
        <f t="shared" si="8"/>
        <v>0</v>
      </c>
      <c r="R32" s="97">
        <f t="shared" si="13"/>
        <v>0</v>
      </c>
      <c r="S32" s="134"/>
      <c r="T32" s="56">
        <f t="shared" si="14"/>
        <v>0</v>
      </c>
      <c r="U32" s="131"/>
    </row>
    <row r="33" spans="1:24" ht="19.5" customHeight="1" x14ac:dyDescent="0.2">
      <c r="A33" s="169"/>
      <c r="B33" s="54"/>
      <c r="C33" s="46"/>
      <c r="D33" s="46"/>
      <c r="E33" s="58"/>
      <c r="F33" s="65"/>
      <c r="G33" s="94">
        <f t="shared" si="9"/>
        <v>0</v>
      </c>
      <c r="H33" s="94">
        <f t="shared" si="10"/>
        <v>1</v>
      </c>
      <c r="I33" s="94">
        <f t="shared" si="11"/>
        <v>1</v>
      </c>
      <c r="J33" s="96">
        <f>IF(G33=0,0,G33*VLOOKUP(C33,リスト!$B:$K,7,FALSE))</f>
        <v>0</v>
      </c>
      <c r="K33" s="96">
        <f t="shared" si="5"/>
        <v>0</v>
      </c>
      <c r="L33" s="125"/>
      <c r="M33" s="126"/>
      <c r="N33" s="69"/>
      <c r="O33" s="96">
        <f t="shared" si="12"/>
        <v>0</v>
      </c>
      <c r="P33" s="96">
        <f>IF(O33=0,0,O33*VLOOKUP(L33,リスト!$B$42:$K$44,7,FALSE))</f>
        <v>0</v>
      </c>
      <c r="Q33" s="96">
        <f t="shared" si="8"/>
        <v>0</v>
      </c>
      <c r="R33" s="97">
        <f t="shared" si="13"/>
        <v>0</v>
      </c>
      <c r="S33" s="134"/>
      <c r="T33" s="56">
        <f t="shared" si="14"/>
        <v>0</v>
      </c>
      <c r="U33" s="131"/>
    </row>
    <row r="34" spans="1:24" ht="19.5" customHeight="1" x14ac:dyDescent="0.2">
      <c r="A34" s="169"/>
      <c r="B34" s="51"/>
      <c r="C34" s="47"/>
      <c r="D34" s="47"/>
      <c r="E34" s="58"/>
      <c r="F34" s="66"/>
      <c r="G34" s="98">
        <f t="shared" si="9"/>
        <v>0</v>
      </c>
      <c r="H34" s="98">
        <f t="shared" si="10"/>
        <v>1</v>
      </c>
      <c r="I34" s="98">
        <f t="shared" si="11"/>
        <v>1</v>
      </c>
      <c r="J34" s="99">
        <f>IF(G34=0,0,G34*VLOOKUP(C34,リスト!$B:$K,7,FALSE))</f>
        <v>0</v>
      </c>
      <c r="K34" s="96">
        <f t="shared" si="5"/>
        <v>0</v>
      </c>
      <c r="L34" s="125"/>
      <c r="M34" s="126"/>
      <c r="N34" s="69"/>
      <c r="O34" s="96">
        <f t="shared" si="12"/>
        <v>0</v>
      </c>
      <c r="P34" s="96">
        <f>IF(O34=0,0,O34*VLOOKUP(L34,リスト!$B$42:$K$44,7,FALSE))</f>
        <v>0</v>
      </c>
      <c r="Q34" s="96">
        <f t="shared" si="8"/>
        <v>0</v>
      </c>
      <c r="R34" s="97">
        <f t="shared" si="13"/>
        <v>0</v>
      </c>
      <c r="S34" s="135"/>
      <c r="T34" s="59">
        <f t="shared" si="14"/>
        <v>0</v>
      </c>
      <c r="U34" s="132"/>
    </row>
    <row r="35" spans="1:24" ht="19.5" customHeight="1" x14ac:dyDescent="0.2">
      <c r="A35" s="169"/>
      <c r="B35" s="51"/>
      <c r="C35" s="47"/>
      <c r="D35" s="47"/>
      <c r="E35" s="58"/>
      <c r="F35" s="66"/>
      <c r="G35" s="98">
        <f t="shared" si="9"/>
        <v>0</v>
      </c>
      <c r="H35" s="98">
        <f t="shared" si="10"/>
        <v>1</v>
      </c>
      <c r="I35" s="98">
        <f t="shared" si="11"/>
        <v>1</v>
      </c>
      <c r="J35" s="96">
        <f>IF(G35=0,0,G35*VLOOKUP(C35,リスト!$B:$K,7,FALSE))</f>
        <v>0</v>
      </c>
      <c r="K35" s="96">
        <f t="shared" si="5"/>
        <v>0</v>
      </c>
      <c r="L35" s="125"/>
      <c r="M35" s="126"/>
      <c r="N35" s="69"/>
      <c r="O35" s="96">
        <f t="shared" si="12"/>
        <v>0</v>
      </c>
      <c r="P35" s="96">
        <f>IF(O35=0,0,O35*VLOOKUP(L35,リスト!$B$42:$K$44,7,FALSE))</f>
        <v>0</v>
      </c>
      <c r="Q35" s="96">
        <f t="shared" si="8"/>
        <v>0</v>
      </c>
      <c r="R35" s="97">
        <f t="shared" si="13"/>
        <v>0</v>
      </c>
      <c r="S35" s="134"/>
      <c r="T35" s="56">
        <f t="shared" si="14"/>
        <v>0</v>
      </c>
      <c r="U35" s="131"/>
    </row>
    <row r="36" spans="1:24" ht="19.5" customHeight="1" x14ac:dyDescent="0.2">
      <c r="A36" s="169"/>
      <c r="B36" s="51"/>
      <c r="C36" s="47"/>
      <c r="D36" s="47"/>
      <c r="E36" s="58"/>
      <c r="F36" s="66"/>
      <c r="G36" s="98">
        <f t="shared" si="9"/>
        <v>0</v>
      </c>
      <c r="H36" s="98">
        <f t="shared" si="10"/>
        <v>1</v>
      </c>
      <c r="I36" s="98">
        <f t="shared" si="11"/>
        <v>1</v>
      </c>
      <c r="J36" s="96">
        <f>IF(G36=0,0,G36*VLOOKUP(C36,リスト!$B:$K,7,FALSE))</f>
        <v>0</v>
      </c>
      <c r="K36" s="96">
        <f t="shared" si="5"/>
        <v>0</v>
      </c>
      <c r="L36" s="125"/>
      <c r="M36" s="126"/>
      <c r="N36" s="69"/>
      <c r="O36" s="96">
        <f t="shared" si="12"/>
        <v>0</v>
      </c>
      <c r="P36" s="96">
        <f>IF(O36=0,0,O36*VLOOKUP(L36,リスト!$B$42:$K$44,7,FALSE))</f>
        <v>0</v>
      </c>
      <c r="Q36" s="96">
        <f t="shared" si="8"/>
        <v>0</v>
      </c>
      <c r="R36" s="97">
        <f t="shared" si="13"/>
        <v>0</v>
      </c>
      <c r="S36" s="134"/>
      <c r="T36" s="56">
        <f t="shared" si="14"/>
        <v>0</v>
      </c>
      <c r="U36" s="131"/>
    </row>
    <row r="37" spans="1:24" ht="19.5" customHeight="1" x14ac:dyDescent="0.2">
      <c r="A37" s="169"/>
      <c r="B37" s="51"/>
      <c r="C37" s="47"/>
      <c r="D37" s="47"/>
      <c r="E37" s="58"/>
      <c r="F37" s="66"/>
      <c r="G37" s="98">
        <f t="shared" si="9"/>
        <v>0</v>
      </c>
      <c r="H37" s="98">
        <f t="shared" si="10"/>
        <v>1</v>
      </c>
      <c r="I37" s="98">
        <f t="shared" si="11"/>
        <v>1</v>
      </c>
      <c r="J37" s="96">
        <f>IF(G37=0,0,G37*VLOOKUP(C37,リスト!$B:$K,7,FALSE))</f>
        <v>0</v>
      </c>
      <c r="K37" s="96">
        <f t="shared" si="5"/>
        <v>0</v>
      </c>
      <c r="L37" s="125"/>
      <c r="M37" s="126"/>
      <c r="N37" s="69"/>
      <c r="O37" s="96">
        <f t="shared" si="12"/>
        <v>0</v>
      </c>
      <c r="P37" s="96">
        <f>IF(O37=0,0,O37*VLOOKUP(L37,リスト!$B$42:$K$44,7,FALSE))</f>
        <v>0</v>
      </c>
      <c r="Q37" s="96">
        <f t="shared" si="8"/>
        <v>0</v>
      </c>
      <c r="R37" s="97">
        <f t="shared" si="13"/>
        <v>0</v>
      </c>
      <c r="S37" s="134"/>
      <c r="T37" s="56">
        <f t="shared" si="14"/>
        <v>0</v>
      </c>
      <c r="U37" s="131"/>
    </row>
    <row r="38" spans="1:24" ht="19.5" customHeight="1" x14ac:dyDescent="0.2">
      <c r="A38" s="169"/>
      <c r="B38" s="54"/>
      <c r="C38" s="47"/>
      <c r="D38" s="47"/>
      <c r="E38" s="58"/>
      <c r="F38" s="66"/>
      <c r="G38" s="98">
        <f t="shared" si="9"/>
        <v>0</v>
      </c>
      <c r="H38" s="98">
        <f t="shared" si="10"/>
        <v>1</v>
      </c>
      <c r="I38" s="98">
        <f t="shared" si="11"/>
        <v>1</v>
      </c>
      <c r="J38" s="96">
        <f>IF(G38=0,0,G38*VLOOKUP(C38,リスト!$B:$K,7,FALSE))</f>
        <v>0</v>
      </c>
      <c r="K38" s="96">
        <f t="shared" si="5"/>
        <v>0</v>
      </c>
      <c r="L38" s="125"/>
      <c r="M38" s="126"/>
      <c r="N38" s="69"/>
      <c r="O38" s="96">
        <f t="shared" si="12"/>
        <v>0</v>
      </c>
      <c r="P38" s="96">
        <f>IF(O38=0,0,O38*VLOOKUP(L38,リスト!$B$42:$K$44,7,FALSE))</f>
        <v>0</v>
      </c>
      <c r="Q38" s="96">
        <f t="shared" si="8"/>
        <v>0</v>
      </c>
      <c r="R38" s="97">
        <f t="shared" si="13"/>
        <v>0</v>
      </c>
      <c r="S38" s="134"/>
      <c r="T38" s="56">
        <f t="shared" si="14"/>
        <v>0</v>
      </c>
      <c r="U38" s="131"/>
    </row>
    <row r="39" spans="1:24" ht="19.5" customHeight="1" x14ac:dyDescent="0.2">
      <c r="A39" s="169"/>
      <c r="B39" s="51"/>
      <c r="C39" s="47"/>
      <c r="D39" s="47"/>
      <c r="E39" s="58"/>
      <c r="F39" s="66"/>
      <c r="G39" s="98">
        <f t="shared" si="9"/>
        <v>0</v>
      </c>
      <c r="H39" s="98">
        <f t="shared" si="10"/>
        <v>1</v>
      </c>
      <c r="I39" s="98">
        <f t="shared" si="11"/>
        <v>1</v>
      </c>
      <c r="J39" s="96">
        <f>IF(G39=0,0,G39*VLOOKUP(C39,リスト!$B:$K,7,FALSE))</f>
        <v>0</v>
      </c>
      <c r="K39" s="96">
        <f t="shared" si="5"/>
        <v>0</v>
      </c>
      <c r="L39" s="125"/>
      <c r="M39" s="126"/>
      <c r="N39" s="69"/>
      <c r="O39" s="96">
        <f t="shared" si="12"/>
        <v>0</v>
      </c>
      <c r="P39" s="96">
        <f>IF(O39=0,0,O39*VLOOKUP(L39,リスト!$B$42:$K$44,7,FALSE))</f>
        <v>0</v>
      </c>
      <c r="Q39" s="96">
        <f t="shared" si="8"/>
        <v>0</v>
      </c>
      <c r="R39" s="97">
        <f t="shared" si="13"/>
        <v>0</v>
      </c>
      <c r="S39" s="134"/>
      <c r="T39" s="56">
        <f t="shared" si="14"/>
        <v>0</v>
      </c>
      <c r="U39" s="131"/>
    </row>
    <row r="40" spans="1:24" ht="19.5" customHeight="1" x14ac:dyDescent="0.2">
      <c r="A40" s="169"/>
      <c r="B40" s="51"/>
      <c r="C40" s="47"/>
      <c r="D40" s="47"/>
      <c r="E40" s="58"/>
      <c r="F40" s="66"/>
      <c r="G40" s="98">
        <f t="shared" si="9"/>
        <v>0</v>
      </c>
      <c r="H40" s="98">
        <f t="shared" si="10"/>
        <v>1</v>
      </c>
      <c r="I40" s="98">
        <f t="shared" si="11"/>
        <v>1</v>
      </c>
      <c r="J40" s="96">
        <f>IF(G40=0,0,G40*VLOOKUP(C40,リスト!$B:$K,7,FALSE))</f>
        <v>0</v>
      </c>
      <c r="K40" s="96">
        <f t="shared" si="5"/>
        <v>0</v>
      </c>
      <c r="L40" s="125"/>
      <c r="M40" s="126"/>
      <c r="N40" s="69"/>
      <c r="O40" s="96">
        <f t="shared" si="12"/>
        <v>0</v>
      </c>
      <c r="P40" s="96">
        <f>IF(O40=0,0,O40*VLOOKUP(L40,リスト!$B$42:$K$44,7,FALSE))</f>
        <v>0</v>
      </c>
      <c r="Q40" s="96">
        <f t="shared" si="8"/>
        <v>0</v>
      </c>
      <c r="R40" s="97">
        <f t="shared" si="13"/>
        <v>0</v>
      </c>
      <c r="S40" s="134"/>
      <c r="T40" s="56">
        <f t="shared" si="14"/>
        <v>0</v>
      </c>
      <c r="U40" s="131"/>
    </row>
    <row r="41" spans="1:24" ht="19.5" customHeight="1" x14ac:dyDescent="0.2">
      <c r="A41" s="169"/>
      <c r="B41" s="51"/>
      <c r="C41" s="47"/>
      <c r="D41" s="47"/>
      <c r="E41" s="58"/>
      <c r="F41" s="66"/>
      <c r="G41" s="98">
        <f t="shared" si="9"/>
        <v>0</v>
      </c>
      <c r="H41" s="98">
        <f t="shared" si="10"/>
        <v>1</v>
      </c>
      <c r="I41" s="98">
        <f t="shared" si="11"/>
        <v>1</v>
      </c>
      <c r="J41" s="96">
        <f>IF(G41=0,0,G41*VLOOKUP(C41,リスト!$B:$K,7,FALSE))</f>
        <v>0</v>
      </c>
      <c r="K41" s="96">
        <f t="shared" si="5"/>
        <v>0</v>
      </c>
      <c r="L41" s="125"/>
      <c r="M41" s="126"/>
      <c r="N41" s="69"/>
      <c r="O41" s="96">
        <f t="shared" si="12"/>
        <v>0</v>
      </c>
      <c r="P41" s="96">
        <f>IF(O41=0,0,O41*VLOOKUP(L41,リスト!$B$42:$K$44,7,FALSE))</f>
        <v>0</v>
      </c>
      <c r="Q41" s="96">
        <f t="shared" si="8"/>
        <v>0</v>
      </c>
      <c r="R41" s="97">
        <f t="shared" si="13"/>
        <v>0</v>
      </c>
      <c r="S41" s="134"/>
      <c r="T41" s="56">
        <f t="shared" si="14"/>
        <v>0</v>
      </c>
      <c r="U41" s="131"/>
    </row>
    <row r="42" spans="1:24" ht="19.5" customHeight="1" x14ac:dyDescent="0.2">
      <c r="A42" s="169"/>
      <c r="B42" s="51"/>
      <c r="C42" s="47"/>
      <c r="D42" s="47"/>
      <c r="E42" s="58"/>
      <c r="F42" s="66"/>
      <c r="G42" s="98">
        <f t="shared" si="9"/>
        <v>0</v>
      </c>
      <c r="H42" s="98">
        <f t="shared" si="10"/>
        <v>1</v>
      </c>
      <c r="I42" s="98">
        <f t="shared" si="11"/>
        <v>1</v>
      </c>
      <c r="J42" s="96">
        <f>IF(G42=0,0,G42*VLOOKUP(C42,リスト!$B:$K,7,FALSE))</f>
        <v>0</v>
      </c>
      <c r="K42" s="96">
        <f t="shared" si="5"/>
        <v>0</v>
      </c>
      <c r="L42" s="125"/>
      <c r="M42" s="126"/>
      <c r="N42" s="69"/>
      <c r="O42" s="96">
        <f t="shared" si="12"/>
        <v>0</v>
      </c>
      <c r="P42" s="96">
        <f>IF(O42=0,0,O42*VLOOKUP(L42,リスト!$B$42:$K$44,7,FALSE))</f>
        <v>0</v>
      </c>
      <c r="Q42" s="96">
        <f t="shared" si="8"/>
        <v>0</v>
      </c>
      <c r="R42" s="97">
        <f t="shared" si="13"/>
        <v>0</v>
      </c>
      <c r="S42" s="134"/>
      <c r="T42" s="56">
        <f t="shared" si="14"/>
        <v>0</v>
      </c>
      <c r="U42" s="131"/>
    </row>
    <row r="43" spans="1:24" ht="19.5" customHeight="1" x14ac:dyDescent="0.2">
      <c r="A43" s="169"/>
      <c r="B43" s="51"/>
      <c r="C43" s="47"/>
      <c r="D43" s="47"/>
      <c r="E43" s="75"/>
      <c r="F43" s="66"/>
      <c r="G43" s="98">
        <f t="shared" si="9"/>
        <v>0</v>
      </c>
      <c r="H43" s="98">
        <f t="shared" si="10"/>
        <v>1</v>
      </c>
      <c r="I43" s="98">
        <f t="shared" si="11"/>
        <v>1</v>
      </c>
      <c r="J43" s="96">
        <f>IF(G43=0,0,G43*VLOOKUP(C43,リスト!$B:$K,7,FALSE))</f>
        <v>0</v>
      </c>
      <c r="K43" s="96">
        <f t="shared" si="5"/>
        <v>0</v>
      </c>
      <c r="L43" s="125"/>
      <c r="M43" s="126"/>
      <c r="N43" s="69"/>
      <c r="O43" s="96">
        <f t="shared" si="12"/>
        <v>0</v>
      </c>
      <c r="P43" s="96">
        <f>IF(O43=0,0,O43*VLOOKUP(L43,リスト!$B$42:$K$44,7,FALSE))</f>
        <v>0</v>
      </c>
      <c r="Q43" s="96">
        <f t="shared" si="8"/>
        <v>0</v>
      </c>
      <c r="R43" s="97">
        <f t="shared" si="13"/>
        <v>0</v>
      </c>
      <c r="S43" s="134"/>
      <c r="T43" s="56">
        <f t="shared" si="14"/>
        <v>0</v>
      </c>
      <c r="U43" s="131"/>
    </row>
    <row r="44" spans="1:24" ht="19.5" customHeight="1" x14ac:dyDescent="0.2">
      <c r="A44" s="169"/>
      <c r="B44" s="54"/>
      <c r="C44" s="47"/>
      <c r="D44" s="47"/>
      <c r="E44" s="58"/>
      <c r="F44" s="66"/>
      <c r="G44" s="98">
        <f t="shared" si="9"/>
        <v>0</v>
      </c>
      <c r="H44" s="98">
        <f t="shared" si="10"/>
        <v>1</v>
      </c>
      <c r="I44" s="98">
        <f t="shared" si="11"/>
        <v>1</v>
      </c>
      <c r="J44" s="96">
        <f>IF(G44=0,0,G44*VLOOKUP(C44,リスト!$B:$K,7,FALSE))</f>
        <v>0</v>
      </c>
      <c r="K44" s="96">
        <f t="shared" si="5"/>
        <v>0</v>
      </c>
      <c r="L44" s="125"/>
      <c r="M44" s="126"/>
      <c r="N44" s="69"/>
      <c r="O44" s="96">
        <f t="shared" si="12"/>
        <v>0</v>
      </c>
      <c r="P44" s="96">
        <f>IF(O44=0,0,O44*VLOOKUP(L44,リスト!$B$42:$K$44,7,FALSE))</f>
        <v>0</v>
      </c>
      <c r="Q44" s="97">
        <f t="shared" si="8"/>
        <v>0</v>
      </c>
      <c r="R44" s="97">
        <f t="shared" si="13"/>
        <v>0</v>
      </c>
      <c r="S44" s="134"/>
      <c r="T44" s="56">
        <f t="shared" si="14"/>
        <v>0</v>
      </c>
      <c r="U44" s="131"/>
    </row>
    <row r="45" spans="1:24" ht="19.5" customHeight="1" thickBot="1" x14ac:dyDescent="0.25">
      <c r="A45" s="169"/>
      <c r="B45" s="51"/>
      <c r="C45" s="46"/>
      <c r="D45" s="61"/>
      <c r="E45" s="60"/>
      <c r="F45" s="67"/>
      <c r="G45" s="100">
        <f t="shared" si="9"/>
        <v>0</v>
      </c>
      <c r="H45" s="100">
        <f t="shared" si="10"/>
        <v>1</v>
      </c>
      <c r="I45" s="100">
        <f t="shared" si="11"/>
        <v>1</v>
      </c>
      <c r="J45" s="99">
        <f>IF(G45=0,0,G45*VLOOKUP(C45,リスト!$B:$K,7,FALSE))</f>
        <v>0</v>
      </c>
      <c r="K45" s="101">
        <f t="shared" si="5"/>
        <v>0</v>
      </c>
      <c r="L45" s="127"/>
      <c r="M45" s="128"/>
      <c r="N45" s="70"/>
      <c r="O45" s="96">
        <f>IF(OR(M45="",N45=""),0,M45/VLOOKUP(N45,$X$7:$Y$18,2,FALSE))</f>
        <v>0</v>
      </c>
      <c r="P45" s="101">
        <f>IF(O45=0,0,O45*VLOOKUP(L45,リスト!$B$42:$K$44,7,FALSE))</f>
        <v>0</v>
      </c>
      <c r="Q45" s="97">
        <f t="shared" si="8"/>
        <v>0</v>
      </c>
      <c r="R45" s="97">
        <f t="shared" si="13"/>
        <v>0</v>
      </c>
      <c r="S45" s="134"/>
      <c r="T45" s="59">
        <f t="shared" si="14"/>
        <v>0</v>
      </c>
      <c r="U45" s="131"/>
    </row>
    <row r="46" spans="1:24" ht="19.5" customHeight="1" thickBot="1" x14ac:dyDescent="0.25">
      <c r="A46" s="170"/>
      <c r="B46" s="103" t="s">
        <v>36</v>
      </c>
      <c r="C46" s="104"/>
      <c r="D46" s="104"/>
      <c r="E46" s="105"/>
      <c r="F46" s="106"/>
      <c r="G46" s="107"/>
      <c r="H46" s="107"/>
      <c r="I46" s="107"/>
      <c r="J46" s="108">
        <f>SUM(J27:J45)</f>
        <v>0</v>
      </c>
      <c r="K46" s="108">
        <f>SUM(K27:K45)</f>
        <v>0</v>
      </c>
      <c r="L46" s="109"/>
      <c r="M46" s="109"/>
      <c r="N46" s="110">
        <f>SUM(N27:N45)</f>
        <v>0</v>
      </c>
      <c r="O46" s="108"/>
      <c r="P46" s="108">
        <f>SUM(P27:P45)</f>
        <v>0</v>
      </c>
      <c r="Q46" s="108">
        <f>SUM(Q27:Q45)</f>
        <v>0</v>
      </c>
      <c r="R46" s="108">
        <f>SUM(R27:R45)</f>
        <v>0</v>
      </c>
      <c r="S46" s="111"/>
      <c r="T46" s="62" t="str">
        <f>IF(K46+Q46=0,"",R46/$R$47*100)</f>
        <v/>
      </c>
      <c r="U46" s="112"/>
    </row>
    <row r="47" spans="1:24" s="38" customFormat="1" ht="19.5" customHeight="1" thickBot="1" x14ac:dyDescent="0.25">
      <c r="A47" s="113" t="s">
        <v>38</v>
      </c>
      <c r="B47" s="114" t="s">
        <v>39</v>
      </c>
      <c r="C47" s="115"/>
      <c r="D47" s="115"/>
      <c r="E47" s="116"/>
      <c r="F47" s="117"/>
      <c r="G47" s="118"/>
      <c r="H47" s="118"/>
      <c r="I47" s="118"/>
      <c r="J47" s="108">
        <f>J26+J46</f>
        <v>0</v>
      </c>
      <c r="K47" s="108">
        <f>K26+K46</f>
        <v>0</v>
      </c>
      <c r="L47" s="109"/>
      <c r="M47" s="109"/>
      <c r="N47" s="110">
        <f>N26+N46</f>
        <v>0</v>
      </c>
      <c r="O47" s="108"/>
      <c r="P47" s="108">
        <f>P26+P46</f>
        <v>0</v>
      </c>
      <c r="Q47" s="108">
        <f>Q26+Q46</f>
        <v>0</v>
      </c>
      <c r="R47" s="108">
        <f>R26+R46</f>
        <v>0</v>
      </c>
      <c r="S47" s="111"/>
      <c r="T47" s="63">
        <v>100</v>
      </c>
      <c r="U47" s="119"/>
      <c r="W47"/>
      <c r="X47"/>
    </row>
    <row r="48" spans="1:24" ht="15" customHeight="1" x14ac:dyDescent="0.2">
      <c r="A48" s="38" t="s">
        <v>40</v>
      </c>
      <c r="U48" s="120" t="s">
        <v>41</v>
      </c>
    </row>
    <row r="49" spans="1:13" ht="15" customHeight="1" x14ac:dyDescent="0.2">
      <c r="A49" s="38"/>
    </row>
    <row r="51" spans="1:13" ht="15" hidden="1" customHeight="1" x14ac:dyDescent="0.2">
      <c r="A51" s="72" t="s">
        <v>42</v>
      </c>
      <c r="B51" s="73"/>
      <c r="C51" s="73"/>
      <c r="D51" s="73"/>
      <c r="E51" s="73"/>
      <c r="F51" s="73"/>
      <c r="G51" s="73"/>
      <c r="H51" s="73"/>
      <c r="I51" s="73"/>
      <c r="J51" s="73"/>
      <c r="K51" s="74"/>
      <c r="L51" s="29"/>
      <c r="M51" s="29"/>
    </row>
    <row r="52" spans="1:13" ht="15" hidden="1" customHeight="1" x14ac:dyDescent="0.2">
      <c r="A52" s="37" t="s">
        <v>43</v>
      </c>
      <c r="B52" s="72" t="s">
        <v>12</v>
      </c>
      <c r="C52" s="73"/>
      <c r="D52" s="73"/>
      <c r="E52" s="73"/>
      <c r="F52" s="73"/>
      <c r="G52" s="73"/>
      <c r="H52" s="73"/>
      <c r="I52" s="73"/>
      <c r="J52" s="73"/>
      <c r="K52" s="74"/>
      <c r="L52" s="29"/>
      <c r="M52" s="29"/>
    </row>
    <row r="53" spans="1:13" ht="15" hidden="1" customHeight="1" x14ac:dyDescent="0.2">
      <c r="A53" s="35"/>
      <c r="B53" s="37" t="s">
        <v>44</v>
      </c>
      <c r="C53" s="37"/>
      <c r="D53" s="37"/>
      <c r="E53" s="121"/>
      <c r="F53" s="37"/>
      <c r="G53" s="37"/>
      <c r="H53" s="37"/>
      <c r="I53" s="37"/>
      <c r="J53" s="37" t="s">
        <v>45</v>
      </c>
      <c r="K53" s="37" t="s">
        <v>46</v>
      </c>
      <c r="L53" s="29"/>
      <c r="M53" s="29"/>
    </row>
    <row r="54" spans="1:13" ht="15" hidden="1" customHeight="1" x14ac:dyDescent="0.2">
      <c r="A54" s="36"/>
      <c r="B54" s="37" t="s">
        <v>18</v>
      </c>
      <c r="C54" s="37"/>
      <c r="D54" s="37"/>
      <c r="E54" s="121"/>
      <c r="F54" s="37"/>
      <c r="G54" s="37"/>
      <c r="H54" s="37"/>
      <c r="I54" s="37"/>
      <c r="J54" s="37" t="s">
        <v>47</v>
      </c>
      <c r="K54" s="36"/>
    </row>
    <row r="55" spans="1:13" ht="15" hidden="1" customHeight="1" x14ac:dyDescent="0.2">
      <c r="A55" s="36">
        <v>1</v>
      </c>
      <c r="B55" s="33">
        <f t="shared" ref="B55:B84" si="15">SUMIF($U$7:$U$45,$A55,R$7:R$45)</f>
        <v>0</v>
      </c>
      <c r="C55" s="33"/>
      <c r="D55" s="33"/>
      <c r="E55" s="122"/>
      <c r="F55" s="68"/>
      <c r="G55" s="33"/>
      <c r="H55" s="33"/>
      <c r="I55" s="33"/>
      <c r="J55" s="32" t="e">
        <f t="shared" ref="J55:J84" si="16">100*$B55/$R$47</f>
        <v>#DIV/0!</v>
      </c>
      <c r="K55" s="36" t="e">
        <f t="shared" ref="K55:K84" si="17">RANK(J55,J$55:J$84,0)</f>
        <v>#DIV/0!</v>
      </c>
    </row>
    <row r="56" spans="1:13" ht="15" hidden="1" customHeight="1" x14ac:dyDescent="0.2">
      <c r="A56" s="36">
        <v>2</v>
      </c>
      <c r="B56" s="33">
        <f t="shared" si="15"/>
        <v>0</v>
      </c>
      <c r="C56" s="33"/>
      <c r="D56" s="33"/>
      <c r="E56" s="122"/>
      <c r="F56" s="68"/>
      <c r="G56" s="33"/>
      <c r="H56" s="33"/>
      <c r="I56" s="33"/>
      <c r="J56" s="32" t="e">
        <f t="shared" si="16"/>
        <v>#DIV/0!</v>
      </c>
      <c r="K56" s="36" t="e">
        <f t="shared" si="17"/>
        <v>#DIV/0!</v>
      </c>
    </row>
    <row r="57" spans="1:13" ht="15" hidden="1" customHeight="1" x14ac:dyDescent="0.2">
      <c r="A57" s="36">
        <v>3</v>
      </c>
      <c r="B57" s="33">
        <f t="shared" si="15"/>
        <v>0</v>
      </c>
      <c r="C57" s="33"/>
      <c r="D57" s="33"/>
      <c r="E57" s="122"/>
      <c r="F57" s="68"/>
      <c r="G57" s="33"/>
      <c r="H57" s="33"/>
      <c r="I57" s="33"/>
      <c r="J57" s="32" t="e">
        <f t="shared" si="16"/>
        <v>#DIV/0!</v>
      </c>
      <c r="K57" s="36" t="e">
        <f t="shared" si="17"/>
        <v>#DIV/0!</v>
      </c>
    </row>
    <row r="58" spans="1:13" ht="15" hidden="1" customHeight="1" x14ac:dyDescent="0.2">
      <c r="A58" s="36">
        <v>4</v>
      </c>
      <c r="B58" s="33">
        <f t="shared" si="15"/>
        <v>0</v>
      </c>
      <c r="C58" s="33"/>
      <c r="D58" s="33"/>
      <c r="E58" s="122"/>
      <c r="F58" s="68"/>
      <c r="G58" s="33"/>
      <c r="H58" s="33"/>
      <c r="I58" s="33"/>
      <c r="J58" s="32" t="e">
        <f t="shared" si="16"/>
        <v>#DIV/0!</v>
      </c>
      <c r="K58" s="36" t="e">
        <f t="shared" si="17"/>
        <v>#DIV/0!</v>
      </c>
    </row>
    <row r="59" spans="1:13" ht="15" hidden="1" customHeight="1" x14ac:dyDescent="0.2">
      <c r="A59" s="36">
        <v>5</v>
      </c>
      <c r="B59" s="33">
        <f t="shared" si="15"/>
        <v>0</v>
      </c>
      <c r="C59" s="33"/>
      <c r="D59" s="33"/>
      <c r="E59" s="122"/>
      <c r="F59" s="68"/>
      <c r="G59" s="33"/>
      <c r="H59" s="33"/>
      <c r="I59" s="33"/>
      <c r="J59" s="32" t="e">
        <f t="shared" si="16"/>
        <v>#DIV/0!</v>
      </c>
      <c r="K59" s="36" t="e">
        <f t="shared" si="17"/>
        <v>#DIV/0!</v>
      </c>
    </row>
    <row r="60" spans="1:13" ht="15" hidden="1" customHeight="1" x14ac:dyDescent="0.2">
      <c r="A60" s="36">
        <v>6</v>
      </c>
      <c r="B60" s="33">
        <f t="shared" si="15"/>
        <v>0</v>
      </c>
      <c r="C60" s="33"/>
      <c r="D60" s="33"/>
      <c r="E60" s="122"/>
      <c r="F60" s="68"/>
      <c r="G60" s="33"/>
      <c r="H60" s="33"/>
      <c r="I60" s="33"/>
      <c r="J60" s="32" t="e">
        <f t="shared" si="16"/>
        <v>#DIV/0!</v>
      </c>
      <c r="K60" s="36" t="e">
        <f t="shared" si="17"/>
        <v>#DIV/0!</v>
      </c>
    </row>
    <row r="61" spans="1:13" ht="15" hidden="1" customHeight="1" x14ac:dyDescent="0.2">
      <c r="A61" s="36">
        <v>7</v>
      </c>
      <c r="B61" s="33">
        <f t="shared" si="15"/>
        <v>0</v>
      </c>
      <c r="C61" s="33"/>
      <c r="D61" s="33"/>
      <c r="E61" s="122"/>
      <c r="F61" s="68"/>
      <c r="G61" s="33"/>
      <c r="H61" s="33"/>
      <c r="I61" s="33"/>
      <c r="J61" s="32" t="e">
        <f t="shared" si="16"/>
        <v>#DIV/0!</v>
      </c>
      <c r="K61" s="36" t="e">
        <f t="shared" si="17"/>
        <v>#DIV/0!</v>
      </c>
    </row>
    <row r="62" spans="1:13" ht="15" hidden="1" customHeight="1" x14ac:dyDescent="0.2">
      <c r="A62" s="36">
        <v>8</v>
      </c>
      <c r="B62" s="33">
        <f t="shared" si="15"/>
        <v>0</v>
      </c>
      <c r="C62" s="33"/>
      <c r="D62" s="33"/>
      <c r="E62" s="122"/>
      <c r="F62" s="68"/>
      <c r="G62" s="33"/>
      <c r="H62" s="33"/>
      <c r="I62" s="33"/>
      <c r="J62" s="32" t="e">
        <f t="shared" si="16"/>
        <v>#DIV/0!</v>
      </c>
      <c r="K62" s="36" t="e">
        <f t="shared" si="17"/>
        <v>#DIV/0!</v>
      </c>
    </row>
    <row r="63" spans="1:13" ht="15" hidden="1" customHeight="1" x14ac:dyDescent="0.2">
      <c r="A63" s="36">
        <v>9</v>
      </c>
      <c r="B63" s="33">
        <f t="shared" si="15"/>
        <v>0</v>
      </c>
      <c r="C63" s="33"/>
      <c r="D63" s="33"/>
      <c r="E63" s="122"/>
      <c r="F63" s="68"/>
      <c r="G63" s="33"/>
      <c r="H63" s="33"/>
      <c r="I63" s="33"/>
      <c r="J63" s="32" t="e">
        <f t="shared" si="16"/>
        <v>#DIV/0!</v>
      </c>
      <c r="K63" s="36" t="e">
        <f t="shared" si="17"/>
        <v>#DIV/0!</v>
      </c>
    </row>
    <row r="64" spans="1:13" ht="15" hidden="1" customHeight="1" x14ac:dyDescent="0.2">
      <c r="A64" s="36">
        <v>10</v>
      </c>
      <c r="B64" s="33">
        <f t="shared" si="15"/>
        <v>0</v>
      </c>
      <c r="C64" s="33"/>
      <c r="D64" s="33"/>
      <c r="E64" s="122"/>
      <c r="F64" s="68"/>
      <c r="G64" s="33"/>
      <c r="H64" s="33"/>
      <c r="I64" s="33"/>
      <c r="J64" s="32" t="e">
        <f t="shared" si="16"/>
        <v>#DIV/0!</v>
      </c>
      <c r="K64" s="36" t="e">
        <f t="shared" si="17"/>
        <v>#DIV/0!</v>
      </c>
    </row>
    <row r="65" spans="1:11" ht="15" hidden="1" customHeight="1" x14ac:dyDescent="0.2">
      <c r="A65" s="36">
        <v>11</v>
      </c>
      <c r="B65" s="33">
        <f t="shared" si="15"/>
        <v>0</v>
      </c>
      <c r="C65" s="33"/>
      <c r="D65" s="33"/>
      <c r="E65" s="122"/>
      <c r="F65" s="68"/>
      <c r="G65" s="33"/>
      <c r="H65" s="33"/>
      <c r="I65" s="33"/>
      <c r="J65" s="32" t="e">
        <f t="shared" si="16"/>
        <v>#DIV/0!</v>
      </c>
      <c r="K65" s="36" t="e">
        <f t="shared" si="17"/>
        <v>#DIV/0!</v>
      </c>
    </row>
    <row r="66" spans="1:11" ht="15" hidden="1" customHeight="1" x14ac:dyDescent="0.2">
      <c r="A66" s="36">
        <v>12</v>
      </c>
      <c r="B66" s="33">
        <f t="shared" si="15"/>
        <v>0</v>
      </c>
      <c r="C66" s="33"/>
      <c r="D66" s="33"/>
      <c r="E66" s="122"/>
      <c r="F66" s="68"/>
      <c r="G66" s="33"/>
      <c r="H66" s="33"/>
      <c r="I66" s="33"/>
      <c r="J66" s="32" t="e">
        <f t="shared" si="16"/>
        <v>#DIV/0!</v>
      </c>
      <c r="K66" s="36" t="e">
        <f t="shared" si="17"/>
        <v>#DIV/0!</v>
      </c>
    </row>
    <row r="67" spans="1:11" ht="15" hidden="1" customHeight="1" x14ac:dyDescent="0.2">
      <c r="A67" s="36">
        <v>13</v>
      </c>
      <c r="B67" s="33">
        <f t="shared" si="15"/>
        <v>0</v>
      </c>
      <c r="C67" s="33"/>
      <c r="D67" s="33"/>
      <c r="E67" s="122"/>
      <c r="F67" s="68"/>
      <c r="G67" s="33"/>
      <c r="H67" s="33"/>
      <c r="I67" s="33"/>
      <c r="J67" s="32" t="e">
        <f t="shared" si="16"/>
        <v>#DIV/0!</v>
      </c>
      <c r="K67" s="36" t="e">
        <f t="shared" si="17"/>
        <v>#DIV/0!</v>
      </c>
    </row>
    <row r="68" spans="1:11" ht="15" hidden="1" customHeight="1" x14ac:dyDescent="0.2">
      <c r="A68" s="36">
        <v>14</v>
      </c>
      <c r="B68" s="33">
        <f t="shared" si="15"/>
        <v>0</v>
      </c>
      <c r="C68" s="33"/>
      <c r="D68" s="33"/>
      <c r="E68" s="122"/>
      <c r="F68" s="68"/>
      <c r="G68" s="33"/>
      <c r="H68" s="33"/>
      <c r="I68" s="33"/>
      <c r="J68" s="32" t="e">
        <f t="shared" si="16"/>
        <v>#DIV/0!</v>
      </c>
      <c r="K68" s="36" t="e">
        <f t="shared" si="17"/>
        <v>#DIV/0!</v>
      </c>
    </row>
    <row r="69" spans="1:11" ht="15" hidden="1" customHeight="1" x14ac:dyDescent="0.2">
      <c r="A69" s="36">
        <v>15</v>
      </c>
      <c r="B69" s="33">
        <f t="shared" si="15"/>
        <v>0</v>
      </c>
      <c r="C69" s="33"/>
      <c r="D69" s="33"/>
      <c r="E69" s="122"/>
      <c r="F69" s="68"/>
      <c r="G69" s="33"/>
      <c r="H69" s="33"/>
      <c r="I69" s="33"/>
      <c r="J69" s="32" t="e">
        <f t="shared" si="16"/>
        <v>#DIV/0!</v>
      </c>
      <c r="K69" s="36" t="e">
        <f t="shared" si="17"/>
        <v>#DIV/0!</v>
      </c>
    </row>
    <row r="70" spans="1:11" ht="15" hidden="1" customHeight="1" x14ac:dyDescent="0.2">
      <c r="A70" s="36">
        <v>16</v>
      </c>
      <c r="B70" s="33">
        <f t="shared" si="15"/>
        <v>0</v>
      </c>
      <c r="C70" s="33"/>
      <c r="D70" s="33"/>
      <c r="E70" s="122"/>
      <c r="F70" s="68"/>
      <c r="G70" s="33"/>
      <c r="H70" s="33"/>
      <c r="I70" s="33"/>
      <c r="J70" s="32" t="e">
        <f t="shared" si="16"/>
        <v>#DIV/0!</v>
      </c>
      <c r="K70" s="36" t="e">
        <f t="shared" si="17"/>
        <v>#DIV/0!</v>
      </c>
    </row>
    <row r="71" spans="1:11" ht="15" hidden="1" customHeight="1" x14ac:dyDescent="0.2">
      <c r="A71" s="36">
        <v>17</v>
      </c>
      <c r="B71" s="33">
        <f t="shared" si="15"/>
        <v>0</v>
      </c>
      <c r="C71" s="33"/>
      <c r="D71" s="33"/>
      <c r="E71" s="122"/>
      <c r="F71" s="68"/>
      <c r="G71" s="33"/>
      <c r="H71" s="33"/>
      <c r="I71" s="33"/>
      <c r="J71" s="32" t="e">
        <f t="shared" si="16"/>
        <v>#DIV/0!</v>
      </c>
      <c r="K71" s="36" t="e">
        <f t="shared" si="17"/>
        <v>#DIV/0!</v>
      </c>
    </row>
    <row r="72" spans="1:11" ht="15" hidden="1" customHeight="1" x14ac:dyDescent="0.2">
      <c r="A72" s="36">
        <v>18</v>
      </c>
      <c r="B72" s="33">
        <f t="shared" si="15"/>
        <v>0</v>
      </c>
      <c r="C72" s="33"/>
      <c r="D72" s="33"/>
      <c r="E72" s="122"/>
      <c r="F72" s="68"/>
      <c r="G72" s="33"/>
      <c r="H72" s="33"/>
      <c r="I72" s="33"/>
      <c r="J72" s="32" t="e">
        <f t="shared" si="16"/>
        <v>#DIV/0!</v>
      </c>
      <c r="K72" s="36" t="e">
        <f t="shared" si="17"/>
        <v>#DIV/0!</v>
      </c>
    </row>
    <row r="73" spans="1:11" ht="15" hidden="1" customHeight="1" x14ac:dyDescent="0.2">
      <c r="A73" s="36">
        <v>19</v>
      </c>
      <c r="B73" s="33">
        <f t="shared" si="15"/>
        <v>0</v>
      </c>
      <c r="C73" s="33"/>
      <c r="D73" s="33"/>
      <c r="E73" s="122"/>
      <c r="F73" s="68"/>
      <c r="G73" s="33"/>
      <c r="H73" s="33"/>
      <c r="I73" s="33"/>
      <c r="J73" s="32" t="e">
        <f t="shared" si="16"/>
        <v>#DIV/0!</v>
      </c>
      <c r="K73" s="36" t="e">
        <f t="shared" si="17"/>
        <v>#DIV/0!</v>
      </c>
    </row>
    <row r="74" spans="1:11" ht="15" hidden="1" customHeight="1" x14ac:dyDescent="0.2">
      <c r="A74" s="36">
        <v>20</v>
      </c>
      <c r="B74" s="33">
        <f t="shared" si="15"/>
        <v>0</v>
      </c>
      <c r="C74" s="33"/>
      <c r="D74" s="33"/>
      <c r="E74" s="122"/>
      <c r="F74" s="68"/>
      <c r="G74" s="33"/>
      <c r="H74" s="33"/>
      <c r="I74" s="33"/>
      <c r="J74" s="32" t="e">
        <f t="shared" si="16"/>
        <v>#DIV/0!</v>
      </c>
      <c r="K74" s="36" t="e">
        <f t="shared" si="17"/>
        <v>#DIV/0!</v>
      </c>
    </row>
    <row r="75" spans="1:11" ht="15" hidden="1" customHeight="1" x14ac:dyDescent="0.2">
      <c r="A75" s="36">
        <v>21</v>
      </c>
      <c r="B75" s="33">
        <f t="shared" si="15"/>
        <v>0</v>
      </c>
      <c r="C75" s="33"/>
      <c r="D75" s="33"/>
      <c r="E75" s="122"/>
      <c r="F75" s="68"/>
      <c r="G75" s="33"/>
      <c r="H75" s="33"/>
      <c r="I75" s="33"/>
      <c r="J75" s="32" t="e">
        <f t="shared" si="16"/>
        <v>#DIV/0!</v>
      </c>
      <c r="K75" s="36" t="e">
        <f t="shared" si="17"/>
        <v>#DIV/0!</v>
      </c>
    </row>
    <row r="76" spans="1:11" ht="15" hidden="1" customHeight="1" x14ac:dyDescent="0.2">
      <c r="A76" s="36">
        <v>22</v>
      </c>
      <c r="B76" s="33">
        <f t="shared" si="15"/>
        <v>0</v>
      </c>
      <c r="C76" s="33"/>
      <c r="D76" s="33"/>
      <c r="E76" s="122"/>
      <c r="F76" s="68"/>
      <c r="G76" s="33"/>
      <c r="H76" s="33"/>
      <c r="I76" s="33"/>
      <c r="J76" s="32" t="e">
        <f t="shared" si="16"/>
        <v>#DIV/0!</v>
      </c>
      <c r="K76" s="36" t="e">
        <f t="shared" si="17"/>
        <v>#DIV/0!</v>
      </c>
    </row>
    <row r="77" spans="1:11" ht="15" hidden="1" customHeight="1" x14ac:dyDescent="0.2">
      <c r="A77" s="36">
        <v>23</v>
      </c>
      <c r="B77" s="33">
        <f t="shared" si="15"/>
        <v>0</v>
      </c>
      <c r="C77" s="33"/>
      <c r="D77" s="33"/>
      <c r="E77" s="122"/>
      <c r="F77" s="68"/>
      <c r="G77" s="33"/>
      <c r="H77" s="33"/>
      <c r="I77" s="33"/>
      <c r="J77" s="32" t="e">
        <f t="shared" si="16"/>
        <v>#DIV/0!</v>
      </c>
      <c r="K77" s="36" t="e">
        <f t="shared" si="17"/>
        <v>#DIV/0!</v>
      </c>
    </row>
    <row r="78" spans="1:11" ht="15" hidden="1" customHeight="1" x14ac:dyDescent="0.2">
      <c r="A78" s="36">
        <v>24</v>
      </c>
      <c r="B78" s="33">
        <f t="shared" si="15"/>
        <v>0</v>
      </c>
      <c r="C78" s="33"/>
      <c r="D78" s="33"/>
      <c r="E78" s="122"/>
      <c r="F78" s="68"/>
      <c r="G78" s="33"/>
      <c r="H78" s="33"/>
      <c r="I78" s="33"/>
      <c r="J78" s="32" t="e">
        <f t="shared" si="16"/>
        <v>#DIV/0!</v>
      </c>
      <c r="K78" s="36" t="e">
        <f t="shared" si="17"/>
        <v>#DIV/0!</v>
      </c>
    </row>
    <row r="79" spans="1:11" ht="15" hidden="1" customHeight="1" x14ac:dyDescent="0.2">
      <c r="A79" s="36">
        <v>25</v>
      </c>
      <c r="B79" s="33">
        <f t="shared" si="15"/>
        <v>0</v>
      </c>
      <c r="C79" s="33"/>
      <c r="D79" s="33"/>
      <c r="E79" s="122"/>
      <c r="F79" s="68"/>
      <c r="G79" s="33"/>
      <c r="H79" s="33"/>
      <c r="I79" s="33"/>
      <c r="J79" s="32" t="e">
        <f t="shared" si="16"/>
        <v>#DIV/0!</v>
      </c>
      <c r="K79" s="36" t="e">
        <f t="shared" si="17"/>
        <v>#DIV/0!</v>
      </c>
    </row>
    <row r="80" spans="1:11" ht="15" hidden="1" customHeight="1" x14ac:dyDescent="0.2">
      <c r="A80" s="36">
        <v>26</v>
      </c>
      <c r="B80" s="33">
        <f t="shared" si="15"/>
        <v>0</v>
      </c>
      <c r="C80" s="33"/>
      <c r="D80" s="33"/>
      <c r="E80" s="122"/>
      <c r="F80" s="68"/>
      <c r="G80" s="33"/>
      <c r="H80" s="33"/>
      <c r="I80" s="33"/>
      <c r="J80" s="32" t="e">
        <f t="shared" si="16"/>
        <v>#DIV/0!</v>
      </c>
      <c r="K80" s="36" t="e">
        <f t="shared" si="17"/>
        <v>#DIV/0!</v>
      </c>
    </row>
    <row r="81" spans="1:13" ht="15" hidden="1" customHeight="1" x14ac:dyDescent="0.2">
      <c r="A81" s="36">
        <v>27</v>
      </c>
      <c r="B81" s="33">
        <f t="shared" si="15"/>
        <v>0</v>
      </c>
      <c r="C81" s="33"/>
      <c r="D81" s="33"/>
      <c r="E81" s="122"/>
      <c r="F81" s="68"/>
      <c r="G81" s="33"/>
      <c r="H81" s="33"/>
      <c r="I81" s="33"/>
      <c r="J81" s="32" t="e">
        <f t="shared" si="16"/>
        <v>#DIV/0!</v>
      </c>
      <c r="K81" s="36" t="e">
        <f t="shared" si="17"/>
        <v>#DIV/0!</v>
      </c>
    </row>
    <row r="82" spans="1:13" ht="15" hidden="1" customHeight="1" x14ac:dyDescent="0.2">
      <c r="A82" s="36">
        <v>28</v>
      </c>
      <c r="B82" s="33">
        <f t="shared" si="15"/>
        <v>0</v>
      </c>
      <c r="C82" s="33"/>
      <c r="D82" s="33"/>
      <c r="E82" s="122"/>
      <c r="F82" s="68"/>
      <c r="G82" s="33"/>
      <c r="H82" s="33"/>
      <c r="I82" s="33"/>
      <c r="J82" s="32" t="e">
        <f t="shared" si="16"/>
        <v>#DIV/0!</v>
      </c>
      <c r="K82" s="36" t="e">
        <f t="shared" si="17"/>
        <v>#DIV/0!</v>
      </c>
    </row>
    <row r="83" spans="1:13" ht="15" hidden="1" customHeight="1" x14ac:dyDescent="0.2">
      <c r="A83" s="36">
        <v>29</v>
      </c>
      <c r="B83" s="33">
        <f t="shared" si="15"/>
        <v>0</v>
      </c>
      <c r="C83" s="33"/>
      <c r="D83" s="33"/>
      <c r="E83" s="122"/>
      <c r="F83" s="68"/>
      <c r="G83" s="33"/>
      <c r="H83" s="33"/>
      <c r="I83" s="33"/>
      <c r="J83" s="32" t="e">
        <f t="shared" si="16"/>
        <v>#DIV/0!</v>
      </c>
      <c r="K83" s="36" t="e">
        <f t="shared" si="17"/>
        <v>#DIV/0!</v>
      </c>
    </row>
    <row r="84" spans="1:13" ht="15" hidden="1" customHeight="1" x14ac:dyDescent="0.2">
      <c r="A84" s="36">
        <v>30</v>
      </c>
      <c r="B84" s="33">
        <f t="shared" si="15"/>
        <v>0</v>
      </c>
      <c r="C84" s="33"/>
      <c r="D84" s="33"/>
      <c r="E84" s="122"/>
      <c r="F84" s="68"/>
      <c r="G84" s="33"/>
      <c r="H84" s="33"/>
      <c r="I84" s="33"/>
      <c r="J84" s="32" t="e">
        <f t="shared" si="16"/>
        <v>#DIV/0!</v>
      </c>
      <c r="K84" s="36" t="e">
        <f t="shared" si="17"/>
        <v>#DIV/0!</v>
      </c>
    </row>
    <row r="85" spans="1:13" ht="15" hidden="1" customHeight="1" x14ac:dyDescent="0.2">
      <c r="A85" s="36" t="s">
        <v>48</v>
      </c>
      <c r="B85" s="33">
        <f>SUM(B55:B84)</f>
        <v>0</v>
      </c>
      <c r="C85" s="33"/>
      <c r="D85" s="33"/>
      <c r="E85" s="122"/>
      <c r="F85" s="68"/>
      <c r="G85" s="33"/>
      <c r="H85" s="33"/>
      <c r="I85" s="33"/>
      <c r="J85" s="32" t="e">
        <f>SUM(J55:J84)</f>
        <v>#DIV/0!</v>
      </c>
      <c r="K85" s="31" t="s">
        <v>49</v>
      </c>
      <c r="L85" s="30"/>
      <c r="M85" s="30"/>
    </row>
    <row r="86" spans="1:13" ht="15" hidden="1" customHeight="1" x14ac:dyDescent="0.2">
      <c r="A86" s="35" t="s">
        <v>50</v>
      </c>
      <c r="B86" s="33">
        <f>SUMIF($U$7:$U$45,"",R$7:R$45)</f>
        <v>0</v>
      </c>
      <c r="C86" s="33"/>
      <c r="D86" s="33"/>
      <c r="E86" s="122"/>
      <c r="F86" s="68"/>
      <c r="G86" s="33"/>
      <c r="H86" s="33"/>
      <c r="I86" s="33"/>
      <c r="J86" s="32" t="e">
        <f>100*$B86/$R$47</f>
        <v>#DIV/0!</v>
      </c>
      <c r="K86" s="31" t="s">
        <v>49</v>
      </c>
      <c r="L86" s="30"/>
      <c r="M86" s="30"/>
    </row>
    <row r="87" spans="1:13" ht="15" hidden="1" customHeight="1" x14ac:dyDescent="0.2">
      <c r="A87" s="35" t="s">
        <v>51</v>
      </c>
      <c r="B87" s="33">
        <f>SUMIF($B$7:$B$46,"その他",R$7:R$46)</f>
        <v>0</v>
      </c>
      <c r="C87" s="33"/>
      <c r="D87" s="33"/>
      <c r="E87" s="122"/>
      <c r="F87" s="68"/>
      <c r="G87" s="33"/>
      <c r="H87" s="33"/>
      <c r="I87" s="33"/>
      <c r="J87" s="32" t="e">
        <f>100*$B87/$R$47</f>
        <v>#DIV/0!</v>
      </c>
      <c r="K87" s="31" t="s">
        <v>49</v>
      </c>
      <c r="L87" s="30"/>
      <c r="M87" s="30"/>
    </row>
    <row r="88" spans="1:13" ht="15" hidden="1" customHeight="1" x14ac:dyDescent="0.2">
      <c r="A88" s="34" t="s">
        <v>52</v>
      </c>
      <c r="B88" s="33">
        <f>SUM(B85:B87)</f>
        <v>0</v>
      </c>
      <c r="C88" s="33"/>
      <c r="D88" s="33"/>
      <c r="E88" s="122"/>
      <c r="F88" s="68"/>
      <c r="G88" s="33"/>
      <c r="H88" s="33"/>
      <c r="I88" s="33"/>
      <c r="J88" s="32" t="e">
        <f>SUM(J85:J87)</f>
        <v>#DIV/0!</v>
      </c>
      <c r="K88" s="31" t="s">
        <v>49</v>
      </c>
      <c r="L88" s="30"/>
      <c r="M88" s="30"/>
    </row>
  </sheetData>
  <sheetProtection algorithmName="SHA-512" hashValue="KPGA5hsK3JbtNrKqntsFhrZt8KVdA/LEovRX9aATLdHzRaL3SIdMFq7ja1iu931vb6auSH0l418ErtATXT0PHg==" saltValue="obkPKK0Q+mg+X33owz+bGw==" spinCount="100000" sheet="1" formatCells="0" formatColumns="0" insertRows="0" deleteRows="0" selectLockedCells="1"/>
  <mergeCells count="11">
    <mergeCell ref="T2:U2"/>
    <mergeCell ref="C5:K5"/>
    <mergeCell ref="C4:R4"/>
    <mergeCell ref="T4:T6"/>
    <mergeCell ref="U4:U6"/>
    <mergeCell ref="M1:U1"/>
    <mergeCell ref="A27:A46"/>
    <mergeCell ref="L5:Q5"/>
    <mergeCell ref="A7:A25"/>
    <mergeCell ref="A4:A6"/>
    <mergeCell ref="B4:B6"/>
  </mergeCells>
  <phoneticPr fontId="20"/>
  <conditionalFormatting sqref="D7:D25">
    <cfRule type="expression" dxfId="3" priority="12">
      <formula>IF(AND(D7="",OR(C7="都市ガス13A",C7="都市ガス6A")),TRUE,FALSE)</formula>
    </cfRule>
  </conditionalFormatting>
  <conditionalFormatting sqref="D27:D45">
    <cfRule type="expression" dxfId="2" priority="3">
      <formula>IF(AND(D27="",OR(C27="都市ガス13A",C27="都市ガス6A")),TRUE,FALSE)</formula>
    </cfRule>
  </conditionalFormatting>
  <dataValidations count="4">
    <dataValidation type="list" allowBlank="1" showInputMessage="1" showErrorMessage="1" sqref="F7:F25 F27:F45" xr:uid="{00000000-0002-0000-0000-000000000000}">
      <formula1>INDIRECT(C7)</formula1>
    </dataValidation>
    <dataValidation type="list" allowBlank="1" showInputMessage="1" showErrorMessage="1" sqref="D7:D25 D27:D45" xr:uid="{00000000-0002-0000-0000-000001000000}">
      <formula1>都市ガスメータ種</formula1>
    </dataValidation>
    <dataValidation type="list" allowBlank="1" showInputMessage="1" showErrorMessage="1" sqref="C27:C45 C7:C25" xr:uid="{00000000-0002-0000-0000-000002000000}">
      <formula1>燃料等の種類</formula1>
    </dataValidation>
    <dataValidation type="list" allowBlank="1" showInputMessage="1" showErrorMessage="1" sqref="N7:N25 N27:N45" xr:uid="{00000000-0002-0000-0000-000003000000}">
      <formula1>"　,kWh,千kWh"</formula1>
    </dataValidation>
  </dataValidations>
  <pageMargins left="0.59" right="0.41" top="0.59055118110236227" bottom="0.39370078740157483" header="0.27" footer="0.39370078740157483"/>
  <pageSetup paperSize="9" scale="57" fitToHeight="0" orientation="portrait" r:id="rId1"/>
  <headerFooter alignWithMargins="0">
    <oddHeader>&amp;R別紙1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リスト!$B$42:$B$44</xm:f>
          </x14:formula1>
          <xm:sqref>L7:L25 L27:L45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88"/>
  <sheetViews>
    <sheetView showZeros="0" view="pageBreakPreview" zoomScaleNormal="100" zoomScaleSheetLayoutView="100" workbookViewId="0"/>
  </sheetViews>
  <sheetFormatPr defaultColWidth="9" defaultRowHeight="15" customHeight="1" x14ac:dyDescent="0.2"/>
  <cols>
    <col min="1" max="1" width="5.33203125" style="28" customWidth="1"/>
    <col min="2" max="2" width="14.88671875" style="28" customWidth="1"/>
    <col min="3" max="3" width="16.6640625" style="28" customWidth="1"/>
    <col min="4" max="4" width="8.33203125" style="28" bestFit="1" customWidth="1"/>
    <col min="5" max="5" width="11.33203125" style="48" customWidth="1"/>
    <col min="6" max="6" width="8" style="29" customWidth="1"/>
    <col min="7" max="7" width="11.44140625" style="28" hidden="1" customWidth="1"/>
    <col min="8" max="8" width="16.88671875" style="28" hidden="1" customWidth="1"/>
    <col min="9" max="9" width="14.88671875" style="28" hidden="1" customWidth="1"/>
    <col min="10" max="11" width="8.6640625" style="28" customWidth="1"/>
    <col min="12" max="12" width="18.44140625" style="28" customWidth="1"/>
    <col min="13" max="13" width="11.33203125" style="28" customWidth="1"/>
    <col min="14" max="14" width="6.6640625" style="29" bestFit="1" customWidth="1"/>
    <col min="15" max="15" width="16.109375" style="28" hidden="1" customWidth="1"/>
    <col min="16" max="16" width="7.44140625" style="28" bestFit="1" customWidth="1"/>
    <col min="17" max="18" width="8.6640625" style="28" customWidth="1"/>
    <col min="19" max="19" width="3.33203125" style="29" customWidth="1"/>
    <col min="20" max="20" width="9.6640625" style="28" customWidth="1"/>
    <col min="21" max="21" width="4.6640625" style="29" customWidth="1"/>
    <col min="22" max="22" width="2.6640625" style="28" customWidth="1"/>
    <col min="23" max="23" width="12" customWidth="1"/>
    <col min="24" max="24" width="12" hidden="1" customWidth="1"/>
    <col min="25" max="25" width="9" style="28" hidden="1" customWidth="1"/>
    <col min="26" max="26" width="2.44140625" style="28" hidden="1" customWidth="1"/>
    <col min="27" max="28" width="9" style="28" hidden="1" customWidth="1"/>
    <col min="29" max="29" width="2.6640625" style="28" hidden="1" customWidth="1"/>
    <col min="30" max="31" width="9" style="28" hidden="1" customWidth="1"/>
    <col min="32" max="16384" width="9" style="28"/>
  </cols>
  <sheetData>
    <row r="1" spans="1:31" s="38" customFormat="1" ht="14.4" x14ac:dyDescent="0.2">
      <c r="A1" s="78" t="s">
        <v>0</v>
      </c>
      <c r="E1" s="79"/>
      <c r="F1" s="80"/>
      <c r="M1" s="184" t="s">
        <v>53</v>
      </c>
      <c r="N1" s="184"/>
      <c r="O1" s="184"/>
      <c r="P1" s="184"/>
      <c r="Q1" s="184"/>
      <c r="R1" s="184"/>
      <c r="S1" s="184"/>
      <c r="T1" s="184"/>
      <c r="U1" s="184"/>
      <c r="W1"/>
      <c r="X1"/>
    </row>
    <row r="2" spans="1:31" s="38" customFormat="1" ht="14.4" x14ac:dyDescent="0.2">
      <c r="A2" s="78"/>
      <c r="E2" s="79"/>
      <c r="F2" s="80"/>
      <c r="N2" s="80"/>
      <c r="Q2" s="81"/>
      <c r="T2" s="185" t="s">
        <v>54</v>
      </c>
      <c r="U2" s="185"/>
      <c r="W2"/>
      <c r="X2"/>
    </row>
    <row r="3" spans="1:31" s="38" customFormat="1" ht="13.8" thickBot="1" x14ac:dyDescent="0.25">
      <c r="E3" s="79"/>
      <c r="F3" s="80"/>
      <c r="N3" s="80"/>
      <c r="S3" s="30"/>
      <c r="W3"/>
      <c r="X3"/>
    </row>
    <row r="4" spans="1:31" ht="18" customHeight="1" x14ac:dyDescent="0.2">
      <c r="A4" s="172" t="s">
        <v>2</v>
      </c>
      <c r="B4" s="175" t="s">
        <v>3</v>
      </c>
      <c r="C4" s="179" t="s">
        <v>4</v>
      </c>
      <c r="D4" s="179"/>
      <c r="E4" s="179"/>
      <c r="F4" s="179"/>
      <c r="G4" s="179"/>
      <c r="H4" s="179"/>
      <c r="I4" s="179"/>
      <c r="J4" s="179"/>
      <c r="K4" s="179"/>
      <c r="L4" s="179"/>
      <c r="M4" s="179"/>
      <c r="N4" s="179"/>
      <c r="O4" s="179"/>
      <c r="P4" s="179"/>
      <c r="Q4" s="179"/>
      <c r="R4" s="180"/>
      <c r="S4" s="82"/>
      <c r="T4" s="181" t="s">
        <v>5</v>
      </c>
      <c r="U4" s="172" t="s">
        <v>6</v>
      </c>
    </row>
    <row r="5" spans="1:31" ht="21" customHeight="1" x14ac:dyDescent="0.2">
      <c r="A5" s="173"/>
      <c r="B5" s="173"/>
      <c r="C5" s="178" t="s">
        <v>7</v>
      </c>
      <c r="D5" s="178"/>
      <c r="E5" s="178"/>
      <c r="F5" s="178"/>
      <c r="G5" s="178"/>
      <c r="H5" s="178"/>
      <c r="I5" s="178"/>
      <c r="J5" s="178"/>
      <c r="K5" s="178"/>
      <c r="L5" s="171" t="s">
        <v>8</v>
      </c>
      <c r="M5" s="171"/>
      <c r="N5" s="171"/>
      <c r="O5" s="171"/>
      <c r="P5" s="171"/>
      <c r="Q5" s="171"/>
      <c r="R5" s="83" t="s">
        <v>9</v>
      </c>
      <c r="S5" s="84"/>
      <c r="T5" s="182"/>
      <c r="U5" s="173"/>
    </row>
    <row r="6" spans="1:31" ht="33" customHeight="1" thickBot="1" x14ac:dyDescent="0.25">
      <c r="A6" s="174"/>
      <c r="B6" s="174"/>
      <c r="C6" s="85" t="s">
        <v>10</v>
      </c>
      <c r="D6" s="86" t="s">
        <v>11</v>
      </c>
      <c r="E6" s="87" t="s">
        <v>12</v>
      </c>
      <c r="F6" s="88" t="s">
        <v>13</v>
      </c>
      <c r="G6" s="89" t="s">
        <v>14</v>
      </c>
      <c r="H6" s="89" t="s">
        <v>15</v>
      </c>
      <c r="I6" s="89" t="s">
        <v>16</v>
      </c>
      <c r="J6" s="90" t="s">
        <v>17</v>
      </c>
      <c r="K6" s="91" t="s">
        <v>18</v>
      </c>
      <c r="L6" s="92" t="s">
        <v>19</v>
      </c>
      <c r="M6" s="92" t="s">
        <v>12</v>
      </c>
      <c r="N6" s="91" t="s">
        <v>13</v>
      </c>
      <c r="O6" s="89" t="s">
        <v>20</v>
      </c>
      <c r="P6" s="90" t="s">
        <v>17</v>
      </c>
      <c r="Q6" s="92" t="s">
        <v>18</v>
      </c>
      <c r="R6" s="92" t="s">
        <v>18</v>
      </c>
      <c r="S6" s="93" t="s">
        <v>21</v>
      </c>
      <c r="T6" s="183"/>
      <c r="U6" s="174"/>
    </row>
    <row r="7" spans="1:31" ht="19.5" customHeight="1" x14ac:dyDescent="0.2">
      <c r="A7" s="168" t="s">
        <v>22</v>
      </c>
      <c r="B7" s="136" t="s">
        <v>55</v>
      </c>
      <c r="C7" s="137"/>
      <c r="D7" s="137"/>
      <c r="E7" s="138"/>
      <c r="F7" s="139"/>
      <c r="G7" s="94">
        <f>IF(OR(E7="",F7=""),0,E7/VLOOKUP(F7,$X$7:$Y$18,2,FALSE)*H7/I7)</f>
        <v>0</v>
      </c>
      <c r="H7" s="94">
        <f>IF(COUNTIF(C7,"都市ガス*")=0,1,(101.325+VLOOKUP(D7,$AD$7:$AE$8,2,FALSE))/101.325*273.15/288.15)</f>
        <v>1</v>
      </c>
      <c r="I7" s="94">
        <f>IF(COUNTIF(C7,"液化石油ガス*")=0,1,VLOOKUP(F7,$AA$7:$AB$10,2,FALSE))</f>
        <v>1</v>
      </c>
      <c r="J7" s="95">
        <f>IF(G7=0,0,G7*VLOOKUP(C7,リスト!$B:$K,7,FALSE))</f>
        <v>0</v>
      </c>
      <c r="K7" s="95">
        <f>IF(J7="",0,J7*0.0258)</f>
        <v>0</v>
      </c>
      <c r="L7" s="140" t="s">
        <v>56</v>
      </c>
      <c r="M7" s="141">
        <v>13000</v>
      </c>
      <c r="N7" s="139" t="s">
        <v>35</v>
      </c>
      <c r="O7" s="95">
        <f>IF(OR(M7="",N7=""),0,M7/VLOOKUP(N7,$X$7:$Y$18,2,FALSE))</f>
        <v>13000</v>
      </c>
      <c r="P7" s="95">
        <f>IF(O7=0,0,O7*VLOOKUP(L7,リスト!$B$42:$K$44,7,FALSE))</f>
        <v>126880</v>
      </c>
      <c r="Q7" s="95">
        <f>IF(P7="",0,P7*0.0258)</f>
        <v>3273.5039999999999</v>
      </c>
      <c r="R7" s="95">
        <f>IF(AND(K7="",Q7=""),0,SUM(K7+Q7))</f>
        <v>3273.5039999999999</v>
      </c>
      <c r="S7" s="142" t="s">
        <v>21</v>
      </c>
      <c r="T7" s="53">
        <f>IF(R7=0,0,R7/$R$47*100)</f>
        <v>38.780065439950704</v>
      </c>
      <c r="U7" s="143"/>
      <c r="X7" s="3" t="s">
        <v>23</v>
      </c>
      <c r="Y7" s="4">
        <v>1000</v>
      </c>
      <c r="AA7" s="3" t="s">
        <v>24</v>
      </c>
      <c r="AB7" s="4">
        <v>1</v>
      </c>
      <c r="AD7" s="3" t="s">
        <v>25</v>
      </c>
      <c r="AE7" s="10">
        <v>0.98099999999999998</v>
      </c>
    </row>
    <row r="8" spans="1:31" ht="19.5" customHeight="1" thickBot="1" x14ac:dyDescent="0.25">
      <c r="A8" s="169"/>
      <c r="B8" s="144" t="s">
        <v>57</v>
      </c>
      <c r="C8" s="137" t="s">
        <v>58</v>
      </c>
      <c r="D8" s="137" t="s">
        <v>25</v>
      </c>
      <c r="E8" s="145">
        <v>10</v>
      </c>
      <c r="F8" s="139" t="s">
        <v>30</v>
      </c>
      <c r="G8" s="94">
        <f t="shared" ref="G8:G25" si="0">IF(OR(E8="",F8=""),0,E8/VLOOKUP(F8,$X$7:$Y$18,2,FALSE)*H8/I8)</f>
        <v>9.5712150291819214</v>
      </c>
      <c r="H8" s="94">
        <f t="shared" ref="H8:H25" si="1">IF(COUNTIF(C8,"都市ガス*")=0,1,(101.325+VLOOKUP(D8,$AD$7:$AE$8,2,FALSE))/101.325*273.15/288.15)</f>
        <v>0.9571215029181922</v>
      </c>
      <c r="I8" s="94">
        <f t="shared" ref="I8:I25" si="2">IF(COUNTIF(C8,"液化石油ガス*")=0,1,VLOOKUP(F8,$AA$7:$AB$10,2,FALSE))</f>
        <v>1</v>
      </c>
      <c r="J8" s="96">
        <f>IF(G8=0,0,G8*VLOOKUP(C8,リスト!$B:$K,7,FALSE))</f>
        <v>430.70467631318644</v>
      </c>
      <c r="K8" s="96">
        <f>IF(J8="",0,J8*0.0258)</f>
        <v>11.11218064888021</v>
      </c>
      <c r="L8" s="146"/>
      <c r="M8" s="147"/>
      <c r="N8" s="148"/>
      <c r="O8" s="96">
        <f>IF(OR(M8="",N8=""),0,M8/VLOOKUP(N8,$X$7:$Y$18,2,FALSE))</f>
        <v>0</v>
      </c>
      <c r="P8" s="96">
        <f>IF(O8=0,0,O8*VLOOKUP(L8,リスト!$B$42:$K$44,7,FALSE))</f>
        <v>0</v>
      </c>
      <c r="Q8" s="96">
        <f>IF(P8="",0,P8*0.0258)</f>
        <v>0</v>
      </c>
      <c r="R8" s="97">
        <f t="shared" ref="R8:R25" si="3">IF(AND(K8="",Q8=""),0,SUM(K8+Q8))</f>
        <v>11.11218064888021</v>
      </c>
      <c r="S8" s="149"/>
      <c r="T8" s="56">
        <f t="shared" ref="T8:T25" si="4">IF(R8=0,0,R8/$R$47*100)</f>
        <v>0.13164214638018726</v>
      </c>
      <c r="U8" s="150"/>
      <c r="X8" s="5" t="s">
        <v>24</v>
      </c>
      <c r="Y8" s="6">
        <v>1000</v>
      </c>
      <c r="AA8" s="5" t="s">
        <v>26</v>
      </c>
      <c r="AB8" s="6">
        <v>1</v>
      </c>
      <c r="AD8" s="8" t="s">
        <v>27</v>
      </c>
      <c r="AE8" s="11">
        <v>2</v>
      </c>
    </row>
    <row r="9" spans="1:31" ht="19.5" customHeight="1" x14ac:dyDescent="0.2">
      <c r="A9" s="169"/>
      <c r="B9" s="144" t="s">
        <v>59</v>
      </c>
      <c r="C9" s="137" t="s">
        <v>60</v>
      </c>
      <c r="D9" s="137"/>
      <c r="E9" s="145">
        <v>20</v>
      </c>
      <c r="F9" s="151" t="s">
        <v>61</v>
      </c>
      <c r="G9" s="94">
        <f t="shared" si="0"/>
        <v>20</v>
      </c>
      <c r="H9" s="94">
        <f t="shared" si="1"/>
        <v>1</v>
      </c>
      <c r="I9" s="94">
        <f t="shared" si="2"/>
        <v>1</v>
      </c>
      <c r="J9" s="96">
        <f>IF(G9=0,0,G9*VLOOKUP(C9,リスト!$B:$K,7,FALSE))</f>
        <v>782</v>
      </c>
      <c r="K9" s="96">
        <f t="shared" ref="K9:K45" si="5">IF(J9="",0,J9*0.0258)</f>
        <v>20.175599999999999</v>
      </c>
      <c r="L9" s="146"/>
      <c r="M9" s="147"/>
      <c r="N9" s="148"/>
      <c r="O9" s="96">
        <f t="shared" ref="O9:O25" si="6">IF(OR(M9="",N9=""),0,M9/VLOOKUP(N9,$X$7:$Y$18,2,FALSE))</f>
        <v>0</v>
      </c>
      <c r="P9" s="96">
        <f>IF(O9=0,0,O9*VLOOKUP(L9,リスト!$B$42:$K$44,7,FALSE))</f>
        <v>0</v>
      </c>
      <c r="Q9" s="96">
        <f t="shared" ref="Q9:Q25" si="7">IF(P9="",0,P9*0.0258)</f>
        <v>0</v>
      </c>
      <c r="R9" s="97">
        <f t="shared" si="3"/>
        <v>20.175599999999999</v>
      </c>
      <c r="S9" s="149"/>
      <c r="T9" s="56">
        <f t="shared" si="4"/>
        <v>0.2390133289252952</v>
      </c>
      <c r="U9" s="150"/>
      <c r="X9" s="7" t="s">
        <v>28</v>
      </c>
      <c r="Y9" s="6">
        <v>1000</v>
      </c>
      <c r="AA9" s="5" t="s">
        <v>28</v>
      </c>
      <c r="AB9" s="6">
        <v>0.48199999999999998</v>
      </c>
    </row>
    <row r="10" spans="1:31" ht="19.5" customHeight="1" thickBot="1" x14ac:dyDescent="0.25">
      <c r="A10" s="169"/>
      <c r="B10" s="144" t="s">
        <v>62</v>
      </c>
      <c r="C10" s="137" t="s">
        <v>63</v>
      </c>
      <c r="D10" s="137"/>
      <c r="E10" s="145">
        <v>2000</v>
      </c>
      <c r="F10" s="139" t="s">
        <v>64</v>
      </c>
      <c r="G10" s="94">
        <f t="shared" si="0"/>
        <v>2000</v>
      </c>
      <c r="H10" s="94">
        <f t="shared" si="1"/>
        <v>1</v>
      </c>
      <c r="I10" s="94">
        <f t="shared" si="2"/>
        <v>1</v>
      </c>
      <c r="J10" s="96">
        <f>IF(G10=0,0,G10*VLOOKUP(C10,リスト!$B:$K,7,FALSE))</f>
        <v>2720</v>
      </c>
      <c r="K10" s="96">
        <f t="shared" si="5"/>
        <v>70.176000000000002</v>
      </c>
      <c r="L10" s="146"/>
      <c r="M10" s="147"/>
      <c r="N10" s="148"/>
      <c r="O10" s="96">
        <f t="shared" si="6"/>
        <v>0</v>
      </c>
      <c r="P10" s="96">
        <f>IF(O10=0,0,O10*VLOOKUP(L10,リスト!$B$42:$K$44,7,FALSE))</f>
        <v>0</v>
      </c>
      <c r="Q10" s="96">
        <f t="shared" si="7"/>
        <v>0</v>
      </c>
      <c r="R10" s="97">
        <f t="shared" si="3"/>
        <v>70.176000000000002</v>
      </c>
      <c r="S10" s="149"/>
      <c r="T10" s="56">
        <f t="shared" si="4"/>
        <v>0.83135070930537469</v>
      </c>
      <c r="U10" s="150"/>
      <c r="X10" s="5" t="s">
        <v>29</v>
      </c>
      <c r="Y10" s="6">
        <v>1000</v>
      </c>
      <c r="AA10" s="8" t="s">
        <v>30</v>
      </c>
      <c r="AB10" s="9">
        <v>0.48199999999999998</v>
      </c>
    </row>
    <row r="11" spans="1:31" ht="19.5" customHeight="1" x14ac:dyDescent="0.2">
      <c r="A11" s="169"/>
      <c r="B11" s="144"/>
      <c r="C11" s="137"/>
      <c r="D11" s="137"/>
      <c r="E11" s="145"/>
      <c r="F11" s="139"/>
      <c r="G11" s="94">
        <f t="shared" si="0"/>
        <v>0</v>
      </c>
      <c r="H11" s="94">
        <f t="shared" si="1"/>
        <v>1</v>
      </c>
      <c r="I11" s="94">
        <f t="shared" si="2"/>
        <v>1</v>
      </c>
      <c r="J11" s="96">
        <f>IF(G11=0,0,G11*VLOOKUP(C11,リスト!$B:$K,7,FALSE))</f>
        <v>0</v>
      </c>
      <c r="K11" s="96">
        <f t="shared" si="5"/>
        <v>0</v>
      </c>
      <c r="L11" s="146"/>
      <c r="M11" s="147"/>
      <c r="N11" s="148"/>
      <c r="O11" s="96">
        <f t="shared" si="6"/>
        <v>0</v>
      </c>
      <c r="P11" s="96">
        <f>IF(O11=0,0,O11*VLOOKUP(L11,リスト!$B$42:$K$44,7,FALSE))</f>
        <v>0</v>
      </c>
      <c r="Q11" s="96">
        <f t="shared" si="7"/>
        <v>0</v>
      </c>
      <c r="R11" s="97">
        <f t="shared" si="3"/>
        <v>0</v>
      </c>
      <c r="S11" s="149"/>
      <c r="T11" s="56">
        <f t="shared" si="4"/>
        <v>0</v>
      </c>
      <c r="U11" s="150"/>
      <c r="X11" s="5" t="s">
        <v>31</v>
      </c>
      <c r="Y11" s="6">
        <v>1000</v>
      </c>
    </row>
    <row r="12" spans="1:31" ht="19.5" customHeight="1" x14ac:dyDescent="0.2">
      <c r="A12" s="169"/>
      <c r="B12" s="144"/>
      <c r="C12" s="137"/>
      <c r="D12" s="137"/>
      <c r="E12" s="145"/>
      <c r="F12" s="139"/>
      <c r="G12" s="94">
        <f t="shared" si="0"/>
        <v>0</v>
      </c>
      <c r="H12" s="94">
        <f t="shared" si="1"/>
        <v>1</v>
      </c>
      <c r="I12" s="94">
        <f t="shared" si="2"/>
        <v>1</v>
      </c>
      <c r="J12" s="96">
        <f>IF(G12=0,0,G12*VLOOKUP(C12,リスト!$B:$K,7,FALSE))</f>
        <v>0</v>
      </c>
      <c r="K12" s="96">
        <f t="shared" si="5"/>
        <v>0</v>
      </c>
      <c r="L12" s="146"/>
      <c r="M12" s="147"/>
      <c r="N12" s="148"/>
      <c r="O12" s="96">
        <f t="shared" si="6"/>
        <v>0</v>
      </c>
      <c r="P12" s="96">
        <f>IF(O12=0,0,O12*VLOOKUP(L12,リスト!$B$42:$K$44,7,FALSE))</f>
        <v>0</v>
      </c>
      <c r="Q12" s="96">
        <f t="shared" si="7"/>
        <v>0</v>
      </c>
      <c r="R12" s="97">
        <f t="shared" si="3"/>
        <v>0</v>
      </c>
      <c r="S12" s="149"/>
      <c r="T12" s="56">
        <f t="shared" si="4"/>
        <v>0</v>
      </c>
      <c r="U12" s="150"/>
      <c r="X12" s="5" t="s">
        <v>32</v>
      </c>
      <c r="Y12" s="6">
        <v>1000</v>
      </c>
    </row>
    <row r="13" spans="1:31" ht="19.5" customHeight="1" x14ac:dyDescent="0.2">
      <c r="A13" s="169"/>
      <c r="B13" s="144"/>
      <c r="C13" s="137"/>
      <c r="D13" s="137"/>
      <c r="E13" s="145"/>
      <c r="F13" s="139"/>
      <c r="G13" s="94">
        <f t="shared" si="0"/>
        <v>0</v>
      </c>
      <c r="H13" s="94">
        <f t="shared" si="1"/>
        <v>1</v>
      </c>
      <c r="I13" s="94">
        <f t="shared" si="2"/>
        <v>1</v>
      </c>
      <c r="J13" s="96">
        <f>IF(G13=0,0,G13*VLOOKUP(C13,リスト!$B:$K,7,FALSE))</f>
        <v>0</v>
      </c>
      <c r="K13" s="96">
        <f t="shared" si="5"/>
        <v>0</v>
      </c>
      <c r="L13" s="146"/>
      <c r="M13" s="147"/>
      <c r="N13" s="148"/>
      <c r="O13" s="96">
        <f t="shared" si="6"/>
        <v>0</v>
      </c>
      <c r="P13" s="96">
        <f>IF(O13=0,0,O13*VLOOKUP(L13,リスト!$B$42:$K$44,7,FALSE))</f>
        <v>0</v>
      </c>
      <c r="Q13" s="96">
        <f t="shared" si="7"/>
        <v>0</v>
      </c>
      <c r="R13" s="97">
        <f t="shared" si="3"/>
        <v>0</v>
      </c>
      <c r="S13" s="149"/>
      <c r="T13" s="56">
        <f t="shared" si="4"/>
        <v>0</v>
      </c>
      <c r="U13" s="150"/>
      <c r="X13" s="5" t="s">
        <v>33</v>
      </c>
      <c r="Y13" s="6">
        <v>1</v>
      </c>
    </row>
    <row r="14" spans="1:31" ht="19.5" customHeight="1" x14ac:dyDescent="0.2">
      <c r="A14" s="169"/>
      <c r="B14" s="152"/>
      <c r="C14" s="153"/>
      <c r="D14" s="153"/>
      <c r="E14" s="154"/>
      <c r="F14" s="155"/>
      <c r="G14" s="98">
        <f t="shared" si="0"/>
        <v>0</v>
      </c>
      <c r="H14" s="98">
        <f t="shared" si="1"/>
        <v>1</v>
      </c>
      <c r="I14" s="98">
        <f t="shared" si="2"/>
        <v>1</v>
      </c>
      <c r="J14" s="99">
        <f>IF(G14=0,0,G14*VLOOKUP(C14,リスト!$B:$K,7,FALSE))</f>
        <v>0</v>
      </c>
      <c r="K14" s="96">
        <f t="shared" si="5"/>
        <v>0</v>
      </c>
      <c r="L14" s="146"/>
      <c r="M14" s="147"/>
      <c r="N14" s="148"/>
      <c r="O14" s="96">
        <f t="shared" si="6"/>
        <v>0</v>
      </c>
      <c r="P14" s="96">
        <f>IF(O14=0,0,O14*VLOOKUP(L14,リスト!$B$42:$K$44,7,FALSE))</f>
        <v>0</v>
      </c>
      <c r="Q14" s="96">
        <f t="shared" si="7"/>
        <v>0</v>
      </c>
      <c r="R14" s="97">
        <f t="shared" si="3"/>
        <v>0</v>
      </c>
      <c r="S14" s="156"/>
      <c r="T14" s="59">
        <f t="shared" si="4"/>
        <v>0</v>
      </c>
      <c r="U14" s="157"/>
      <c r="X14" s="5" t="s">
        <v>26</v>
      </c>
      <c r="Y14" s="6">
        <v>1</v>
      </c>
    </row>
    <row r="15" spans="1:31" ht="19.5" customHeight="1" x14ac:dyDescent="0.2">
      <c r="A15" s="169"/>
      <c r="B15" s="144"/>
      <c r="C15" s="153"/>
      <c r="D15" s="153"/>
      <c r="E15" s="154"/>
      <c r="F15" s="155"/>
      <c r="G15" s="98">
        <f t="shared" si="0"/>
        <v>0</v>
      </c>
      <c r="H15" s="98">
        <f t="shared" si="1"/>
        <v>1</v>
      </c>
      <c r="I15" s="98">
        <f t="shared" si="2"/>
        <v>1</v>
      </c>
      <c r="J15" s="96">
        <f>IF(G15=0,0,G15*VLOOKUP(C15,リスト!$B:$K,7,FALSE))</f>
        <v>0</v>
      </c>
      <c r="K15" s="96">
        <f t="shared" si="5"/>
        <v>0</v>
      </c>
      <c r="L15" s="146"/>
      <c r="M15" s="147"/>
      <c r="N15" s="148"/>
      <c r="O15" s="96">
        <f t="shared" si="6"/>
        <v>0</v>
      </c>
      <c r="P15" s="96">
        <f>IF(O15=0,0,O15*VLOOKUP(L15,リスト!$B$42:$K$44,7,FALSE))</f>
        <v>0</v>
      </c>
      <c r="Q15" s="96">
        <f t="shared" si="7"/>
        <v>0</v>
      </c>
      <c r="R15" s="97">
        <f t="shared" si="3"/>
        <v>0</v>
      </c>
      <c r="S15" s="149"/>
      <c r="T15" s="56">
        <f t="shared" si="4"/>
        <v>0</v>
      </c>
      <c r="U15" s="150"/>
      <c r="X15" s="5" t="s">
        <v>34</v>
      </c>
      <c r="Y15" s="6">
        <v>1</v>
      </c>
    </row>
    <row r="16" spans="1:31" ht="19.5" customHeight="1" x14ac:dyDescent="0.2">
      <c r="A16" s="169"/>
      <c r="B16" s="144"/>
      <c r="C16" s="153"/>
      <c r="D16" s="153"/>
      <c r="E16" s="154"/>
      <c r="F16" s="155"/>
      <c r="G16" s="98">
        <f t="shared" si="0"/>
        <v>0</v>
      </c>
      <c r="H16" s="98">
        <f t="shared" si="1"/>
        <v>1</v>
      </c>
      <c r="I16" s="98">
        <f t="shared" si="2"/>
        <v>1</v>
      </c>
      <c r="J16" s="96">
        <f>IF(G16=0,0,G16*VLOOKUP(C16,リスト!$B:$K,7,FALSE))</f>
        <v>0</v>
      </c>
      <c r="K16" s="96">
        <f t="shared" si="5"/>
        <v>0</v>
      </c>
      <c r="L16" s="146"/>
      <c r="M16" s="147"/>
      <c r="N16" s="148"/>
      <c r="O16" s="96">
        <f t="shared" si="6"/>
        <v>0</v>
      </c>
      <c r="P16" s="96">
        <f>IF(O16=0,0,O16*VLOOKUP(L16,リスト!$B$42:$K$44,7,FALSE))</f>
        <v>0</v>
      </c>
      <c r="Q16" s="96">
        <f t="shared" si="7"/>
        <v>0</v>
      </c>
      <c r="R16" s="97">
        <f t="shared" si="3"/>
        <v>0</v>
      </c>
      <c r="S16" s="149"/>
      <c r="T16" s="56">
        <f t="shared" si="4"/>
        <v>0</v>
      </c>
      <c r="U16" s="150"/>
      <c r="X16" s="7" t="s">
        <v>30</v>
      </c>
      <c r="Y16" s="6">
        <v>1</v>
      </c>
    </row>
    <row r="17" spans="1:25" ht="19.5" customHeight="1" x14ac:dyDescent="0.2">
      <c r="A17" s="169"/>
      <c r="B17" s="144"/>
      <c r="C17" s="153"/>
      <c r="D17" s="153"/>
      <c r="E17" s="154"/>
      <c r="F17" s="155"/>
      <c r="G17" s="98">
        <f t="shared" si="0"/>
        <v>0</v>
      </c>
      <c r="H17" s="98">
        <f t="shared" si="1"/>
        <v>1</v>
      </c>
      <c r="I17" s="98">
        <f t="shared" si="2"/>
        <v>1</v>
      </c>
      <c r="J17" s="96">
        <f>IF(G17=0,0,G17*VLOOKUP(C17,リスト!$B:$K,7,FALSE))</f>
        <v>0</v>
      </c>
      <c r="K17" s="96">
        <f t="shared" si="5"/>
        <v>0</v>
      </c>
      <c r="L17" s="146"/>
      <c r="M17" s="147"/>
      <c r="N17" s="148"/>
      <c r="O17" s="96">
        <f t="shared" si="6"/>
        <v>0</v>
      </c>
      <c r="P17" s="96">
        <f>IF(O17=0,0,O17*VLOOKUP(L17,リスト!$B$42:$K$44,7,FALSE))</f>
        <v>0</v>
      </c>
      <c r="Q17" s="96">
        <f t="shared" si="7"/>
        <v>0</v>
      </c>
      <c r="R17" s="97">
        <f t="shared" si="3"/>
        <v>0</v>
      </c>
      <c r="S17" s="149"/>
      <c r="T17" s="56">
        <f t="shared" si="4"/>
        <v>0</v>
      </c>
      <c r="U17" s="150"/>
      <c r="X17" s="5" t="s">
        <v>35</v>
      </c>
      <c r="Y17" s="6">
        <v>1</v>
      </c>
    </row>
    <row r="18" spans="1:25" ht="19.5" customHeight="1" thickBot="1" x14ac:dyDescent="0.25">
      <c r="A18" s="169"/>
      <c r="B18" s="144"/>
      <c r="C18" s="153"/>
      <c r="D18" s="153"/>
      <c r="E18" s="154"/>
      <c r="F18" s="155"/>
      <c r="G18" s="98">
        <f t="shared" si="0"/>
        <v>0</v>
      </c>
      <c r="H18" s="98">
        <f t="shared" si="1"/>
        <v>1</v>
      </c>
      <c r="I18" s="98">
        <f t="shared" si="2"/>
        <v>1</v>
      </c>
      <c r="J18" s="96">
        <f>IF(G18=0,0,G18*VLOOKUP(C18,リスト!$B:$K,7,FALSE))</f>
        <v>0</v>
      </c>
      <c r="K18" s="96">
        <f t="shared" si="5"/>
        <v>0</v>
      </c>
      <c r="L18" s="146"/>
      <c r="M18" s="147"/>
      <c r="N18" s="148"/>
      <c r="O18" s="96">
        <f t="shared" si="6"/>
        <v>0</v>
      </c>
      <c r="P18" s="96">
        <f>IF(O18=0,0,O18*VLOOKUP(L18,リスト!$B$42:$K$44,7,FALSE))</f>
        <v>0</v>
      </c>
      <c r="Q18" s="96">
        <f t="shared" si="7"/>
        <v>0</v>
      </c>
      <c r="R18" s="97">
        <f t="shared" si="3"/>
        <v>0</v>
      </c>
      <c r="S18" s="149"/>
      <c r="T18" s="56">
        <f t="shared" si="4"/>
        <v>0</v>
      </c>
      <c r="U18" s="150"/>
      <c r="X18" s="8" t="s">
        <v>17</v>
      </c>
      <c r="Y18" s="9">
        <v>1</v>
      </c>
    </row>
    <row r="19" spans="1:25" ht="19.5" customHeight="1" x14ac:dyDescent="0.2">
      <c r="A19" s="169"/>
      <c r="B19" s="144"/>
      <c r="C19" s="153"/>
      <c r="D19" s="153"/>
      <c r="E19" s="154"/>
      <c r="F19" s="155"/>
      <c r="G19" s="98">
        <f t="shared" si="0"/>
        <v>0</v>
      </c>
      <c r="H19" s="98">
        <f t="shared" si="1"/>
        <v>1</v>
      </c>
      <c r="I19" s="98">
        <f t="shared" si="2"/>
        <v>1</v>
      </c>
      <c r="J19" s="96">
        <f>IF(G19=0,0,G19*VLOOKUP(C19,リスト!$B:$K,7,FALSE))</f>
        <v>0</v>
      </c>
      <c r="K19" s="96">
        <f t="shared" si="5"/>
        <v>0</v>
      </c>
      <c r="L19" s="146"/>
      <c r="M19" s="147"/>
      <c r="N19" s="148"/>
      <c r="O19" s="96">
        <f t="shared" si="6"/>
        <v>0</v>
      </c>
      <c r="P19" s="96">
        <f>IF(O19=0,0,O19*VLOOKUP(L19,リスト!$B$42:$K$44,7,FALSE))</f>
        <v>0</v>
      </c>
      <c r="Q19" s="96">
        <f t="shared" si="7"/>
        <v>0</v>
      </c>
      <c r="R19" s="97">
        <f t="shared" si="3"/>
        <v>0</v>
      </c>
      <c r="S19" s="149"/>
      <c r="T19" s="56">
        <f t="shared" si="4"/>
        <v>0</v>
      </c>
      <c r="U19" s="150"/>
      <c r="X19" s="2"/>
      <c r="Y19" s="2"/>
    </row>
    <row r="20" spans="1:25" ht="19.5" customHeight="1" x14ac:dyDescent="0.2">
      <c r="A20" s="169"/>
      <c r="B20" s="144"/>
      <c r="C20" s="153"/>
      <c r="D20" s="153"/>
      <c r="E20" s="154"/>
      <c r="F20" s="155"/>
      <c r="G20" s="98">
        <f t="shared" si="0"/>
        <v>0</v>
      </c>
      <c r="H20" s="98">
        <f t="shared" si="1"/>
        <v>1</v>
      </c>
      <c r="I20" s="98">
        <f t="shared" si="2"/>
        <v>1</v>
      </c>
      <c r="J20" s="96">
        <f>IF(G20=0,0,G20*VLOOKUP(C20,リスト!$B:$K,7,FALSE))</f>
        <v>0</v>
      </c>
      <c r="K20" s="96">
        <f t="shared" si="5"/>
        <v>0</v>
      </c>
      <c r="L20" s="146"/>
      <c r="M20" s="147"/>
      <c r="N20" s="148"/>
      <c r="O20" s="96">
        <f t="shared" si="6"/>
        <v>0</v>
      </c>
      <c r="P20" s="96">
        <f>IF(O20=0,0,O20*VLOOKUP(L20,リスト!$B$42:$K$44,7,FALSE))</f>
        <v>0</v>
      </c>
      <c r="Q20" s="96">
        <f t="shared" si="7"/>
        <v>0</v>
      </c>
      <c r="R20" s="97">
        <f t="shared" si="3"/>
        <v>0</v>
      </c>
      <c r="S20" s="149"/>
      <c r="T20" s="56">
        <f t="shared" si="4"/>
        <v>0</v>
      </c>
      <c r="U20" s="150"/>
      <c r="Y20"/>
    </row>
    <row r="21" spans="1:25" ht="19.5" customHeight="1" x14ac:dyDescent="0.2">
      <c r="A21" s="169"/>
      <c r="B21" s="144"/>
      <c r="C21" s="153"/>
      <c r="D21" s="153"/>
      <c r="E21" s="154"/>
      <c r="F21" s="155"/>
      <c r="G21" s="98">
        <f t="shared" si="0"/>
        <v>0</v>
      </c>
      <c r="H21" s="98">
        <f t="shared" si="1"/>
        <v>1</v>
      </c>
      <c r="I21" s="98">
        <f t="shared" si="2"/>
        <v>1</v>
      </c>
      <c r="J21" s="96">
        <f>IF(G21=0,0,G21*VLOOKUP(C21,リスト!$B:$K,7,FALSE))</f>
        <v>0</v>
      </c>
      <c r="K21" s="96">
        <f t="shared" si="5"/>
        <v>0</v>
      </c>
      <c r="L21" s="146"/>
      <c r="M21" s="147"/>
      <c r="N21" s="148"/>
      <c r="O21" s="96">
        <f t="shared" si="6"/>
        <v>0</v>
      </c>
      <c r="P21" s="96">
        <f>IF(O21=0,0,O21*VLOOKUP(L21,リスト!$B$42:$K$44,7,FALSE))</f>
        <v>0</v>
      </c>
      <c r="Q21" s="96">
        <f t="shared" si="7"/>
        <v>0</v>
      </c>
      <c r="R21" s="97">
        <f t="shared" si="3"/>
        <v>0</v>
      </c>
      <c r="S21" s="149"/>
      <c r="T21" s="56">
        <f t="shared" si="4"/>
        <v>0</v>
      </c>
      <c r="U21" s="150"/>
      <c r="Y21"/>
    </row>
    <row r="22" spans="1:25" ht="19.5" customHeight="1" x14ac:dyDescent="0.2">
      <c r="A22" s="169"/>
      <c r="B22" s="144"/>
      <c r="C22" s="153"/>
      <c r="D22" s="153"/>
      <c r="E22" s="154"/>
      <c r="F22" s="155"/>
      <c r="G22" s="98">
        <f t="shared" si="0"/>
        <v>0</v>
      </c>
      <c r="H22" s="98">
        <f t="shared" si="1"/>
        <v>1</v>
      </c>
      <c r="I22" s="98">
        <f t="shared" si="2"/>
        <v>1</v>
      </c>
      <c r="J22" s="96">
        <f>IF(G22=0,0,G22*VLOOKUP(C22,リスト!$B:$K,7,FALSE))</f>
        <v>0</v>
      </c>
      <c r="K22" s="96">
        <f t="shared" si="5"/>
        <v>0</v>
      </c>
      <c r="L22" s="146"/>
      <c r="M22" s="147"/>
      <c r="N22" s="148"/>
      <c r="O22" s="96">
        <f t="shared" si="6"/>
        <v>0</v>
      </c>
      <c r="P22" s="96">
        <f>IF(O22=0,0,O22*VLOOKUP(L22,リスト!$B$42:$K$44,7,FALSE))</f>
        <v>0</v>
      </c>
      <c r="Q22" s="96">
        <f t="shared" si="7"/>
        <v>0</v>
      </c>
      <c r="R22" s="97">
        <f t="shared" si="3"/>
        <v>0</v>
      </c>
      <c r="S22" s="149"/>
      <c r="T22" s="56">
        <f t="shared" si="4"/>
        <v>0</v>
      </c>
      <c r="U22" s="150"/>
      <c r="X22" s="1"/>
      <c r="Y22" s="1"/>
    </row>
    <row r="23" spans="1:25" ht="19.5" customHeight="1" x14ac:dyDescent="0.2">
      <c r="A23" s="169"/>
      <c r="B23" s="158"/>
      <c r="C23" s="153"/>
      <c r="D23" s="153"/>
      <c r="E23" s="159"/>
      <c r="F23" s="155"/>
      <c r="G23" s="98">
        <f t="shared" si="0"/>
        <v>0</v>
      </c>
      <c r="H23" s="98">
        <f t="shared" si="1"/>
        <v>1</v>
      </c>
      <c r="I23" s="98">
        <f t="shared" si="2"/>
        <v>1</v>
      </c>
      <c r="J23" s="96">
        <f>IF(G23=0,0,G23*VLOOKUP(C23,リスト!$B:$K,7,FALSE))</f>
        <v>0</v>
      </c>
      <c r="K23" s="96">
        <f t="shared" si="5"/>
        <v>0</v>
      </c>
      <c r="L23" s="146"/>
      <c r="M23" s="147"/>
      <c r="N23" s="148"/>
      <c r="O23" s="96">
        <f t="shared" si="6"/>
        <v>0</v>
      </c>
      <c r="P23" s="96">
        <f>IF(O23=0,0,O23*VLOOKUP(L23,リスト!$B$42:$K$44,7,FALSE))</f>
        <v>0</v>
      </c>
      <c r="Q23" s="96">
        <f t="shared" si="7"/>
        <v>0</v>
      </c>
      <c r="R23" s="97">
        <f t="shared" si="3"/>
        <v>0</v>
      </c>
      <c r="S23" s="149"/>
      <c r="T23" s="56">
        <f t="shared" si="4"/>
        <v>0</v>
      </c>
      <c r="U23" s="150"/>
      <c r="X23" s="1"/>
      <c r="Y23" s="1"/>
    </row>
    <row r="24" spans="1:25" ht="19.5" customHeight="1" x14ac:dyDescent="0.2">
      <c r="A24" s="169"/>
      <c r="B24" s="158"/>
      <c r="C24" s="153"/>
      <c r="D24" s="153"/>
      <c r="E24" s="154"/>
      <c r="F24" s="155"/>
      <c r="G24" s="98">
        <f t="shared" si="0"/>
        <v>0</v>
      </c>
      <c r="H24" s="98">
        <f t="shared" si="1"/>
        <v>1</v>
      </c>
      <c r="I24" s="98">
        <f t="shared" si="2"/>
        <v>1</v>
      </c>
      <c r="J24" s="96">
        <f>IF(G24=0,0,G24*VLOOKUP(C24,リスト!$B:$K,7,FALSE))</f>
        <v>0</v>
      </c>
      <c r="K24" s="96">
        <f t="shared" si="5"/>
        <v>0</v>
      </c>
      <c r="L24" s="146"/>
      <c r="M24" s="147"/>
      <c r="N24" s="148"/>
      <c r="O24" s="96">
        <f t="shared" si="6"/>
        <v>0</v>
      </c>
      <c r="P24" s="96">
        <f>IF(O24=0,0,O24*VLOOKUP(L24,リスト!$B$42:$K$44,7,FALSE))</f>
        <v>0</v>
      </c>
      <c r="Q24" s="97">
        <f t="shared" si="7"/>
        <v>0</v>
      </c>
      <c r="R24" s="97">
        <f t="shared" si="3"/>
        <v>0</v>
      </c>
      <c r="S24" s="149"/>
      <c r="T24" s="56">
        <f t="shared" si="4"/>
        <v>0</v>
      </c>
      <c r="U24" s="150"/>
      <c r="X24" s="1"/>
      <c r="Y24" s="1"/>
    </row>
    <row r="25" spans="1:25" ht="19.5" customHeight="1" thickBot="1" x14ac:dyDescent="0.25">
      <c r="A25" s="169"/>
      <c r="B25" s="158"/>
      <c r="C25" s="137"/>
      <c r="D25" s="160"/>
      <c r="E25" s="161"/>
      <c r="F25" s="162"/>
      <c r="G25" s="100">
        <f t="shared" si="0"/>
        <v>0</v>
      </c>
      <c r="H25" s="100">
        <f t="shared" si="1"/>
        <v>1</v>
      </c>
      <c r="I25" s="100">
        <f t="shared" si="2"/>
        <v>1</v>
      </c>
      <c r="J25" s="99">
        <f>IF(G25=0,0,G25*VLOOKUP(C25,リスト!$B:$K,7,FALSE))</f>
        <v>0</v>
      </c>
      <c r="K25" s="101">
        <f t="shared" si="5"/>
        <v>0</v>
      </c>
      <c r="L25" s="163"/>
      <c r="M25" s="164"/>
      <c r="N25" s="165"/>
      <c r="O25" s="101">
        <f t="shared" si="6"/>
        <v>0</v>
      </c>
      <c r="P25" s="101">
        <f>IF(O25=0,0,O25*VLOOKUP(L25,リスト!$B$42:$K$44,7,FALSE))</f>
        <v>0</v>
      </c>
      <c r="Q25" s="97">
        <f t="shared" si="7"/>
        <v>0</v>
      </c>
      <c r="R25" s="97">
        <f t="shared" si="3"/>
        <v>0</v>
      </c>
      <c r="S25" s="149"/>
      <c r="T25" s="59">
        <f t="shared" si="4"/>
        <v>0</v>
      </c>
      <c r="U25" s="150"/>
      <c r="X25" s="2"/>
      <c r="Y25" s="2"/>
    </row>
    <row r="26" spans="1:25" ht="19.5" customHeight="1" thickBot="1" x14ac:dyDescent="0.25">
      <c r="A26" s="102"/>
      <c r="B26" s="103" t="s">
        <v>36</v>
      </c>
      <c r="C26" s="104"/>
      <c r="D26" s="104"/>
      <c r="E26" s="105"/>
      <c r="F26" s="106"/>
      <c r="G26" s="107"/>
      <c r="H26" s="107"/>
      <c r="I26" s="107"/>
      <c r="J26" s="108">
        <f>SUM(J7:J25)</f>
        <v>3932.7046763131866</v>
      </c>
      <c r="K26" s="108">
        <f>SUM(K7:K25)</f>
        <v>101.4637806488802</v>
      </c>
      <c r="L26" s="109"/>
      <c r="M26" s="109"/>
      <c r="N26" s="110">
        <f>SUM(N7:N25)</f>
        <v>0</v>
      </c>
      <c r="O26" s="108"/>
      <c r="P26" s="108">
        <f>SUM(P7:P25)</f>
        <v>126880</v>
      </c>
      <c r="Q26" s="108">
        <f>SUM(Q7:Q25)</f>
        <v>3273.5039999999999</v>
      </c>
      <c r="R26" s="108">
        <f>SUM(R7:R25)</f>
        <v>3374.9677806488799</v>
      </c>
      <c r="S26" s="111"/>
      <c r="T26" s="62">
        <f>IF(K26+Q26=0,"",R26/$R$47*100)</f>
        <v>39.982071624561563</v>
      </c>
      <c r="U26" s="112"/>
      <c r="X26" s="2"/>
      <c r="Y26" s="2"/>
    </row>
    <row r="27" spans="1:25" ht="19.5" customHeight="1" x14ac:dyDescent="0.2">
      <c r="A27" s="168" t="s">
        <v>37</v>
      </c>
      <c r="B27" s="136" t="s">
        <v>65</v>
      </c>
      <c r="C27" s="137"/>
      <c r="D27" s="137"/>
      <c r="E27" s="154"/>
      <c r="F27" s="139"/>
      <c r="G27" s="94">
        <f>IF(OR(E27="",F27=""),0,E27/VLOOKUP(F27,$X$7:$Y$18,2,FALSE)*H27/I27)</f>
        <v>0</v>
      </c>
      <c r="H27" s="94">
        <f>IF(COUNTIF(C27,"都市ガス*")=0,1,(101.325+VLOOKUP(D27,$AD$7:$AE$8,2,FALSE))/101.325*273.15/288.15)</f>
        <v>1</v>
      </c>
      <c r="I27" s="94">
        <f>IF(COUNTIF(C27,"液化石油ガス*")=0,1,VLOOKUP(F27,$AA$7:$AB$10,2,FALSE))</f>
        <v>1</v>
      </c>
      <c r="J27" s="95">
        <f>IF(G27=0,0,G27*VLOOKUP(C27,リスト!$B:$K,7,FALSE))</f>
        <v>0</v>
      </c>
      <c r="K27" s="95">
        <f t="shared" si="5"/>
        <v>0</v>
      </c>
      <c r="L27" s="140" t="s">
        <v>56</v>
      </c>
      <c r="M27" s="166">
        <v>4500</v>
      </c>
      <c r="N27" s="139" t="s">
        <v>35</v>
      </c>
      <c r="O27" s="95">
        <f>IF(OR(M27="",N27=""),0,M27/VLOOKUP(N27,$X$7:$Y$18,2,FALSE))</f>
        <v>4500</v>
      </c>
      <c r="P27" s="95">
        <f>IF(O27=0,0,O27*VLOOKUP(L27,リスト!$B$42:$K$44,7,FALSE))</f>
        <v>43920</v>
      </c>
      <c r="Q27" s="95">
        <f t="shared" ref="Q27:Q45" si="8">IF(P27="",0,P27*0.0258)</f>
        <v>1133.136</v>
      </c>
      <c r="R27" s="95">
        <f>IF(AND(K27="",Q27=""),0,SUM(K27+Q27))</f>
        <v>1133.136</v>
      </c>
      <c r="S27" s="142" t="s">
        <v>21</v>
      </c>
      <c r="T27" s="53">
        <f>IF(R27=0,0,R27/$R$47*100)</f>
        <v>13.423868806136783</v>
      </c>
      <c r="U27" s="143"/>
      <c r="X27" s="2"/>
      <c r="Y27" s="2"/>
    </row>
    <row r="28" spans="1:25" ht="19.5" customHeight="1" x14ac:dyDescent="0.2">
      <c r="A28" s="169"/>
      <c r="B28" s="144" t="s">
        <v>66</v>
      </c>
      <c r="C28" s="137"/>
      <c r="D28" s="137"/>
      <c r="E28" s="154"/>
      <c r="F28" s="139"/>
      <c r="G28" s="94">
        <f t="shared" ref="G28:G45" si="9">IF(OR(E28="",F28=""),0,E28/VLOOKUP(F28,$X$7:$Y$18,2,FALSE)*H28/I28)</f>
        <v>0</v>
      </c>
      <c r="H28" s="94">
        <f t="shared" ref="H28:H45" si="10">IF(COUNTIF(C28,"都市ガス*")=0,1,(101.325+VLOOKUP(D28,$AD$7:$AE$8,2,FALSE))/101.325*273.15/288.15)</f>
        <v>1</v>
      </c>
      <c r="I28" s="94">
        <f t="shared" ref="I28:I45" si="11">IF(COUNTIF(C28,"液化石油ガス*")=0,1,VLOOKUP(F28,$AA$7:$AB$10,2,FALSE))</f>
        <v>1</v>
      </c>
      <c r="J28" s="96">
        <f>IF(G28=0,0,G28*VLOOKUP(C28,リスト!$B:$K,7,FALSE))</f>
        <v>0</v>
      </c>
      <c r="K28" s="96">
        <f t="shared" si="5"/>
        <v>0</v>
      </c>
      <c r="L28" s="146" t="s">
        <v>56</v>
      </c>
      <c r="M28" s="147">
        <v>9000</v>
      </c>
      <c r="N28" s="148" t="s">
        <v>35</v>
      </c>
      <c r="O28" s="96">
        <f t="shared" ref="O28:O44" si="12">IF(OR(M28="",N28=""),0,M28/VLOOKUP(N28,$X$7:$Y$18,2,FALSE))</f>
        <v>9000</v>
      </c>
      <c r="P28" s="96">
        <f>IF(O28=0,0,O28*VLOOKUP(L28,リスト!$B$42:$K$44,7,FALSE))</f>
        <v>87840</v>
      </c>
      <c r="Q28" s="96">
        <f t="shared" si="8"/>
        <v>2266.2719999999999</v>
      </c>
      <c r="R28" s="97">
        <f t="shared" ref="R28:R45" si="13">IF(AND(K28="",Q28=""),0,SUM(K28+Q28))</f>
        <v>2266.2719999999999</v>
      </c>
      <c r="S28" s="149"/>
      <c r="T28" s="56">
        <f t="shared" ref="T28:T45" si="14">IF(R28=0,0,R28/$R$47*100)</f>
        <v>26.847737612273566</v>
      </c>
      <c r="U28" s="150"/>
      <c r="X28" s="28"/>
    </row>
    <row r="29" spans="1:25" ht="19.5" customHeight="1" x14ac:dyDescent="0.2">
      <c r="A29" s="169"/>
      <c r="B29" s="158" t="s">
        <v>67</v>
      </c>
      <c r="C29" s="137" t="s">
        <v>58</v>
      </c>
      <c r="D29" s="137" t="s">
        <v>25</v>
      </c>
      <c r="E29" s="154">
        <v>1500</v>
      </c>
      <c r="F29" s="151" t="s">
        <v>30</v>
      </c>
      <c r="G29" s="94">
        <f t="shared" si="9"/>
        <v>1435.6822543772882</v>
      </c>
      <c r="H29" s="94">
        <f t="shared" si="10"/>
        <v>0.9571215029181922</v>
      </c>
      <c r="I29" s="94">
        <f t="shared" si="11"/>
        <v>1</v>
      </c>
      <c r="J29" s="96">
        <f>IF(G29=0,0,G29*VLOOKUP(C29,リスト!$B:$K,7,FALSE))</f>
        <v>64605.701446977968</v>
      </c>
      <c r="K29" s="96">
        <f t="shared" si="5"/>
        <v>1666.8270973320316</v>
      </c>
      <c r="L29" s="146"/>
      <c r="M29" s="147"/>
      <c r="N29" s="148"/>
      <c r="O29" s="96">
        <f t="shared" si="12"/>
        <v>0</v>
      </c>
      <c r="P29" s="96">
        <f>IF(O29=0,0,O29*VLOOKUP(L29,リスト!$B$42:$K$44,7,FALSE))</f>
        <v>0</v>
      </c>
      <c r="Q29" s="96">
        <f t="shared" si="8"/>
        <v>0</v>
      </c>
      <c r="R29" s="97">
        <f t="shared" si="13"/>
        <v>1666.8270973320316</v>
      </c>
      <c r="S29" s="149"/>
      <c r="T29" s="56">
        <f t="shared" si="14"/>
        <v>19.746321957028087</v>
      </c>
      <c r="U29" s="150"/>
      <c r="X29" s="28"/>
    </row>
    <row r="30" spans="1:25" ht="19.5" customHeight="1" x14ac:dyDescent="0.2">
      <c r="A30" s="169"/>
      <c r="B30" s="158"/>
      <c r="C30" s="137"/>
      <c r="D30" s="137"/>
      <c r="E30" s="154"/>
      <c r="F30" s="139"/>
      <c r="G30" s="94">
        <f t="shared" si="9"/>
        <v>0</v>
      </c>
      <c r="H30" s="94">
        <f t="shared" si="10"/>
        <v>1</v>
      </c>
      <c r="I30" s="94">
        <f t="shared" si="11"/>
        <v>1</v>
      </c>
      <c r="J30" s="96">
        <f>IF(G30=0,0,G30*VLOOKUP(C30,リスト!$B:$K,7,FALSE))</f>
        <v>0</v>
      </c>
      <c r="K30" s="96">
        <f t="shared" si="5"/>
        <v>0</v>
      </c>
      <c r="L30" s="146"/>
      <c r="M30" s="147"/>
      <c r="N30" s="148"/>
      <c r="O30" s="96">
        <f t="shared" si="12"/>
        <v>0</v>
      </c>
      <c r="P30" s="96">
        <f>IF(O30=0,0,O30*VLOOKUP(L30,リスト!$B$42:$K$44,7,FALSE))</f>
        <v>0</v>
      </c>
      <c r="Q30" s="96">
        <f t="shared" si="8"/>
        <v>0</v>
      </c>
      <c r="R30" s="97">
        <f t="shared" si="13"/>
        <v>0</v>
      </c>
      <c r="S30" s="149"/>
      <c r="T30" s="56">
        <f t="shared" si="14"/>
        <v>0</v>
      </c>
      <c r="U30" s="150"/>
      <c r="X30" s="28"/>
    </row>
    <row r="31" spans="1:25" ht="19.5" customHeight="1" x14ac:dyDescent="0.2">
      <c r="A31" s="169"/>
      <c r="B31" s="158"/>
      <c r="C31" s="137"/>
      <c r="D31" s="137"/>
      <c r="E31" s="154"/>
      <c r="F31" s="139"/>
      <c r="G31" s="94">
        <f t="shared" si="9"/>
        <v>0</v>
      </c>
      <c r="H31" s="94">
        <f t="shared" si="10"/>
        <v>1</v>
      </c>
      <c r="I31" s="94">
        <f t="shared" si="11"/>
        <v>1</v>
      </c>
      <c r="J31" s="96">
        <f>IF(G31=0,0,G31*VLOOKUP(C31,リスト!$B:$K,7,FALSE))</f>
        <v>0</v>
      </c>
      <c r="K31" s="96">
        <f t="shared" si="5"/>
        <v>0</v>
      </c>
      <c r="L31" s="146"/>
      <c r="M31" s="147"/>
      <c r="N31" s="148"/>
      <c r="O31" s="96">
        <f t="shared" si="12"/>
        <v>0</v>
      </c>
      <c r="P31" s="96">
        <f>IF(O31=0,0,O31*VLOOKUP(L31,リスト!$B$42:$K$44,7,FALSE))</f>
        <v>0</v>
      </c>
      <c r="Q31" s="96">
        <f t="shared" si="8"/>
        <v>0</v>
      </c>
      <c r="R31" s="97">
        <f t="shared" si="13"/>
        <v>0</v>
      </c>
      <c r="S31" s="149"/>
      <c r="T31" s="56">
        <f t="shared" si="14"/>
        <v>0</v>
      </c>
      <c r="U31" s="150"/>
    </row>
    <row r="32" spans="1:25" ht="19.5" customHeight="1" x14ac:dyDescent="0.2">
      <c r="A32" s="169"/>
      <c r="B32" s="158"/>
      <c r="C32" s="137"/>
      <c r="D32" s="137"/>
      <c r="E32" s="154"/>
      <c r="F32" s="139"/>
      <c r="G32" s="94">
        <f t="shared" si="9"/>
        <v>0</v>
      </c>
      <c r="H32" s="94">
        <f t="shared" si="10"/>
        <v>1</v>
      </c>
      <c r="I32" s="94">
        <f t="shared" si="11"/>
        <v>1</v>
      </c>
      <c r="J32" s="96">
        <f>IF(G32=0,0,G32*VLOOKUP(C32,リスト!$B:$K,7,FALSE))</f>
        <v>0</v>
      </c>
      <c r="K32" s="96">
        <f t="shared" si="5"/>
        <v>0</v>
      </c>
      <c r="L32" s="146"/>
      <c r="M32" s="147"/>
      <c r="N32" s="148"/>
      <c r="O32" s="96">
        <f t="shared" si="12"/>
        <v>0</v>
      </c>
      <c r="P32" s="96">
        <f>IF(O32=0,0,O32*VLOOKUP(L32,リスト!$B$42:$K$44,7,FALSE))</f>
        <v>0</v>
      </c>
      <c r="Q32" s="96">
        <f t="shared" si="8"/>
        <v>0</v>
      </c>
      <c r="R32" s="97">
        <f t="shared" si="13"/>
        <v>0</v>
      </c>
      <c r="S32" s="149"/>
      <c r="T32" s="56">
        <f t="shared" si="14"/>
        <v>0</v>
      </c>
      <c r="U32" s="150"/>
    </row>
    <row r="33" spans="1:24" ht="19.5" customHeight="1" x14ac:dyDescent="0.2">
      <c r="A33" s="169"/>
      <c r="B33" s="144"/>
      <c r="C33" s="137"/>
      <c r="D33" s="137"/>
      <c r="E33" s="154"/>
      <c r="F33" s="139"/>
      <c r="G33" s="94">
        <f t="shared" si="9"/>
        <v>0</v>
      </c>
      <c r="H33" s="94">
        <f t="shared" si="10"/>
        <v>1</v>
      </c>
      <c r="I33" s="94">
        <f t="shared" si="11"/>
        <v>1</v>
      </c>
      <c r="J33" s="96">
        <f>IF(G33=0,0,G33*VLOOKUP(C33,リスト!$B:$K,7,FALSE))</f>
        <v>0</v>
      </c>
      <c r="K33" s="96">
        <f t="shared" si="5"/>
        <v>0</v>
      </c>
      <c r="L33" s="146"/>
      <c r="M33" s="147"/>
      <c r="N33" s="148"/>
      <c r="O33" s="96">
        <f t="shared" si="12"/>
        <v>0</v>
      </c>
      <c r="P33" s="96">
        <f>IF(O33=0,0,O33*VLOOKUP(L33,リスト!$B$42:$K$44,7,FALSE))</f>
        <v>0</v>
      </c>
      <c r="Q33" s="96">
        <f t="shared" si="8"/>
        <v>0</v>
      </c>
      <c r="R33" s="97">
        <f t="shared" si="13"/>
        <v>0</v>
      </c>
      <c r="S33" s="149"/>
      <c r="T33" s="56">
        <f t="shared" si="14"/>
        <v>0</v>
      </c>
      <c r="U33" s="150"/>
    </row>
    <row r="34" spans="1:24" ht="19.5" customHeight="1" x14ac:dyDescent="0.2">
      <c r="A34" s="169"/>
      <c r="B34" s="158"/>
      <c r="C34" s="153"/>
      <c r="D34" s="153"/>
      <c r="E34" s="154"/>
      <c r="F34" s="155"/>
      <c r="G34" s="98">
        <f t="shared" si="9"/>
        <v>0</v>
      </c>
      <c r="H34" s="98">
        <f t="shared" si="10"/>
        <v>1</v>
      </c>
      <c r="I34" s="98">
        <f t="shared" si="11"/>
        <v>1</v>
      </c>
      <c r="J34" s="99">
        <f>IF(G34=0,0,G34*VLOOKUP(C34,リスト!$B:$K,7,FALSE))</f>
        <v>0</v>
      </c>
      <c r="K34" s="96">
        <f t="shared" si="5"/>
        <v>0</v>
      </c>
      <c r="L34" s="146"/>
      <c r="M34" s="147"/>
      <c r="N34" s="148"/>
      <c r="O34" s="96">
        <f t="shared" si="12"/>
        <v>0</v>
      </c>
      <c r="P34" s="96">
        <f>IF(O34=0,0,O34*VLOOKUP(L34,リスト!$B$42:$K$44,7,FALSE))</f>
        <v>0</v>
      </c>
      <c r="Q34" s="96">
        <f t="shared" si="8"/>
        <v>0</v>
      </c>
      <c r="R34" s="97">
        <f t="shared" si="13"/>
        <v>0</v>
      </c>
      <c r="S34" s="156"/>
      <c r="T34" s="59">
        <f t="shared" si="14"/>
        <v>0</v>
      </c>
      <c r="U34" s="157"/>
    </row>
    <row r="35" spans="1:24" ht="19.5" customHeight="1" x14ac:dyDescent="0.2">
      <c r="A35" s="169"/>
      <c r="B35" s="158"/>
      <c r="C35" s="153"/>
      <c r="D35" s="153"/>
      <c r="E35" s="154"/>
      <c r="F35" s="155"/>
      <c r="G35" s="98">
        <f t="shared" si="9"/>
        <v>0</v>
      </c>
      <c r="H35" s="98">
        <f t="shared" si="10"/>
        <v>1</v>
      </c>
      <c r="I35" s="98">
        <f t="shared" si="11"/>
        <v>1</v>
      </c>
      <c r="J35" s="96">
        <f>IF(G35=0,0,G35*VLOOKUP(C35,リスト!$B:$K,7,FALSE))</f>
        <v>0</v>
      </c>
      <c r="K35" s="96">
        <f t="shared" si="5"/>
        <v>0</v>
      </c>
      <c r="L35" s="146"/>
      <c r="M35" s="147"/>
      <c r="N35" s="148"/>
      <c r="O35" s="96">
        <f t="shared" si="12"/>
        <v>0</v>
      </c>
      <c r="P35" s="96">
        <f>IF(O35=0,0,O35*VLOOKUP(L35,リスト!$B$42:$K$44,7,FALSE))</f>
        <v>0</v>
      </c>
      <c r="Q35" s="96">
        <f t="shared" si="8"/>
        <v>0</v>
      </c>
      <c r="R35" s="97">
        <f t="shared" si="13"/>
        <v>0</v>
      </c>
      <c r="S35" s="149"/>
      <c r="T35" s="56">
        <f t="shared" si="14"/>
        <v>0</v>
      </c>
      <c r="U35" s="150"/>
    </row>
    <row r="36" spans="1:24" ht="19.5" customHeight="1" x14ac:dyDescent="0.2">
      <c r="A36" s="169"/>
      <c r="B36" s="158"/>
      <c r="C36" s="153"/>
      <c r="D36" s="153"/>
      <c r="E36" s="154"/>
      <c r="F36" s="155"/>
      <c r="G36" s="98">
        <f t="shared" si="9"/>
        <v>0</v>
      </c>
      <c r="H36" s="98">
        <f t="shared" si="10"/>
        <v>1</v>
      </c>
      <c r="I36" s="98">
        <f t="shared" si="11"/>
        <v>1</v>
      </c>
      <c r="J36" s="96">
        <f>IF(G36=0,0,G36*VLOOKUP(C36,リスト!$B:$K,7,FALSE))</f>
        <v>0</v>
      </c>
      <c r="K36" s="96">
        <f t="shared" si="5"/>
        <v>0</v>
      </c>
      <c r="L36" s="146"/>
      <c r="M36" s="147"/>
      <c r="N36" s="148"/>
      <c r="O36" s="96">
        <f t="shared" si="12"/>
        <v>0</v>
      </c>
      <c r="P36" s="96">
        <f>IF(O36=0,0,O36*VLOOKUP(L36,リスト!$B$42:$K$44,7,FALSE))</f>
        <v>0</v>
      </c>
      <c r="Q36" s="96">
        <f t="shared" si="8"/>
        <v>0</v>
      </c>
      <c r="R36" s="97">
        <f t="shared" si="13"/>
        <v>0</v>
      </c>
      <c r="S36" s="149"/>
      <c r="T36" s="56">
        <f t="shared" si="14"/>
        <v>0</v>
      </c>
      <c r="U36" s="150"/>
    </row>
    <row r="37" spans="1:24" ht="19.5" customHeight="1" x14ac:dyDescent="0.2">
      <c r="A37" s="169"/>
      <c r="B37" s="158"/>
      <c r="C37" s="153"/>
      <c r="D37" s="153"/>
      <c r="E37" s="154"/>
      <c r="F37" s="155"/>
      <c r="G37" s="98">
        <f t="shared" si="9"/>
        <v>0</v>
      </c>
      <c r="H37" s="98">
        <f t="shared" si="10"/>
        <v>1</v>
      </c>
      <c r="I37" s="98">
        <f t="shared" si="11"/>
        <v>1</v>
      </c>
      <c r="J37" s="96">
        <f>IF(G37=0,0,G37*VLOOKUP(C37,リスト!$B:$K,7,FALSE))</f>
        <v>0</v>
      </c>
      <c r="K37" s="96">
        <f t="shared" si="5"/>
        <v>0</v>
      </c>
      <c r="L37" s="146"/>
      <c r="M37" s="147"/>
      <c r="N37" s="148"/>
      <c r="O37" s="96">
        <f t="shared" si="12"/>
        <v>0</v>
      </c>
      <c r="P37" s="96">
        <f>IF(O37=0,0,O37*VLOOKUP(L37,リスト!$B$42:$K$44,7,FALSE))</f>
        <v>0</v>
      </c>
      <c r="Q37" s="96">
        <f t="shared" si="8"/>
        <v>0</v>
      </c>
      <c r="R37" s="97">
        <f t="shared" si="13"/>
        <v>0</v>
      </c>
      <c r="S37" s="149"/>
      <c r="T37" s="56">
        <f t="shared" si="14"/>
        <v>0</v>
      </c>
      <c r="U37" s="150"/>
    </row>
    <row r="38" spans="1:24" ht="19.5" customHeight="1" x14ac:dyDescent="0.2">
      <c r="A38" s="169"/>
      <c r="B38" s="144"/>
      <c r="C38" s="153"/>
      <c r="D38" s="153"/>
      <c r="E38" s="154"/>
      <c r="F38" s="155"/>
      <c r="G38" s="98">
        <f t="shared" si="9"/>
        <v>0</v>
      </c>
      <c r="H38" s="98">
        <f t="shared" si="10"/>
        <v>1</v>
      </c>
      <c r="I38" s="98">
        <f t="shared" si="11"/>
        <v>1</v>
      </c>
      <c r="J38" s="96">
        <f>IF(G38=0,0,G38*VLOOKUP(C38,リスト!$B:$K,7,FALSE))</f>
        <v>0</v>
      </c>
      <c r="K38" s="96">
        <f t="shared" si="5"/>
        <v>0</v>
      </c>
      <c r="L38" s="146"/>
      <c r="M38" s="147"/>
      <c r="N38" s="148"/>
      <c r="O38" s="96">
        <f t="shared" si="12"/>
        <v>0</v>
      </c>
      <c r="P38" s="96">
        <f>IF(O38=0,0,O38*VLOOKUP(L38,リスト!$B$42:$K$44,7,FALSE))</f>
        <v>0</v>
      </c>
      <c r="Q38" s="96">
        <f t="shared" si="8"/>
        <v>0</v>
      </c>
      <c r="R38" s="97">
        <f t="shared" si="13"/>
        <v>0</v>
      </c>
      <c r="S38" s="149"/>
      <c r="T38" s="56">
        <f t="shared" si="14"/>
        <v>0</v>
      </c>
      <c r="U38" s="150"/>
    </row>
    <row r="39" spans="1:24" ht="19.5" customHeight="1" x14ac:dyDescent="0.2">
      <c r="A39" s="169"/>
      <c r="B39" s="158"/>
      <c r="C39" s="153"/>
      <c r="D39" s="153"/>
      <c r="E39" s="154"/>
      <c r="F39" s="155"/>
      <c r="G39" s="98">
        <f t="shared" si="9"/>
        <v>0</v>
      </c>
      <c r="H39" s="98">
        <f t="shared" si="10"/>
        <v>1</v>
      </c>
      <c r="I39" s="98">
        <f t="shared" si="11"/>
        <v>1</v>
      </c>
      <c r="J39" s="96">
        <f>IF(G39=0,0,G39*VLOOKUP(C39,リスト!$B:$K,7,FALSE))</f>
        <v>0</v>
      </c>
      <c r="K39" s="96">
        <f t="shared" si="5"/>
        <v>0</v>
      </c>
      <c r="L39" s="146"/>
      <c r="M39" s="147"/>
      <c r="N39" s="148"/>
      <c r="O39" s="96">
        <f t="shared" si="12"/>
        <v>0</v>
      </c>
      <c r="P39" s="96">
        <f>IF(O39=0,0,O39*VLOOKUP(L39,リスト!$B$42:$K$44,7,FALSE))</f>
        <v>0</v>
      </c>
      <c r="Q39" s="96">
        <f t="shared" si="8"/>
        <v>0</v>
      </c>
      <c r="R39" s="97">
        <f t="shared" si="13"/>
        <v>0</v>
      </c>
      <c r="S39" s="149"/>
      <c r="T39" s="56">
        <f t="shared" si="14"/>
        <v>0</v>
      </c>
      <c r="U39" s="150"/>
    </row>
    <row r="40" spans="1:24" ht="19.5" customHeight="1" x14ac:dyDescent="0.2">
      <c r="A40" s="169"/>
      <c r="B40" s="158"/>
      <c r="C40" s="153"/>
      <c r="D40" s="153"/>
      <c r="E40" s="154"/>
      <c r="F40" s="155"/>
      <c r="G40" s="98">
        <f t="shared" si="9"/>
        <v>0</v>
      </c>
      <c r="H40" s="98">
        <f t="shared" si="10"/>
        <v>1</v>
      </c>
      <c r="I40" s="98">
        <f t="shared" si="11"/>
        <v>1</v>
      </c>
      <c r="J40" s="96">
        <f>IF(G40=0,0,G40*VLOOKUP(C40,リスト!$B:$K,7,FALSE))</f>
        <v>0</v>
      </c>
      <c r="K40" s="96">
        <f t="shared" si="5"/>
        <v>0</v>
      </c>
      <c r="L40" s="146"/>
      <c r="M40" s="147"/>
      <c r="N40" s="148"/>
      <c r="O40" s="96">
        <f t="shared" si="12"/>
        <v>0</v>
      </c>
      <c r="P40" s="96">
        <f>IF(O40=0,0,O40*VLOOKUP(L40,リスト!$B$42:$K$44,7,FALSE))</f>
        <v>0</v>
      </c>
      <c r="Q40" s="96">
        <f t="shared" si="8"/>
        <v>0</v>
      </c>
      <c r="R40" s="97">
        <f t="shared" si="13"/>
        <v>0</v>
      </c>
      <c r="S40" s="149"/>
      <c r="T40" s="56">
        <f t="shared" si="14"/>
        <v>0</v>
      </c>
      <c r="U40" s="150"/>
    </row>
    <row r="41" spans="1:24" ht="19.5" customHeight="1" x14ac:dyDescent="0.2">
      <c r="A41" s="169"/>
      <c r="B41" s="158"/>
      <c r="C41" s="153"/>
      <c r="D41" s="153"/>
      <c r="E41" s="154"/>
      <c r="F41" s="155"/>
      <c r="G41" s="98">
        <f t="shared" si="9"/>
        <v>0</v>
      </c>
      <c r="H41" s="98">
        <f t="shared" si="10"/>
        <v>1</v>
      </c>
      <c r="I41" s="98">
        <f t="shared" si="11"/>
        <v>1</v>
      </c>
      <c r="J41" s="96">
        <f>IF(G41=0,0,G41*VLOOKUP(C41,リスト!$B:$K,7,FALSE))</f>
        <v>0</v>
      </c>
      <c r="K41" s="96">
        <f t="shared" si="5"/>
        <v>0</v>
      </c>
      <c r="L41" s="146"/>
      <c r="M41" s="147"/>
      <c r="N41" s="148"/>
      <c r="O41" s="96">
        <f t="shared" si="12"/>
        <v>0</v>
      </c>
      <c r="P41" s="96">
        <f>IF(O41=0,0,O41*VLOOKUP(L41,リスト!$B$42:$K$44,7,FALSE))</f>
        <v>0</v>
      </c>
      <c r="Q41" s="96">
        <f t="shared" si="8"/>
        <v>0</v>
      </c>
      <c r="R41" s="97">
        <f t="shared" si="13"/>
        <v>0</v>
      </c>
      <c r="S41" s="149"/>
      <c r="T41" s="56">
        <f t="shared" si="14"/>
        <v>0</v>
      </c>
      <c r="U41" s="150"/>
    </row>
    <row r="42" spans="1:24" ht="19.5" customHeight="1" x14ac:dyDescent="0.2">
      <c r="A42" s="169"/>
      <c r="B42" s="158"/>
      <c r="C42" s="153"/>
      <c r="D42" s="153"/>
      <c r="E42" s="154"/>
      <c r="F42" s="155"/>
      <c r="G42" s="98">
        <f t="shared" si="9"/>
        <v>0</v>
      </c>
      <c r="H42" s="98">
        <f t="shared" si="10"/>
        <v>1</v>
      </c>
      <c r="I42" s="98">
        <f t="shared" si="11"/>
        <v>1</v>
      </c>
      <c r="J42" s="96">
        <f>IF(G42=0,0,G42*VLOOKUP(C42,リスト!$B:$K,7,FALSE))</f>
        <v>0</v>
      </c>
      <c r="K42" s="96">
        <f t="shared" si="5"/>
        <v>0</v>
      </c>
      <c r="L42" s="146"/>
      <c r="M42" s="147"/>
      <c r="N42" s="148"/>
      <c r="O42" s="96">
        <f t="shared" si="12"/>
        <v>0</v>
      </c>
      <c r="P42" s="96">
        <f>IF(O42=0,0,O42*VLOOKUP(L42,リスト!$B$42:$K$44,7,FALSE))</f>
        <v>0</v>
      </c>
      <c r="Q42" s="96">
        <f t="shared" si="8"/>
        <v>0</v>
      </c>
      <c r="R42" s="97">
        <f t="shared" si="13"/>
        <v>0</v>
      </c>
      <c r="S42" s="149"/>
      <c r="T42" s="56">
        <f t="shared" si="14"/>
        <v>0</v>
      </c>
      <c r="U42" s="150"/>
    </row>
    <row r="43" spans="1:24" ht="19.5" customHeight="1" x14ac:dyDescent="0.2">
      <c r="A43" s="169"/>
      <c r="B43" s="158"/>
      <c r="C43" s="153"/>
      <c r="D43" s="153"/>
      <c r="E43" s="159"/>
      <c r="F43" s="155"/>
      <c r="G43" s="98">
        <f t="shared" si="9"/>
        <v>0</v>
      </c>
      <c r="H43" s="98">
        <f t="shared" si="10"/>
        <v>1</v>
      </c>
      <c r="I43" s="98">
        <f t="shared" si="11"/>
        <v>1</v>
      </c>
      <c r="J43" s="96">
        <f>IF(G43=0,0,G43*VLOOKUP(C43,リスト!$B:$K,7,FALSE))</f>
        <v>0</v>
      </c>
      <c r="K43" s="96">
        <f t="shared" si="5"/>
        <v>0</v>
      </c>
      <c r="L43" s="146"/>
      <c r="M43" s="147"/>
      <c r="N43" s="148"/>
      <c r="O43" s="96">
        <f t="shared" si="12"/>
        <v>0</v>
      </c>
      <c r="P43" s="96">
        <f>IF(O43=0,0,O43*VLOOKUP(L43,リスト!$B$42:$K$44,7,FALSE))</f>
        <v>0</v>
      </c>
      <c r="Q43" s="96">
        <f t="shared" si="8"/>
        <v>0</v>
      </c>
      <c r="R43" s="97">
        <f t="shared" si="13"/>
        <v>0</v>
      </c>
      <c r="S43" s="149"/>
      <c r="T43" s="56">
        <f t="shared" si="14"/>
        <v>0</v>
      </c>
      <c r="U43" s="150"/>
    </row>
    <row r="44" spans="1:24" ht="19.5" customHeight="1" x14ac:dyDescent="0.2">
      <c r="A44" s="169"/>
      <c r="B44" s="144"/>
      <c r="C44" s="153"/>
      <c r="D44" s="153"/>
      <c r="E44" s="154"/>
      <c r="F44" s="155"/>
      <c r="G44" s="98">
        <f t="shared" si="9"/>
        <v>0</v>
      </c>
      <c r="H44" s="98">
        <f t="shared" si="10"/>
        <v>1</v>
      </c>
      <c r="I44" s="98">
        <f t="shared" si="11"/>
        <v>1</v>
      </c>
      <c r="J44" s="96">
        <f>IF(G44=0,0,G44*VLOOKUP(C44,リスト!$B:$K,7,FALSE))</f>
        <v>0</v>
      </c>
      <c r="K44" s="96">
        <f t="shared" si="5"/>
        <v>0</v>
      </c>
      <c r="L44" s="146"/>
      <c r="M44" s="147"/>
      <c r="N44" s="148"/>
      <c r="O44" s="96">
        <f t="shared" si="12"/>
        <v>0</v>
      </c>
      <c r="P44" s="96">
        <f>IF(O44=0,0,O44*VLOOKUP(L44,リスト!$B$42:$K$44,7,FALSE))</f>
        <v>0</v>
      </c>
      <c r="Q44" s="97">
        <f t="shared" si="8"/>
        <v>0</v>
      </c>
      <c r="R44" s="97">
        <f t="shared" si="13"/>
        <v>0</v>
      </c>
      <c r="S44" s="149"/>
      <c r="T44" s="56">
        <f t="shared" si="14"/>
        <v>0</v>
      </c>
      <c r="U44" s="150"/>
    </row>
    <row r="45" spans="1:24" ht="19.5" customHeight="1" thickBot="1" x14ac:dyDescent="0.25">
      <c r="A45" s="169"/>
      <c r="B45" s="158"/>
      <c r="C45" s="137"/>
      <c r="D45" s="160"/>
      <c r="E45" s="161"/>
      <c r="F45" s="162"/>
      <c r="G45" s="100">
        <f t="shared" si="9"/>
        <v>0</v>
      </c>
      <c r="H45" s="100">
        <f t="shared" si="10"/>
        <v>1</v>
      </c>
      <c r="I45" s="100">
        <f t="shared" si="11"/>
        <v>1</v>
      </c>
      <c r="J45" s="99">
        <f>IF(G45=0,0,G45*VLOOKUP(C45,リスト!$B:$K,7,FALSE))</f>
        <v>0</v>
      </c>
      <c r="K45" s="101">
        <f t="shared" si="5"/>
        <v>0</v>
      </c>
      <c r="L45" s="163"/>
      <c r="M45" s="164"/>
      <c r="N45" s="165"/>
      <c r="O45" s="96">
        <f>IF(OR(M45="",N45=""),0,M45/VLOOKUP(N45,$X$7:$Y$18,2,FALSE))</f>
        <v>0</v>
      </c>
      <c r="P45" s="101">
        <f>IF(O45=0,0,O45*VLOOKUP(L45,リスト!$B$42:$K$44,7,FALSE))</f>
        <v>0</v>
      </c>
      <c r="Q45" s="97">
        <f t="shared" si="8"/>
        <v>0</v>
      </c>
      <c r="R45" s="97">
        <f t="shared" si="13"/>
        <v>0</v>
      </c>
      <c r="S45" s="149"/>
      <c r="T45" s="59">
        <f t="shared" si="14"/>
        <v>0</v>
      </c>
      <c r="U45" s="150"/>
    </row>
    <row r="46" spans="1:24" ht="19.5" customHeight="1" thickBot="1" x14ac:dyDescent="0.25">
      <c r="A46" s="170"/>
      <c r="B46" s="103" t="s">
        <v>36</v>
      </c>
      <c r="C46" s="104"/>
      <c r="D46" s="104"/>
      <c r="E46" s="105"/>
      <c r="F46" s="106"/>
      <c r="G46" s="107"/>
      <c r="H46" s="107"/>
      <c r="I46" s="107"/>
      <c r="J46" s="108">
        <f>SUM(J27:J45)</f>
        <v>64605.701446977968</v>
      </c>
      <c r="K46" s="108">
        <f>SUM(K27:K45)</f>
        <v>1666.8270973320316</v>
      </c>
      <c r="L46" s="109"/>
      <c r="M46" s="109"/>
      <c r="N46" s="110">
        <f>SUM(N27:N45)</f>
        <v>0</v>
      </c>
      <c r="O46" s="108"/>
      <c r="P46" s="108">
        <f>SUM(P27:P45)</f>
        <v>131760</v>
      </c>
      <c r="Q46" s="108">
        <f>SUM(Q27:Q45)</f>
        <v>3399.4079999999999</v>
      </c>
      <c r="R46" s="108">
        <f>SUM(R27:R45)</f>
        <v>5066.2350973320317</v>
      </c>
      <c r="S46" s="111"/>
      <c r="T46" s="62">
        <f>IF(K46+Q46=0,"",R46/$R$47*100)</f>
        <v>60.017928375438437</v>
      </c>
      <c r="U46" s="112"/>
    </row>
    <row r="47" spans="1:24" s="38" customFormat="1" ht="19.5" customHeight="1" thickBot="1" x14ac:dyDescent="0.25">
      <c r="A47" s="113" t="s">
        <v>38</v>
      </c>
      <c r="B47" s="114" t="s">
        <v>39</v>
      </c>
      <c r="C47" s="115"/>
      <c r="D47" s="115"/>
      <c r="E47" s="116"/>
      <c r="F47" s="117"/>
      <c r="G47" s="118"/>
      <c r="H47" s="118"/>
      <c r="I47" s="118"/>
      <c r="J47" s="108">
        <f>J26+J46</f>
        <v>68538.406123291148</v>
      </c>
      <c r="K47" s="108">
        <f>K26+K46</f>
        <v>1768.2908779809118</v>
      </c>
      <c r="L47" s="109"/>
      <c r="M47" s="109"/>
      <c r="N47" s="110">
        <f>N26+N46</f>
        <v>0</v>
      </c>
      <c r="O47" s="108"/>
      <c r="P47" s="108">
        <f>P26+P46</f>
        <v>258640</v>
      </c>
      <c r="Q47" s="108">
        <f>Q26+Q46</f>
        <v>6672.9120000000003</v>
      </c>
      <c r="R47" s="108">
        <f>R26+R46</f>
        <v>8441.2028779809116</v>
      </c>
      <c r="S47" s="111"/>
      <c r="T47" s="63">
        <v>100</v>
      </c>
      <c r="U47" s="119"/>
      <c r="W47"/>
      <c r="X47"/>
    </row>
    <row r="48" spans="1:24" ht="15" customHeight="1" x14ac:dyDescent="0.2">
      <c r="A48" s="38" t="s">
        <v>40</v>
      </c>
      <c r="E48" s="79"/>
      <c r="U48" s="120" t="s">
        <v>41</v>
      </c>
    </row>
    <row r="49" spans="1:13" ht="15" customHeight="1" x14ac:dyDescent="0.2">
      <c r="A49" s="38"/>
    </row>
    <row r="51" spans="1:13" ht="15" hidden="1" customHeight="1" x14ac:dyDescent="0.2">
      <c r="A51" s="72" t="s">
        <v>42</v>
      </c>
      <c r="B51" s="73"/>
      <c r="C51" s="73"/>
      <c r="D51" s="73"/>
      <c r="E51" s="73"/>
      <c r="F51" s="73"/>
      <c r="G51" s="73"/>
      <c r="H51" s="73"/>
      <c r="I51" s="73"/>
      <c r="J51" s="73"/>
      <c r="K51" s="74"/>
      <c r="L51" s="29"/>
      <c r="M51" s="29"/>
    </row>
    <row r="52" spans="1:13" ht="15" hidden="1" customHeight="1" x14ac:dyDescent="0.2">
      <c r="A52" s="37" t="s">
        <v>43</v>
      </c>
      <c r="B52" s="72" t="s">
        <v>12</v>
      </c>
      <c r="C52" s="73"/>
      <c r="D52" s="73"/>
      <c r="E52" s="73"/>
      <c r="F52" s="73"/>
      <c r="G52" s="73"/>
      <c r="H52" s="73"/>
      <c r="I52" s="73"/>
      <c r="J52" s="73"/>
      <c r="K52" s="74"/>
      <c r="L52" s="29"/>
      <c r="M52" s="29"/>
    </row>
    <row r="53" spans="1:13" ht="15" hidden="1" customHeight="1" x14ac:dyDescent="0.2">
      <c r="A53" s="35"/>
      <c r="B53" s="37" t="s">
        <v>44</v>
      </c>
      <c r="C53" s="37"/>
      <c r="D53" s="37"/>
      <c r="E53" s="49"/>
      <c r="F53" s="37"/>
      <c r="G53" s="37"/>
      <c r="H53" s="37"/>
      <c r="I53" s="37"/>
      <c r="J53" s="37" t="s">
        <v>45</v>
      </c>
      <c r="K53" s="37" t="s">
        <v>46</v>
      </c>
      <c r="L53" s="29"/>
      <c r="M53" s="29"/>
    </row>
    <row r="54" spans="1:13" ht="15" hidden="1" customHeight="1" x14ac:dyDescent="0.2">
      <c r="A54" s="36"/>
      <c r="B54" s="37" t="s">
        <v>18</v>
      </c>
      <c r="C54" s="37"/>
      <c r="D54" s="37"/>
      <c r="E54" s="49"/>
      <c r="F54" s="37"/>
      <c r="G54" s="37"/>
      <c r="H54" s="37"/>
      <c r="I54" s="37"/>
      <c r="J54" s="37" t="s">
        <v>47</v>
      </c>
      <c r="K54" s="36"/>
    </row>
    <row r="55" spans="1:13" ht="15" hidden="1" customHeight="1" x14ac:dyDescent="0.2">
      <c r="A55" s="36">
        <v>1</v>
      </c>
      <c r="B55" s="33">
        <f t="shared" ref="B55:B84" si="15">SUMIF($U$7:$U$45,$A55,R$7:R$45)</f>
        <v>0</v>
      </c>
      <c r="C55" s="33"/>
      <c r="D55" s="33"/>
      <c r="E55" s="50"/>
      <c r="F55" s="68"/>
      <c r="G55" s="33"/>
      <c r="H55" s="33"/>
      <c r="I55" s="33"/>
      <c r="J55" s="32">
        <f t="shared" ref="J55:J84" si="16">100*$B55/$R$47</f>
        <v>0</v>
      </c>
      <c r="K55" s="36">
        <f t="shared" ref="K55:K84" si="17">RANK(J55,J$55:J$84,0)</f>
        <v>1</v>
      </c>
    </row>
    <row r="56" spans="1:13" ht="15" hidden="1" customHeight="1" x14ac:dyDescent="0.2">
      <c r="A56" s="36">
        <v>2</v>
      </c>
      <c r="B56" s="33">
        <f t="shared" si="15"/>
        <v>0</v>
      </c>
      <c r="C56" s="33"/>
      <c r="D56" s="33"/>
      <c r="E56" s="50"/>
      <c r="F56" s="68"/>
      <c r="G56" s="33"/>
      <c r="H56" s="33"/>
      <c r="I56" s="33"/>
      <c r="J56" s="32">
        <f t="shared" si="16"/>
        <v>0</v>
      </c>
      <c r="K56" s="36">
        <f t="shared" si="17"/>
        <v>1</v>
      </c>
    </row>
    <row r="57" spans="1:13" ht="15" hidden="1" customHeight="1" x14ac:dyDescent="0.2">
      <c r="A57" s="36">
        <v>3</v>
      </c>
      <c r="B57" s="33">
        <f t="shared" si="15"/>
        <v>0</v>
      </c>
      <c r="C57" s="33"/>
      <c r="D57" s="33"/>
      <c r="E57" s="50"/>
      <c r="F57" s="68"/>
      <c r="G57" s="33"/>
      <c r="H57" s="33"/>
      <c r="I57" s="33"/>
      <c r="J57" s="32">
        <f t="shared" si="16"/>
        <v>0</v>
      </c>
      <c r="K57" s="36">
        <f t="shared" si="17"/>
        <v>1</v>
      </c>
    </row>
    <row r="58" spans="1:13" ht="15" hidden="1" customHeight="1" x14ac:dyDescent="0.2">
      <c r="A58" s="36">
        <v>4</v>
      </c>
      <c r="B58" s="33">
        <f t="shared" si="15"/>
        <v>0</v>
      </c>
      <c r="C58" s="33"/>
      <c r="D58" s="33"/>
      <c r="E58" s="50"/>
      <c r="F58" s="68"/>
      <c r="G58" s="33"/>
      <c r="H58" s="33"/>
      <c r="I58" s="33"/>
      <c r="J58" s="32">
        <f t="shared" si="16"/>
        <v>0</v>
      </c>
      <c r="K58" s="36">
        <f t="shared" si="17"/>
        <v>1</v>
      </c>
    </row>
    <row r="59" spans="1:13" ht="15" hidden="1" customHeight="1" x14ac:dyDescent="0.2">
      <c r="A59" s="36">
        <v>5</v>
      </c>
      <c r="B59" s="33">
        <f t="shared" si="15"/>
        <v>0</v>
      </c>
      <c r="C59" s="33"/>
      <c r="D59" s="33"/>
      <c r="E59" s="50"/>
      <c r="F59" s="68"/>
      <c r="G59" s="33"/>
      <c r="H59" s="33"/>
      <c r="I59" s="33"/>
      <c r="J59" s="32">
        <f t="shared" si="16"/>
        <v>0</v>
      </c>
      <c r="K59" s="36">
        <f t="shared" si="17"/>
        <v>1</v>
      </c>
    </row>
    <row r="60" spans="1:13" ht="15" hidden="1" customHeight="1" x14ac:dyDescent="0.2">
      <c r="A60" s="36">
        <v>6</v>
      </c>
      <c r="B60" s="33">
        <f t="shared" si="15"/>
        <v>0</v>
      </c>
      <c r="C60" s="33"/>
      <c r="D60" s="33"/>
      <c r="E60" s="50"/>
      <c r="F60" s="68"/>
      <c r="G60" s="33"/>
      <c r="H60" s="33"/>
      <c r="I60" s="33"/>
      <c r="J60" s="32">
        <f t="shared" si="16"/>
        <v>0</v>
      </c>
      <c r="K60" s="36">
        <f t="shared" si="17"/>
        <v>1</v>
      </c>
    </row>
    <row r="61" spans="1:13" ht="15" hidden="1" customHeight="1" x14ac:dyDescent="0.2">
      <c r="A61" s="36">
        <v>7</v>
      </c>
      <c r="B61" s="33">
        <f t="shared" si="15"/>
        <v>0</v>
      </c>
      <c r="C61" s="33"/>
      <c r="D61" s="33"/>
      <c r="E61" s="50"/>
      <c r="F61" s="68"/>
      <c r="G61" s="33"/>
      <c r="H61" s="33"/>
      <c r="I61" s="33"/>
      <c r="J61" s="32">
        <f t="shared" si="16"/>
        <v>0</v>
      </c>
      <c r="K61" s="36">
        <f t="shared" si="17"/>
        <v>1</v>
      </c>
    </row>
    <row r="62" spans="1:13" ht="15" hidden="1" customHeight="1" x14ac:dyDescent="0.2">
      <c r="A62" s="36">
        <v>8</v>
      </c>
      <c r="B62" s="33">
        <f t="shared" si="15"/>
        <v>0</v>
      </c>
      <c r="C62" s="33"/>
      <c r="D62" s="33"/>
      <c r="E62" s="50"/>
      <c r="F62" s="68"/>
      <c r="G62" s="33"/>
      <c r="H62" s="33"/>
      <c r="I62" s="33"/>
      <c r="J62" s="32">
        <f t="shared" si="16"/>
        <v>0</v>
      </c>
      <c r="K62" s="36">
        <f t="shared" si="17"/>
        <v>1</v>
      </c>
    </row>
    <row r="63" spans="1:13" ht="15" hidden="1" customHeight="1" x14ac:dyDescent="0.2">
      <c r="A63" s="36">
        <v>9</v>
      </c>
      <c r="B63" s="33">
        <f t="shared" si="15"/>
        <v>0</v>
      </c>
      <c r="C63" s="33"/>
      <c r="D63" s="33"/>
      <c r="E63" s="50"/>
      <c r="F63" s="68"/>
      <c r="G63" s="33"/>
      <c r="H63" s="33"/>
      <c r="I63" s="33"/>
      <c r="J63" s="32">
        <f t="shared" si="16"/>
        <v>0</v>
      </c>
      <c r="K63" s="36">
        <f t="shared" si="17"/>
        <v>1</v>
      </c>
    </row>
    <row r="64" spans="1:13" ht="15" hidden="1" customHeight="1" x14ac:dyDescent="0.2">
      <c r="A64" s="36">
        <v>10</v>
      </c>
      <c r="B64" s="33">
        <f t="shared" si="15"/>
        <v>0</v>
      </c>
      <c r="C64" s="33"/>
      <c r="D64" s="33"/>
      <c r="E64" s="50"/>
      <c r="F64" s="68"/>
      <c r="G64" s="33"/>
      <c r="H64" s="33"/>
      <c r="I64" s="33"/>
      <c r="J64" s="32">
        <f t="shared" si="16"/>
        <v>0</v>
      </c>
      <c r="K64" s="36">
        <f t="shared" si="17"/>
        <v>1</v>
      </c>
    </row>
    <row r="65" spans="1:11" ht="15" hidden="1" customHeight="1" x14ac:dyDescent="0.2">
      <c r="A65" s="36">
        <v>11</v>
      </c>
      <c r="B65" s="33">
        <f t="shared" si="15"/>
        <v>0</v>
      </c>
      <c r="C65" s="33"/>
      <c r="D65" s="33"/>
      <c r="E65" s="50"/>
      <c r="F65" s="68"/>
      <c r="G65" s="33"/>
      <c r="H65" s="33"/>
      <c r="I65" s="33"/>
      <c r="J65" s="32">
        <f t="shared" si="16"/>
        <v>0</v>
      </c>
      <c r="K65" s="36">
        <f t="shared" si="17"/>
        <v>1</v>
      </c>
    </row>
    <row r="66" spans="1:11" ht="15" hidden="1" customHeight="1" x14ac:dyDescent="0.2">
      <c r="A66" s="36">
        <v>12</v>
      </c>
      <c r="B66" s="33">
        <f t="shared" si="15"/>
        <v>0</v>
      </c>
      <c r="C66" s="33"/>
      <c r="D66" s="33"/>
      <c r="E66" s="50"/>
      <c r="F66" s="68"/>
      <c r="G66" s="33"/>
      <c r="H66" s="33"/>
      <c r="I66" s="33"/>
      <c r="J66" s="32">
        <f t="shared" si="16"/>
        <v>0</v>
      </c>
      <c r="K66" s="36">
        <f t="shared" si="17"/>
        <v>1</v>
      </c>
    </row>
    <row r="67" spans="1:11" ht="15" hidden="1" customHeight="1" x14ac:dyDescent="0.2">
      <c r="A67" s="36">
        <v>13</v>
      </c>
      <c r="B67" s="33">
        <f t="shared" si="15"/>
        <v>0</v>
      </c>
      <c r="C67" s="33"/>
      <c r="D67" s="33"/>
      <c r="E67" s="50"/>
      <c r="F67" s="68"/>
      <c r="G67" s="33"/>
      <c r="H67" s="33"/>
      <c r="I67" s="33"/>
      <c r="J67" s="32">
        <f t="shared" si="16"/>
        <v>0</v>
      </c>
      <c r="K67" s="36">
        <f t="shared" si="17"/>
        <v>1</v>
      </c>
    </row>
    <row r="68" spans="1:11" ht="15" hidden="1" customHeight="1" x14ac:dyDescent="0.2">
      <c r="A68" s="36">
        <v>14</v>
      </c>
      <c r="B68" s="33">
        <f t="shared" si="15"/>
        <v>0</v>
      </c>
      <c r="C68" s="33"/>
      <c r="D68" s="33"/>
      <c r="E68" s="50"/>
      <c r="F68" s="68"/>
      <c r="G68" s="33"/>
      <c r="H68" s="33"/>
      <c r="I68" s="33"/>
      <c r="J68" s="32">
        <f t="shared" si="16"/>
        <v>0</v>
      </c>
      <c r="K68" s="36">
        <f t="shared" si="17"/>
        <v>1</v>
      </c>
    </row>
    <row r="69" spans="1:11" ht="15" hidden="1" customHeight="1" x14ac:dyDescent="0.2">
      <c r="A69" s="36">
        <v>15</v>
      </c>
      <c r="B69" s="33">
        <f t="shared" si="15"/>
        <v>0</v>
      </c>
      <c r="C69" s="33"/>
      <c r="D69" s="33"/>
      <c r="E69" s="50"/>
      <c r="F69" s="68"/>
      <c r="G69" s="33"/>
      <c r="H69" s="33"/>
      <c r="I69" s="33"/>
      <c r="J69" s="32">
        <f t="shared" si="16"/>
        <v>0</v>
      </c>
      <c r="K69" s="36">
        <f t="shared" si="17"/>
        <v>1</v>
      </c>
    </row>
    <row r="70" spans="1:11" ht="15" hidden="1" customHeight="1" x14ac:dyDescent="0.2">
      <c r="A70" s="36">
        <v>16</v>
      </c>
      <c r="B70" s="33">
        <f t="shared" si="15"/>
        <v>0</v>
      </c>
      <c r="C70" s="33"/>
      <c r="D70" s="33"/>
      <c r="E70" s="50"/>
      <c r="F70" s="68"/>
      <c r="G70" s="33"/>
      <c r="H70" s="33"/>
      <c r="I70" s="33"/>
      <c r="J70" s="32">
        <f t="shared" si="16"/>
        <v>0</v>
      </c>
      <c r="K70" s="36">
        <f t="shared" si="17"/>
        <v>1</v>
      </c>
    </row>
    <row r="71" spans="1:11" ht="15" hidden="1" customHeight="1" x14ac:dyDescent="0.2">
      <c r="A71" s="36">
        <v>17</v>
      </c>
      <c r="B71" s="33">
        <f t="shared" si="15"/>
        <v>0</v>
      </c>
      <c r="C71" s="33"/>
      <c r="D71" s="33"/>
      <c r="E71" s="50"/>
      <c r="F71" s="68"/>
      <c r="G71" s="33"/>
      <c r="H71" s="33"/>
      <c r="I71" s="33"/>
      <c r="J71" s="32">
        <f t="shared" si="16"/>
        <v>0</v>
      </c>
      <c r="K71" s="36">
        <f t="shared" si="17"/>
        <v>1</v>
      </c>
    </row>
    <row r="72" spans="1:11" ht="15" hidden="1" customHeight="1" x14ac:dyDescent="0.2">
      <c r="A72" s="36">
        <v>18</v>
      </c>
      <c r="B72" s="33">
        <f t="shared" si="15"/>
        <v>0</v>
      </c>
      <c r="C72" s="33"/>
      <c r="D72" s="33"/>
      <c r="E72" s="50"/>
      <c r="F72" s="68"/>
      <c r="G72" s="33"/>
      <c r="H72" s="33"/>
      <c r="I72" s="33"/>
      <c r="J72" s="32">
        <f t="shared" si="16"/>
        <v>0</v>
      </c>
      <c r="K72" s="36">
        <f t="shared" si="17"/>
        <v>1</v>
      </c>
    </row>
    <row r="73" spans="1:11" ht="15" hidden="1" customHeight="1" x14ac:dyDescent="0.2">
      <c r="A73" s="36">
        <v>19</v>
      </c>
      <c r="B73" s="33">
        <f t="shared" si="15"/>
        <v>0</v>
      </c>
      <c r="C73" s="33"/>
      <c r="D73" s="33"/>
      <c r="E73" s="50"/>
      <c r="F73" s="68"/>
      <c r="G73" s="33"/>
      <c r="H73" s="33"/>
      <c r="I73" s="33"/>
      <c r="J73" s="32">
        <f t="shared" si="16"/>
        <v>0</v>
      </c>
      <c r="K73" s="36">
        <f t="shared" si="17"/>
        <v>1</v>
      </c>
    </row>
    <row r="74" spans="1:11" ht="15" hidden="1" customHeight="1" x14ac:dyDescent="0.2">
      <c r="A74" s="36">
        <v>20</v>
      </c>
      <c r="B74" s="33">
        <f t="shared" si="15"/>
        <v>0</v>
      </c>
      <c r="C74" s="33"/>
      <c r="D74" s="33"/>
      <c r="E74" s="50"/>
      <c r="F74" s="68"/>
      <c r="G74" s="33"/>
      <c r="H74" s="33"/>
      <c r="I74" s="33"/>
      <c r="J74" s="32">
        <f t="shared" si="16"/>
        <v>0</v>
      </c>
      <c r="K74" s="36">
        <f t="shared" si="17"/>
        <v>1</v>
      </c>
    </row>
    <row r="75" spans="1:11" ht="15" hidden="1" customHeight="1" x14ac:dyDescent="0.2">
      <c r="A75" s="36">
        <v>21</v>
      </c>
      <c r="B75" s="33">
        <f t="shared" si="15"/>
        <v>0</v>
      </c>
      <c r="C75" s="33"/>
      <c r="D75" s="33"/>
      <c r="E75" s="50"/>
      <c r="F75" s="68"/>
      <c r="G75" s="33"/>
      <c r="H75" s="33"/>
      <c r="I75" s="33"/>
      <c r="J75" s="32">
        <f t="shared" si="16"/>
        <v>0</v>
      </c>
      <c r="K75" s="36">
        <f t="shared" si="17"/>
        <v>1</v>
      </c>
    </row>
    <row r="76" spans="1:11" ht="15" hidden="1" customHeight="1" x14ac:dyDescent="0.2">
      <c r="A76" s="36">
        <v>22</v>
      </c>
      <c r="B76" s="33">
        <f t="shared" si="15"/>
        <v>0</v>
      </c>
      <c r="C76" s="33"/>
      <c r="D76" s="33"/>
      <c r="E76" s="50"/>
      <c r="F76" s="68"/>
      <c r="G76" s="33"/>
      <c r="H76" s="33"/>
      <c r="I76" s="33"/>
      <c r="J76" s="32">
        <f t="shared" si="16"/>
        <v>0</v>
      </c>
      <c r="K76" s="36">
        <f t="shared" si="17"/>
        <v>1</v>
      </c>
    </row>
    <row r="77" spans="1:11" ht="15" hidden="1" customHeight="1" x14ac:dyDescent="0.2">
      <c r="A77" s="36">
        <v>23</v>
      </c>
      <c r="B77" s="33">
        <f t="shared" si="15"/>
        <v>0</v>
      </c>
      <c r="C77" s="33"/>
      <c r="D77" s="33"/>
      <c r="E77" s="50"/>
      <c r="F77" s="68"/>
      <c r="G77" s="33"/>
      <c r="H77" s="33"/>
      <c r="I77" s="33"/>
      <c r="J77" s="32">
        <f t="shared" si="16"/>
        <v>0</v>
      </c>
      <c r="K77" s="36">
        <f t="shared" si="17"/>
        <v>1</v>
      </c>
    </row>
    <row r="78" spans="1:11" ht="15" hidden="1" customHeight="1" x14ac:dyDescent="0.2">
      <c r="A78" s="36">
        <v>24</v>
      </c>
      <c r="B78" s="33">
        <f t="shared" si="15"/>
        <v>0</v>
      </c>
      <c r="C78" s="33"/>
      <c r="D78" s="33"/>
      <c r="E78" s="50"/>
      <c r="F78" s="68"/>
      <c r="G78" s="33"/>
      <c r="H78" s="33"/>
      <c r="I78" s="33"/>
      <c r="J78" s="32">
        <f t="shared" si="16"/>
        <v>0</v>
      </c>
      <c r="K78" s="36">
        <f t="shared" si="17"/>
        <v>1</v>
      </c>
    </row>
    <row r="79" spans="1:11" ht="15" hidden="1" customHeight="1" x14ac:dyDescent="0.2">
      <c r="A79" s="36">
        <v>25</v>
      </c>
      <c r="B79" s="33">
        <f t="shared" si="15"/>
        <v>0</v>
      </c>
      <c r="C79" s="33"/>
      <c r="D79" s="33"/>
      <c r="E79" s="50"/>
      <c r="F79" s="68"/>
      <c r="G79" s="33"/>
      <c r="H79" s="33"/>
      <c r="I79" s="33"/>
      <c r="J79" s="32">
        <f t="shared" si="16"/>
        <v>0</v>
      </c>
      <c r="K79" s="36">
        <f t="shared" si="17"/>
        <v>1</v>
      </c>
    </row>
    <row r="80" spans="1:11" ht="15" hidden="1" customHeight="1" x14ac:dyDescent="0.2">
      <c r="A80" s="36">
        <v>26</v>
      </c>
      <c r="B80" s="33">
        <f t="shared" si="15"/>
        <v>0</v>
      </c>
      <c r="C80" s="33"/>
      <c r="D80" s="33"/>
      <c r="E80" s="50"/>
      <c r="F80" s="68"/>
      <c r="G80" s="33"/>
      <c r="H80" s="33"/>
      <c r="I80" s="33"/>
      <c r="J80" s="32">
        <f t="shared" si="16"/>
        <v>0</v>
      </c>
      <c r="K80" s="36">
        <f t="shared" si="17"/>
        <v>1</v>
      </c>
    </row>
    <row r="81" spans="1:13" ht="15" hidden="1" customHeight="1" x14ac:dyDescent="0.2">
      <c r="A81" s="36">
        <v>27</v>
      </c>
      <c r="B81" s="33">
        <f t="shared" si="15"/>
        <v>0</v>
      </c>
      <c r="C81" s="33"/>
      <c r="D81" s="33"/>
      <c r="E81" s="50"/>
      <c r="F81" s="68"/>
      <c r="G81" s="33"/>
      <c r="H81" s="33"/>
      <c r="I81" s="33"/>
      <c r="J81" s="32">
        <f t="shared" si="16"/>
        <v>0</v>
      </c>
      <c r="K81" s="36">
        <f t="shared" si="17"/>
        <v>1</v>
      </c>
    </row>
    <row r="82" spans="1:13" ht="15" hidden="1" customHeight="1" x14ac:dyDescent="0.2">
      <c r="A82" s="36">
        <v>28</v>
      </c>
      <c r="B82" s="33">
        <f t="shared" si="15"/>
        <v>0</v>
      </c>
      <c r="C82" s="33"/>
      <c r="D82" s="33"/>
      <c r="E82" s="50"/>
      <c r="F82" s="68"/>
      <c r="G82" s="33"/>
      <c r="H82" s="33"/>
      <c r="I82" s="33"/>
      <c r="J82" s="32">
        <f t="shared" si="16"/>
        <v>0</v>
      </c>
      <c r="K82" s="36">
        <f t="shared" si="17"/>
        <v>1</v>
      </c>
    </row>
    <row r="83" spans="1:13" ht="15" hidden="1" customHeight="1" x14ac:dyDescent="0.2">
      <c r="A83" s="36">
        <v>29</v>
      </c>
      <c r="B83" s="33">
        <f t="shared" si="15"/>
        <v>0</v>
      </c>
      <c r="C83" s="33"/>
      <c r="D83" s="33"/>
      <c r="E83" s="50"/>
      <c r="F83" s="68"/>
      <c r="G83" s="33"/>
      <c r="H83" s="33"/>
      <c r="I83" s="33"/>
      <c r="J83" s="32">
        <f t="shared" si="16"/>
        <v>0</v>
      </c>
      <c r="K83" s="36">
        <f t="shared" si="17"/>
        <v>1</v>
      </c>
    </row>
    <row r="84" spans="1:13" ht="15" hidden="1" customHeight="1" x14ac:dyDescent="0.2">
      <c r="A84" s="36">
        <v>30</v>
      </c>
      <c r="B84" s="33">
        <f t="shared" si="15"/>
        <v>0</v>
      </c>
      <c r="C84" s="33"/>
      <c r="D84" s="33"/>
      <c r="E84" s="50"/>
      <c r="F84" s="68"/>
      <c r="G84" s="33"/>
      <c r="H84" s="33"/>
      <c r="I84" s="33"/>
      <c r="J84" s="32">
        <f t="shared" si="16"/>
        <v>0</v>
      </c>
      <c r="K84" s="36">
        <f t="shared" si="17"/>
        <v>1</v>
      </c>
    </row>
    <row r="85" spans="1:13" ht="15" hidden="1" customHeight="1" x14ac:dyDescent="0.2">
      <c r="A85" s="36" t="s">
        <v>48</v>
      </c>
      <c r="B85" s="33">
        <f>SUM(B55:B84)</f>
        <v>0</v>
      </c>
      <c r="C85" s="33"/>
      <c r="D85" s="33"/>
      <c r="E85" s="50"/>
      <c r="F85" s="68"/>
      <c r="G85" s="33"/>
      <c r="H85" s="33"/>
      <c r="I85" s="33"/>
      <c r="J85" s="32">
        <f>SUM(J55:J84)</f>
        <v>0</v>
      </c>
      <c r="K85" s="31" t="s">
        <v>49</v>
      </c>
      <c r="L85" s="30"/>
      <c r="M85" s="30"/>
    </row>
    <row r="86" spans="1:13" ht="15" hidden="1" customHeight="1" x14ac:dyDescent="0.2">
      <c r="A86" s="35" t="s">
        <v>50</v>
      </c>
      <c r="B86" s="33">
        <f>SUMIF($U$7:$U$45,"",R$7:R$45)</f>
        <v>11816.170658629791</v>
      </c>
      <c r="C86" s="33"/>
      <c r="D86" s="33"/>
      <c r="E86" s="50"/>
      <c r="F86" s="68"/>
      <c r="G86" s="33"/>
      <c r="H86" s="33"/>
      <c r="I86" s="33"/>
      <c r="J86" s="32">
        <f>100*$B86/$R$47</f>
        <v>139.98207162456154</v>
      </c>
      <c r="K86" s="31" t="s">
        <v>49</v>
      </c>
      <c r="L86" s="30"/>
      <c r="M86" s="30"/>
    </row>
    <row r="87" spans="1:13" ht="15" hidden="1" customHeight="1" x14ac:dyDescent="0.2">
      <c r="A87" s="35" t="s">
        <v>51</v>
      </c>
      <c r="B87" s="33">
        <f>SUMIF($B$7:$B$46,"その他",R$7:R$46)</f>
        <v>0</v>
      </c>
      <c r="C87" s="33"/>
      <c r="D87" s="33"/>
      <c r="E87" s="50"/>
      <c r="F87" s="68"/>
      <c r="G87" s="33"/>
      <c r="H87" s="33"/>
      <c r="I87" s="33"/>
      <c r="J87" s="32">
        <f>100*$B87/$R$47</f>
        <v>0</v>
      </c>
      <c r="K87" s="31" t="s">
        <v>49</v>
      </c>
      <c r="L87" s="30"/>
      <c r="M87" s="30"/>
    </row>
    <row r="88" spans="1:13" ht="15" hidden="1" customHeight="1" x14ac:dyDescent="0.2">
      <c r="A88" s="34" t="s">
        <v>52</v>
      </c>
      <c r="B88" s="33">
        <f>SUM(B85:B87)</f>
        <v>11816.170658629791</v>
      </c>
      <c r="C88" s="33"/>
      <c r="D88" s="33"/>
      <c r="E88" s="50"/>
      <c r="F88" s="68"/>
      <c r="G88" s="33"/>
      <c r="H88" s="33"/>
      <c r="I88" s="33"/>
      <c r="J88" s="32">
        <f>SUM(J85:J87)</f>
        <v>139.98207162456154</v>
      </c>
      <c r="K88" s="31" t="s">
        <v>49</v>
      </c>
      <c r="L88" s="30"/>
      <c r="M88" s="30"/>
    </row>
  </sheetData>
  <sheetProtection algorithmName="SHA-512" hashValue="kV/5HPx7rnKpkGrYSzq4A3+Tb/7vMi1s7kiwkVb/3ok499mopFEwQLFBsALiKJ1F0EKEaHH/caretWPG7arT2g==" saltValue="bCbxgjXj97v2Di0JRv71UQ==" spinCount="100000" sheet="1" formatCells="0" formatColumns="0" insertRows="0" deleteRows="0" selectLockedCells="1"/>
  <mergeCells count="11">
    <mergeCell ref="M1:U1"/>
    <mergeCell ref="A7:A25"/>
    <mergeCell ref="A27:A46"/>
    <mergeCell ref="T2:U2"/>
    <mergeCell ref="A4:A6"/>
    <mergeCell ref="B4:B6"/>
    <mergeCell ref="C4:R4"/>
    <mergeCell ref="T4:T6"/>
    <mergeCell ref="U4:U6"/>
    <mergeCell ref="C5:K5"/>
    <mergeCell ref="L5:Q5"/>
  </mergeCells>
  <phoneticPr fontId="20"/>
  <conditionalFormatting sqref="D7:D25">
    <cfRule type="expression" dxfId="1" priority="1">
      <formula>IF(AND(D7="",OR(C7="都市ガス13A",C7="都市ガス6A")),TRUE,FALSE)</formula>
    </cfRule>
  </conditionalFormatting>
  <conditionalFormatting sqref="D27:D45">
    <cfRule type="expression" dxfId="0" priority="2">
      <formula>IF(AND(D27="",OR(C27="都市ガス13A",C27="都市ガス6A")),TRUE,FALSE)</formula>
    </cfRule>
  </conditionalFormatting>
  <dataValidations count="4">
    <dataValidation type="list" allowBlank="1" showInputMessage="1" showErrorMessage="1" sqref="N7:N25 N27:N45" xr:uid="{00000000-0002-0000-0100-000000000000}">
      <formula1>"　,kWh,千kWh"</formula1>
    </dataValidation>
    <dataValidation type="list" allowBlank="1" showInputMessage="1" showErrorMessage="1" sqref="C27:C45 C7:C25" xr:uid="{00000000-0002-0000-0100-000001000000}">
      <formula1>燃料等の種類</formula1>
    </dataValidation>
    <dataValidation type="list" allowBlank="1" showInputMessage="1" showErrorMessage="1" sqref="D27:D45 D7:D25" xr:uid="{00000000-0002-0000-0100-000002000000}">
      <formula1>都市ガスメータ種</formula1>
    </dataValidation>
    <dataValidation type="list" allowBlank="1" showInputMessage="1" showErrorMessage="1" sqref="F27:F45 F7:F25" xr:uid="{00000000-0002-0000-0100-000003000000}">
      <formula1>INDIRECT(C7)</formula1>
    </dataValidation>
  </dataValidations>
  <pageMargins left="0.59" right="0.41" top="0.59055118110236227" bottom="0.39370078740157483" header="0.27" footer="0.39370078740157483"/>
  <pageSetup paperSize="9" scale="57" fitToHeight="0" orientation="portrait" r:id="rId1"/>
  <headerFooter alignWithMargins="0">
    <oddHeader>&amp;R別紙1</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リスト!$B$42:$B$44</xm:f>
          </x14:formula1>
          <xm:sqref>L7:L25 L27:L45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B2:I68"/>
  <sheetViews>
    <sheetView zoomScale="85" zoomScaleNormal="85" workbookViewId="0">
      <selection activeCell="B1" sqref="B1"/>
    </sheetView>
  </sheetViews>
  <sheetFormatPr defaultRowHeight="13.2" x14ac:dyDescent="0.2"/>
  <cols>
    <col min="1" max="1" width="1.33203125" customWidth="1"/>
    <col min="2" max="2" width="46.6640625" bestFit="1" customWidth="1"/>
    <col min="3" max="3" width="9" style="20"/>
    <col min="4" max="5" width="14" style="20" bestFit="1" customWidth="1"/>
    <col min="6" max="7" width="9" style="20"/>
    <col min="8" max="8" width="16.88671875" customWidth="1"/>
    <col min="9" max="9" width="14.6640625" bestFit="1" customWidth="1"/>
    <col min="10" max="10" width="11.33203125" customWidth="1"/>
    <col min="11" max="11" width="12" customWidth="1"/>
  </cols>
  <sheetData>
    <row r="2" spans="2:9" x14ac:dyDescent="0.2">
      <c r="B2" t="s">
        <v>68</v>
      </c>
    </row>
    <row r="3" spans="2:9" x14ac:dyDescent="0.2">
      <c r="B3" s="189" t="s">
        <v>69</v>
      </c>
      <c r="C3" s="192" t="s">
        <v>70</v>
      </c>
      <c r="D3" s="193"/>
      <c r="E3" s="193"/>
      <c r="F3" s="193"/>
      <c r="G3" s="194"/>
      <c r="H3" s="202" t="s">
        <v>71</v>
      </c>
      <c r="I3" s="203"/>
    </row>
    <row r="4" spans="2:9" ht="13.5" customHeight="1" x14ac:dyDescent="0.2">
      <c r="B4" s="190"/>
      <c r="C4" s="195"/>
      <c r="D4" s="196"/>
      <c r="E4" s="196"/>
      <c r="F4" s="196"/>
      <c r="G4" s="197"/>
      <c r="H4" s="204" t="s">
        <v>72</v>
      </c>
      <c r="I4" s="205"/>
    </row>
    <row r="5" spans="2:9" ht="14.25" customHeight="1" thickBot="1" x14ac:dyDescent="0.25">
      <c r="B5" s="191"/>
      <c r="C5" s="198"/>
      <c r="D5" s="199"/>
      <c r="E5" s="199"/>
      <c r="F5" s="199"/>
      <c r="G5" s="200"/>
      <c r="H5" s="201" t="s">
        <v>73</v>
      </c>
      <c r="I5" s="201"/>
    </row>
    <row r="6" spans="2:9" ht="8.25" customHeight="1" thickTop="1" x14ac:dyDescent="0.2">
      <c r="B6" s="41"/>
      <c r="C6" s="42"/>
      <c r="D6" s="43"/>
      <c r="E6" s="43"/>
      <c r="F6" s="43"/>
      <c r="G6" s="43"/>
      <c r="H6" s="44"/>
      <c r="I6" s="45"/>
    </row>
    <row r="7" spans="2:9" x14ac:dyDescent="0.2">
      <c r="B7" s="24" t="s">
        <v>74</v>
      </c>
      <c r="C7" s="24"/>
      <c r="D7" s="24" t="s">
        <v>75</v>
      </c>
      <c r="E7" s="24" t="s">
        <v>61</v>
      </c>
      <c r="F7" s="13"/>
      <c r="G7" s="13"/>
      <c r="H7" s="39">
        <v>38.200000000000003</v>
      </c>
      <c r="I7" s="40" t="s">
        <v>76</v>
      </c>
    </row>
    <row r="8" spans="2:9" x14ac:dyDescent="0.2">
      <c r="B8" s="18" t="s">
        <v>77</v>
      </c>
      <c r="C8" s="18"/>
      <c r="D8" s="18" t="s">
        <v>75</v>
      </c>
      <c r="E8" s="18" t="s">
        <v>61</v>
      </c>
      <c r="F8" s="14"/>
      <c r="G8" s="14"/>
      <c r="H8" s="12">
        <v>35.299999999999997</v>
      </c>
      <c r="I8" s="15" t="s">
        <v>76</v>
      </c>
    </row>
    <row r="9" spans="2:9" x14ac:dyDescent="0.2">
      <c r="B9" s="18" t="s">
        <v>78</v>
      </c>
      <c r="C9" s="18"/>
      <c r="D9" s="18" t="s">
        <v>75</v>
      </c>
      <c r="E9" s="18" t="s">
        <v>61</v>
      </c>
      <c r="F9" s="14"/>
      <c r="G9" s="14"/>
      <c r="H9" s="12">
        <v>34.6</v>
      </c>
      <c r="I9" s="15" t="s">
        <v>76</v>
      </c>
    </row>
    <row r="10" spans="2:9" x14ac:dyDescent="0.2">
      <c r="B10" s="18" t="s">
        <v>79</v>
      </c>
      <c r="C10" s="18"/>
      <c r="D10" s="18" t="s">
        <v>75</v>
      </c>
      <c r="E10" s="18" t="s">
        <v>61</v>
      </c>
      <c r="F10" s="14"/>
      <c r="G10" s="14"/>
      <c r="H10" s="12">
        <v>33.6</v>
      </c>
      <c r="I10" s="15" t="s">
        <v>76</v>
      </c>
    </row>
    <row r="11" spans="2:9" x14ac:dyDescent="0.2">
      <c r="B11" s="18" t="s">
        <v>80</v>
      </c>
      <c r="C11" s="18"/>
      <c r="D11" s="18" t="s">
        <v>75</v>
      </c>
      <c r="E11" s="18" t="s">
        <v>61</v>
      </c>
      <c r="F11" s="14"/>
      <c r="G11" s="14"/>
      <c r="H11" s="12">
        <v>36.700000000000003</v>
      </c>
      <c r="I11" s="15" t="s">
        <v>76</v>
      </c>
    </row>
    <row r="12" spans="2:9" x14ac:dyDescent="0.2">
      <c r="B12" s="18" t="s">
        <v>81</v>
      </c>
      <c r="C12" s="18"/>
      <c r="D12" s="18" t="s">
        <v>75</v>
      </c>
      <c r="E12" s="18" t="s">
        <v>61</v>
      </c>
      <c r="F12" s="14"/>
      <c r="G12" s="14"/>
      <c r="H12" s="12">
        <v>36.700000000000003</v>
      </c>
      <c r="I12" s="15" t="s">
        <v>76</v>
      </c>
    </row>
    <row r="13" spans="2:9" x14ac:dyDescent="0.2">
      <c r="B13" s="18" t="s">
        <v>82</v>
      </c>
      <c r="C13" s="18"/>
      <c r="D13" s="18" t="s">
        <v>75</v>
      </c>
      <c r="E13" s="18" t="s">
        <v>61</v>
      </c>
      <c r="F13" s="14"/>
      <c r="G13" s="14"/>
      <c r="H13" s="12">
        <v>37.700000000000003</v>
      </c>
      <c r="I13" s="15" t="s">
        <v>76</v>
      </c>
    </row>
    <row r="14" spans="2:9" x14ac:dyDescent="0.2">
      <c r="B14" s="18" t="s">
        <v>60</v>
      </c>
      <c r="C14" s="18"/>
      <c r="D14" s="18" t="s">
        <v>75</v>
      </c>
      <c r="E14" s="18" t="s">
        <v>61</v>
      </c>
      <c r="F14" s="14"/>
      <c r="G14" s="14"/>
      <c r="H14" s="12">
        <v>39.1</v>
      </c>
      <c r="I14" s="15" t="s">
        <v>76</v>
      </c>
    </row>
    <row r="15" spans="2:9" x14ac:dyDescent="0.2">
      <c r="B15" s="18" t="s">
        <v>83</v>
      </c>
      <c r="C15" s="18"/>
      <c r="D15" s="18" t="s">
        <v>75</v>
      </c>
      <c r="E15" s="18" t="s">
        <v>61</v>
      </c>
      <c r="F15" s="14"/>
      <c r="G15" s="14"/>
      <c r="H15" s="12">
        <v>41.9</v>
      </c>
      <c r="I15" s="15" t="s">
        <v>76</v>
      </c>
    </row>
    <row r="16" spans="2:9" x14ac:dyDescent="0.2">
      <c r="B16" s="18" t="s">
        <v>84</v>
      </c>
      <c r="C16" s="18"/>
      <c r="D16" s="18" t="s">
        <v>75</v>
      </c>
      <c r="E16" s="18" t="s">
        <v>61</v>
      </c>
      <c r="F16" s="14"/>
      <c r="G16" s="14"/>
      <c r="H16" s="16">
        <v>40.200000000000003</v>
      </c>
      <c r="I16" s="17" t="s">
        <v>76</v>
      </c>
    </row>
    <row r="17" spans="2:9" x14ac:dyDescent="0.2">
      <c r="B17" s="18" t="s">
        <v>85</v>
      </c>
      <c r="C17" s="18"/>
      <c r="D17" s="18" t="s">
        <v>86</v>
      </c>
      <c r="E17" s="14" t="s">
        <v>87</v>
      </c>
      <c r="F17" s="14"/>
      <c r="G17" s="14"/>
      <c r="H17" s="12">
        <v>40.9</v>
      </c>
      <c r="I17" s="15" t="s">
        <v>88</v>
      </c>
    </row>
    <row r="18" spans="2:9" x14ac:dyDescent="0.2">
      <c r="B18" s="18" t="s">
        <v>89</v>
      </c>
      <c r="C18" s="18"/>
      <c r="D18" s="18" t="s">
        <v>86</v>
      </c>
      <c r="E18" s="14" t="s">
        <v>87</v>
      </c>
      <c r="F18" s="14"/>
      <c r="G18" s="14"/>
      <c r="H18" s="12">
        <v>29.9</v>
      </c>
      <c r="I18" s="15" t="s">
        <v>88</v>
      </c>
    </row>
    <row r="19" spans="2:9" x14ac:dyDescent="0.2">
      <c r="B19" s="26" t="s">
        <v>90</v>
      </c>
      <c r="C19" s="18"/>
      <c r="D19" s="18" t="s">
        <v>86</v>
      </c>
      <c r="E19" s="14" t="s">
        <v>87</v>
      </c>
      <c r="F19" s="14" t="s">
        <v>91</v>
      </c>
      <c r="G19" s="14" t="s">
        <v>30</v>
      </c>
      <c r="H19" s="12">
        <v>50.8</v>
      </c>
      <c r="I19" s="15" t="s">
        <v>88</v>
      </c>
    </row>
    <row r="20" spans="2:9" x14ac:dyDescent="0.2">
      <c r="B20" s="26" t="s">
        <v>92</v>
      </c>
      <c r="C20" s="18"/>
      <c r="D20" s="18" t="s">
        <v>93</v>
      </c>
      <c r="E20" s="14" t="s">
        <v>34</v>
      </c>
      <c r="F20" s="14"/>
      <c r="G20" s="14"/>
      <c r="H20" s="12">
        <v>44.9</v>
      </c>
      <c r="I20" s="15" t="s">
        <v>94</v>
      </c>
    </row>
    <row r="21" spans="2:9" ht="13.5" customHeight="1" x14ac:dyDescent="0.2">
      <c r="B21" s="26" t="s">
        <v>95</v>
      </c>
      <c r="C21" s="18"/>
      <c r="D21" s="18" t="s">
        <v>86</v>
      </c>
      <c r="E21" s="14" t="s">
        <v>87</v>
      </c>
      <c r="F21" s="14"/>
      <c r="G21" s="14"/>
      <c r="H21" s="12">
        <v>54.6</v>
      </c>
      <c r="I21" s="15" t="s">
        <v>88</v>
      </c>
    </row>
    <row r="22" spans="2:9" x14ac:dyDescent="0.2">
      <c r="B22" s="26" t="s">
        <v>96</v>
      </c>
      <c r="C22" s="18"/>
      <c r="D22" s="18" t="s">
        <v>93</v>
      </c>
      <c r="E22" s="14" t="s">
        <v>34</v>
      </c>
      <c r="F22" s="14"/>
      <c r="G22" s="14"/>
      <c r="H22" s="12">
        <v>43.5</v>
      </c>
      <c r="I22" s="15" t="s">
        <v>94</v>
      </c>
    </row>
    <row r="23" spans="2:9" x14ac:dyDescent="0.2">
      <c r="B23" s="26" t="s">
        <v>97</v>
      </c>
      <c r="C23" s="18"/>
      <c r="D23" s="18" t="s">
        <v>86</v>
      </c>
      <c r="E23" s="14" t="s">
        <v>87</v>
      </c>
      <c r="F23" s="14"/>
      <c r="G23" s="14"/>
      <c r="H23" s="12">
        <v>29</v>
      </c>
      <c r="I23" s="15" t="s">
        <v>88</v>
      </c>
    </row>
    <row r="24" spans="2:9" x14ac:dyDescent="0.2">
      <c r="B24" s="26" t="s">
        <v>98</v>
      </c>
      <c r="C24" s="18"/>
      <c r="D24" s="18" t="s">
        <v>86</v>
      </c>
      <c r="E24" s="14" t="s">
        <v>87</v>
      </c>
      <c r="F24" s="14"/>
      <c r="G24" s="14"/>
      <c r="H24" s="12">
        <v>25.7</v>
      </c>
      <c r="I24" s="15" t="s">
        <v>88</v>
      </c>
    </row>
    <row r="25" spans="2:9" x14ac:dyDescent="0.2">
      <c r="B25" s="18" t="s">
        <v>99</v>
      </c>
      <c r="C25" s="18"/>
      <c r="D25" s="18" t="s">
        <v>86</v>
      </c>
      <c r="E25" s="14" t="s">
        <v>87</v>
      </c>
      <c r="F25" s="14"/>
      <c r="G25" s="14"/>
      <c r="H25" s="12">
        <v>26.9</v>
      </c>
      <c r="I25" s="15" t="s">
        <v>88</v>
      </c>
    </row>
    <row r="26" spans="2:9" x14ac:dyDescent="0.2">
      <c r="B26" s="18" t="s">
        <v>100</v>
      </c>
      <c r="C26" s="18"/>
      <c r="D26" s="18" t="s">
        <v>86</v>
      </c>
      <c r="E26" s="14" t="s">
        <v>87</v>
      </c>
      <c r="F26" s="14"/>
      <c r="G26" s="14"/>
      <c r="H26" s="12">
        <v>29.4</v>
      </c>
      <c r="I26" s="15" t="s">
        <v>88</v>
      </c>
    </row>
    <row r="27" spans="2:9" x14ac:dyDescent="0.2">
      <c r="B27" s="18" t="s">
        <v>101</v>
      </c>
      <c r="C27" s="18"/>
      <c r="D27" s="18" t="s">
        <v>86</v>
      </c>
      <c r="E27" s="14" t="s">
        <v>87</v>
      </c>
      <c r="F27" s="14"/>
      <c r="G27" s="14"/>
      <c r="H27" s="12">
        <v>37.299999999999997</v>
      </c>
      <c r="I27" s="15" t="s">
        <v>88</v>
      </c>
    </row>
    <row r="28" spans="2:9" x14ac:dyDescent="0.2">
      <c r="B28" s="18" t="s">
        <v>102</v>
      </c>
      <c r="C28" s="18"/>
      <c r="D28" s="18" t="s">
        <v>93</v>
      </c>
      <c r="E28" s="14" t="s">
        <v>34</v>
      </c>
      <c r="F28" s="14"/>
      <c r="G28" s="14"/>
      <c r="H28" s="12">
        <v>21.1</v>
      </c>
      <c r="I28" s="15" t="s">
        <v>94</v>
      </c>
    </row>
    <row r="29" spans="2:9" x14ac:dyDescent="0.2">
      <c r="B29" s="18" t="s">
        <v>103</v>
      </c>
      <c r="C29" s="18"/>
      <c r="D29" s="18" t="s">
        <v>93</v>
      </c>
      <c r="E29" s="14" t="s">
        <v>34</v>
      </c>
      <c r="F29" s="14"/>
      <c r="G29" s="14"/>
      <c r="H29" s="12">
        <v>3.41</v>
      </c>
      <c r="I29" s="15" t="s">
        <v>94</v>
      </c>
    </row>
    <row r="30" spans="2:9" x14ac:dyDescent="0.2">
      <c r="B30" s="18" t="s">
        <v>104</v>
      </c>
      <c r="C30" s="18"/>
      <c r="D30" s="18" t="s">
        <v>93</v>
      </c>
      <c r="E30" s="14" t="s">
        <v>34</v>
      </c>
      <c r="F30" s="14"/>
      <c r="G30" s="14"/>
      <c r="H30" s="12">
        <v>3.45</v>
      </c>
      <c r="I30" s="15" t="s">
        <v>94</v>
      </c>
    </row>
    <row r="31" spans="2:9" ht="13.5" customHeight="1" x14ac:dyDescent="0.2">
      <c r="B31" s="18" t="s">
        <v>105</v>
      </c>
      <c r="C31" s="18"/>
      <c r="D31" s="18" t="s">
        <v>93</v>
      </c>
      <c r="E31" s="14" t="s">
        <v>34</v>
      </c>
      <c r="F31" s="14"/>
      <c r="G31" s="14"/>
      <c r="H31" s="12">
        <v>8.41</v>
      </c>
      <c r="I31" s="15" t="s">
        <v>94</v>
      </c>
    </row>
    <row r="32" spans="2:9" ht="13.5" customHeight="1" x14ac:dyDescent="0.2">
      <c r="B32" s="25" t="s">
        <v>58</v>
      </c>
      <c r="C32" s="19"/>
      <c r="D32" s="19" t="s">
        <v>91</v>
      </c>
      <c r="E32" s="19" t="s">
        <v>30</v>
      </c>
      <c r="F32" s="19"/>
      <c r="G32" s="19"/>
      <c r="H32" s="22">
        <v>45</v>
      </c>
      <c r="I32" s="22" t="s">
        <v>106</v>
      </c>
    </row>
    <row r="33" spans="2:9" ht="13.5" customHeight="1" x14ac:dyDescent="0.2">
      <c r="B33" s="25" t="s">
        <v>107</v>
      </c>
      <c r="C33" s="18"/>
      <c r="D33" s="18" t="s">
        <v>91</v>
      </c>
      <c r="E33" s="18" t="s">
        <v>30</v>
      </c>
      <c r="F33" s="18"/>
      <c r="G33" s="18"/>
      <c r="H33" s="21"/>
      <c r="I33" s="21"/>
    </row>
    <row r="34" spans="2:9" ht="13.5" customHeight="1" x14ac:dyDescent="0.2">
      <c r="B34" s="19" t="s">
        <v>108</v>
      </c>
      <c r="C34" s="18"/>
      <c r="D34" s="18" t="s">
        <v>109</v>
      </c>
      <c r="E34" s="18" t="s">
        <v>64</v>
      </c>
      <c r="F34" s="18"/>
      <c r="G34" s="18"/>
      <c r="H34" s="21">
        <v>1.02</v>
      </c>
      <c r="I34" s="21" t="s">
        <v>110</v>
      </c>
    </row>
    <row r="35" spans="2:9" ht="13.5" customHeight="1" x14ac:dyDescent="0.2">
      <c r="B35" s="19" t="s">
        <v>63</v>
      </c>
      <c r="C35" s="18"/>
      <c r="D35" s="18" t="s">
        <v>109</v>
      </c>
      <c r="E35" s="18" t="s">
        <v>64</v>
      </c>
      <c r="F35" s="18"/>
      <c r="G35" s="18"/>
      <c r="H35" s="21">
        <v>1.36</v>
      </c>
      <c r="I35" s="21" t="s">
        <v>110</v>
      </c>
    </row>
    <row r="36" spans="2:9" ht="13.5" customHeight="1" x14ac:dyDescent="0.2">
      <c r="B36" s="19" t="s">
        <v>111</v>
      </c>
      <c r="C36" s="18"/>
      <c r="D36" s="18" t="s">
        <v>109</v>
      </c>
      <c r="E36" s="18" t="s">
        <v>64</v>
      </c>
      <c r="F36" s="18"/>
      <c r="G36" s="18"/>
      <c r="H36" s="21">
        <v>1.36</v>
      </c>
      <c r="I36" s="21" t="s">
        <v>110</v>
      </c>
    </row>
    <row r="37" spans="2:9" ht="13.5" customHeight="1" x14ac:dyDescent="0.2">
      <c r="B37" s="19" t="s">
        <v>112</v>
      </c>
      <c r="C37" s="18"/>
      <c r="D37" s="18" t="s">
        <v>109</v>
      </c>
      <c r="E37" s="18" t="s">
        <v>64</v>
      </c>
      <c r="F37" s="18"/>
      <c r="G37" s="18"/>
      <c r="H37" s="21">
        <v>1.36</v>
      </c>
      <c r="I37" s="21" t="s">
        <v>110</v>
      </c>
    </row>
    <row r="38" spans="2:9" ht="13.5" customHeight="1" x14ac:dyDescent="0.2">
      <c r="B38" s="20"/>
      <c r="C38" s="76"/>
      <c r="D38" s="76"/>
      <c r="E38" s="76"/>
      <c r="F38" s="76"/>
      <c r="G38" s="76"/>
      <c r="H38" s="77"/>
      <c r="I38" s="77"/>
    </row>
    <row r="39" spans="2:9" x14ac:dyDescent="0.2">
      <c r="B39" s="189" t="s">
        <v>113</v>
      </c>
      <c r="C39" s="192" t="s">
        <v>70</v>
      </c>
      <c r="D39" s="193"/>
      <c r="E39" s="193"/>
      <c r="F39" s="193"/>
      <c r="G39" s="194"/>
      <c r="H39" s="202" t="s">
        <v>71</v>
      </c>
      <c r="I39" s="203"/>
    </row>
    <row r="40" spans="2:9" ht="13.5" customHeight="1" x14ac:dyDescent="0.2">
      <c r="B40" s="190"/>
      <c r="C40" s="195"/>
      <c r="D40" s="196"/>
      <c r="E40" s="196"/>
      <c r="F40" s="196"/>
      <c r="G40" s="197"/>
      <c r="H40" s="204" t="s">
        <v>72</v>
      </c>
      <c r="I40" s="205"/>
    </row>
    <row r="41" spans="2:9" ht="14.25" customHeight="1" thickBot="1" x14ac:dyDescent="0.25">
      <c r="B41" s="191"/>
      <c r="C41" s="198"/>
      <c r="D41" s="199"/>
      <c r="E41" s="199"/>
      <c r="F41" s="199"/>
      <c r="G41" s="200"/>
      <c r="H41" s="201" t="s">
        <v>73</v>
      </c>
      <c r="I41" s="201"/>
    </row>
    <row r="42" spans="2:9" ht="13.5" customHeight="1" thickTop="1" x14ac:dyDescent="0.2">
      <c r="B42" s="19" t="s">
        <v>114</v>
      </c>
      <c r="C42" s="18"/>
      <c r="D42" s="18" t="s">
        <v>31</v>
      </c>
      <c r="E42" s="18" t="s">
        <v>115</v>
      </c>
      <c r="F42" s="18"/>
      <c r="G42" s="18"/>
      <c r="H42" s="12">
        <v>9.9700000000000006</v>
      </c>
      <c r="I42" s="15" t="s">
        <v>116</v>
      </c>
    </row>
    <row r="43" spans="2:9" ht="13.5" customHeight="1" x14ac:dyDescent="0.2">
      <c r="B43" s="19" t="s">
        <v>117</v>
      </c>
      <c r="C43" s="18"/>
      <c r="D43" s="18" t="s">
        <v>31</v>
      </c>
      <c r="E43" s="18" t="s">
        <v>115</v>
      </c>
      <c r="F43" s="18"/>
      <c r="G43" s="18"/>
      <c r="H43" s="21">
        <v>9.2799999999999994</v>
      </c>
      <c r="I43" s="15" t="s">
        <v>116</v>
      </c>
    </row>
    <row r="44" spans="2:9" ht="13.5" customHeight="1" x14ac:dyDescent="0.2">
      <c r="B44" s="19" t="s">
        <v>56</v>
      </c>
      <c r="C44" s="18"/>
      <c r="D44" s="18" t="s">
        <v>31</v>
      </c>
      <c r="E44" s="18" t="s">
        <v>115</v>
      </c>
      <c r="F44" s="18"/>
      <c r="G44" s="18"/>
      <c r="H44" s="21">
        <v>9.76</v>
      </c>
      <c r="I44" s="15" t="s">
        <v>116</v>
      </c>
    </row>
    <row r="45" spans="2:9" ht="13.5" customHeight="1" x14ac:dyDescent="0.2">
      <c r="B45" s="20"/>
      <c r="C45" s="76"/>
      <c r="D45" s="76"/>
      <c r="E45" s="76"/>
      <c r="F45" s="76"/>
      <c r="G45" s="76"/>
      <c r="H45" s="77"/>
      <c r="I45" s="77"/>
    </row>
    <row r="47" spans="2:9" x14ac:dyDescent="0.2">
      <c r="B47" s="64" t="s">
        <v>118</v>
      </c>
      <c r="C47"/>
      <c r="D47"/>
      <c r="E47"/>
      <c r="F47"/>
      <c r="G47"/>
    </row>
    <row r="48" spans="2:9" x14ac:dyDescent="0.2">
      <c r="B48" s="27" t="s">
        <v>119</v>
      </c>
      <c r="C48" s="186" t="s">
        <v>120</v>
      </c>
      <c r="D48" s="187"/>
      <c r="E48" s="188"/>
      <c r="F48"/>
    </row>
    <row r="49" spans="2:7" x14ac:dyDescent="0.2">
      <c r="B49" s="23" t="s">
        <v>121</v>
      </c>
      <c r="C49" s="25"/>
      <c r="D49" s="26" t="s">
        <v>25</v>
      </c>
      <c r="E49" s="26" t="s">
        <v>27</v>
      </c>
      <c r="F49"/>
      <c r="G49"/>
    </row>
    <row r="50" spans="2:7" x14ac:dyDescent="0.2">
      <c r="C50"/>
    </row>
    <row r="51" spans="2:7" x14ac:dyDescent="0.2">
      <c r="C51"/>
    </row>
    <row r="52" spans="2:7" x14ac:dyDescent="0.2">
      <c r="C52"/>
    </row>
    <row r="53" spans="2:7" x14ac:dyDescent="0.2">
      <c r="C53"/>
    </row>
    <row r="54" spans="2:7" x14ac:dyDescent="0.2">
      <c r="C54"/>
    </row>
    <row r="55" spans="2:7" x14ac:dyDescent="0.2">
      <c r="C55"/>
    </row>
    <row r="56" spans="2:7" x14ac:dyDescent="0.2">
      <c r="C56"/>
    </row>
    <row r="57" spans="2:7" x14ac:dyDescent="0.2">
      <c r="C57"/>
    </row>
    <row r="58" spans="2:7" x14ac:dyDescent="0.2">
      <c r="C58"/>
    </row>
    <row r="59" spans="2:7" x14ac:dyDescent="0.2">
      <c r="C59"/>
    </row>
    <row r="60" spans="2:7" x14ac:dyDescent="0.2">
      <c r="C60"/>
    </row>
    <row r="61" spans="2:7" x14ac:dyDescent="0.2">
      <c r="C61"/>
    </row>
    <row r="62" spans="2:7" x14ac:dyDescent="0.2">
      <c r="C62"/>
    </row>
    <row r="63" spans="2:7" x14ac:dyDescent="0.2">
      <c r="C63"/>
    </row>
    <row r="64" spans="2:7" x14ac:dyDescent="0.2">
      <c r="C64"/>
    </row>
    <row r="65" spans="3:3" x14ac:dyDescent="0.2">
      <c r="C65"/>
    </row>
    <row r="66" spans="3:3" x14ac:dyDescent="0.2">
      <c r="C66"/>
    </row>
    <row r="67" spans="3:3" x14ac:dyDescent="0.2">
      <c r="C67"/>
    </row>
    <row r="68" spans="3:3" x14ac:dyDescent="0.2">
      <c r="C68"/>
    </row>
  </sheetData>
  <mergeCells count="11">
    <mergeCell ref="C48:E48"/>
    <mergeCell ref="B3:B5"/>
    <mergeCell ref="C3:G5"/>
    <mergeCell ref="H5:I5"/>
    <mergeCell ref="H3:I3"/>
    <mergeCell ref="H4:I4"/>
    <mergeCell ref="B39:B41"/>
    <mergeCell ref="C39:G41"/>
    <mergeCell ref="H39:I39"/>
    <mergeCell ref="H40:I40"/>
    <mergeCell ref="H41:I41"/>
  </mergeCells>
  <phoneticPr fontId="2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6EDFB-56CF-4E77-ADEF-F5DB87D3BE7E}">
  <sheetPr>
    <tabColor indexed="13"/>
  </sheetPr>
  <dimension ref="A1:B2"/>
  <sheetViews>
    <sheetView workbookViewId="0">
      <selection activeCell="B1" sqref="B1"/>
    </sheetView>
  </sheetViews>
  <sheetFormatPr defaultRowHeight="13.2" x14ac:dyDescent="0.2"/>
  <cols>
    <col min="1" max="1" width="13.88671875" customWidth="1"/>
    <col min="2" max="2" width="10.109375" bestFit="1" customWidth="1"/>
  </cols>
  <sheetData>
    <row r="1" spans="1:2" x14ac:dyDescent="0.2">
      <c r="A1" s="167" t="s">
        <v>122</v>
      </c>
      <c r="B1" s="25" t="s">
        <v>123</v>
      </c>
    </row>
    <row r="2" spans="1:2" x14ac:dyDescent="0.2">
      <c r="A2" s="167" t="s">
        <v>124</v>
      </c>
      <c r="B2" s="25">
        <v>1</v>
      </c>
    </row>
  </sheetData>
  <sheetProtection algorithmName="SHA-512" hashValue="gnBS7gNKIOE+4Bw5Hq9i0kdr+XdFyOqhApawE3tPkuEpkW8q0ocgOBkbmjXT9/pmKA9B/R/LrE/LPqlHwwE+JA==" saltValue="c17M1xXtPlWjAxeKFn+HDw==" spinCount="100000" sheet="1" formatCells="0"/>
  <phoneticPr fontId="20"/>
  <pageMargins left="0.75" right="0.75" top="1" bottom="1"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00B661449E3E4D9C30A4E0BFE24DAF" ma:contentTypeVersion="8" ma:contentTypeDescription="新しいドキュメントを作成します。" ma:contentTypeScope="" ma:versionID="277b45f565ba9680d079ba98b41357eb">
  <xsd:schema xmlns:xsd="http://www.w3.org/2001/XMLSchema" xmlns:xs="http://www.w3.org/2001/XMLSchema" xmlns:p="http://schemas.microsoft.com/office/2006/metadata/properties" xmlns:ns2="ecd1d43a-77a5-4f45-b618-a09234d4603d" targetNamespace="http://schemas.microsoft.com/office/2006/metadata/properties" ma:root="true" ma:fieldsID="4897d54aa9600d473509b02cb1770943" ns2:_="">
    <xsd:import namespace="ecd1d43a-77a5-4f45-b618-a09234d46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1d43a-77a5-4f45-b618-a09234d46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7144DB-FB0D-4749-A565-7D78C9694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1d43a-77a5-4f45-b618-a09234d46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1362AE-7029-4B9A-BF00-1AF4E47F0D2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BD85B7C-A6F0-4668-996F-D904B96D44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35</vt:i4>
      </vt:variant>
    </vt:vector>
  </HeadingPairs>
  <TitlesOfParts>
    <vt:vector size="39" baseType="lpstr">
      <vt:lpstr>別紙１ 原油換算エネルギー使用量に関する報告書（様式）</vt:lpstr>
      <vt:lpstr>別紙2 原油換算エネルギー使用量に関する報告書（記入例）</vt:lpstr>
      <vt:lpstr>リスト</vt:lpstr>
      <vt:lpstr>ver</vt:lpstr>
      <vt:lpstr>A重油</vt:lpstr>
      <vt:lpstr>B・C重油</vt:lpstr>
      <vt:lpstr>'別紙１ 原油換算エネルギー使用量に関する報告書（様式）'!Print_Area</vt:lpstr>
      <vt:lpstr>'別紙2 原油換算エネルギー使用量に関する報告書（記入例）'!Print_Area</vt:lpstr>
      <vt:lpstr>ガソリン</vt:lpstr>
      <vt:lpstr>コークス炉ガス</vt:lpstr>
      <vt:lpstr>コールタール</vt:lpstr>
      <vt:lpstr>ジェット燃料</vt:lpstr>
      <vt:lpstr>その他可燃性天然ガス</vt:lpstr>
      <vt:lpstr>ナフサ</vt:lpstr>
      <vt:lpstr>一般炭</vt:lpstr>
      <vt:lpstr>液化石油ガス_LPG</vt:lpstr>
      <vt:lpstr>液化天然ガス_LNG</vt:lpstr>
      <vt:lpstr>温水</vt:lpstr>
      <vt:lpstr>軽油</vt:lpstr>
      <vt:lpstr>原油</vt:lpstr>
      <vt:lpstr>原油のうちコンデンセート</vt:lpstr>
      <vt:lpstr>原料炭</vt:lpstr>
      <vt:lpstr>高炉ガス</vt:lpstr>
      <vt:lpstr>産業用以外の蒸気</vt:lpstr>
      <vt:lpstr>産業用蒸気</vt:lpstr>
      <vt:lpstr>潤滑油</vt:lpstr>
      <vt:lpstr>石炭コークス</vt:lpstr>
      <vt:lpstr>石油アスファルト</vt:lpstr>
      <vt:lpstr>石油コークス・FCCコークス</vt:lpstr>
      <vt:lpstr>石油系炭化水素ガス</vt:lpstr>
      <vt:lpstr>転炉ガス</vt:lpstr>
      <vt:lpstr>都市ガス13A</vt:lpstr>
      <vt:lpstr>都市ガス6A</vt:lpstr>
      <vt:lpstr>都市ガスメータ種</vt:lpstr>
      <vt:lpstr>灯油</vt:lpstr>
      <vt:lpstr>燃料等の種類</vt:lpstr>
      <vt:lpstr>発電用高炉ガス</vt:lpstr>
      <vt:lpstr>無煙炭</vt:lpstr>
      <vt:lpstr>冷水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2020-03-31T11:38:28Z</dcterms:created>
  <dcterms:modified xsi:type="dcterms:W3CDTF">2025-04-24T00:39:42Z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0x0101000900B661449E3E4D9C30A4E0BFE24DAF</vt:lpwstr>
  </property>
</Properties>
</file>